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527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CL\Desktop\bofl_another\bofl_automation_with_datadriven_test\"/>
    </mc:Choice>
  </mc:AlternateContent>
  <xr:revisionPtr revIDLastSave="0" documentId="13_ncr:1_{28842344-EA07-4DBD-B0BE-3E6A7F1055EE}" xr6:coauthVersionLast="47" xr6:coauthVersionMax="47" xr10:uidLastSave="{00000000-0000-0000-0000-000000000000}"/>
  <bookViews>
    <workbookView xWindow="-120" yWindow="-120" windowWidth="29040" windowHeight="15720" tabRatio="915" firstSheet="63" activeTab="63" xr2:uid="{00000000-000D-0000-FFFF-FFFF00000000}"/>
  </bookViews>
  <sheets>
    <sheet name="CN251127K(15)" sheetId="14" state="hidden" r:id="rId1"/>
    <sheet name="CN251114(411)" sheetId="16" state="hidden" r:id="rId2"/>
    <sheet name="CN251211K(13)" sheetId="15" state="hidden" r:id="rId3"/>
    <sheet name="CN251121B(117)" sheetId="18" state="hidden" r:id="rId4"/>
    <sheet name="VN251205ISA" sheetId="20" state="hidden" r:id="rId5"/>
    <sheet name="CN251121A(757)" sheetId="17" state="hidden" r:id="rId6"/>
    <sheet name="CN251128(316)" sheetId="19" state="hidden" r:id="rId7"/>
    <sheet name="LI25112401(930)" sheetId="21" state="hidden" r:id="rId8"/>
    <sheet name="BO2512002A(7)" sheetId="23" state="hidden" r:id="rId9"/>
    <sheet name="WU112625(8)" sheetId="24" state="hidden" r:id="rId10"/>
    <sheet name="VN251217ISA(6)" sheetId="25" state="hidden" r:id="rId11"/>
    <sheet name="VN251222ISA(15)" sheetId="26" state="hidden" r:id="rId12"/>
    <sheet name="CN251203S(34)" sheetId="22" state="hidden" r:id="rId13"/>
    <sheet name="CN251212(336)" sheetId="29" state="hidden" r:id="rId14"/>
    <sheet name="281PKG" sheetId="32" state="hidden" r:id="rId15"/>
    <sheet name="31PKG" sheetId="33" state="hidden" r:id="rId16"/>
    <sheet name="1872017814" sheetId="34" state="hidden" r:id="rId17"/>
    <sheet name="20PKG" sheetId="28" state="hidden" r:id="rId18"/>
    <sheet name="265pkg" sheetId="30" state="hidden" r:id="rId19"/>
    <sheet name="73pkg" sheetId="31" state="hidden" r:id="rId20"/>
    <sheet name="360PKG" sheetId="35" state="hidden" r:id="rId21"/>
    <sheet name="479 PKG" sheetId="40" state="hidden" r:id="rId22"/>
    <sheet name="343PKG CN260130" sheetId="37" state="hidden" r:id="rId23"/>
    <sheet name="9PKG VN260224ISA" sheetId="43" state="hidden" r:id="rId24"/>
    <sheet name="3PKG 818721560857" sheetId="44" state="hidden" r:id="rId25"/>
    <sheet name="15PKG  BO2601002A" sheetId="45" state="hidden" r:id="rId26"/>
    <sheet name=" 513PKG CN260206" sheetId="38" state="hidden" r:id="rId27"/>
    <sheet name="VN260303ISA 3PKG" sheetId="46" state="hidden" r:id="rId28"/>
    <sheet name="BO2603001A-C 26PKG" sheetId="47" state="hidden" r:id="rId29"/>
    <sheet name="CN250309K  47PKG" sheetId="50" state="hidden" r:id="rId30"/>
    <sheet name="ADJUSTED MATERIALS" sheetId="54" state="hidden" r:id="rId31"/>
    <sheet name="CN260326K  56PKG" sheetId="53" state="hidden" r:id="rId32"/>
    <sheet name="WJ26-W.UNION0318-AF  7PKG" sheetId="51" state="hidden" r:id="rId33"/>
    <sheet name="WU021026   4PKG" sheetId="52" state="hidden" r:id="rId34"/>
    <sheet name="CN260313B   391PKG" sheetId="49" state="hidden" r:id="rId35"/>
    <sheet name="CN260313A  938PKG" sheetId="48" state="hidden" r:id="rId36"/>
    <sheet name="CN260402K  37PKG" sheetId="57" state="hidden" r:id="rId37"/>
    <sheet name="CN260320    773PKG" sheetId="55" state="hidden" r:id="rId38"/>
    <sheet name="CN260409K  23PKG" sheetId="58" state="hidden" r:id="rId39"/>
    <sheet name="VN260403ISA  10PKG" sheetId="61" state="hidden" r:id="rId40"/>
    <sheet name="CN260416K   27PKG" sheetId="60" state="hidden" r:id="rId41"/>
    <sheet name="CN260327   1067PKG" sheetId="56" state="hidden" r:id="rId42"/>
    <sheet name="5852146635  " sheetId="62" state="hidden" r:id="rId43"/>
    <sheet name="CN260403   502PKG " sheetId="59" state="hidden" r:id="rId44"/>
    <sheet name="CN260423K  24PKG" sheetId="63" state="hidden" r:id="rId45"/>
    <sheet name="CN260410    238PKG" sheetId="64" state="hidden" r:id="rId46"/>
    <sheet name="LI26041301" sheetId="68" state="hidden" r:id="rId47"/>
    <sheet name="CN260417  462 PKG" sheetId="65" state="hidden" r:id="rId48"/>
    <sheet name="CN260515K  52PKG" sheetId="69" state="hidden" r:id="rId49"/>
    <sheet name="CN260520K  50PKG" sheetId="72" state="hidden" r:id="rId50"/>
    <sheet name="VN260430ISA 7PKG" sheetId="73" state="hidden" r:id="rId51"/>
    <sheet name="281 PKG  CN260430" sheetId="70" state="hidden" r:id="rId52"/>
    <sheet name="CN260529K 74 PKG" sheetId="74" state="hidden" r:id="rId53"/>
    <sheet name="VN250527ISAK 4 PKG" sheetId="75" state="hidden" r:id="rId54"/>
    <sheet name="CN260424  171 PKG" sheetId="66" state="hidden" r:id="rId55"/>
    <sheet name="CN260430K    27 PKG" sheetId="67" state="hidden" r:id="rId56"/>
    <sheet name="CN260515  443 PKG" sheetId="76" state="hidden" r:id="rId57"/>
    <sheet name="CN260604K  23PKG" sheetId="77" state="hidden" r:id="rId58"/>
    <sheet name="CN260522   377PKG" sheetId="78" state="hidden" r:id="rId59"/>
    <sheet name="CN260612K  34PKG" sheetId="79" state="hidden" r:id="rId60"/>
    <sheet name="CN260618K  29PKG" sheetId="80" state="hidden" r:id="rId61"/>
    <sheet name="LI26052501  927PKG" sheetId="81" state="hidden" r:id="rId62"/>
    <sheet name="LI26052701  23PKG" sheetId="84" state="hidden" r:id="rId63"/>
    <sheet name="CN260605 395PKG" sheetId="83" r:id="rId64"/>
    <sheet name="Varient Value" sheetId="2" r:id="rId65"/>
  </sheets>
  <definedNames>
    <definedName name="_xlnm._FilterDatabase" localSheetId="64" hidden="1">'Varient Value'!$C$1:$C$8517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" i="78" l="1"/>
  <c r="I11" i="78"/>
  <c r="I10" i="78"/>
  <c r="I104" i="78"/>
  <c r="H29" i="65" l="1"/>
  <c r="H28" i="65"/>
  <c r="H27" i="65"/>
  <c r="H26" i="65"/>
  <c r="H18" i="67"/>
  <c r="H17" i="67"/>
  <c r="H16" i="67"/>
  <c r="H15" i="67"/>
  <c r="H14" i="67"/>
  <c r="H13" i="67"/>
  <c r="H12" i="67"/>
  <c r="H11" i="67"/>
  <c r="H101" i="65"/>
  <c r="I24" i="59"/>
  <c r="I23" i="59"/>
  <c r="I22" i="59"/>
  <c r="I21" i="59"/>
  <c r="I20" i="59"/>
  <c r="I19" i="59"/>
  <c r="H6" i="56" l="1"/>
  <c r="H5" i="56"/>
  <c r="I366" i="59"/>
  <c r="H103" i="55"/>
  <c r="H102" i="55"/>
  <c r="H101" i="55"/>
  <c r="H100" i="55"/>
  <c r="H249" i="56"/>
  <c r="H17" i="48" l="1"/>
  <c r="H16" i="48"/>
  <c r="H15" i="48"/>
  <c r="H14" i="48"/>
  <c r="H13" i="48"/>
  <c r="H584" i="48" l="1"/>
  <c r="H182" i="48"/>
  <c r="H181" i="48"/>
  <c r="H176" i="48"/>
  <c r="H174" i="48"/>
  <c r="H172" i="48"/>
  <c r="H171" i="48"/>
  <c r="H170" i="48"/>
  <c r="H169" i="48"/>
  <c r="H168" i="48"/>
  <c r="H166" i="48"/>
  <c r="H362" i="55"/>
  <c r="H337" i="55"/>
  <c r="H141" i="55"/>
  <c r="H131" i="55"/>
  <c r="H21" i="37"/>
  <c r="H37" i="40" l="1"/>
  <c r="H36" i="40"/>
  <c r="H35" i="40"/>
  <c r="H34" i="40"/>
  <c r="H33" i="40"/>
  <c r="H197" i="35" l="1"/>
  <c r="H196" i="35"/>
  <c r="H195" i="35"/>
  <c r="H194" i="35"/>
  <c r="H193" i="35"/>
  <c r="H192" i="35"/>
  <c r="H191" i="35"/>
  <c r="H190" i="35"/>
  <c r="H189" i="35"/>
  <c r="H188" i="35"/>
  <c r="H187" i="35"/>
  <c r="H186" i="35"/>
  <c r="H185" i="35"/>
  <c r="H184" i="35"/>
  <c r="H183" i="35"/>
  <c r="H182" i="35"/>
  <c r="H181" i="35"/>
  <c r="H180" i="35"/>
  <c r="H179" i="35"/>
  <c r="H178" i="35"/>
  <c r="H177" i="35"/>
  <c r="H176" i="35"/>
  <c r="H175" i="35"/>
  <c r="H174" i="35"/>
  <c r="H173" i="35"/>
  <c r="H172" i="35"/>
  <c r="H171" i="35"/>
  <c r="H170" i="35"/>
  <c r="H169" i="35"/>
  <c r="H168" i="35"/>
  <c r="H167" i="35"/>
  <c r="H166" i="35"/>
  <c r="H165" i="35"/>
  <c r="H164" i="35"/>
  <c r="H112" i="35"/>
  <c r="H111" i="35"/>
  <c r="H110" i="35"/>
  <c r="H109" i="35"/>
  <c r="H96" i="35"/>
  <c r="H95" i="35"/>
  <c r="H94" i="35"/>
  <c r="H93" i="35"/>
  <c r="H92" i="35"/>
  <c r="H91" i="35"/>
  <c r="H90" i="35"/>
  <c r="H89" i="35"/>
  <c r="H88" i="35"/>
  <c r="H87" i="35"/>
  <c r="H86" i="35"/>
  <c r="H85" i="35"/>
  <c r="H84" i="35"/>
  <c r="H83" i="35"/>
  <c r="H82" i="35"/>
  <c r="H81" i="35"/>
  <c r="H80" i="35"/>
  <c r="H79" i="35"/>
  <c r="H71" i="35"/>
  <c r="H70" i="35"/>
  <c r="H69" i="35"/>
  <c r="H68" i="35"/>
  <c r="H67" i="35"/>
  <c r="H66" i="35"/>
  <c r="H65" i="35"/>
  <c r="H64" i="35"/>
  <c r="H37" i="37" l="1"/>
  <c r="H35" i="37"/>
  <c r="H74" i="30" l="1"/>
  <c r="H81" i="30"/>
  <c r="H87" i="30"/>
  <c r="H86" i="30"/>
  <c r="H85" i="30"/>
  <c r="H88" i="30"/>
  <c r="H89" i="30"/>
  <c r="H90" i="30"/>
  <c r="H96" i="30"/>
  <c r="H95" i="30"/>
  <c r="H94" i="30"/>
  <c r="H30" i="29" l="1"/>
  <c r="H29" i="29"/>
  <c r="H26" i="29"/>
  <c r="H25" i="29"/>
  <c r="H23" i="29"/>
  <c r="H22" i="29"/>
  <c r="H99" i="17"/>
  <c r="H82" i="17"/>
  <c r="H60" i="17"/>
  <c r="H59" i="17"/>
  <c r="H58" i="17"/>
  <c r="H57" i="17"/>
  <c r="H52" i="17"/>
  <c r="H51" i="17"/>
  <c r="H50" i="17"/>
  <c r="H49" i="17"/>
  <c r="H48" i="17"/>
  <c r="H47" i="17"/>
  <c r="H45" i="17"/>
  <c r="H44" i="17"/>
  <c r="H43" i="17"/>
  <c r="H8" i="15"/>
  <c r="H13" i="18"/>
  <c r="H12" i="18"/>
  <c r="H11" i="18"/>
  <c r="H10" i="18"/>
</calcChain>
</file>

<file path=xl/sharedStrings.xml><?xml version="1.0" encoding="utf-8"?>
<sst xmlns="http://schemas.openxmlformats.org/spreadsheetml/2006/main" count="28111" uniqueCount="11808">
  <si>
    <t>PURCHASE ORDER</t>
  </si>
  <si>
    <t>VENDOR / SUPPLIER</t>
  </si>
  <si>
    <t>PO ORDER NO</t>
  </si>
  <si>
    <t>ITEM_NAME</t>
  </si>
  <si>
    <t>CATEGORY_NAME</t>
  </si>
  <si>
    <t>UNIT_NAME</t>
  </si>
  <si>
    <t>SIZE</t>
  </si>
  <si>
    <t>COLOR</t>
  </si>
  <si>
    <t>GRADE</t>
  </si>
  <si>
    <t>MODEL</t>
  </si>
  <si>
    <t>QUANTITY</t>
  </si>
  <si>
    <t>UNIT_PRICE</t>
  </si>
  <si>
    <t>PACKAGE_NO</t>
  </si>
  <si>
    <t>UPPER LEATHER</t>
  </si>
  <si>
    <t>SFT</t>
  </si>
  <si>
    <t>ASH</t>
  </si>
  <si>
    <t>BEIGE</t>
  </si>
  <si>
    <t>CATEGORY</t>
  </si>
  <si>
    <t>UNIT</t>
  </si>
  <si>
    <t>All</t>
  </si>
  <si>
    <t>m</t>
  </si>
  <si>
    <t>5.5-9</t>
  </si>
  <si>
    <t>BLUE</t>
  </si>
  <si>
    <t>62.5X50X52.5</t>
  </si>
  <si>
    <t>36*22.5*13.5</t>
  </si>
  <si>
    <t>Saleable</t>
  </si>
  <si>
    <t>L</t>
  </si>
  <si>
    <t>BROWN</t>
  </si>
  <si>
    <t>62.5X38X52.5</t>
  </si>
  <si>
    <t>28*14*10</t>
  </si>
  <si>
    <t>Expenses</t>
  </si>
  <si>
    <t>g</t>
  </si>
  <si>
    <t>7.5-13</t>
  </si>
  <si>
    <t>FLIEDER</t>
  </si>
  <si>
    <t>30*14*11</t>
  </si>
  <si>
    <t>LEATHER</t>
  </si>
  <si>
    <t>t</t>
  </si>
  <si>
    <t>5.5-10.5</t>
  </si>
  <si>
    <t>NATURE</t>
  </si>
  <si>
    <t>35*69 CM</t>
  </si>
  <si>
    <t>INSOLE</t>
  </si>
  <si>
    <t>ROLL</t>
  </si>
  <si>
    <t>9.5-13</t>
  </si>
  <si>
    <t>OLIVE</t>
  </si>
  <si>
    <t>35*21*12.5</t>
  </si>
  <si>
    <t>PACKING MATERIALS</t>
  </si>
  <si>
    <t>BOX</t>
  </si>
  <si>
    <t>STONE</t>
  </si>
  <si>
    <t>15*35MM</t>
  </si>
  <si>
    <t>ORNAMENTS</t>
  </si>
  <si>
    <t>BANDIL</t>
  </si>
  <si>
    <t>GREY</t>
  </si>
  <si>
    <t>50*80MM</t>
  </si>
  <si>
    <t>THREAD &amp; M.CODE</t>
  </si>
  <si>
    <t>CONE</t>
  </si>
  <si>
    <t>BLACK</t>
  </si>
  <si>
    <t>29*29.5*10</t>
  </si>
  <si>
    <t>OUT SOLE</t>
  </si>
  <si>
    <t>PCS</t>
  </si>
  <si>
    <t>28*14*11</t>
  </si>
  <si>
    <t>OUT SOLE MATERIAL</t>
  </si>
  <si>
    <t>PRS</t>
  </si>
  <si>
    <t>26*18*10</t>
  </si>
  <si>
    <t>SHOE LAST &amp; MOULD</t>
  </si>
  <si>
    <t>TIN</t>
  </si>
  <si>
    <t>36-37</t>
  </si>
  <si>
    <t>WHITE</t>
  </si>
  <si>
    <t>30*20*11</t>
  </si>
  <si>
    <t>TPR MATERIAL</t>
  </si>
  <si>
    <t>SHEET</t>
  </si>
  <si>
    <t>10.5-12.5</t>
  </si>
  <si>
    <t>DOUBLE COLOR</t>
  </si>
  <si>
    <t>30*25*10</t>
  </si>
  <si>
    <t>ALUMINIUM MOULD</t>
  </si>
  <si>
    <t>PACKET</t>
  </si>
  <si>
    <t>CAFE</t>
  </si>
  <si>
    <t>SH-101</t>
  </si>
  <si>
    <t>CUTTING</t>
  </si>
  <si>
    <t>BAG</t>
  </si>
  <si>
    <t>PINK</t>
  </si>
  <si>
    <t>30*23*10</t>
  </si>
  <si>
    <t>SEWING</t>
  </si>
  <si>
    <t>SET</t>
  </si>
  <si>
    <t>7-11.5</t>
  </si>
  <si>
    <t>LEMON</t>
  </si>
  <si>
    <t>33*30*11</t>
  </si>
  <si>
    <t>LASTING</t>
  </si>
  <si>
    <t>SA KU MI</t>
  </si>
  <si>
    <t>5-12.5</t>
  </si>
  <si>
    <t>DENIM</t>
  </si>
  <si>
    <t>30*27*11</t>
  </si>
  <si>
    <t>CAMEL</t>
  </si>
  <si>
    <t>30*26*11</t>
  </si>
  <si>
    <t>OUTSOLE</t>
  </si>
  <si>
    <t>KG</t>
  </si>
  <si>
    <t>37-41</t>
  </si>
  <si>
    <t>OFF WHITE</t>
  </si>
  <si>
    <t>31.5*20*12</t>
  </si>
  <si>
    <t>SAMPLE</t>
  </si>
  <si>
    <t>JY-18287-PURPLE</t>
  </si>
  <si>
    <t>CHAMPAGNE</t>
  </si>
  <si>
    <t>29*16*10</t>
  </si>
  <si>
    <t>W/PROGRAMMER VOLTAGE:380V</t>
  </si>
  <si>
    <t>JY-18287-BLACK/NAVY</t>
  </si>
  <si>
    <t>9.5-10.5</t>
  </si>
  <si>
    <t>DK MOCCA</t>
  </si>
  <si>
    <t>31*16.5*11.5</t>
  </si>
  <si>
    <t>SINGLE NEEDLE CYLINDER-BED WITH UNISON FEED</t>
  </si>
  <si>
    <t>JY-18287-RED/BLACK</t>
  </si>
  <si>
    <t>9.5-12</t>
  </si>
  <si>
    <t>SAND</t>
  </si>
  <si>
    <t>29.5*19*10.5</t>
  </si>
  <si>
    <t>SMALL-SCALE PNEUMATIC</t>
  </si>
  <si>
    <t>ORANGE+WHITE+BLACK LOGO</t>
  </si>
  <si>
    <t>CEILO</t>
  </si>
  <si>
    <t>32*26*11</t>
  </si>
  <si>
    <t>DOUBLE NEEDLE POSTBED SEWING</t>
  </si>
  <si>
    <t>SLHA-S-0001 BLACK</t>
  </si>
  <si>
    <t>3.5-15</t>
  </si>
  <si>
    <t>CYCLAMEN</t>
  </si>
  <si>
    <t>50*30*11</t>
  </si>
  <si>
    <t>SINGLE NEEDLE SLENDER POSTBED SEWING</t>
  </si>
  <si>
    <t>SLHA-S-3800</t>
  </si>
  <si>
    <t>5.5-11.5</t>
  </si>
  <si>
    <t>FANGO</t>
  </si>
  <si>
    <t>36*30*11</t>
  </si>
  <si>
    <t>SINGLE NEEDLE FALTBED SEWING WITH AUTOMATIC UNDER-TRIMMER</t>
  </si>
  <si>
    <t>7015(LT GREEN)</t>
  </si>
  <si>
    <t>10.5-11.5</t>
  </si>
  <si>
    <t>FUME</t>
  </si>
  <si>
    <t>29*19*10.5</t>
  </si>
  <si>
    <t>BACKPART MOULDING</t>
  </si>
  <si>
    <t>SYXD-3700</t>
  </si>
  <si>
    <t>7.5-8</t>
  </si>
  <si>
    <t>MERLOT</t>
  </si>
  <si>
    <t>36.5*30*13</t>
  </si>
  <si>
    <t>THE SHOE TOP DEAL WITH CON TACLS HOT PRESS</t>
  </si>
  <si>
    <t>SILK-0001</t>
  </si>
  <si>
    <t>9.5-14</t>
  </si>
  <si>
    <t>NAVY</t>
  </si>
  <si>
    <t>34.5*23*12</t>
  </si>
  <si>
    <t>LINING TRIMING</t>
  </si>
  <si>
    <t>DK BROWN</t>
  </si>
  <si>
    <t>35*27*12.5</t>
  </si>
  <si>
    <t>AUTOMATIC RIVET</t>
  </si>
  <si>
    <t>SILK-5200</t>
  </si>
  <si>
    <t>7.5-9.5</t>
  </si>
  <si>
    <t>SMOG</t>
  </si>
  <si>
    <t>36.7*31.5*14</t>
  </si>
  <si>
    <t>MICRO COMPUTER BELT CUTTING</t>
  </si>
  <si>
    <t>8.5-10.5</t>
  </si>
  <si>
    <t>L1023</t>
  </si>
  <si>
    <t>30*21*11</t>
  </si>
  <si>
    <t>SINGLE SEAT HOT PRESSING</t>
  </si>
  <si>
    <t>SQM</t>
  </si>
  <si>
    <t>10.5-12</t>
  </si>
  <si>
    <t>L1025</t>
  </si>
  <si>
    <t>34*28*13</t>
  </si>
  <si>
    <t>EYELETING</t>
  </si>
  <si>
    <t>MQ</t>
  </si>
  <si>
    <t>L1228</t>
  </si>
  <si>
    <t>34*21*13</t>
  </si>
  <si>
    <t>DUST COLLECTORS</t>
  </si>
  <si>
    <t>YARD</t>
  </si>
  <si>
    <t>L2072</t>
  </si>
  <si>
    <t>38.1*27*12.1</t>
  </si>
  <si>
    <t>PLANE BURRING</t>
  </si>
  <si>
    <t>MTR</t>
  </si>
  <si>
    <t>4-13.5</t>
  </si>
  <si>
    <t>L1207</t>
  </si>
  <si>
    <t>45*30</t>
  </si>
  <si>
    <t>SHOE THROAT FLATTENING</t>
  </si>
  <si>
    <t>FEET</t>
  </si>
  <si>
    <t>6.5-10.5</t>
  </si>
  <si>
    <t>L1209</t>
  </si>
  <si>
    <t>38*28*13</t>
  </si>
  <si>
    <t>SKIVING</t>
  </si>
  <si>
    <t>LTR</t>
  </si>
  <si>
    <t>5-9.5</t>
  </si>
  <si>
    <t>L1189</t>
  </si>
  <si>
    <t>36*28*13</t>
  </si>
  <si>
    <t>SMALL TOE CAP COUNTER</t>
  </si>
  <si>
    <t>PKT</t>
  </si>
  <si>
    <t>L1044</t>
  </si>
  <si>
    <t>33*28*11</t>
  </si>
  <si>
    <t>SINGLE NEEDLE LOCKSTITCH ZIGZAG</t>
  </si>
  <si>
    <t>BOTTLE</t>
  </si>
  <si>
    <t>5-13.5</t>
  </si>
  <si>
    <t>L1214</t>
  </si>
  <si>
    <t>34*26*13</t>
  </si>
  <si>
    <t>TRIMING</t>
  </si>
  <si>
    <t>BOOK</t>
  </si>
  <si>
    <t>L1094</t>
  </si>
  <si>
    <t>31*20*11.5</t>
  </si>
  <si>
    <t>SELF-ADJUSTING ROUGHING WITH DUST COLLECTOR</t>
  </si>
  <si>
    <t>DOZ</t>
  </si>
  <si>
    <t>14-16</t>
  </si>
  <si>
    <t>L1230</t>
  </si>
  <si>
    <t>35.7*36.8*13.7</t>
  </si>
  <si>
    <t>SHOE LAST</t>
  </si>
  <si>
    <t>DRUM</t>
  </si>
  <si>
    <t>6.5-11.5</t>
  </si>
  <si>
    <t>L1220</t>
  </si>
  <si>
    <t>29*18*11</t>
  </si>
  <si>
    <t>EYELET &amp; HOOKS</t>
  </si>
  <si>
    <t>BUCKET</t>
  </si>
  <si>
    <t>3.5-9</t>
  </si>
  <si>
    <t>L1140</t>
  </si>
  <si>
    <t>36*24*12.3</t>
  </si>
  <si>
    <t>ELASTIC</t>
  </si>
  <si>
    <t>GALLON</t>
  </si>
  <si>
    <t>L1012</t>
  </si>
  <si>
    <t>33*21.5*12</t>
  </si>
  <si>
    <t>ADHESIVE</t>
  </si>
  <si>
    <t>Days</t>
  </si>
  <si>
    <t>L1191</t>
  </si>
  <si>
    <t>34*30*11.5</t>
  </si>
  <si>
    <t>INSOLE MATERIAL</t>
  </si>
  <si>
    <t>Dozens</t>
  </si>
  <si>
    <t>3-5.5</t>
  </si>
  <si>
    <t>L1278</t>
  </si>
  <si>
    <t>33*21.1*13</t>
  </si>
  <si>
    <t>LABLE</t>
  </si>
  <si>
    <t>Hours</t>
  </si>
  <si>
    <t>5.5-11</t>
  </si>
  <si>
    <t>L1016</t>
  </si>
  <si>
    <t>35*21.1*13</t>
  </si>
  <si>
    <t>LINING LEATHER</t>
  </si>
  <si>
    <t>Units</t>
  </si>
  <si>
    <t>4.5-6.5</t>
  </si>
  <si>
    <t>L1090</t>
  </si>
  <si>
    <t>36.4*27.5*13.2</t>
  </si>
  <si>
    <t>cm</t>
  </si>
  <si>
    <t>L1178</t>
  </si>
  <si>
    <t>36*24.5*12</t>
  </si>
  <si>
    <t>LINING MATERIAL</t>
  </si>
  <si>
    <t>fl oz (US)</t>
  </si>
  <si>
    <t>6-11.5</t>
  </si>
  <si>
    <t>M154</t>
  </si>
  <si>
    <t>SH-176</t>
  </si>
  <si>
    <t>MISCELLANEOUS</t>
  </si>
  <si>
    <t>ft</t>
  </si>
  <si>
    <t>7.5-10.5</t>
  </si>
  <si>
    <t>M123</t>
  </si>
  <si>
    <t>900*450*50MM</t>
  </si>
  <si>
    <t>TPR OUT SOLE</t>
  </si>
  <si>
    <t>ft簡</t>
  </si>
  <si>
    <t>3.5-10.5</t>
  </si>
  <si>
    <t>M133</t>
  </si>
  <si>
    <t>1500*500*50MM</t>
  </si>
  <si>
    <t>OUT SOLE OTHER MATERIAL</t>
  </si>
  <si>
    <t>ft糧</t>
  </si>
  <si>
    <t>5.5-10</t>
  </si>
  <si>
    <t>2M173</t>
  </si>
  <si>
    <t>34.9*22.1*12.1</t>
  </si>
  <si>
    <t>WELT</t>
  </si>
  <si>
    <t>gal (US)</t>
  </si>
  <si>
    <t>6.5-9.5</t>
  </si>
  <si>
    <t>M159</t>
  </si>
  <si>
    <t>30X14X11</t>
  </si>
  <si>
    <t>INNER BOX</t>
  </si>
  <si>
    <t>in</t>
  </si>
  <si>
    <t>7.5-14</t>
  </si>
  <si>
    <t>M215</t>
  </si>
  <si>
    <t>32*18*11</t>
  </si>
  <si>
    <t>SHOE LACE</t>
  </si>
  <si>
    <t>in糧</t>
  </si>
  <si>
    <t>M186</t>
  </si>
  <si>
    <t>28*18*11</t>
  </si>
  <si>
    <t>SPONGE MATERIAL</t>
  </si>
  <si>
    <t>kg</t>
  </si>
  <si>
    <t>4-6.5</t>
  </si>
  <si>
    <t>M185</t>
  </si>
  <si>
    <t>30*22*10</t>
  </si>
  <si>
    <t>STEEL SHANK</t>
  </si>
  <si>
    <t>km</t>
  </si>
  <si>
    <t>8.5-9.5</t>
  </si>
  <si>
    <t>M173</t>
  </si>
  <si>
    <t>28*20*11</t>
  </si>
  <si>
    <t>TAPE</t>
  </si>
  <si>
    <t>lb</t>
  </si>
  <si>
    <t>5M44</t>
  </si>
  <si>
    <t>LQH040</t>
  </si>
  <si>
    <t>MOCCASIN CODE</t>
  </si>
  <si>
    <t>mi</t>
  </si>
  <si>
    <t>11.5-14</t>
  </si>
  <si>
    <t>M55</t>
  </si>
  <si>
    <t>LQB08</t>
  </si>
  <si>
    <t>THREAD</t>
  </si>
  <si>
    <t>mm</t>
  </si>
  <si>
    <t>M127</t>
  </si>
  <si>
    <t>CP03B04</t>
  </si>
  <si>
    <t>ZIPPER</t>
  </si>
  <si>
    <t>m簡</t>
  </si>
  <si>
    <t>7-7.5</t>
  </si>
  <si>
    <t>M103</t>
  </si>
  <si>
    <t>38*24*13</t>
  </si>
  <si>
    <t>SINGEL SEAT BALANCING SOLE PRESSING</t>
  </si>
  <si>
    <t>m糧</t>
  </si>
  <si>
    <t>7.5-11</t>
  </si>
  <si>
    <t>M166</t>
  </si>
  <si>
    <t>28.5*16*10CM</t>
  </si>
  <si>
    <t>WALT-TYPE SOLE ATTACHING</t>
  </si>
  <si>
    <t>oz</t>
  </si>
  <si>
    <t>8-10.5</t>
  </si>
  <si>
    <t>M9466</t>
  </si>
  <si>
    <t>35*22.5*12</t>
  </si>
  <si>
    <t>WHIRS STYLE VAMP PRESS &amp; IRON</t>
  </si>
  <si>
    <t>qt (US)</t>
  </si>
  <si>
    <t>8-9.5</t>
  </si>
  <si>
    <t>M195</t>
  </si>
  <si>
    <t>4*5.2CM</t>
  </si>
  <si>
    <t>HYDRAULIC HIGH FREQUENCY PASTIC WELDING</t>
  </si>
  <si>
    <t>yd</t>
  </si>
  <si>
    <t>5.5-9.5</t>
  </si>
  <si>
    <t>NAPLACK</t>
  </si>
  <si>
    <t>8.7*10.5CM</t>
  </si>
  <si>
    <t>AUTOMATIC UPPER MOLDING -HYDRAULIC</t>
  </si>
  <si>
    <t>REAM</t>
  </si>
  <si>
    <t>6.5-11</t>
  </si>
  <si>
    <t>LET PINK</t>
  </si>
  <si>
    <t>28.9*23.5*11.4</t>
  </si>
  <si>
    <t>DISK FREE OVERSEAM FOR SHOES INSOLE STITCHING</t>
  </si>
  <si>
    <t>5 - 6.5</t>
  </si>
  <si>
    <t>LET SUN</t>
  </si>
  <si>
    <t>31*19*11.5</t>
  </si>
  <si>
    <t>LARGE-SCALE POLISING</t>
  </si>
  <si>
    <t>2K340</t>
  </si>
  <si>
    <t>32.1*24.3*13.7</t>
  </si>
  <si>
    <t>3 - 4.5</t>
  </si>
  <si>
    <t>K349</t>
  </si>
  <si>
    <t>48.1*27.9*11.4</t>
  </si>
  <si>
    <t>SINGLE SEAT BALANCING SOLE PRESS</t>
  </si>
  <si>
    <t>9.5 #</t>
  </si>
  <si>
    <t>K314</t>
  </si>
  <si>
    <t>52.1*32.1*11.5</t>
  </si>
  <si>
    <t>UPPER MOULDING</t>
  </si>
  <si>
    <t>41*28*11</t>
  </si>
  <si>
    <t>K420</t>
  </si>
  <si>
    <t>33*21*11.5CM</t>
  </si>
  <si>
    <t>SINGLE NEEDLE POSTBED</t>
  </si>
  <si>
    <t>K412</t>
  </si>
  <si>
    <t>2.2*1.5CM</t>
  </si>
  <si>
    <t>30.5*25.5</t>
  </si>
  <si>
    <t>K359</t>
  </si>
  <si>
    <t>LQH-0.8MM</t>
  </si>
  <si>
    <t>25*30</t>
  </si>
  <si>
    <t>K337</t>
  </si>
  <si>
    <t>LQH-0.6MM</t>
  </si>
  <si>
    <t>225#</t>
  </si>
  <si>
    <t>K421</t>
  </si>
  <si>
    <t>CP302B04-10.4MM</t>
  </si>
  <si>
    <t>230#</t>
  </si>
  <si>
    <t>6K22</t>
  </si>
  <si>
    <t>5*1.9CM</t>
  </si>
  <si>
    <t>FULLY AUTOMATIC CLAW TYPE HYDRAULIC  TOE-LASTING</t>
  </si>
  <si>
    <t>235#</t>
  </si>
  <si>
    <t>K411</t>
  </si>
  <si>
    <t>37*37.1*13.5</t>
  </si>
  <si>
    <t>240#</t>
  </si>
  <si>
    <t>K439</t>
  </si>
  <si>
    <t>37.3*33.3*13.5</t>
  </si>
  <si>
    <t>NEW TYPE AUTOMATIC HYDRAULIC HEEL-LASTING</t>
  </si>
  <si>
    <t>245#</t>
  </si>
  <si>
    <t>K332</t>
  </si>
  <si>
    <t>52.1*34.4*12.2CM</t>
  </si>
  <si>
    <t>250#</t>
  </si>
  <si>
    <t>K423</t>
  </si>
  <si>
    <t>LQWN-1MM</t>
  </si>
  <si>
    <t>HOT MELT ADHESIVE INJECTING</t>
  </si>
  <si>
    <t>K1040</t>
  </si>
  <si>
    <t>LQWN-1.5MM</t>
  </si>
  <si>
    <t>AUTOMATIC BACKPART FORMING</t>
  </si>
  <si>
    <t>10.5#</t>
  </si>
  <si>
    <t>K405</t>
  </si>
  <si>
    <t>CP302B04</t>
  </si>
  <si>
    <t>HEEL SEAT POUNDING</t>
  </si>
  <si>
    <t>K6013</t>
  </si>
  <si>
    <t>33*25CM</t>
  </si>
  <si>
    <t>HEATING SETTING</t>
  </si>
  <si>
    <t>K390</t>
  </si>
  <si>
    <t>2*3.5CM</t>
  </si>
  <si>
    <t>SCRIBING</t>
  </si>
  <si>
    <t>K9672</t>
  </si>
  <si>
    <t>LQWN-0.8MM</t>
  </si>
  <si>
    <t>GANARALLY HYDRAULIC SOLE ATTACHING</t>
  </si>
  <si>
    <t>K009</t>
  </si>
  <si>
    <t>26*18*10.5</t>
  </si>
  <si>
    <t>SERIES AUTO HIGH SPEED REFRIGERATING</t>
  </si>
  <si>
    <t>K413</t>
  </si>
  <si>
    <t>28*20*10</t>
  </si>
  <si>
    <t>AERIAL DISINFECTING DRYING OVER-3M</t>
  </si>
  <si>
    <t>K5003</t>
  </si>
  <si>
    <t>34*22*13</t>
  </si>
  <si>
    <t>WATER WASH TYPE SPRY PLATFORM</t>
  </si>
  <si>
    <t>K472</t>
  </si>
  <si>
    <t>50*60*9140</t>
  </si>
  <si>
    <t>SEEAM IRON</t>
  </si>
  <si>
    <t>K8340</t>
  </si>
  <si>
    <t>32*34*12</t>
  </si>
  <si>
    <t>HOT AIR STEAMING</t>
  </si>
  <si>
    <t>K0007</t>
  </si>
  <si>
    <t>BC-98002-BROWN</t>
  </si>
  <si>
    <t>UPPER STEAMING HEATING</t>
  </si>
  <si>
    <t>3-9#</t>
  </si>
  <si>
    <t>K301</t>
  </si>
  <si>
    <t>BC-98010-DK BROWN</t>
  </si>
  <si>
    <t>SOLE RUBBING TRIMMING</t>
  </si>
  <si>
    <t>6-12#</t>
  </si>
  <si>
    <t>K3119</t>
  </si>
  <si>
    <t>28*24.5*13</t>
  </si>
  <si>
    <t>TOE ROUGHING</t>
  </si>
  <si>
    <t>K342</t>
  </si>
  <si>
    <t>31.5*19*11.5</t>
  </si>
  <si>
    <t>POLISHING</t>
  </si>
  <si>
    <t>K379</t>
  </si>
  <si>
    <t>31.5*19*12.5</t>
  </si>
  <si>
    <t>EDGE ROUGHING</t>
  </si>
  <si>
    <t>2.5-9.5</t>
  </si>
  <si>
    <t>K321</t>
  </si>
  <si>
    <t>LQB-MERREL-1MM</t>
  </si>
  <si>
    <t>SELF-ADJECTING SCRBER</t>
  </si>
  <si>
    <t>3-8.5</t>
  </si>
  <si>
    <t>K918</t>
  </si>
  <si>
    <t>CPH-402-0.4MM</t>
  </si>
  <si>
    <t>WALL-TYPE SOLE ATTACHING</t>
  </si>
  <si>
    <t>2.5-9</t>
  </si>
  <si>
    <t>K3047</t>
  </si>
  <si>
    <t>SYD-0.8MM</t>
  </si>
  <si>
    <t>K401</t>
  </si>
  <si>
    <t>7*3.5CM</t>
  </si>
  <si>
    <t>K409</t>
  </si>
  <si>
    <t>30*26*12</t>
  </si>
  <si>
    <t>5-11.5</t>
  </si>
  <si>
    <t>K475</t>
  </si>
  <si>
    <t>34*24*13</t>
  </si>
  <si>
    <t>K422</t>
  </si>
  <si>
    <t>36*24*13</t>
  </si>
  <si>
    <t>MANNUAL STONING</t>
  </si>
  <si>
    <t>36-42</t>
  </si>
  <si>
    <t>K341</t>
  </si>
  <si>
    <t>6.5*3.8CM</t>
  </si>
  <si>
    <t>SINGLE SEAT POLISHING-RIGHT+LEFT</t>
  </si>
  <si>
    <t>5.5-12</t>
  </si>
  <si>
    <t>K6006</t>
  </si>
  <si>
    <t>75*35CM</t>
  </si>
  <si>
    <t>SINGLE NEEDLE POSTBED SEWING</t>
  </si>
  <si>
    <t>3-6.5</t>
  </si>
  <si>
    <t>6K221</t>
  </si>
  <si>
    <t>35.2*34.8*12.7CM</t>
  </si>
  <si>
    <t>SMALL INSOLE PRESS</t>
  </si>
  <si>
    <t>12.5-15</t>
  </si>
  <si>
    <t>K6030</t>
  </si>
  <si>
    <t>6.4*5CM</t>
  </si>
  <si>
    <t>VERTICAL DRILLER</t>
  </si>
  <si>
    <t>K372</t>
  </si>
  <si>
    <t>35*20*11.5</t>
  </si>
  <si>
    <t>HYDRAULIC INSOLE MOLDING</t>
  </si>
  <si>
    <t>K353</t>
  </si>
  <si>
    <t>32*18*12</t>
  </si>
  <si>
    <t>SELF ADJUSTING ROUGHING WITH DUST COLLECTOR</t>
  </si>
  <si>
    <t>K407</t>
  </si>
  <si>
    <t>75*40MM</t>
  </si>
  <si>
    <t>7.5-11.5</t>
  </si>
  <si>
    <t>K466</t>
  </si>
  <si>
    <t>60*25MM</t>
  </si>
  <si>
    <t>AUTOMATIC BALANCING SOLE PRESS</t>
  </si>
  <si>
    <t>6-9.5</t>
  </si>
  <si>
    <t>K394</t>
  </si>
  <si>
    <t>33*31*12CM</t>
  </si>
  <si>
    <t>K408</t>
  </si>
  <si>
    <t>36.3*33.3*12.4</t>
  </si>
  <si>
    <t>SOFT ROLLER RUBBER</t>
  </si>
  <si>
    <t>5-8.5</t>
  </si>
  <si>
    <t>K326</t>
  </si>
  <si>
    <t>26.5*100CM</t>
  </si>
  <si>
    <t>FLAT TYPE CUTTING</t>
  </si>
  <si>
    <t>6.5-8</t>
  </si>
  <si>
    <t>K358</t>
  </si>
  <si>
    <t>34*22*23</t>
  </si>
  <si>
    <t>EMBOSE</t>
  </si>
  <si>
    <t>K397</t>
  </si>
  <si>
    <t>27*230CM</t>
  </si>
  <si>
    <t>SINGLE NEEDLE ROLLER FEED POSTBED SEWING</t>
  </si>
  <si>
    <t>7-10.5</t>
  </si>
  <si>
    <t>K374</t>
  </si>
  <si>
    <t>32*28*11</t>
  </si>
  <si>
    <t>WALLTYPE SOLE ATTACHING</t>
  </si>
  <si>
    <t>K318</t>
  </si>
  <si>
    <t>230*25*10</t>
  </si>
  <si>
    <t>K7910</t>
  </si>
  <si>
    <t>3*3CM</t>
  </si>
  <si>
    <t>DRILLER BRINGING TO VACNUM</t>
  </si>
  <si>
    <t>10.5-13</t>
  </si>
  <si>
    <t>K419</t>
  </si>
  <si>
    <t>38.1*24.8*12.7</t>
  </si>
  <si>
    <t>5-10.5</t>
  </si>
  <si>
    <t>K427</t>
  </si>
  <si>
    <t>30.4*25.4*12.3CM</t>
  </si>
  <si>
    <t>SELF ADJUSTMENT ROUGHING WITH DUST COLLECTOR</t>
  </si>
  <si>
    <t>H183</t>
  </si>
  <si>
    <t>4*3CM</t>
  </si>
  <si>
    <t>H646</t>
  </si>
  <si>
    <t>36*22.7*13.5CM</t>
  </si>
  <si>
    <t>7-8.5</t>
  </si>
  <si>
    <t>H757</t>
  </si>
  <si>
    <t>35.7*36.8*12.4CM</t>
  </si>
  <si>
    <t>SHANKBOARD GROOVING</t>
  </si>
  <si>
    <t>6-8.5</t>
  </si>
  <si>
    <t>H695</t>
  </si>
  <si>
    <t>47.8*36.2*12.9CM</t>
  </si>
  <si>
    <t>H777</t>
  </si>
  <si>
    <t>LQH-0.4MM</t>
  </si>
  <si>
    <t>DOUBLE NEEDLE ROLLER FEED POSTBED SEWING</t>
  </si>
  <si>
    <t>H731</t>
  </si>
  <si>
    <t>30*30*11</t>
  </si>
  <si>
    <t>CONSTANT TEMP OVEN SAMPLE ROOM</t>
  </si>
  <si>
    <t>6-12.5</t>
  </si>
  <si>
    <t>H702</t>
  </si>
  <si>
    <t>36.2*24.4*13.9CM</t>
  </si>
  <si>
    <t>NON BENZENE SPRAYING</t>
  </si>
  <si>
    <t>7.5-12</t>
  </si>
  <si>
    <t>H830</t>
  </si>
  <si>
    <t>28.5*16.5*10CM</t>
  </si>
  <si>
    <t>FRESSURE BOOST HIGHT FREQUENCY PLASTIC WELDING</t>
  </si>
  <si>
    <t>6.5-10</t>
  </si>
  <si>
    <t>H730</t>
  </si>
  <si>
    <t>30*18*12CM</t>
  </si>
  <si>
    <t>H821</t>
  </si>
  <si>
    <t>31.5*19*12CM</t>
  </si>
  <si>
    <t>H638</t>
  </si>
  <si>
    <t>35.7*23.3*12.4</t>
  </si>
  <si>
    <t>H698</t>
  </si>
  <si>
    <t>30*21*10</t>
  </si>
  <si>
    <t>SPILTTING LEATHER CAMGAC</t>
  </si>
  <si>
    <t>H718</t>
  </si>
  <si>
    <t>C60-WHITE-ALDO</t>
  </si>
  <si>
    <t>TRABALING HEAD CUTTING</t>
  </si>
  <si>
    <t>H607</t>
  </si>
  <si>
    <t>C10-WHITE-ALDO</t>
  </si>
  <si>
    <t>TARM ARM CLICKING CUTTING</t>
  </si>
  <si>
    <t>H499</t>
  </si>
  <si>
    <t>364X211X130MM</t>
  </si>
  <si>
    <t>BOARD CUTTER</t>
  </si>
  <si>
    <t>2H691</t>
  </si>
  <si>
    <t>319X184X111MM</t>
  </si>
  <si>
    <t>H672</t>
  </si>
  <si>
    <t>376X218X128MM</t>
  </si>
  <si>
    <t>VERTICAL TYPE MEASURING LEATHER UNIT</t>
  </si>
  <si>
    <t>H691</t>
  </si>
  <si>
    <t>60X16MM</t>
  </si>
  <si>
    <t>COUNTER ACTIVEATION</t>
  </si>
  <si>
    <t>2H69</t>
  </si>
  <si>
    <t>27X208MM</t>
  </si>
  <si>
    <t>RUBBING BELT CONVEYOR</t>
  </si>
  <si>
    <t>H236</t>
  </si>
  <si>
    <t>341X198X125</t>
  </si>
  <si>
    <t>EXHAUST EQUIPMENT</t>
  </si>
  <si>
    <t>H736</t>
  </si>
  <si>
    <t>8.5X5.2CM</t>
  </si>
  <si>
    <t>PAPER BOX MOLDING</t>
  </si>
  <si>
    <t>H6616</t>
  </si>
  <si>
    <t>35X30X10CM</t>
  </si>
  <si>
    <t>VERTICAL STONING</t>
  </si>
  <si>
    <t>H298</t>
  </si>
  <si>
    <t>29X29X10CM</t>
  </si>
  <si>
    <t>H500</t>
  </si>
  <si>
    <t>29X22X10CM</t>
  </si>
  <si>
    <t>HELL PRESSER AND ATTACHING NAIL</t>
  </si>
  <si>
    <t>H738</t>
  </si>
  <si>
    <t>LQB-CAT-0.4MM</t>
  </si>
  <si>
    <t>HEEL NAIL</t>
  </si>
  <si>
    <t>H677</t>
  </si>
  <si>
    <t>LQW-0.8MM</t>
  </si>
  <si>
    <t>SHOES FACE BRAISE DAMP ACTIVATION</t>
  </si>
  <si>
    <t>SMALL</t>
  </si>
  <si>
    <t>H642</t>
  </si>
  <si>
    <t>LQWN-1.2MM</t>
  </si>
  <si>
    <t>SOLE TRIMMING</t>
  </si>
  <si>
    <t>MEDIUM</t>
  </si>
  <si>
    <t>H752</t>
  </si>
  <si>
    <t>CORAL PINK</t>
  </si>
  <si>
    <t>FIST PRESS</t>
  </si>
  <si>
    <t>BIG</t>
  </si>
  <si>
    <t>H732</t>
  </si>
  <si>
    <t>30*20*12</t>
  </si>
  <si>
    <t>H712</t>
  </si>
  <si>
    <t>32*20*12</t>
  </si>
  <si>
    <t>SHOE UPPER DRYING OVEN</t>
  </si>
  <si>
    <t>H701</t>
  </si>
  <si>
    <t>34*20*13</t>
  </si>
  <si>
    <t>PRESSURE BOTTOM</t>
  </si>
  <si>
    <t>H764</t>
  </si>
  <si>
    <t>36*22*13</t>
  </si>
  <si>
    <t>PASTE LINE SORTING</t>
  </si>
  <si>
    <t>H797</t>
  </si>
  <si>
    <t>28*22*11</t>
  </si>
  <si>
    <t>NAIL PULLER 1ST</t>
  </si>
  <si>
    <t>H734</t>
  </si>
  <si>
    <t>28*24*11</t>
  </si>
  <si>
    <t>LARGE-SCALE POLISHING</t>
  </si>
  <si>
    <t>H22</t>
  </si>
  <si>
    <t>30*22*12</t>
  </si>
  <si>
    <t>LAPPASAKI</t>
  </si>
  <si>
    <t>H696</t>
  </si>
  <si>
    <t>30*24*11</t>
  </si>
  <si>
    <t>H169</t>
  </si>
  <si>
    <t>32*26*12</t>
  </si>
  <si>
    <t>6H20</t>
  </si>
  <si>
    <t>28*16*10</t>
  </si>
  <si>
    <t>H6966</t>
  </si>
  <si>
    <t>30*16*11.5</t>
  </si>
  <si>
    <t>HWA CHANG SHOES MAKING</t>
  </si>
  <si>
    <t>36-38</t>
  </si>
  <si>
    <t>H1237</t>
  </si>
  <si>
    <t>32*16*11</t>
  </si>
  <si>
    <t>CONVEYOR</t>
  </si>
  <si>
    <t>39-40</t>
  </si>
  <si>
    <t>H037</t>
  </si>
  <si>
    <t>32*22*12</t>
  </si>
  <si>
    <t>WATER WASH TYPE SPAIFORM</t>
  </si>
  <si>
    <t>41-42</t>
  </si>
  <si>
    <t>H6676</t>
  </si>
  <si>
    <t>32*24*12</t>
  </si>
  <si>
    <t>AUTOMATIC SHANKBOARD REDUCING</t>
  </si>
  <si>
    <t>(6.5-7.5)</t>
  </si>
  <si>
    <t>H739</t>
  </si>
  <si>
    <t>30*16*11</t>
  </si>
  <si>
    <t>SINGLE NEEDLE FLATBED SEWING WITH AUTOMATIC UNDER-TRIMMER</t>
  </si>
  <si>
    <t>(8.5-9.5)</t>
  </si>
  <si>
    <t>H142</t>
  </si>
  <si>
    <t>29.8*18.1*10.5</t>
  </si>
  <si>
    <t>(10.5-11.5)</t>
  </si>
  <si>
    <t>C 0.8 MM ALDO</t>
  </si>
  <si>
    <t>(6-8)</t>
  </si>
  <si>
    <t>TAUPE</t>
  </si>
  <si>
    <t>C 1.2MM ALDO</t>
  </si>
  <si>
    <t>FINISHING</t>
  </si>
  <si>
    <t>(14-16)</t>
  </si>
  <si>
    <t>LQSS-SPERRY-0.6MM</t>
  </si>
  <si>
    <t>80#</t>
  </si>
  <si>
    <t>LQB-MERRELL-0.6MM</t>
  </si>
  <si>
    <t>LQB-MERRELL-1MM</t>
  </si>
  <si>
    <t>WAREHOUSE</t>
  </si>
  <si>
    <t>2159 SHANK</t>
  </si>
  <si>
    <t>LQSS-SPERRY-0.4MM</t>
  </si>
  <si>
    <t>COMMON</t>
  </si>
  <si>
    <t>30X17X10</t>
  </si>
  <si>
    <t>LQB-MERRELL-1.2MM</t>
  </si>
  <si>
    <t>COMPUTER DEHUMIDFIER</t>
  </si>
  <si>
    <t>LQB-MERRELL-0.8MM</t>
  </si>
  <si>
    <t>36*49CM</t>
  </si>
  <si>
    <t>LEATHER MAGERMENT</t>
  </si>
  <si>
    <t>4 - 4.5</t>
  </si>
  <si>
    <t>32*35CM</t>
  </si>
  <si>
    <t>HIGH SPEED GRINDING</t>
  </si>
  <si>
    <t>5 - 5.5</t>
  </si>
  <si>
    <t>2K403</t>
  </si>
  <si>
    <t>SQSS-0.8MM</t>
  </si>
  <si>
    <t>THERMO CEMENTING EDGE FOLDER</t>
  </si>
  <si>
    <t>6 - 6.5</t>
  </si>
  <si>
    <t>LY-7038</t>
  </si>
  <si>
    <t>SKIVING MACHINE</t>
  </si>
  <si>
    <t>7 - 7.5</t>
  </si>
  <si>
    <t>3.5*5.04CM</t>
  </si>
  <si>
    <t>SEWING MACHINE</t>
  </si>
  <si>
    <t>3.5 - 4.5</t>
  </si>
  <si>
    <t>28X14X10</t>
  </si>
  <si>
    <t>SEWING ZIGZAG MACHINE</t>
  </si>
  <si>
    <t>28X18X11</t>
  </si>
  <si>
    <t>PRESSURE MACHINE</t>
  </si>
  <si>
    <t>6.5 - 7.5</t>
  </si>
  <si>
    <t>28X20X11</t>
  </si>
  <si>
    <t>IN SOLE</t>
  </si>
  <si>
    <t>8 - 8.5</t>
  </si>
  <si>
    <t>3.5*2.5CM</t>
  </si>
  <si>
    <t>SPRAY GUN</t>
  </si>
  <si>
    <t>K402</t>
  </si>
  <si>
    <t>10.5*4.2CM</t>
  </si>
  <si>
    <t>HEAT MACHINE</t>
  </si>
  <si>
    <t>TAN</t>
  </si>
  <si>
    <t>4*2.5</t>
  </si>
  <si>
    <t>LASTING MACHINE</t>
  </si>
  <si>
    <t>FOREST</t>
  </si>
  <si>
    <t>30.6*18.4*12.4</t>
  </si>
  <si>
    <t>3 - 3.5</t>
  </si>
  <si>
    <t>PETROL</t>
  </si>
  <si>
    <t>33.5*20.5*12.7</t>
  </si>
  <si>
    <t>AUTOMATIC SHOE TOE STEAM MOLDING WITH HEAT &amp; COOL</t>
  </si>
  <si>
    <t>50*60*914</t>
  </si>
  <si>
    <t>COFFEE PETROL</t>
  </si>
  <si>
    <t>33.5*22.5*12.7</t>
  </si>
  <si>
    <t>SKIVING WITH TOP ROLLER FEED</t>
  </si>
  <si>
    <t>PALUDE</t>
  </si>
  <si>
    <t>27.6*23.3*10.3CM</t>
  </si>
  <si>
    <t>31*130MM</t>
  </si>
  <si>
    <t>EDGE HOT MELT ADHESIVE COATING</t>
  </si>
  <si>
    <t>MOCCA</t>
  </si>
  <si>
    <t>47.5*64MM</t>
  </si>
  <si>
    <t>GRIND ROUGHEN WITH DUST COLLECTOR</t>
  </si>
  <si>
    <t>37-38</t>
  </si>
  <si>
    <t>SILVER</t>
  </si>
  <si>
    <t>19*10CM</t>
  </si>
  <si>
    <t>AUTOMATIC KNIFE GRINDER</t>
  </si>
  <si>
    <t>GOLDEN</t>
  </si>
  <si>
    <t>20*34CM</t>
  </si>
  <si>
    <t>MUCHOYAN</t>
  </si>
  <si>
    <t>35-41</t>
  </si>
  <si>
    <t>NICHEL</t>
  </si>
  <si>
    <t>20*3.5CM</t>
  </si>
  <si>
    <t>PASTING</t>
  </si>
  <si>
    <t>6.5-12.5</t>
  </si>
  <si>
    <t>ANTIQUE</t>
  </si>
  <si>
    <t>LQSS-CAT-0.4MM</t>
  </si>
  <si>
    <t>STEIPES CUTTING</t>
  </si>
  <si>
    <t>4.5-8.5</t>
  </si>
  <si>
    <t>SHINING SILVER</t>
  </si>
  <si>
    <t>7*4.5CM</t>
  </si>
  <si>
    <t>ELECTRIC DRYING</t>
  </si>
  <si>
    <t>5-7.5</t>
  </si>
  <si>
    <t>DULL SILVER</t>
  </si>
  <si>
    <t>38.1*27*12.9</t>
  </si>
  <si>
    <t>CUTTING DIE ROOM</t>
  </si>
  <si>
    <t>MOCCA MARTE</t>
  </si>
  <si>
    <t>30.5*19*11.5CM</t>
  </si>
  <si>
    <t>GAS CUTTING</t>
  </si>
  <si>
    <t>3-10.5</t>
  </si>
  <si>
    <t>COFFEE+BLACK</t>
  </si>
  <si>
    <t>32.5*20*11.5CM</t>
  </si>
  <si>
    <t>GAS WELDING</t>
  </si>
  <si>
    <t>NAVY+BLACK</t>
  </si>
  <si>
    <t>35*21.5*12.5CM</t>
  </si>
  <si>
    <t>GAS DRIL</t>
  </si>
  <si>
    <t>37-40</t>
  </si>
  <si>
    <t>BLACK COFFEE+BLACK</t>
  </si>
  <si>
    <t>38*24.5*13CM</t>
  </si>
  <si>
    <t>HYDRAULIC CUTTING</t>
  </si>
  <si>
    <t>BROWN+BLACK</t>
  </si>
  <si>
    <t>31*130MM YELLOW</t>
  </si>
  <si>
    <t>MAGNATE</t>
  </si>
  <si>
    <t>38-42</t>
  </si>
  <si>
    <t>BLACK+BLACK</t>
  </si>
  <si>
    <t>12*3.3CM</t>
  </si>
  <si>
    <t>ARE WELDING</t>
  </si>
  <si>
    <t>40-46</t>
  </si>
  <si>
    <t>GRAY+BLACK</t>
  </si>
  <si>
    <t>CPH-102-CAT-0.4MM</t>
  </si>
  <si>
    <t>MICK WELDING</t>
  </si>
  <si>
    <t>36-41</t>
  </si>
  <si>
    <t>KHAKI</t>
  </si>
  <si>
    <t>HP32-TCB20</t>
  </si>
  <si>
    <t>GRINDING</t>
  </si>
  <si>
    <t>35-42</t>
  </si>
  <si>
    <t>BONDED</t>
  </si>
  <si>
    <t>31.1*18.7*12.4CM</t>
  </si>
  <si>
    <t>HAND GRINDING</t>
  </si>
  <si>
    <t>40-42</t>
  </si>
  <si>
    <t>BURGUNDY</t>
  </si>
  <si>
    <t>33.2*21*12.4CM</t>
  </si>
  <si>
    <t>PUNCH</t>
  </si>
  <si>
    <t>38-39</t>
  </si>
  <si>
    <t>29*19.5*10CM</t>
  </si>
  <si>
    <t>CARD MARK</t>
  </si>
  <si>
    <t>36-39</t>
  </si>
  <si>
    <t>5.7*4.5CM</t>
  </si>
  <si>
    <t>REBURNING CUTTER</t>
  </si>
  <si>
    <t>40-45</t>
  </si>
  <si>
    <t>DEEP BROWN</t>
  </si>
  <si>
    <t>28.7*14.9*10</t>
  </si>
  <si>
    <t>WOOD CUTTER</t>
  </si>
  <si>
    <t>15-16</t>
  </si>
  <si>
    <t>BLACK+GRAY</t>
  </si>
  <si>
    <t>36.5*19.7*12.4</t>
  </si>
  <si>
    <t>PATTERN PAPER CUTTING</t>
  </si>
  <si>
    <t>14-15</t>
  </si>
  <si>
    <t>DEEP COFFEE</t>
  </si>
  <si>
    <t>29.5*18.1*10.5</t>
  </si>
  <si>
    <t>LEARE CUTTER</t>
  </si>
  <si>
    <t>35-37</t>
  </si>
  <si>
    <t>BLACK+SMOG</t>
  </si>
  <si>
    <t>29.8*16.4*10</t>
  </si>
  <si>
    <t>FIRE EQUIPMENT</t>
  </si>
  <si>
    <t>39-41</t>
  </si>
  <si>
    <t>BLACK+BROWN</t>
  </si>
  <si>
    <t>27.6*12.3*10.8CM</t>
  </si>
  <si>
    <t>PAMP SET ELECTRICAL MOTOR &amp; ENGINE DRIVER</t>
  </si>
  <si>
    <t>11.5-13</t>
  </si>
  <si>
    <t>DEEP SMOG</t>
  </si>
  <si>
    <t>31*21*10.5CM</t>
  </si>
  <si>
    <t>SUB STATION</t>
  </si>
  <si>
    <t>RED+BLACK</t>
  </si>
  <si>
    <t>8.5*4CM</t>
  </si>
  <si>
    <t>600KVA GENERATOR</t>
  </si>
  <si>
    <t>RED</t>
  </si>
  <si>
    <t>30*19*10</t>
  </si>
  <si>
    <t>500KVA GENERATOR</t>
  </si>
  <si>
    <t>40-44</t>
  </si>
  <si>
    <t>DARK COFFEE</t>
  </si>
  <si>
    <t>31*21.5*11.5CM</t>
  </si>
  <si>
    <t>150 KVA GENERATOR</t>
  </si>
  <si>
    <t>8.5-11.5</t>
  </si>
  <si>
    <t>DARK BROWN</t>
  </si>
  <si>
    <t>35*22.5*12.5CM</t>
  </si>
  <si>
    <t>HT PANAL BOARD</t>
  </si>
  <si>
    <t>8.5-12</t>
  </si>
  <si>
    <t>33*21*12CM</t>
  </si>
  <si>
    <t>2000 KVA TRANSFORMER</t>
  </si>
  <si>
    <t>LY7038</t>
  </si>
  <si>
    <t>30*15*10</t>
  </si>
  <si>
    <t>LT PANAL BOARD</t>
  </si>
  <si>
    <t>NATURAL</t>
  </si>
  <si>
    <t>30*17*10</t>
  </si>
  <si>
    <t>ABC BRAKER - 3200 AMPS</t>
  </si>
  <si>
    <t>12.5-13.5</t>
  </si>
  <si>
    <t>HAVANA</t>
  </si>
  <si>
    <t>27*20*10.5</t>
  </si>
  <si>
    <t>1600 AMPS</t>
  </si>
  <si>
    <t>13.5-16.5</t>
  </si>
  <si>
    <t>40X28X10</t>
  </si>
  <si>
    <t>2000 AMPS</t>
  </si>
  <si>
    <t>10.5-11</t>
  </si>
  <si>
    <t>COFFEE+BROWN</t>
  </si>
  <si>
    <t>50X30X10</t>
  </si>
  <si>
    <t>PFI</t>
  </si>
  <si>
    <t>4.5-10</t>
  </si>
  <si>
    <t>OLIVE/BLACK</t>
  </si>
  <si>
    <t>LQB-CAT-0.8MM</t>
  </si>
  <si>
    <t>AIR COMPRESSOR</t>
  </si>
  <si>
    <t>KHAKI+COFFEE</t>
  </si>
  <si>
    <t>LQSS-CAT-0.6MM</t>
  </si>
  <si>
    <t>VAMP PRESSING &amp; IRONING FLATTERN</t>
  </si>
  <si>
    <t>KHAKI/COFFEE</t>
  </si>
  <si>
    <t>TZAX-SKY</t>
  </si>
  <si>
    <t>DOUBLE CONTROL TEMPERATURE IRON</t>
  </si>
  <si>
    <t>LIGHT COFFEE</t>
  </si>
  <si>
    <t>37*20*49CM</t>
  </si>
  <si>
    <t>COMPRESSOR</t>
  </si>
  <si>
    <t>NICKEL+BLACK</t>
  </si>
  <si>
    <t>22*30CM</t>
  </si>
  <si>
    <t>MDB</t>
  </si>
  <si>
    <t>NICKEL+COFFEE</t>
  </si>
  <si>
    <t>47*64MM</t>
  </si>
  <si>
    <t>SAMPLE ROOM</t>
  </si>
  <si>
    <t>37*20*4.9CM</t>
  </si>
  <si>
    <t>SALT SPRAY TESTER</t>
  </si>
  <si>
    <t>K102</t>
  </si>
  <si>
    <t>30.3*16.7*4.9CM</t>
  </si>
  <si>
    <t>COMPUTER SYSTEM UNIVERSAL TESTING</t>
  </si>
  <si>
    <t>DEEP COFFEE+BROWN</t>
  </si>
  <si>
    <t>34*22.9*4.9CM</t>
  </si>
  <si>
    <t>FLEXING TESTER OPERATING INSTRUCTION</t>
  </si>
  <si>
    <t>BLACK MARTE</t>
  </si>
  <si>
    <t>34.9*19.1*4.9CM</t>
  </si>
  <si>
    <t>SHOE FLEXING TESTER</t>
  </si>
  <si>
    <t>BLACK+WHITE</t>
  </si>
  <si>
    <t>29.4*19.4*4.9CM</t>
  </si>
  <si>
    <t>AGING OVEN</t>
  </si>
  <si>
    <t>2 K403</t>
  </si>
  <si>
    <t>31.1*18.7*4.92CM</t>
  </si>
  <si>
    <t>VAMP SPECIFICATION THERMO FLATTING</t>
  </si>
  <si>
    <t>MARTE BROWN</t>
  </si>
  <si>
    <t>34*20.8*4.9CM</t>
  </si>
  <si>
    <t>VLROVIOLET LIGHTING</t>
  </si>
  <si>
    <t>PIG</t>
  </si>
  <si>
    <t>30*18.4*4.9CM</t>
  </si>
  <si>
    <t>TRANSFER PRINTING PRESS</t>
  </si>
  <si>
    <t>30*30*10</t>
  </si>
  <si>
    <t>VLTRAVIOLET LIGHTING</t>
  </si>
  <si>
    <t>T-MORO</t>
  </si>
  <si>
    <t>5*6CM*0.92</t>
  </si>
  <si>
    <t>AUTOMATIC UPPER MOULDING</t>
  </si>
  <si>
    <t>BOFL E-001</t>
  </si>
  <si>
    <t>37.3*30.2*12.4CM</t>
  </si>
  <si>
    <t>DRYING</t>
  </si>
  <si>
    <t>BOFL V-002</t>
  </si>
  <si>
    <t>28.2*23*12.3CM</t>
  </si>
  <si>
    <t>STEAM  WRINKLE CHASING</t>
  </si>
  <si>
    <t>BOFL W-003</t>
  </si>
  <si>
    <t>30.5*25.4*12.3CM</t>
  </si>
  <si>
    <t>LEATHER CUTTER</t>
  </si>
  <si>
    <t>NUT</t>
  </si>
  <si>
    <t>43.15X6MM</t>
  </si>
  <si>
    <t>BOFL</t>
  </si>
  <si>
    <t>COGNAC</t>
  </si>
  <si>
    <t>38.35X6MM</t>
  </si>
  <si>
    <t>HIGH-SPEED BIG BOARD VERTICAL GRINDING</t>
  </si>
  <si>
    <t>ORANGE</t>
  </si>
  <si>
    <t>28.5*28*10CM</t>
  </si>
  <si>
    <t>STANDING UNILATERAL ENVIRONMENTALLY FRIENDLY POLISHING</t>
  </si>
  <si>
    <t>CHILI</t>
  </si>
  <si>
    <t>50*34*10CM</t>
  </si>
  <si>
    <t>COMPUTER SEWING</t>
  </si>
  <si>
    <t>54*32*10</t>
  </si>
  <si>
    <t>NETTING CONVEYOR</t>
  </si>
  <si>
    <t>33*25*11</t>
  </si>
  <si>
    <t>AUTO-BALANCE HYDRALIC SOLE ATTACHING</t>
  </si>
  <si>
    <t>30.3*24.5*11</t>
  </si>
  <si>
    <t>DESKTOP VAMP STEREOTYPES</t>
  </si>
  <si>
    <t>32*24*10</t>
  </si>
  <si>
    <t>TWO LAYER N.I.R LIGHT DRYING &amp; ACTIVATING CONVEYOR</t>
  </si>
  <si>
    <t>50*32*11</t>
  </si>
  <si>
    <t>SINGLE LAYER N.I.R LIGHT OVEN</t>
  </si>
  <si>
    <t>50*32*10</t>
  </si>
  <si>
    <t>REFRIGERATING</t>
  </si>
  <si>
    <t>BLUE/WHITE</t>
  </si>
  <si>
    <t>32*25*11</t>
  </si>
  <si>
    <t>VERTICAL ROUGHING WITH DUDT COLLECTOR</t>
  </si>
  <si>
    <t>BLUE/GRAY</t>
  </si>
  <si>
    <t>29.5*21.5*10.5</t>
  </si>
  <si>
    <t>HEEL &amp; INSOLE PRESS</t>
  </si>
  <si>
    <t>29*22*11</t>
  </si>
  <si>
    <t>SEATED TYPE SINGLE SIDE RONGHING</t>
  </si>
  <si>
    <t>STIL SILVER</t>
  </si>
  <si>
    <t>30.5*21.5*11CM</t>
  </si>
  <si>
    <t>BUFFING FOR FEATHER EDGE</t>
  </si>
  <si>
    <t>K456</t>
  </si>
  <si>
    <t>29*16*11</t>
  </si>
  <si>
    <t>DOUDLE SPEED HONIZONTAL GRING</t>
  </si>
  <si>
    <t>K3031</t>
  </si>
  <si>
    <t>40.5-32-32.5 CM</t>
  </si>
  <si>
    <t>GRIDING BUFFING</t>
  </si>
  <si>
    <t>K007</t>
  </si>
  <si>
    <t>60-42.5-32.5 CM</t>
  </si>
  <si>
    <t>SMALL VAMP SHOES ARTICLE PRESSING</t>
  </si>
  <si>
    <t>K11274</t>
  </si>
  <si>
    <t>42.5-36.5-32.5 CM</t>
  </si>
  <si>
    <t>HYDRAULIC &amp; BACK PART SHAPING</t>
  </si>
  <si>
    <t>M024</t>
  </si>
  <si>
    <t>36.5-32-32.5 CM</t>
  </si>
  <si>
    <t>SEMI AUTO RIVET</t>
  </si>
  <si>
    <t>M200</t>
  </si>
  <si>
    <t>37.5-33-32.5 CM</t>
  </si>
  <si>
    <t>INSOLE TACK EYELET</t>
  </si>
  <si>
    <t>M151</t>
  </si>
  <si>
    <t>55.5-54-32.5 CM</t>
  </si>
  <si>
    <t>EFFICIENT STEAM &amp; HEAT SETTING</t>
  </si>
  <si>
    <t>M1811</t>
  </si>
  <si>
    <t>35-34.5-31.5 CM</t>
  </si>
  <si>
    <t>AUTO PNEU PRESSING &amp; THERMO FLATTING</t>
  </si>
  <si>
    <t>H737</t>
  </si>
  <si>
    <t>54-42.5-32.5 CM</t>
  </si>
  <si>
    <t>HEAT FORMING</t>
  </si>
  <si>
    <t>H6914</t>
  </si>
  <si>
    <t>30*15.5*11</t>
  </si>
  <si>
    <t>WATER WASH SPRAY TABLE</t>
  </si>
  <si>
    <t>L9014</t>
  </si>
  <si>
    <t>31*21.5*10</t>
  </si>
  <si>
    <t>SINGLE NEEDLE LOCKSTITCH SEWING</t>
  </si>
  <si>
    <t>M145</t>
  </si>
  <si>
    <t>31*16*10.5</t>
  </si>
  <si>
    <t>EXHAUST DUST COLLECTION</t>
  </si>
  <si>
    <t>DARK YELLOW</t>
  </si>
  <si>
    <t>29*18*10</t>
  </si>
  <si>
    <t>DIESEL POWER GENERATOR</t>
  </si>
  <si>
    <t>DENIM BLUE</t>
  </si>
  <si>
    <t>30*20*10</t>
  </si>
  <si>
    <t>DYNAMIC LASER MARKING</t>
  </si>
  <si>
    <t>H651</t>
  </si>
  <si>
    <t>41.5*31.5</t>
  </si>
  <si>
    <t>SAND-BLASTING</t>
  </si>
  <si>
    <t>L1037</t>
  </si>
  <si>
    <t>30*40 CM</t>
  </si>
  <si>
    <t>STRONG GLUE</t>
  </si>
  <si>
    <t>31*26</t>
  </si>
  <si>
    <t>PRESSING MOULDING</t>
  </si>
  <si>
    <t>29.5*18.5*10.5</t>
  </si>
  <si>
    <t>BOFL-1</t>
  </si>
  <si>
    <t>40*30</t>
  </si>
  <si>
    <t>BOFL-2</t>
  </si>
  <si>
    <t>32*21*11</t>
  </si>
  <si>
    <t>BOFL-3</t>
  </si>
  <si>
    <t>50*20M</t>
  </si>
  <si>
    <t>BOFL-4</t>
  </si>
  <si>
    <t>M60</t>
  </si>
  <si>
    <t>46X30X11</t>
  </si>
  <si>
    <t>BOFL-5</t>
  </si>
  <si>
    <t>LQB-CAT-0.6MM</t>
  </si>
  <si>
    <t>BOFL-6</t>
  </si>
  <si>
    <t>LQB-CAT-1MM</t>
  </si>
  <si>
    <t>BOFL-7</t>
  </si>
  <si>
    <t>NATURE OLIY</t>
  </si>
  <si>
    <t>33.1*20.9*12.3</t>
  </si>
  <si>
    <t>BOFL-8</t>
  </si>
  <si>
    <t>31.3*18.7*12.4</t>
  </si>
  <si>
    <t>BOFL-9</t>
  </si>
  <si>
    <t>LQSS-CAT-1MM*3</t>
  </si>
  <si>
    <t>BOFL-10</t>
  </si>
  <si>
    <t>LQB-CAT-1.2MM</t>
  </si>
  <si>
    <t>BOFL-11</t>
  </si>
  <si>
    <t>5.5*3.5 CM</t>
  </si>
  <si>
    <t>BOFL-12</t>
  </si>
  <si>
    <t>4.8*3.3CM</t>
  </si>
  <si>
    <t>HIGH FREQUENCY PLASTIC WELDING WITH CUTTING</t>
  </si>
  <si>
    <t>7*5.5CM</t>
  </si>
  <si>
    <t>LQSS-CAT-1MM</t>
  </si>
  <si>
    <t>AUTOMATIC UPPER MOLDING</t>
  </si>
  <si>
    <t>36.4*27.5*12.4CM</t>
  </si>
  <si>
    <t>FOG</t>
  </si>
  <si>
    <t>36.2*24.4*12.4CM</t>
  </si>
  <si>
    <t>SINGLE WHEEL ROD TYPE LEATHER POLISHING</t>
  </si>
  <si>
    <t>TOBACCO</t>
  </si>
  <si>
    <t>33.8*24.8*12.7CM</t>
  </si>
  <si>
    <t>RIVETING</t>
  </si>
  <si>
    <t>NATURAL/RED</t>
  </si>
  <si>
    <t>34.9*22.9*12.1CM</t>
  </si>
  <si>
    <t>HYDRAULIC SOLE ATTACHING</t>
  </si>
  <si>
    <t>TAN/RED</t>
  </si>
  <si>
    <t>55*30*11</t>
  </si>
  <si>
    <t>MID BROWN</t>
  </si>
  <si>
    <t>27.6*23.3*10.8CM</t>
  </si>
  <si>
    <t>JEANS</t>
  </si>
  <si>
    <t>30*28*11</t>
  </si>
  <si>
    <t>AUTO BALANCE HYDRAULIC SOLE ATTACHING</t>
  </si>
  <si>
    <t>51.5*30.5*10.5CM</t>
  </si>
  <si>
    <t>HYDRAULIC MANUEL SOLE REDUCING</t>
  </si>
  <si>
    <t>28.9*19.1*11.4</t>
  </si>
  <si>
    <t>VERTICAL ROUGHING WITH DUST COLLECTOR</t>
  </si>
  <si>
    <t>34.3*19.1*11.7</t>
  </si>
  <si>
    <t>MULTI STEPS GRINDING</t>
  </si>
  <si>
    <t>34.4*19.5*12.9</t>
  </si>
  <si>
    <t>AIR PRESSURE TYPE LEVELING</t>
  </si>
  <si>
    <t>36.2*23.7*13.3</t>
  </si>
  <si>
    <t>6*4CM</t>
  </si>
  <si>
    <t>GLACE</t>
  </si>
  <si>
    <t>31.9*20.9*12.3</t>
  </si>
  <si>
    <t>TAUPE+BLACK</t>
  </si>
  <si>
    <t>31.5*17.5*10CM</t>
  </si>
  <si>
    <t>DEHUMIDIFIER</t>
  </si>
  <si>
    <t>NATURAL+NATURAL</t>
  </si>
  <si>
    <t>30*28*10</t>
  </si>
  <si>
    <t>RUBBER BELT CONVEYOR</t>
  </si>
  <si>
    <t>SAND/WHITE</t>
  </si>
  <si>
    <t>4.5*3.5CM</t>
  </si>
  <si>
    <t>LEATHER INSPECTION</t>
  </si>
  <si>
    <t>4.5*2.3CM</t>
  </si>
  <si>
    <t>BENCH DRILLING</t>
  </si>
  <si>
    <t>4*2.3CM</t>
  </si>
  <si>
    <t>TAPPING</t>
  </si>
  <si>
    <t>3/8"</t>
  </si>
  <si>
    <t>REINFORCED GLUE COATING</t>
  </si>
  <si>
    <t>52.5-48.5-32.5CM</t>
  </si>
  <si>
    <t>57.5-52.5-32.5CM</t>
  </si>
  <si>
    <t>PROCEDURAL FLORATION</t>
  </si>
  <si>
    <t>30-23-10CM</t>
  </si>
  <si>
    <t>CARVING</t>
  </si>
  <si>
    <t>30-25-11CM</t>
  </si>
  <si>
    <t>EDGE BURNING</t>
  </si>
  <si>
    <t>93-35-35.5CM</t>
  </si>
  <si>
    <t>VAMP OVEN</t>
  </si>
  <si>
    <t>73-27-32.5CM</t>
  </si>
  <si>
    <t>SPRAY CLEANER</t>
  </si>
  <si>
    <t>52.5-27-32.5CM</t>
  </si>
  <si>
    <t>66-32-32.5CM</t>
  </si>
  <si>
    <t>HIGH FREQUENCY PLASTIC</t>
  </si>
  <si>
    <t>CLAY</t>
  </si>
  <si>
    <t>68.5-62.5-52.5CM</t>
  </si>
  <si>
    <t>HIGH FREQUENCY PLASTIC WELDING</t>
  </si>
  <si>
    <t>CORAL</t>
  </si>
  <si>
    <t>68.5-54.5-32.5CM</t>
  </si>
  <si>
    <t>INSOLE LINING GLUING</t>
  </si>
  <si>
    <t>62.5-50.5-52.5CM</t>
  </si>
  <si>
    <t>LEASER ENGRAVING CUTTING</t>
  </si>
  <si>
    <t>62.5-62.5-52.5CM</t>
  </si>
  <si>
    <t>SIMPLE PAPER CUTTER</t>
  </si>
  <si>
    <t>FOUR COLOUR</t>
  </si>
  <si>
    <t>68.5-62.5-35.5CM</t>
  </si>
  <si>
    <t>2K305</t>
  </si>
  <si>
    <t>50X30X12</t>
  </si>
  <si>
    <t>FORCE LASTING</t>
  </si>
  <si>
    <t>2K422</t>
  </si>
  <si>
    <t>33X30X11</t>
  </si>
  <si>
    <t>MOULDING PRESS</t>
  </si>
  <si>
    <t>30X25X10</t>
  </si>
  <si>
    <t>30X25X11</t>
  </si>
  <si>
    <t>GRIP TYPE HOT MELT ADHESIVE COATING</t>
  </si>
  <si>
    <t>30X23X10</t>
  </si>
  <si>
    <t>LASER MARKING</t>
  </si>
  <si>
    <t>50X30X11</t>
  </si>
  <si>
    <t>LASER CUTTING</t>
  </si>
  <si>
    <t>30X26X11</t>
  </si>
  <si>
    <t>BACK-HEEL CONDITIONER</t>
  </si>
  <si>
    <t>30X21X10</t>
  </si>
  <si>
    <t>MARK SEWING</t>
  </si>
  <si>
    <t>93X38X52.5</t>
  </si>
  <si>
    <t>DOUBLE THREADS LOCKSTITCH SEATED TYPE SHOE BORDER</t>
  </si>
  <si>
    <t>TURQUOISE</t>
  </si>
  <si>
    <t>74.5X62.5X52.5</t>
  </si>
  <si>
    <t>ROYAL</t>
  </si>
  <si>
    <t>T 50X50X50</t>
  </si>
  <si>
    <t>RAIL CONVEYOR</t>
  </si>
  <si>
    <t>SUN</t>
  </si>
  <si>
    <t>R 50X50X50</t>
  </si>
  <si>
    <t>BASKET RAIL CONVEYOR</t>
  </si>
  <si>
    <t>FLIERDER</t>
  </si>
  <si>
    <t>E 50X50X50</t>
  </si>
  <si>
    <t>DISOLORATION METER</t>
  </si>
  <si>
    <t>WET SAND</t>
  </si>
  <si>
    <t>J 50X50X50</t>
  </si>
  <si>
    <t>OUTSOLE BELT FLEXING TESTER</t>
  </si>
  <si>
    <t>CUOIO</t>
  </si>
  <si>
    <t>W 50X50X50</t>
  </si>
  <si>
    <t>DIN ABRASION RESISTANCE TESTER</t>
  </si>
  <si>
    <t>DK BEIGE</t>
  </si>
  <si>
    <t>34-20.5-12.5CM</t>
  </si>
  <si>
    <t>MARTINDALE ABRASION TESTER</t>
  </si>
  <si>
    <t>MOSS</t>
  </si>
  <si>
    <t>ELECTRONIC BALANCE/DENSITY DETERMINATION KIT</t>
  </si>
  <si>
    <t>ROYAL BLUE</t>
  </si>
  <si>
    <t>30X20X10CM</t>
  </si>
  <si>
    <t>NETTY CONVEYOR</t>
  </si>
  <si>
    <t>BURNORA</t>
  </si>
  <si>
    <t>30-14-10 CM</t>
  </si>
  <si>
    <t>30-15-10 CM</t>
  </si>
  <si>
    <t>HEAT PRESERVATION OVEN</t>
  </si>
  <si>
    <t>28-17-10 CM</t>
  </si>
  <si>
    <t>STRAPPING</t>
  </si>
  <si>
    <t>30-17-10</t>
  </si>
  <si>
    <t>SMALL VAMP SHOE ARTICLE PRESSING</t>
  </si>
  <si>
    <t>30X19X10</t>
  </si>
  <si>
    <t>HIGH SPEED INTERNAL LOCK SITTCH</t>
  </si>
  <si>
    <t>28X15X10</t>
  </si>
  <si>
    <t>MANUAL CROCKMETER</t>
  </si>
  <si>
    <t>GRIGIO</t>
  </si>
  <si>
    <t>28X18X10</t>
  </si>
  <si>
    <t>28X22X10</t>
  </si>
  <si>
    <t>HAND PROPELLED FLOOR WASHER</t>
  </si>
  <si>
    <t>SCARLET</t>
  </si>
  <si>
    <t>41X31X11</t>
  </si>
  <si>
    <t>MARRONE</t>
  </si>
  <si>
    <t>33X28X11</t>
  </si>
  <si>
    <t>LATEST VACUUM VULCANIZING</t>
  </si>
  <si>
    <t>TERRA</t>
  </si>
  <si>
    <t>U010</t>
  </si>
  <si>
    <t>HOT MEAL ADHESIVE BONDING</t>
  </si>
  <si>
    <t>TAUPE+RED</t>
  </si>
  <si>
    <t>36X30X11</t>
  </si>
  <si>
    <t>VERTICAL-TYPE INSOLE STICHER</t>
  </si>
  <si>
    <t>TAUPE+BROWN</t>
  </si>
  <si>
    <t>44X30X11</t>
  </si>
  <si>
    <t>COFFEE+RED</t>
  </si>
  <si>
    <t>U050</t>
  </si>
  <si>
    <t>WATER BASED GLUE CONVEYR</t>
  </si>
  <si>
    <t>SMOKE</t>
  </si>
  <si>
    <t>30*23.5*10</t>
  </si>
  <si>
    <t>HOT AIR SEAM SEALING</t>
  </si>
  <si>
    <t>PEPPER</t>
  </si>
  <si>
    <t>31.5X21X11.5</t>
  </si>
  <si>
    <t>MIDSOLE TRIMMING</t>
  </si>
  <si>
    <t>33X27X11</t>
  </si>
  <si>
    <t>PAPER CUTTING</t>
  </si>
  <si>
    <t>32X24X11</t>
  </si>
  <si>
    <t>DISK FREE OVERSEAM INSOLE STITCHING</t>
  </si>
  <si>
    <t>53*30*11</t>
  </si>
  <si>
    <t>34*34*11</t>
  </si>
  <si>
    <t>AUTO LUBRICANT HIGH SPEED</t>
  </si>
  <si>
    <t>35*30*11</t>
  </si>
  <si>
    <t>SHOE LACE ABRASION TESTER</t>
  </si>
  <si>
    <t>29*29*11</t>
  </si>
  <si>
    <t>MAESER WATER PENETRATION</t>
  </si>
  <si>
    <t>BLUE-SAND-TAUPE</t>
  </si>
  <si>
    <t>300*235*100</t>
  </si>
  <si>
    <t>SHOE BENDING WATER PROOF TESTER</t>
  </si>
  <si>
    <t>ROSE</t>
  </si>
  <si>
    <t>30*18.5*10</t>
  </si>
  <si>
    <t>AEROCYST TYPE MULTI PURPOSE PRESSING MACHINE</t>
  </si>
  <si>
    <t>TAPUE</t>
  </si>
  <si>
    <t>30*27*10</t>
  </si>
  <si>
    <t>PRINTER</t>
  </si>
  <si>
    <t>SAND WHITE</t>
  </si>
  <si>
    <t>30*18*11</t>
  </si>
  <si>
    <t>ANTI-MILDEW SPRAYER</t>
  </si>
  <si>
    <t>30*20.5*10.3</t>
  </si>
  <si>
    <t>CHILLS SETTER MACHINE</t>
  </si>
  <si>
    <t>30*17.5*10.3</t>
  </si>
  <si>
    <t>COMPUTER CONTROLLED AUTOMATIC CLOTH MACHINE</t>
  </si>
  <si>
    <t>30*18.5*11</t>
  </si>
  <si>
    <t>AUTOMATIC HEEL HOT-COLD SHAPPING MACHINE</t>
  </si>
  <si>
    <t>29.5*16.5*10.5</t>
  </si>
  <si>
    <t>PM FREQUENCY CONVERSION SCREW AIR COMPRESSOR</t>
  </si>
  <si>
    <t>CHOCOLATE</t>
  </si>
  <si>
    <t>GLUING MACHINE</t>
  </si>
  <si>
    <t>GREEN</t>
  </si>
  <si>
    <t>33*27*10</t>
  </si>
  <si>
    <t>LEATHER POLISHING MACHINE</t>
  </si>
  <si>
    <t>2K 397</t>
  </si>
  <si>
    <t>52*32*10</t>
  </si>
  <si>
    <t>ROLLER TYPE HOT PRESSING MACHINE</t>
  </si>
  <si>
    <t>2K 317</t>
  </si>
  <si>
    <t>52.5-32-32.5 CM</t>
  </si>
  <si>
    <t>OIL HYDRAULIC FORMING MACHINE</t>
  </si>
  <si>
    <t>2K 301</t>
  </si>
  <si>
    <t>42.5-35.5-32.5 CM</t>
  </si>
  <si>
    <t>CEMENTING MACHINE</t>
  </si>
  <si>
    <t>PIOMBO</t>
  </si>
  <si>
    <t>35.5-32-32.5 CM</t>
  </si>
  <si>
    <t>ELECTRIC WELDING MACHINE</t>
  </si>
  <si>
    <t>2K 341</t>
  </si>
  <si>
    <t>52.5-35.5-32.5 CM</t>
  </si>
  <si>
    <t>HEAVY MODULAR STORAGE RACK</t>
  </si>
  <si>
    <t>2K 391</t>
  </si>
  <si>
    <t>55.5-52.5-32.5 CM</t>
  </si>
  <si>
    <t>PLANING</t>
  </si>
  <si>
    <t>PITCH</t>
  </si>
  <si>
    <t>55.5-42.5-32.5 CM</t>
  </si>
  <si>
    <t>2163-15</t>
  </si>
  <si>
    <t>SAND+YELLOW</t>
  </si>
  <si>
    <t>52.5-37.5-32.5 CM</t>
  </si>
  <si>
    <t>FLUENT SHELF</t>
  </si>
  <si>
    <t>ASPHALT</t>
  </si>
  <si>
    <t>42.5-37.5-32.5 CM</t>
  </si>
  <si>
    <t>LIGHT DUTY SHELF</t>
  </si>
  <si>
    <t>RUST</t>
  </si>
  <si>
    <t>30-17.5-10 CM</t>
  </si>
  <si>
    <t>DOUBLE NEEDLE TOP/BOTTOM ROLLER</t>
  </si>
  <si>
    <t>COFFE+TAUPE</t>
  </si>
  <si>
    <t>30-16.5-10 CM</t>
  </si>
  <si>
    <t>AUTMATIC BOOTS HOT COLD SHAPING</t>
  </si>
  <si>
    <t>LNO-880</t>
  </si>
  <si>
    <t>30-21.5-10 CM</t>
  </si>
  <si>
    <t>BALLY LEATHERS FLEXING TESTER</t>
  </si>
  <si>
    <t>17-88 CM</t>
  </si>
  <si>
    <t>MAX AIR CLEANER</t>
  </si>
  <si>
    <t>45.5-44.5-32.5 CM</t>
  </si>
  <si>
    <t>SHOE WATER PENETRATION TESTER</t>
  </si>
  <si>
    <t>45.5-33.5-32.5 CM</t>
  </si>
  <si>
    <t>HYDROSTATIC HEAD TESTER</t>
  </si>
  <si>
    <t>55-45.5-32.5 CM</t>
  </si>
  <si>
    <t>65.5-45.5-32.5 CM</t>
  </si>
  <si>
    <t>INTELLIGENT ROLLER DYEING</t>
  </si>
  <si>
    <t>36-32-32.5 CM</t>
  </si>
  <si>
    <t>45-42.5-32.5 CM</t>
  </si>
  <si>
    <t>OPERATION INSTRUCTION OF AUTOMATIC CONTROL GLUING</t>
  </si>
  <si>
    <t>PAWPAW</t>
  </si>
  <si>
    <t>62.5-54.5-32.5 CM</t>
  </si>
  <si>
    <t>TWO HEATING STATION &amp; ONE COOLLING STATION AUTOMATIC PRESSING</t>
  </si>
  <si>
    <t>MARLBROW</t>
  </si>
  <si>
    <t>32-30.5-32 CM</t>
  </si>
  <si>
    <t>SHAPING BEFORE OR AFTER OIL PRESSING</t>
  </si>
  <si>
    <t>BLACK-008</t>
  </si>
  <si>
    <t>30-88 CM</t>
  </si>
  <si>
    <t>30-42 CM</t>
  </si>
  <si>
    <t>DISK FEED OVERSEAM FOR SHOE STICTIHING</t>
  </si>
  <si>
    <t>MUSTARD</t>
  </si>
  <si>
    <t>29-75 CM</t>
  </si>
  <si>
    <t>CORAL-RED</t>
  </si>
  <si>
    <t>150-50 CM</t>
  </si>
  <si>
    <t>GLUING MACHINE-SK-129TW</t>
  </si>
  <si>
    <t>TURKEY-BLUE</t>
  </si>
  <si>
    <t>150-55 CM</t>
  </si>
  <si>
    <t>OSCILLATING KNIFE CUTTING MACHINE WITH PROJECTOR</t>
  </si>
  <si>
    <t>LIGHT-ORANGE</t>
  </si>
  <si>
    <t>30-30 CM</t>
  </si>
  <si>
    <t>AUTOMATIC LOCATING UNIVERSAL HYDRAULICSOLE ATTACHING</t>
  </si>
  <si>
    <t>30-20-10.5 CM</t>
  </si>
  <si>
    <t>CUTTING PLOTTER</t>
  </si>
  <si>
    <t>30-160 CM</t>
  </si>
  <si>
    <t>TEMPERATURE CONTROLLER WIRNKLES REMOVING</t>
  </si>
  <si>
    <t>PASTE</t>
  </si>
  <si>
    <t>29.5-17.5-10.5 CM</t>
  </si>
  <si>
    <t>SHOE BORDER SEWING MACHINE</t>
  </si>
  <si>
    <t>DARK-ORANGE</t>
  </si>
  <si>
    <t>54.5-42.5-32.5 CM</t>
  </si>
  <si>
    <t>MUD</t>
  </si>
  <si>
    <t>28-98 CM</t>
  </si>
  <si>
    <t>FORKLIFT</t>
  </si>
  <si>
    <t>SOIL</t>
  </si>
  <si>
    <t>20-98 CM</t>
  </si>
  <si>
    <t>DUST</t>
  </si>
  <si>
    <t>30-80 CM</t>
  </si>
  <si>
    <t>CLOTH SLITTING MACHINE</t>
  </si>
  <si>
    <t>55-42.5-34.5 CM</t>
  </si>
  <si>
    <t>INDUSTRIAL RACK</t>
  </si>
  <si>
    <t>56.5-44.5-31.5 CM</t>
  </si>
  <si>
    <t>44.5-38-31.5 CM</t>
  </si>
  <si>
    <t>COCKED TOE CAP TESTING MACHINE</t>
  </si>
  <si>
    <t>44.5-38-30.5 CM</t>
  </si>
  <si>
    <t>AUTOMATIC SHOE TOE STEAM MOLDING WITH HOT &amp; COOL</t>
  </si>
  <si>
    <t>38-33.5-30.5 CM</t>
  </si>
  <si>
    <t>ZIPPER FOLDING MACHINE</t>
  </si>
  <si>
    <t>63-33.5-34.5 CM</t>
  </si>
  <si>
    <t>INTERNAL LINE MACHINE</t>
  </si>
  <si>
    <t>44-42.5-34.5 CM</t>
  </si>
  <si>
    <t>NEEDLE DETECTOR MACHINE</t>
  </si>
  <si>
    <t>42.5-33.5-34.5 CM</t>
  </si>
  <si>
    <t>MOTOR-120W</t>
  </si>
  <si>
    <t>54.5-52.5-32.5 CM</t>
  </si>
  <si>
    <t>GLUE POT MACHINE</t>
  </si>
  <si>
    <t>100-100 CM</t>
  </si>
  <si>
    <t>POTENTIAL TRANSFORMER</t>
  </si>
  <si>
    <t>TAUPE+WHITE</t>
  </si>
  <si>
    <t>55-38-30.5 CM</t>
  </si>
  <si>
    <t>HEAT REACTIVATOR MACHINE</t>
  </si>
  <si>
    <t>YELLOW</t>
  </si>
  <si>
    <t>56.5-44.5-30.5 CM</t>
  </si>
  <si>
    <t>HEMP ROPE SOLE PATTERN SEWING MACHINE</t>
  </si>
  <si>
    <t>81-35-32.5 CM</t>
  </si>
  <si>
    <t>PNEMUNATIC RISING DROP GLUE MACHINE</t>
  </si>
  <si>
    <t>68.5-54.5-32 CM</t>
  </si>
  <si>
    <t>SATO CL4NX CTS OPERATION MACHINE</t>
  </si>
  <si>
    <t>20-78 CM</t>
  </si>
  <si>
    <t>28-78 CM</t>
  </si>
  <si>
    <t>SERVICE CONTROL SYSTEM TENSILE TESTING MACHINE</t>
  </si>
  <si>
    <t>56-33.5-30.5 CM</t>
  </si>
  <si>
    <t>VERTICAL DRILLING PLATFORM ROUGHING MACHINE</t>
  </si>
  <si>
    <t>29-18-10.5 CM</t>
  </si>
  <si>
    <t>MANUAL ROUGHING MACHINE WITH DUST EXHAUST</t>
  </si>
  <si>
    <t>PARK ORANGE</t>
  </si>
  <si>
    <t>30-26-11 CM</t>
  </si>
  <si>
    <t>DEEP TAUPE</t>
  </si>
  <si>
    <t>62.5*48.5*32.5</t>
  </si>
  <si>
    <t>UNIVERSAL HYDRAULIC SOLE ATTACHING MACHINE</t>
  </si>
  <si>
    <t>ORANGE+WHITE</t>
  </si>
  <si>
    <t>72*32*32.5</t>
  </si>
  <si>
    <t>SINGLE NEEDLE FULLY AUTOMATIC SEWING MACHINE</t>
  </si>
  <si>
    <t>78-35-32.5CM</t>
  </si>
  <si>
    <t>62.5-48.5-32.5CM</t>
  </si>
  <si>
    <t>57.5-32-35.5CM</t>
  </si>
  <si>
    <t>UV ULRAVIOLET LIGHTING MACHINE</t>
  </si>
  <si>
    <t>46.5-32-35.5CM</t>
  </si>
  <si>
    <t>BURNED ORANGE</t>
  </si>
  <si>
    <t>62.5-46.5-35.5CM</t>
  </si>
  <si>
    <t>FLATBED CUTTING PLOTTERS</t>
  </si>
  <si>
    <t>DEEP-GREEN</t>
  </si>
  <si>
    <t>68.5-52.5-32.5CM</t>
  </si>
  <si>
    <t>DOLUYO USER MANUAL FOR LASER CHILLERS</t>
  </si>
  <si>
    <t>54.5-35-32.5CM</t>
  </si>
  <si>
    <t>BEND MACHINE</t>
  </si>
  <si>
    <t>57.5-54.5-32.5CM</t>
  </si>
  <si>
    <t>COMPUTER 882 HOT TAPE CUTTING MACHINE</t>
  </si>
  <si>
    <t>BRANDY</t>
  </si>
  <si>
    <t>54.5-46.5-32.5CM</t>
  </si>
  <si>
    <t>X-RAY INSPECTION MACHINE(DUAL SENSOR TYPE)</t>
  </si>
  <si>
    <t>52.5-46.5-32.5CM</t>
  </si>
  <si>
    <t>53-35-10.5 CM</t>
  </si>
  <si>
    <t>COMPUTER CONTROLED BALL PRESSING MACHINE</t>
  </si>
  <si>
    <t>56-35-10.5 CM</t>
  </si>
  <si>
    <t>CLEANER WITH BLENDER</t>
  </si>
  <si>
    <t>55.5-33.5-33 CM</t>
  </si>
  <si>
    <t>55.5-44.5-33 CM</t>
  </si>
  <si>
    <t>CLEANER</t>
  </si>
  <si>
    <t>62.5-55-42.5 CM</t>
  </si>
  <si>
    <t>PATENTED PNEUMATIC LACING FIXTURE</t>
  </si>
  <si>
    <t>68.5-56.5-33.5 CM</t>
  </si>
  <si>
    <t>CUTTING MACHINE</t>
  </si>
  <si>
    <t>66-35-33.5 CM</t>
  </si>
  <si>
    <t>PNEUMATIC LACING FIXTURE</t>
  </si>
  <si>
    <t>LIME</t>
  </si>
  <si>
    <t>72-65-55 CM</t>
  </si>
  <si>
    <t>800KVA GENERATOR</t>
  </si>
  <si>
    <t>NUT BROWN</t>
  </si>
  <si>
    <t>72-44-55.5 CM</t>
  </si>
  <si>
    <t>PATTERN CARVING MACHINE</t>
  </si>
  <si>
    <t>LIGHT ORANGE</t>
  </si>
  <si>
    <t>62.5-33.5-42.5 CM</t>
  </si>
  <si>
    <t>AUTOMATIC PUNCHING AND EYELETTING MACHINE</t>
  </si>
  <si>
    <t>55-37-65 CM</t>
  </si>
  <si>
    <t>SMART CUTTING MACHINE</t>
  </si>
  <si>
    <t>LIGHT YELLOW</t>
  </si>
  <si>
    <t>55-37-55 CM</t>
  </si>
  <si>
    <t>SEMI AUTOMATIC TRADEMARK HOT STAMPING TRANSFER MACHINE</t>
  </si>
  <si>
    <t>33.5-37-55 CM</t>
  </si>
  <si>
    <t>DRY CABINENT</t>
  </si>
  <si>
    <t>23-37-55 CM</t>
  </si>
  <si>
    <t>SUN SET</t>
  </si>
  <si>
    <t>57.5-56.5-33.5 CM</t>
  </si>
  <si>
    <t>BRUSH</t>
  </si>
  <si>
    <t>MID NIGHT</t>
  </si>
  <si>
    <t>66-46.5-33.5 CM</t>
  </si>
  <si>
    <t>AUTOMATIC LOCK PATTERN MACHINE</t>
  </si>
  <si>
    <t>L.T PAPAYA</t>
  </si>
  <si>
    <t>56.5-46.5-33.5 CM</t>
  </si>
  <si>
    <t>FULLY AUTOMATIC PLATFORM PRINTING MACHINE</t>
  </si>
  <si>
    <t>PAPAYA</t>
  </si>
  <si>
    <t>56.5-35-33.5 CM</t>
  </si>
  <si>
    <t>SHOELACE TYING MACHINE</t>
  </si>
  <si>
    <t>FLSU 208</t>
  </si>
  <si>
    <t>63-35-32.5 CM</t>
  </si>
  <si>
    <t>ULTRASONIC TWISTS &amp; TURNS CIRCLE CUTTING MACHINE</t>
  </si>
  <si>
    <t>63-46.5-32.5 CM</t>
  </si>
  <si>
    <t>BAND SAW MACHINE</t>
  </si>
  <si>
    <t>NIGHT SKY</t>
  </si>
  <si>
    <t>84-35-33.5 CM</t>
  </si>
  <si>
    <t>SEWING MACHINE-AADC-668H</t>
  </si>
  <si>
    <t>WATER BLUE</t>
  </si>
  <si>
    <t>44.5-37.5-33 CM</t>
  </si>
  <si>
    <t>SEWING MACHINE-AADC-778H</t>
  </si>
  <si>
    <t>46.5-42.5-32.5 CM</t>
  </si>
  <si>
    <t>COMPRESSED AIR DRYER</t>
  </si>
  <si>
    <t>93-45-47.5 CM</t>
  </si>
  <si>
    <t>GUM</t>
  </si>
  <si>
    <t>35.5-44.5-33 CM</t>
  </si>
  <si>
    <t>PASTEL GREEN</t>
  </si>
  <si>
    <t>78-109 CM</t>
  </si>
  <si>
    <t>XXX</t>
  </si>
  <si>
    <t>83AA</t>
  </si>
  <si>
    <t>SIMLE ELECTRIC TRAILER F1</t>
  </si>
  <si>
    <t>121 OFF WHITE</t>
  </si>
  <si>
    <t>63AA</t>
  </si>
  <si>
    <t>V55T</t>
  </si>
  <si>
    <t>J1212 OUTSOLE</t>
  </si>
  <si>
    <t>0.4MM</t>
  </si>
  <si>
    <t>TURCHESE</t>
  </si>
  <si>
    <t>45-32-32</t>
  </si>
  <si>
    <t>IRREGULAR RUBBER OUTSOLE ROUGHENING MACHINE</t>
  </si>
  <si>
    <t>PISTACCHIO</t>
  </si>
  <si>
    <t>45-42.5-32</t>
  </si>
  <si>
    <t>INTELLIGENT CUTTING MACHINE</t>
  </si>
  <si>
    <t>57-42.5-32.5</t>
  </si>
  <si>
    <t>AUTO TOP RUN DYER</t>
  </si>
  <si>
    <t>L.T . DENIM</t>
  </si>
  <si>
    <t>66-45.5-32.5</t>
  </si>
  <si>
    <t>TEMPERATURE CONTROL WRINKLES REMOVING MACHINE</t>
  </si>
  <si>
    <t>BLUE/BEIGE</t>
  </si>
  <si>
    <t>63-54.5-32.5</t>
  </si>
  <si>
    <t>DOUBLE NEEDLE FULLY AUTOMATIC SEWING MACHINE</t>
  </si>
  <si>
    <t>57-32-32.5</t>
  </si>
  <si>
    <t>AUTOMATED GUIDED VEHICLE</t>
  </si>
  <si>
    <t>PUTTY</t>
  </si>
  <si>
    <t>67.5-33.5-32.5</t>
  </si>
  <si>
    <t>T1464 WELT</t>
  </si>
  <si>
    <t>CLOUD</t>
  </si>
  <si>
    <t>81-32-32.5</t>
  </si>
  <si>
    <t>BOTIE TEST MACHINE</t>
  </si>
  <si>
    <t>31.5-19-10.5 CM</t>
  </si>
  <si>
    <t>CENTRIFUGE SHOE TEST MACHINE</t>
  </si>
  <si>
    <t>LIGHT TAUPE</t>
  </si>
  <si>
    <t>34-21-10.5 CM</t>
  </si>
  <si>
    <t>880KVA GENERATOR</t>
  </si>
  <si>
    <t>LIGHT CAFFE</t>
  </si>
  <si>
    <t>32-20-10.5 CM</t>
  </si>
  <si>
    <t>LOCK &amp; KEY(OTHER INDIRECT MATERIAL)-LOCAL</t>
  </si>
  <si>
    <t>DARK CAFFE</t>
  </si>
  <si>
    <t>27-72 CM</t>
  </si>
  <si>
    <t>KNIFE-(OTHER INDIRECT MATERIAL)-LOCAL</t>
  </si>
  <si>
    <t>51-72 CM</t>
  </si>
  <si>
    <t>BRUSH-(OTHER INDIRECT MATERIAL)-LOCAL</t>
  </si>
  <si>
    <t>66-46.5-35.5 CM</t>
  </si>
  <si>
    <t>SCREW &amp; ROOFING (OTHER INDIRECT MATERIAL)-LOCAL</t>
  </si>
  <si>
    <t>44.5-37.5-33.5 CM</t>
  </si>
  <si>
    <t>HARDWARE ITEM-(OTHER INDIRECT MATERIAL)-LOCAL</t>
  </si>
  <si>
    <t>30-18-10 CM</t>
  </si>
  <si>
    <t>OTHERS-(OTHER INDIRECT MATERIAL)-LOC AL</t>
  </si>
  <si>
    <t>29.5-14-10 CM</t>
  </si>
  <si>
    <t>STATIONEY-(OTHER INDIRECT MATERIAL)-LOCAL</t>
  </si>
  <si>
    <t>30-26-10 CM</t>
  </si>
  <si>
    <t>DRINKING ITEM(OTHER INDIRECT MATERIAL)-Local</t>
  </si>
  <si>
    <t>30-21.5-10.5 CM</t>
  </si>
  <si>
    <t>BLADE(OTHER INDIRECT MATERIAL)</t>
  </si>
  <si>
    <t>DK TAUPE</t>
  </si>
  <si>
    <t>30-55 CM</t>
  </si>
  <si>
    <t>STATIONEY</t>
  </si>
  <si>
    <t>DK GREY</t>
  </si>
  <si>
    <t>14-88 CM</t>
  </si>
  <si>
    <t>HARDWARE ITEM</t>
  </si>
  <si>
    <t>RED+BROWN</t>
  </si>
  <si>
    <t>30-60 CM</t>
  </si>
  <si>
    <t>TAPE -(OTHER INDIRECT MATERIAL)-LOCAL</t>
  </si>
  <si>
    <t>SIENNA</t>
  </si>
  <si>
    <t>18-88 CM</t>
  </si>
  <si>
    <t>BLADE(OTHER INDIRECT MATERIAL)-Local</t>
  </si>
  <si>
    <t>22-88 CM</t>
  </si>
  <si>
    <t>V-BELT</t>
  </si>
  <si>
    <t>30-82 CM</t>
  </si>
  <si>
    <t>CLEANING ITEM</t>
  </si>
  <si>
    <t>26-88 CM</t>
  </si>
  <si>
    <t>CLEANING ITEM-(OTHER INDIRECT MATERIAL)-LOCAL</t>
  </si>
  <si>
    <t>57-32-32.5 CM</t>
  </si>
  <si>
    <t>ELECTRIC ITEM(OTHER INDIRECT MATERIAL)-Local</t>
  </si>
  <si>
    <t>42.5-38.5-32.5 CM</t>
  </si>
  <si>
    <t>TAPE(OTHER INDIRECT MATERIAL)</t>
  </si>
  <si>
    <t>38.5-32-32.5 CM</t>
  </si>
  <si>
    <t>STATIONERY (OTHER INDIRECT MATERIAL)-Local</t>
  </si>
  <si>
    <t>BONE</t>
  </si>
  <si>
    <t>52.5-38.5-32.5 CM</t>
  </si>
  <si>
    <t>LOCK</t>
  </si>
  <si>
    <t>45-42.5-32 CM</t>
  </si>
  <si>
    <t>DRESS CODE</t>
  </si>
  <si>
    <t>52.5-20-32.5 CM</t>
  </si>
  <si>
    <t>KNIFE(OTHER INDIRECT MATERIAL)</t>
  </si>
  <si>
    <t>LA 2018</t>
  </si>
  <si>
    <t>57-42.5-32.5 CM</t>
  </si>
  <si>
    <t>GLAVES-(OTHER INDIRECT MATERIAL)-LOCAL</t>
  </si>
  <si>
    <t>52.5-42.5-32.5 CM</t>
  </si>
  <si>
    <t>CUTTER</t>
  </si>
  <si>
    <t>32-21-12 CM</t>
  </si>
  <si>
    <t>FAN(OTHER INDIRECT MATERIAL)-Local</t>
  </si>
  <si>
    <t>37-24-14 CM</t>
  </si>
  <si>
    <t>BOARD(OTHER INDIRECT MATERIAL)</t>
  </si>
  <si>
    <t>37-24-13 CM</t>
  </si>
  <si>
    <t>CUTTER-(OTHER INDIRECT MATERIAL)-LOCAL</t>
  </si>
  <si>
    <t>34.5-21-13 CM</t>
  </si>
  <si>
    <t>MASTER CARTON</t>
  </si>
  <si>
    <t>34-23-12 CM</t>
  </si>
  <si>
    <t>FINISHED GOODS</t>
  </si>
  <si>
    <t>DEMI</t>
  </si>
  <si>
    <t>35-24-13 CM</t>
  </si>
  <si>
    <t>BIT-(OTHER INDIRECT MATERIAL)-LOCAL</t>
  </si>
  <si>
    <t>ANTRACITE</t>
  </si>
  <si>
    <t>63-44.5-35 CM</t>
  </si>
  <si>
    <t>WATER-(OTHER INDIRECT MATERIAL)-LOCAL</t>
  </si>
  <si>
    <t>68-44.5-37.5 CM</t>
  </si>
  <si>
    <t>WATER</t>
  </si>
  <si>
    <t>68-50.5-40 CM</t>
  </si>
  <si>
    <t>SAFETY ITEM-(OTHER INDIRECT MATERIAL)-LOCAL</t>
  </si>
  <si>
    <t>109-78 CM</t>
  </si>
  <si>
    <t>ELBOW-(OTHER INDIRECT MATERIAL)-LOCAL</t>
  </si>
  <si>
    <t>E63AA</t>
  </si>
  <si>
    <t>OTHERS</t>
  </si>
  <si>
    <t>BEIGE/YELLOW</t>
  </si>
  <si>
    <t>E83AA</t>
  </si>
  <si>
    <t>SAFETY ITEM</t>
  </si>
  <si>
    <t>INDOPELLE</t>
  </si>
  <si>
    <t>V15T</t>
  </si>
  <si>
    <t>FOOTBED</t>
  </si>
  <si>
    <t>V553</t>
  </si>
  <si>
    <t>EYELET &amp; RIVET</t>
  </si>
  <si>
    <t>RX3135</t>
  </si>
  <si>
    <t>HEEL &amp; TOPLIFT</t>
  </si>
  <si>
    <t>BUFF</t>
  </si>
  <si>
    <t>RX2124</t>
  </si>
  <si>
    <t>ELASTICS</t>
  </si>
  <si>
    <t>26 X 36</t>
  </si>
  <si>
    <t>WEABING</t>
  </si>
  <si>
    <t>BRONZE</t>
  </si>
  <si>
    <t>31 X 43</t>
  </si>
  <si>
    <t>M.THREAD</t>
  </si>
  <si>
    <t>YR-14275-C3</t>
  </si>
  <si>
    <t>28 X 44</t>
  </si>
  <si>
    <t>LABEL &amp; TAG</t>
  </si>
  <si>
    <t>YR-14275-C1</t>
  </si>
  <si>
    <t>90-33.5-33.5 CM</t>
  </si>
  <si>
    <t>ELBOW</t>
  </si>
  <si>
    <t>LIGHT NATURAL</t>
  </si>
  <si>
    <t>65.5-60.5-33.5 CM</t>
  </si>
  <si>
    <t>GLAVES</t>
  </si>
  <si>
    <t>68.5-62.5-47.5 CM</t>
  </si>
  <si>
    <t>OTHERS(OTHER INDIRECT MATERIAL)</t>
  </si>
  <si>
    <t>65.5-60.5-31.5 CM</t>
  </si>
  <si>
    <t>LAST &amp; MOULD
(OTHER INDIRECT MATERIAL)</t>
  </si>
  <si>
    <t>90-33.5-31.5 CM</t>
  </si>
  <si>
    <t>FAN</t>
  </si>
  <si>
    <t>LIGHT BLUE</t>
  </si>
  <si>
    <t>68.5-62.5-54.5 CM</t>
  </si>
  <si>
    <t>PLUG</t>
  </si>
  <si>
    <t>93-35-47.5 CM</t>
  </si>
  <si>
    <t>DRINKING</t>
  </si>
  <si>
    <t>93-35-34.5 CM</t>
  </si>
  <si>
    <t>OTHERS(OTHER INDIRECT MATERIAL)-Local &amp; Import</t>
  </si>
  <si>
    <t>65.5-62.5-42.5 CM</t>
  </si>
  <si>
    <t>PAINTING ITEM (OTHER INDIRECT MATERIAL)-LOCAL</t>
  </si>
  <si>
    <t>HH 1421-07</t>
  </si>
  <si>
    <t>93-33.5-42.5 CM</t>
  </si>
  <si>
    <t>LABEL</t>
  </si>
  <si>
    <t>93-35-54.5 CM</t>
  </si>
  <si>
    <t>PAINTING ITEM</t>
  </si>
  <si>
    <t>52-30-11 CM</t>
  </si>
  <si>
    <t>LAST &amp; MOULD-(OTHER INDIRECT MATERIAL)-LOCAL</t>
  </si>
  <si>
    <t>HX 1425-01</t>
  </si>
  <si>
    <t>31-29-10.5 CM</t>
  </si>
  <si>
    <t>HARDWARE ITEM-(OTHER INDIRECT MATERIAL)-Local &amp; IMPORT</t>
  </si>
  <si>
    <t>HX 1425-12</t>
  </si>
  <si>
    <t>29-29-10.5 CM</t>
  </si>
  <si>
    <t>OTHERS-(OTHER INDIRECT MATERIAL)-LOCAL &amp; IMPORT</t>
  </si>
  <si>
    <t>HX 1425-07</t>
  </si>
  <si>
    <t>40-30-10.5 CM</t>
  </si>
  <si>
    <t>LABEL-(OTHER INDIRECT MATERIAL)-LOCAL</t>
  </si>
  <si>
    <t>SN 13-425</t>
  </si>
  <si>
    <t>45-30-11 CM</t>
  </si>
  <si>
    <t>VALVE-(OTHER INDIRECT MATERIAL)-LOCAL</t>
  </si>
  <si>
    <t>HONEY</t>
  </si>
  <si>
    <t>40-92 CM</t>
  </si>
  <si>
    <t>BIT</t>
  </si>
  <si>
    <t>YR-14275-C4</t>
  </si>
  <si>
    <t>45-92 CM</t>
  </si>
  <si>
    <t>CUTTER-(OTHER INDIRECT MATERIAL)-LOCAL &amp; IMPORT</t>
  </si>
  <si>
    <t>30-92 CM</t>
  </si>
  <si>
    <t>DRESS CODE-(OTHER INDIRECT MATERIAL)-Local</t>
  </si>
  <si>
    <t>LT.BLUE</t>
  </si>
  <si>
    <t>52-92 CM</t>
  </si>
  <si>
    <t>WHEEL(OTHER INDIRECT MATERIAL)-Local</t>
  </si>
  <si>
    <t>30-123 CM</t>
  </si>
  <si>
    <t>HONEB +OFF WHITE+BEIGE</t>
  </si>
  <si>
    <t>30-112 CM</t>
  </si>
  <si>
    <t>BUCKLE_SAMPLE</t>
  </si>
  <si>
    <t>29-85 CM</t>
  </si>
  <si>
    <t>FOAM</t>
  </si>
  <si>
    <t>RBW</t>
  </si>
  <si>
    <t>35-150 CM</t>
  </si>
  <si>
    <t>OUT SOLE SHEET</t>
  </si>
  <si>
    <t>XH-123-5</t>
  </si>
  <si>
    <t>53-105 CM</t>
  </si>
  <si>
    <t>COUNTER &amp; TOE PULF MATERIAL</t>
  </si>
  <si>
    <t>40-40 CM</t>
  </si>
  <si>
    <t>ELASTICS_SAMPLE</t>
  </si>
  <si>
    <t>KOLIBRI</t>
  </si>
  <si>
    <t>32-83CM</t>
  </si>
  <si>
    <t>EYELET &amp; RIVET_SAMPLE</t>
  </si>
  <si>
    <t>LIGHT NATURAL/RED</t>
  </si>
  <si>
    <t>FOOTBED_SAMPLE</t>
  </si>
  <si>
    <t>63.44.5.35</t>
  </si>
  <si>
    <t>STEEL SHANK_SAMPLE</t>
  </si>
  <si>
    <t>SAHARA</t>
  </si>
  <si>
    <t>U060</t>
  </si>
  <si>
    <t>HEEL &amp; TOPLIFT-SAMPLE</t>
  </si>
  <si>
    <t>U080</t>
  </si>
  <si>
    <t>M.THREAD_SAMPLE</t>
  </si>
  <si>
    <t>U040</t>
  </si>
  <si>
    <t>WEABING_SAMPLE</t>
  </si>
  <si>
    <t>U100</t>
  </si>
  <si>
    <t>SHOE LAST_SAMPLE</t>
  </si>
  <si>
    <t>SLS-005</t>
  </si>
  <si>
    <t>31-27-11 CM</t>
  </si>
  <si>
    <t>PAPER BOARD_SAMPLE</t>
  </si>
  <si>
    <t>31-85 CM</t>
  </si>
  <si>
    <t>INSOLE_SAMPLE</t>
  </si>
  <si>
    <t>ASHEN</t>
  </si>
  <si>
    <t>27-90 CM</t>
  </si>
  <si>
    <t>LINING MATERIAL &amp; FOAM_SAMPLE</t>
  </si>
  <si>
    <t>YELLOW/TAUPE</t>
  </si>
  <si>
    <t>30-70 CM</t>
  </si>
  <si>
    <t>LEATHER_SAMPLE</t>
  </si>
  <si>
    <t>YR-15013-10</t>
  </si>
  <si>
    <t>20-90 CM</t>
  </si>
  <si>
    <t>THREAD_SAMPLE</t>
  </si>
  <si>
    <t>17-85 CM</t>
  </si>
  <si>
    <t>TAPE_SAMPLE</t>
  </si>
  <si>
    <t>31-70 CM</t>
  </si>
  <si>
    <t>SHOE LACE_SAMPLE</t>
  </si>
  <si>
    <t>TR BLACK</t>
  </si>
  <si>
    <t>21-90 CM</t>
  </si>
  <si>
    <t>OUTSOLE_SAMPLE</t>
  </si>
  <si>
    <t>TR DENIM</t>
  </si>
  <si>
    <t>30.5-17.5-10.5 CM</t>
  </si>
  <si>
    <t>WELT_SAMPLE</t>
  </si>
  <si>
    <t>TR BROWN</t>
  </si>
  <si>
    <t>31-21-11 CM</t>
  </si>
  <si>
    <t>ZIPPER_SAMPLE</t>
  </si>
  <si>
    <t>TR ROSE</t>
  </si>
  <si>
    <t>30-20-11 CM</t>
  </si>
  <si>
    <t>LABEL_SAMPLE</t>
  </si>
  <si>
    <t>TR TAUPE</t>
  </si>
  <si>
    <t>30-65 CM</t>
  </si>
  <si>
    <t>FINISHING CHEMICAL</t>
  </si>
  <si>
    <t>TR TAN</t>
  </si>
  <si>
    <t>52*40MM</t>
  </si>
  <si>
    <t>PACKING OTHERS</t>
  </si>
  <si>
    <t>SQKW-005</t>
  </si>
  <si>
    <t>31.1*17.5*10</t>
  </si>
  <si>
    <t>SEMI-FINISHED GOODS</t>
  </si>
  <si>
    <t>DK-GREAY</t>
  </si>
  <si>
    <t>35.2*24.4*12.4</t>
  </si>
  <si>
    <t>TSL-386</t>
  </si>
  <si>
    <t>40*14MM</t>
  </si>
  <si>
    <t>TSL-856</t>
  </si>
  <si>
    <t>3*2MM</t>
  </si>
  <si>
    <t>TLRW-414</t>
  </si>
  <si>
    <t>26*16*10</t>
  </si>
  <si>
    <t>APEX</t>
  </si>
  <si>
    <t>32*21*12</t>
  </si>
  <si>
    <t>TBT-428</t>
  </si>
  <si>
    <t>27*208CM</t>
  </si>
  <si>
    <t>SX AB-386</t>
  </si>
  <si>
    <t>SQSS06</t>
  </si>
  <si>
    <t>TLRW-354</t>
  </si>
  <si>
    <t>35*25</t>
  </si>
  <si>
    <t>TLRW-392+BLACK JERSEY</t>
  </si>
  <si>
    <t>4.5*4.5CM</t>
  </si>
  <si>
    <t>TLRW-392</t>
  </si>
  <si>
    <t>40*25</t>
  </si>
  <si>
    <t>TLRW-012</t>
  </si>
  <si>
    <t>38*27*13</t>
  </si>
  <si>
    <t>TSL-746</t>
  </si>
  <si>
    <t>30.5*30*11.5</t>
  </si>
  <si>
    <t>TLRW-354+BLACK JERSEY</t>
  </si>
  <si>
    <t>35*15</t>
  </si>
  <si>
    <t>TLRW-LT</t>
  </si>
  <si>
    <t>50*60*6</t>
  </si>
  <si>
    <t>TSL-006</t>
  </si>
  <si>
    <t>28.5*19*10.5</t>
  </si>
  <si>
    <t>TZA-746</t>
  </si>
  <si>
    <t>31*19.5*11.5</t>
  </si>
  <si>
    <t>27.5*15.5*10</t>
  </si>
  <si>
    <t>DK CAFE</t>
  </si>
  <si>
    <t>33*26*12</t>
  </si>
  <si>
    <t>BITTER CHOCOLATE</t>
  </si>
  <si>
    <t>33*28*11.5</t>
  </si>
  <si>
    <t>TLRW-0006</t>
  </si>
  <si>
    <t>38*24.5*13</t>
  </si>
  <si>
    <t>LQB-1MM</t>
  </si>
  <si>
    <t>SCY-335</t>
  </si>
  <si>
    <t>30*23*11</t>
  </si>
  <si>
    <t>31.5*20*11.5</t>
  </si>
  <si>
    <t>33*21*12</t>
  </si>
  <si>
    <t>LQWN-1.2MM WHITE</t>
  </si>
  <si>
    <t>TR MARRONE</t>
  </si>
  <si>
    <t>LQB-0.8MM</t>
  </si>
  <si>
    <t>SCY-365</t>
  </si>
  <si>
    <t>31.8*19.7*11.4</t>
  </si>
  <si>
    <t>SXAP-384</t>
  </si>
  <si>
    <t>2MM K360+28.4</t>
  </si>
  <si>
    <t>R-61 BROWN</t>
  </si>
  <si>
    <t>R-61 BLACK</t>
  </si>
  <si>
    <t>TR-BRANDY</t>
  </si>
  <si>
    <t>TR-CAMEL</t>
  </si>
  <si>
    <t>YR-15013-2</t>
  </si>
  <si>
    <t>TLRW-024</t>
  </si>
  <si>
    <t>TSL-544</t>
  </si>
  <si>
    <t>COCO-BROWN</t>
  </si>
  <si>
    <t>TR-RED</t>
  </si>
  <si>
    <t>TBAW-406</t>
  </si>
  <si>
    <t>YR-15019-05</t>
  </si>
  <si>
    <t>YR15019-06</t>
  </si>
  <si>
    <t>YR-15013-03</t>
  </si>
  <si>
    <t>232-1</t>
  </si>
  <si>
    <t>TSL-896</t>
  </si>
  <si>
    <t>TSL-536</t>
  </si>
  <si>
    <t>TSL 856</t>
  </si>
  <si>
    <t>NAPPA</t>
  </si>
  <si>
    <t>NUBUCK</t>
  </si>
  <si>
    <t>C155</t>
  </si>
  <si>
    <t>TLAB-396</t>
  </si>
  <si>
    <t>TLAB-006</t>
  </si>
  <si>
    <t>TWF-406</t>
  </si>
  <si>
    <t>TBT-002</t>
  </si>
  <si>
    <t>SLD-321</t>
  </si>
  <si>
    <t>TSL-376</t>
  </si>
  <si>
    <t>SCY-275</t>
  </si>
  <si>
    <t>TMK-024</t>
  </si>
  <si>
    <t>TSL-501</t>
  </si>
  <si>
    <t>TMK-012</t>
  </si>
  <si>
    <t>SCY-427</t>
  </si>
  <si>
    <t>DE-07</t>
  </si>
  <si>
    <t>2L 1183</t>
  </si>
  <si>
    <t>BL-7</t>
  </si>
  <si>
    <t>18203#70</t>
  </si>
  <si>
    <t>BLACK-SLD</t>
  </si>
  <si>
    <t>ASHEN-SLD</t>
  </si>
  <si>
    <t>TR-ASHEN</t>
  </si>
  <si>
    <t>BLACK-BOX</t>
  </si>
  <si>
    <t>LT-ROSE</t>
  </si>
  <si>
    <t>LT-GREY</t>
  </si>
  <si>
    <t>TBT-406</t>
  </si>
  <si>
    <t>TSL-863</t>
  </si>
  <si>
    <t>TZA-BLACK</t>
  </si>
  <si>
    <t>TZA-WHITE</t>
  </si>
  <si>
    <t>LT-SAND</t>
  </si>
  <si>
    <t>TZA-423</t>
  </si>
  <si>
    <t>TSL-221</t>
  </si>
  <si>
    <t>SNO-WHITE</t>
  </si>
  <si>
    <t>SNO-BRANDY</t>
  </si>
  <si>
    <t>SNA-WHITE</t>
  </si>
  <si>
    <t>SNA-BLACK</t>
  </si>
  <si>
    <t>YR-14300-03</t>
  </si>
  <si>
    <t>TSL-SAND</t>
  </si>
  <si>
    <t>TSL-BROWN</t>
  </si>
  <si>
    <t>YR-14300-05</t>
  </si>
  <si>
    <t>TSL-533</t>
  </si>
  <si>
    <t>TSL-6002</t>
  </si>
  <si>
    <t>TSL-474</t>
  </si>
  <si>
    <t>TSL-BLACK/TAUPE</t>
  </si>
  <si>
    <t>TZA-SAND</t>
  </si>
  <si>
    <t>SNAH-427</t>
  </si>
  <si>
    <t>SLS-215</t>
  </si>
  <si>
    <t>HH-1531-06</t>
  </si>
  <si>
    <t>QH-15S014-12</t>
  </si>
  <si>
    <t>PURPLE</t>
  </si>
  <si>
    <t>IVORY</t>
  </si>
  <si>
    <t>TSL-370</t>
  </si>
  <si>
    <t>ICE</t>
  </si>
  <si>
    <t>TSL-365</t>
  </si>
  <si>
    <t>LT-TAUPE</t>
  </si>
  <si>
    <t>TZA-STONE</t>
  </si>
  <si>
    <t>TZA-SMOKE</t>
  </si>
  <si>
    <t>SNO-BLACK/TAUPE</t>
  </si>
  <si>
    <t>ASO-S-0971</t>
  </si>
  <si>
    <t>SLHA-437</t>
  </si>
  <si>
    <t>KID-BLACK</t>
  </si>
  <si>
    <t>TZA-LT GREY</t>
  </si>
  <si>
    <t>TSL-417</t>
  </si>
  <si>
    <t>TZA-6002</t>
  </si>
  <si>
    <t>LGS-437</t>
  </si>
  <si>
    <t>HH-1421-03</t>
  </si>
  <si>
    <t>HH-1421-02</t>
  </si>
  <si>
    <t>SYYD-007</t>
  </si>
  <si>
    <t>SMHA-007</t>
  </si>
  <si>
    <t>TSL-885</t>
  </si>
  <si>
    <t>CM15610-05</t>
  </si>
  <si>
    <t>HH-1421-06</t>
  </si>
  <si>
    <t>SNAH-437</t>
  </si>
  <si>
    <t>SNAH-877</t>
  </si>
  <si>
    <t>SNO-DK TAUPE</t>
  </si>
  <si>
    <t>CTUQ-027</t>
  </si>
  <si>
    <t>SLD-435</t>
  </si>
  <si>
    <t>SLS-465</t>
  </si>
  <si>
    <t>TZA-SOIL</t>
  </si>
  <si>
    <t>TZA-NAVY</t>
  </si>
  <si>
    <t>SLVH-327</t>
  </si>
  <si>
    <t>CREAM</t>
  </si>
  <si>
    <t>GREEN-GRAY</t>
  </si>
  <si>
    <t>TZA</t>
  </si>
  <si>
    <t>SESAME</t>
  </si>
  <si>
    <t>SQ-0806</t>
  </si>
  <si>
    <t>SQ-0807</t>
  </si>
  <si>
    <t>SQ-0810</t>
  </si>
  <si>
    <t>SQ-0811</t>
  </si>
  <si>
    <t>HH-1421-2PU</t>
  </si>
  <si>
    <t>HH-1421-06PU</t>
  </si>
  <si>
    <t>HH-1425-12PU</t>
  </si>
  <si>
    <t>SLHA-367</t>
  </si>
  <si>
    <t>SSAX-017</t>
  </si>
  <si>
    <t>CM15610-19</t>
  </si>
  <si>
    <t>SYYB-287</t>
  </si>
  <si>
    <t>TZA-SUNSET</t>
  </si>
  <si>
    <t>TZA-0817</t>
  </si>
  <si>
    <t>TZA-0184</t>
  </si>
  <si>
    <t>HH-1421-07PU</t>
  </si>
  <si>
    <t>UL-2105-BLUE</t>
  </si>
  <si>
    <t>SNO-CIRAL</t>
  </si>
  <si>
    <t>HH-1531-02</t>
  </si>
  <si>
    <t>JH-2747-03</t>
  </si>
  <si>
    <t>FLAXEN</t>
  </si>
  <si>
    <t>FLAXEN-BLACK</t>
  </si>
  <si>
    <t>UL-2105-BRANDY</t>
  </si>
  <si>
    <t>UL-2105-BLACK</t>
  </si>
  <si>
    <t>FLAXEN-WHITE</t>
  </si>
  <si>
    <t>COPER</t>
  </si>
  <si>
    <t>UL-2105-CAMEL</t>
  </si>
  <si>
    <t>RD-15022-1</t>
  </si>
  <si>
    <t>TZA-ASHEN</t>
  </si>
  <si>
    <t>RD-15020-1</t>
  </si>
  <si>
    <t>SLD-463</t>
  </si>
  <si>
    <t>SLR-555</t>
  </si>
  <si>
    <t>RD-15022-8</t>
  </si>
  <si>
    <t>SLR-BLACK</t>
  </si>
  <si>
    <t>1369-9-BLACK</t>
  </si>
  <si>
    <t>PATTY</t>
  </si>
  <si>
    <t>YR-14275-C2</t>
  </si>
  <si>
    <t>TZA-463</t>
  </si>
  <si>
    <t>SD-0026</t>
  </si>
  <si>
    <t>SQ-0821</t>
  </si>
  <si>
    <t>SQ-0822</t>
  </si>
  <si>
    <t>JEANS TAUPE</t>
  </si>
  <si>
    <t>WHITE SAND</t>
  </si>
  <si>
    <t>RICE</t>
  </si>
  <si>
    <t>LT BROWN</t>
  </si>
  <si>
    <t>HX-1418-07</t>
  </si>
  <si>
    <t>TSL-423</t>
  </si>
  <si>
    <t>TSL-0818</t>
  </si>
  <si>
    <t>JW-N498-04</t>
  </si>
  <si>
    <t>SLR-463</t>
  </si>
  <si>
    <t>TZA-TERRA</t>
  </si>
  <si>
    <t>SLR-280</t>
  </si>
  <si>
    <t>SLR-870</t>
  </si>
  <si>
    <t>CM-15610-04</t>
  </si>
  <si>
    <t>SNAH-237</t>
  </si>
  <si>
    <t>TZA-433</t>
  </si>
  <si>
    <t>SBS</t>
  </si>
  <si>
    <t>D40053</t>
  </si>
  <si>
    <t>D40130</t>
  </si>
  <si>
    <t>LIENE</t>
  </si>
  <si>
    <t>KID-NAVY</t>
  </si>
  <si>
    <t>TSL-0814</t>
  </si>
  <si>
    <t>CYAN</t>
  </si>
  <si>
    <t>RUBBER</t>
  </si>
  <si>
    <t>JM-N498-01</t>
  </si>
  <si>
    <t>JM-N498-09</t>
  </si>
  <si>
    <t>JM-N498-04</t>
  </si>
  <si>
    <t>HK-5105-08</t>
  </si>
  <si>
    <t>LT TAUPE/WHITE/LT TAUPE</t>
  </si>
  <si>
    <t>TZA-0814</t>
  </si>
  <si>
    <t>TSL-0817</t>
  </si>
  <si>
    <t>TSL-570</t>
  </si>
  <si>
    <t>TZA-885</t>
  </si>
  <si>
    <t>HK-5125-02</t>
  </si>
  <si>
    <t>TZA-721</t>
  </si>
  <si>
    <t>TSL-SOIL</t>
  </si>
  <si>
    <t>JD-0671</t>
  </si>
  <si>
    <t>TZA-BLACK+1#1</t>
  </si>
  <si>
    <t>TZA-BLACK+6N</t>
  </si>
  <si>
    <t>TSL-748</t>
  </si>
  <si>
    <t>TSL-378</t>
  </si>
  <si>
    <t>WINTER-TAUPE</t>
  </si>
  <si>
    <t>BORDEAUX</t>
  </si>
  <si>
    <t>TSL-008</t>
  </si>
  <si>
    <t>TZA-1129</t>
  </si>
  <si>
    <t>TSL-878</t>
  </si>
  <si>
    <t>TSL-548</t>
  </si>
  <si>
    <t>TZA-298</t>
  </si>
  <si>
    <t>TSL-298</t>
  </si>
  <si>
    <t>TSL-398</t>
  </si>
  <si>
    <t>TSL-888</t>
  </si>
  <si>
    <t>TSL588</t>
  </si>
  <si>
    <t>AD158</t>
  </si>
  <si>
    <t>V088</t>
  </si>
  <si>
    <t>AD580</t>
  </si>
  <si>
    <t>WINER</t>
  </si>
  <si>
    <t>SYYA-288</t>
  </si>
  <si>
    <t>CAFFE LPL-398</t>
  </si>
  <si>
    <t>YR-ZY154011-04</t>
  </si>
  <si>
    <t>TLRW-358</t>
  </si>
  <si>
    <t>TLRW-398</t>
  </si>
  <si>
    <t>YR-ZY154011-05</t>
  </si>
  <si>
    <t>TLRW-258</t>
  </si>
  <si>
    <t>TLRW-008</t>
  </si>
  <si>
    <t>WTM-T0880</t>
  </si>
  <si>
    <t>UDA-269S</t>
  </si>
  <si>
    <t>HF3602-01</t>
  </si>
  <si>
    <t>JWN-513-09</t>
  </si>
  <si>
    <t>AR-100 BLACK+RED</t>
  </si>
  <si>
    <t>AR-100-PETROL</t>
  </si>
  <si>
    <t>KID-GREY</t>
  </si>
  <si>
    <t>SLS-484</t>
  </si>
  <si>
    <t>YR-ZY154011-07</t>
  </si>
  <si>
    <t>Y916</t>
  </si>
  <si>
    <t>OCEAN</t>
  </si>
  <si>
    <t>DY-856-BLUE</t>
  </si>
  <si>
    <t>DY-548-WINE RED</t>
  </si>
  <si>
    <t>DY-298-LIGHT TAUPE</t>
  </si>
  <si>
    <t>DY-888-DK GREY</t>
  </si>
  <si>
    <t>DY-748-DK TAUPE</t>
  </si>
  <si>
    <t>DY-398-DK BROWN</t>
  </si>
  <si>
    <t>DY-008-BLACK</t>
  </si>
  <si>
    <t>DY-588-PURPLE</t>
  </si>
  <si>
    <t>DY-378-RED TAN</t>
  </si>
  <si>
    <t>MUD+SOIL</t>
  </si>
  <si>
    <t>DY-878-BLUE TAN</t>
  </si>
  <si>
    <t>TSL-468</t>
  </si>
  <si>
    <t>TLRW-02</t>
  </si>
  <si>
    <t>TLRW-034</t>
  </si>
  <si>
    <t>DK NATURAL</t>
  </si>
  <si>
    <t>VINO-GLOVE</t>
  </si>
  <si>
    <t>NEW BURNTL</t>
  </si>
  <si>
    <t>SHYA-268</t>
  </si>
  <si>
    <t>DK BLUE</t>
  </si>
  <si>
    <t>PU002</t>
  </si>
  <si>
    <t>AR-100 BRANDY</t>
  </si>
  <si>
    <t>TSL-880</t>
  </si>
  <si>
    <t>SSUG-008</t>
  </si>
  <si>
    <t>SSUG-288</t>
  </si>
  <si>
    <t>DK-BORDEAUX</t>
  </si>
  <si>
    <t>TWAY-018</t>
  </si>
  <si>
    <t>3602-88B-09</t>
  </si>
  <si>
    <t>SLAH-467</t>
  </si>
  <si>
    <t>TR-BLUE-GREY</t>
  </si>
  <si>
    <t>SNO-TAN</t>
  </si>
  <si>
    <t>AR-100-TAUPE</t>
  </si>
  <si>
    <t>TR-GREY</t>
  </si>
  <si>
    <t>SNO-TAUPE</t>
  </si>
  <si>
    <t>TWAT-898</t>
  </si>
  <si>
    <t>SLS-546</t>
  </si>
  <si>
    <t>JWN-513-01</t>
  </si>
  <si>
    <t>TPA-017</t>
  </si>
  <si>
    <t>DY-386-CHOCOLATE</t>
  </si>
  <si>
    <t>TZA-467</t>
  </si>
  <si>
    <t>TZA-RED</t>
  </si>
  <si>
    <t>KL-2220-02</t>
  </si>
  <si>
    <t>DGL-15027#13</t>
  </si>
  <si>
    <t>UL-2105-MUD</t>
  </si>
  <si>
    <t>V331</t>
  </si>
  <si>
    <t>Y365</t>
  </si>
  <si>
    <t>S273</t>
  </si>
  <si>
    <t>D147</t>
  </si>
  <si>
    <t>D032</t>
  </si>
  <si>
    <t>COCO</t>
  </si>
  <si>
    <t>TZA-748</t>
  </si>
  <si>
    <t>SMEA-586</t>
  </si>
  <si>
    <t>TZA-386</t>
  </si>
  <si>
    <t>AR-100-398</t>
  </si>
  <si>
    <t>AR-100-DK-GREY</t>
  </si>
  <si>
    <t>TSL-238</t>
  </si>
  <si>
    <t>TZA-288</t>
  </si>
  <si>
    <t>AR-100-GREY</t>
  </si>
  <si>
    <t>SNAH-898</t>
  </si>
  <si>
    <t>SMZ-1015-B</t>
  </si>
  <si>
    <t>SMZ-1015-C</t>
  </si>
  <si>
    <t>SSUG-388</t>
  </si>
  <si>
    <t>DK-RED</t>
  </si>
  <si>
    <t>TZA-501</t>
  </si>
  <si>
    <t>AR-100-ROSE-RED</t>
  </si>
  <si>
    <t>SYYA-368</t>
  </si>
  <si>
    <t>HJ-2842-07</t>
  </si>
  <si>
    <t>HJ-2842-01</t>
  </si>
  <si>
    <t>TSL-288</t>
  </si>
  <si>
    <t>GRAPE</t>
  </si>
  <si>
    <t>SNHA-288</t>
  </si>
  <si>
    <t>HF-3602-75</t>
  </si>
  <si>
    <t>HF-3602-106</t>
  </si>
  <si>
    <t>SMEA-588</t>
  </si>
  <si>
    <t>TSL-1215</t>
  </si>
  <si>
    <t>SXAB-BLACK</t>
  </si>
  <si>
    <t>BLACK+BLUE</t>
  </si>
  <si>
    <t>TSL-463</t>
  </si>
  <si>
    <t>DCBZ-10TC</t>
  </si>
  <si>
    <t>YR-16106-09</t>
  </si>
  <si>
    <t>SRZ-548</t>
  </si>
  <si>
    <t>T527</t>
  </si>
  <si>
    <t>SNAH-008</t>
  </si>
  <si>
    <t>SNAH-558</t>
  </si>
  <si>
    <t>YR-151021-08</t>
  </si>
  <si>
    <t>Y-157</t>
  </si>
  <si>
    <t>BLACK+GOLDEN</t>
  </si>
  <si>
    <t>DK-SAND</t>
  </si>
  <si>
    <t>FOSSIL</t>
  </si>
  <si>
    <t>TWFN-408</t>
  </si>
  <si>
    <t>TBAW-408</t>
  </si>
  <si>
    <t>SNO-WINER</t>
  </si>
  <si>
    <t>HJ-2875-04</t>
  </si>
  <si>
    <t>QL-14116-01</t>
  </si>
  <si>
    <t>YR-16103-11</t>
  </si>
  <si>
    <t>QL-14116-02</t>
  </si>
  <si>
    <t>YR-16103-12</t>
  </si>
  <si>
    <t>AA384</t>
  </si>
  <si>
    <t>T520</t>
  </si>
  <si>
    <t>TAN+BLACK</t>
  </si>
  <si>
    <t>GRIS</t>
  </si>
  <si>
    <t>TSL-289</t>
  </si>
  <si>
    <t>TSL-329</t>
  </si>
  <si>
    <t>TSL-879</t>
  </si>
  <si>
    <t>SLVA-219PU</t>
  </si>
  <si>
    <t>YR-LY150412-17-04</t>
  </si>
  <si>
    <t>YR-LY150412-17-01</t>
  </si>
  <si>
    <t>SLVA-329PU</t>
  </si>
  <si>
    <t>LT-SESAM</t>
  </si>
  <si>
    <t>TSL-379</t>
  </si>
  <si>
    <t>SNAH-009</t>
  </si>
  <si>
    <t>TSL-5019</t>
  </si>
  <si>
    <t>SNAH-549</t>
  </si>
  <si>
    <t>TSL-NAVY</t>
  </si>
  <si>
    <t>PERLA</t>
  </si>
  <si>
    <t>PALE ROSE</t>
  </si>
  <si>
    <t>H1576</t>
  </si>
  <si>
    <t>LT PINK</t>
  </si>
  <si>
    <t>TNAF-029 PU</t>
  </si>
  <si>
    <t>ROSSO</t>
  </si>
  <si>
    <t>AA181</t>
  </si>
  <si>
    <t>B-028</t>
  </si>
  <si>
    <t>G3994</t>
  </si>
  <si>
    <t>NEW NATURAL</t>
  </si>
  <si>
    <t>TSL-829</t>
  </si>
  <si>
    <t>JWN-610</t>
  </si>
  <si>
    <t>TSL-219</t>
  </si>
  <si>
    <t>ZINC-WHITE</t>
  </si>
  <si>
    <t>SORREL</t>
  </si>
  <si>
    <t>SYX-0.6MM</t>
  </si>
  <si>
    <t>TSL-419</t>
  </si>
  <si>
    <t>SYJA-039PU</t>
  </si>
  <si>
    <t>SDYA-529PU</t>
  </si>
  <si>
    <t>SNAH-219PU</t>
  </si>
  <si>
    <t>SNAH-879PU</t>
  </si>
  <si>
    <t>JWN-609-01</t>
  </si>
  <si>
    <t>TNBA-009PU</t>
  </si>
  <si>
    <t>TSL-869</t>
  </si>
  <si>
    <t>SHYF-019PU</t>
  </si>
  <si>
    <t>SAAF-319PU</t>
  </si>
  <si>
    <t>SNQ-014PU</t>
  </si>
  <si>
    <t>DJL-16011-10PU</t>
  </si>
  <si>
    <t>BLACK/TAUPE/WHITE</t>
  </si>
  <si>
    <t>RED/WHITE</t>
  </si>
  <si>
    <t>W188</t>
  </si>
  <si>
    <t>V005</t>
  </si>
  <si>
    <t>MALVE</t>
  </si>
  <si>
    <t>SF-2430-03</t>
  </si>
  <si>
    <t>HQ-1999-39PU</t>
  </si>
  <si>
    <t>T-2301-12</t>
  </si>
  <si>
    <t>SYJA-029PU</t>
  </si>
  <si>
    <t>SGY-009PU</t>
  </si>
  <si>
    <t>SGY-469PU</t>
  </si>
  <si>
    <t>TZA-LT  PULLER</t>
  </si>
  <si>
    <t>BLACK-SHEEP</t>
  </si>
  <si>
    <t>BLUE-SHEEP</t>
  </si>
  <si>
    <t>PULLER-SHEEP</t>
  </si>
  <si>
    <t>JWN-621-01</t>
  </si>
  <si>
    <t>COGNAC-SHEEP</t>
  </si>
  <si>
    <t>WTM-T-2280PU</t>
  </si>
  <si>
    <t>WHITE-SHEEP</t>
  </si>
  <si>
    <t>SG-16031-07</t>
  </si>
  <si>
    <t>SG-16031-03</t>
  </si>
  <si>
    <t>LT PURE</t>
  </si>
  <si>
    <t>H5548</t>
  </si>
  <si>
    <t>AR-100-SORREL</t>
  </si>
  <si>
    <t>AR-100-DK-BLUE</t>
  </si>
  <si>
    <t>SLS-219PU</t>
  </si>
  <si>
    <t>:  TSL-239</t>
  </si>
  <si>
    <t>BLUE/BUFF</t>
  </si>
  <si>
    <t>TSL-239</t>
  </si>
  <si>
    <t>SSBD-539PU</t>
  </si>
  <si>
    <t>JK-61036-52</t>
  </si>
  <si>
    <t>TSL-509</t>
  </si>
  <si>
    <t>LT-BRANDY</t>
  </si>
  <si>
    <t>NUDE</t>
  </si>
  <si>
    <t>LT GREEN</t>
  </si>
  <si>
    <t>GC960</t>
  </si>
  <si>
    <t>CRAMEL</t>
  </si>
  <si>
    <t>LT-KHAKI</t>
  </si>
  <si>
    <t>YR-16089-5</t>
  </si>
  <si>
    <t>YR-16089-9</t>
  </si>
  <si>
    <t>TZA-LT-PINK</t>
  </si>
  <si>
    <t>TZA-289</t>
  </si>
  <si>
    <t>JWN-628-06</t>
  </si>
  <si>
    <t>ASHEN/GREY</t>
  </si>
  <si>
    <t>LT PEPPER</t>
  </si>
  <si>
    <t>DK CHILI</t>
  </si>
  <si>
    <t>YR-15-YH-059-004PU</t>
  </si>
  <si>
    <t>TPAJ-029</t>
  </si>
  <si>
    <t>AR-100-BLUE</t>
  </si>
  <si>
    <t>JWN-498-9PU</t>
  </si>
  <si>
    <t>SNAH-229PU</t>
  </si>
  <si>
    <t>QH-16S026-2PU</t>
  </si>
  <si>
    <t>JWN-610-10PU</t>
  </si>
  <si>
    <t>JWN-498-4PU</t>
  </si>
  <si>
    <t>TSL-889</t>
  </si>
  <si>
    <t>TZA-SESAME</t>
  </si>
  <si>
    <t>TSL-557</t>
  </si>
  <si>
    <t>TZA-889</t>
  </si>
  <si>
    <t>YR-16089-7PU</t>
  </si>
  <si>
    <t>T-2301-12-BLACK</t>
  </si>
  <si>
    <t>SLS-009</t>
  </si>
  <si>
    <t>JWN-628-07PU</t>
  </si>
  <si>
    <t>JWN-621-02 SILVER PU</t>
  </si>
  <si>
    <t>PAPER/BLUE</t>
  </si>
  <si>
    <t>W033</t>
  </si>
  <si>
    <t>BH-16033-01</t>
  </si>
  <si>
    <t>SSAX-027PU</t>
  </si>
  <si>
    <t>AR-100-BLACK</t>
  </si>
  <si>
    <t>TZA-419</t>
  </si>
  <si>
    <t>HX-20150312-05</t>
  </si>
  <si>
    <t>TZA-CAMEL</t>
  </si>
  <si>
    <t>AR-100-OFF WHITE</t>
  </si>
  <si>
    <t>SLS-469</t>
  </si>
  <si>
    <t>BH-16033-02</t>
  </si>
  <si>
    <t>SYX-0.8MM</t>
  </si>
  <si>
    <t>SYX-0.4MM</t>
  </si>
  <si>
    <t>J1260-5A16S</t>
  </si>
  <si>
    <t>SYX-1MM</t>
  </si>
  <si>
    <t>SYX-1.2MM</t>
  </si>
  <si>
    <t>HF-3845-01</t>
  </si>
  <si>
    <t>HF-3845-43</t>
  </si>
  <si>
    <t>JWP-1603-2</t>
  </si>
  <si>
    <t>ASFALTO</t>
  </si>
  <si>
    <t>CHESTUNT</t>
  </si>
  <si>
    <t>TSL-T-580</t>
  </si>
  <si>
    <t>TSL-T-290</t>
  </si>
  <si>
    <t>JAS-S-0181-GREY</t>
  </si>
  <si>
    <t>JAS-S-0183-DK-BLUE</t>
  </si>
  <si>
    <t>SNAH-550 PU</t>
  </si>
  <si>
    <t>SLHA-550PU</t>
  </si>
  <si>
    <t>YR-16103-10</t>
  </si>
  <si>
    <t>SRZ-08PU</t>
  </si>
  <si>
    <t>TSL-T-380</t>
  </si>
  <si>
    <t>SRZ-04PU</t>
  </si>
  <si>
    <t>SRZ-02PU</t>
  </si>
  <si>
    <t>QY-1545-14</t>
  </si>
  <si>
    <t>SNAH-010</t>
  </si>
  <si>
    <t>SLHA-010</t>
  </si>
  <si>
    <t>SLHA-460</t>
  </si>
  <si>
    <t>FN-1666-02</t>
  </si>
  <si>
    <t>TLRW-010</t>
  </si>
  <si>
    <t>TLRW-350</t>
  </si>
  <si>
    <t>TSL-T-740</t>
  </si>
  <si>
    <t>TMDF-260</t>
  </si>
  <si>
    <t>SLHA-280PU</t>
  </si>
  <si>
    <t>SRZ-03</t>
  </si>
  <si>
    <t>SRZ-17</t>
  </si>
  <si>
    <t>TSL-T-880</t>
  </si>
  <si>
    <t>SQK-360</t>
  </si>
  <si>
    <t>SQK-010</t>
  </si>
  <si>
    <t>SRZA-010</t>
  </si>
  <si>
    <t>SCFB-360</t>
  </si>
  <si>
    <t>DY-859-08</t>
  </si>
  <si>
    <t>SGMC-010</t>
  </si>
  <si>
    <t>HS8-01-BLACK/GREY</t>
  </si>
  <si>
    <t>JWT-T-DK BROWN</t>
  </si>
  <si>
    <t>JW-T002-BLACK</t>
  </si>
  <si>
    <t>SNAH-540</t>
  </si>
  <si>
    <t>SMMH-380</t>
  </si>
  <si>
    <t>YR-151021-8</t>
  </si>
  <si>
    <t>TSL-T-010</t>
  </si>
  <si>
    <t>H-204-02</t>
  </si>
  <si>
    <t>SGGA-270</t>
  </si>
  <si>
    <t>SLHA-880</t>
  </si>
  <si>
    <t>SCGA-270</t>
  </si>
  <si>
    <t>TSL-T-460</t>
  </si>
  <si>
    <t>TEBA-008</t>
  </si>
  <si>
    <t>SGMC-880-DK BLUE</t>
  </si>
  <si>
    <t>MD-20151126-DK WINER</t>
  </si>
  <si>
    <t>MD-20151126-SILVER</t>
  </si>
  <si>
    <t>SNAN-450</t>
  </si>
  <si>
    <t>TWAF-010</t>
  </si>
  <si>
    <t>SSGB-010</t>
  </si>
  <si>
    <t>SQZ-02</t>
  </si>
  <si>
    <t>SQKW-290</t>
  </si>
  <si>
    <t>JAS-S-280-GREY</t>
  </si>
  <si>
    <t>JAS-S-0182</t>
  </si>
  <si>
    <t>YR-150121-BROWN</t>
  </si>
  <si>
    <t>WTM-2100</t>
  </si>
  <si>
    <t>TWAW-010</t>
  </si>
  <si>
    <t>AA075</t>
  </si>
  <si>
    <t>H4936</t>
  </si>
  <si>
    <t>SSGA-360</t>
  </si>
  <si>
    <t>SSGA-540</t>
  </si>
  <si>
    <t>SYJA-390</t>
  </si>
  <si>
    <t>TSL-T-389</t>
  </si>
  <si>
    <t>22563-04</t>
  </si>
  <si>
    <t>SYJA-290</t>
  </si>
  <si>
    <t>OY-1545-05</t>
  </si>
  <si>
    <t>TZA-460</t>
  </si>
  <si>
    <t>SNAH-870</t>
  </si>
  <si>
    <t>TBT-010</t>
  </si>
  <si>
    <t>SGAO-010</t>
  </si>
  <si>
    <t>CHIANTI</t>
  </si>
  <si>
    <t>TBAW-390</t>
  </si>
  <si>
    <t>SFAB-880</t>
  </si>
  <si>
    <t>TLAB-010</t>
  </si>
  <si>
    <t>SRZ-01</t>
  </si>
  <si>
    <t>XZX-13KNL-380</t>
  </si>
  <si>
    <t>TSL-T-280</t>
  </si>
  <si>
    <t>TLAB-390</t>
  </si>
  <si>
    <t>JAS-S-0184-WINER</t>
  </si>
  <si>
    <t>WHITE/SILVER</t>
  </si>
  <si>
    <t>TMAD-890</t>
  </si>
  <si>
    <t>HA250-01-CAFE</t>
  </si>
  <si>
    <t>HA250-01-BLACK</t>
  </si>
  <si>
    <t>WINE RED</t>
  </si>
  <si>
    <t>Y-325</t>
  </si>
  <si>
    <t>W-570</t>
  </si>
  <si>
    <t>S654</t>
  </si>
  <si>
    <t>SCFB-01-BLACK</t>
  </si>
  <si>
    <t>BDL-2007-01</t>
  </si>
  <si>
    <t>BDL-2007-04</t>
  </si>
  <si>
    <t>BDL-2007-03</t>
  </si>
  <si>
    <t>BG-1637-07</t>
  </si>
  <si>
    <t>SNO-LT GREY</t>
  </si>
  <si>
    <t>TPAJ-017</t>
  </si>
  <si>
    <t>Z323</t>
  </si>
  <si>
    <t>HS8-02-BLACK/GREY</t>
  </si>
  <si>
    <t>TSL-T-390</t>
  </si>
  <si>
    <t>TZAY-010</t>
  </si>
  <si>
    <t>WTM-T-1590</t>
  </si>
  <si>
    <t>XZX-13KNL-580</t>
  </si>
  <si>
    <t>SFAB-280</t>
  </si>
  <si>
    <t>TBT-390</t>
  </si>
  <si>
    <t>SNO-DK NUBUCK</t>
  </si>
  <si>
    <t>SAAH-240</t>
  </si>
  <si>
    <t>XZX-13KNL-290</t>
  </si>
  <si>
    <t>SXAB-386</t>
  </si>
  <si>
    <t>SNAH-450</t>
  </si>
  <si>
    <t>HS8-02-TAUPE/GREY</t>
  </si>
  <si>
    <t>SMMH-250</t>
  </si>
  <si>
    <t>YR-15021-380</t>
  </si>
  <si>
    <t>GREY B</t>
  </si>
  <si>
    <t>EBANA</t>
  </si>
  <si>
    <t>TSL-T-298</t>
  </si>
  <si>
    <t>TSL-T-869</t>
  </si>
  <si>
    <t>YR-16016-9</t>
  </si>
  <si>
    <t>SL-10208-001</t>
  </si>
  <si>
    <t>SNAH-239</t>
  </si>
  <si>
    <t>LY-2016-025-07</t>
  </si>
  <si>
    <t>SSGD-570</t>
  </si>
  <si>
    <t>YT-2779-5</t>
  </si>
  <si>
    <t>TWAY-010</t>
  </si>
  <si>
    <t>TWAY-460</t>
  </si>
  <si>
    <t>TWAY-580</t>
  </si>
  <si>
    <t>TWAY-890</t>
  </si>
  <si>
    <t>JW-T002-BROWN</t>
  </si>
  <si>
    <t>SPZY-570</t>
  </si>
  <si>
    <t>HL-SS-1706-4</t>
  </si>
  <si>
    <t>HL-SS-1706-8</t>
  </si>
  <si>
    <t>TLRW-3500</t>
  </si>
  <si>
    <t>SPZY-290</t>
  </si>
  <si>
    <t>YR-15115-4</t>
  </si>
  <si>
    <t>TLRW-390</t>
  </si>
  <si>
    <t>TLRW-DK-TAUPE</t>
  </si>
  <si>
    <t>TSL-371</t>
  </si>
  <si>
    <t>LY-2016-0225-02</t>
  </si>
  <si>
    <t>TZAY-890</t>
  </si>
  <si>
    <t>DK WINER</t>
  </si>
  <si>
    <t>TWAY-4601</t>
  </si>
  <si>
    <t>AZZURRO</t>
  </si>
  <si>
    <t>SSDN-010</t>
  </si>
  <si>
    <t>SSDN-890</t>
  </si>
  <si>
    <t>DK-BLACK</t>
  </si>
  <si>
    <t>TLW-010</t>
  </si>
  <si>
    <t>S-500</t>
  </si>
  <si>
    <t>S-600</t>
  </si>
  <si>
    <t>SLVA-210</t>
  </si>
  <si>
    <t>SLVA-320</t>
  </si>
  <si>
    <t>SNAH-570</t>
  </si>
  <si>
    <t>TSL-531</t>
  </si>
  <si>
    <t>TSL-210</t>
  </si>
  <si>
    <t>TSL-861</t>
  </si>
  <si>
    <t>ARGENTO</t>
  </si>
  <si>
    <t>TMAD-010</t>
  </si>
  <si>
    <t>TSL-250</t>
  </si>
  <si>
    <t>ROSA</t>
  </si>
  <si>
    <t>HB-2016-0221</t>
  </si>
  <si>
    <t>TSL-871</t>
  </si>
  <si>
    <t>YR-1005-7</t>
  </si>
  <si>
    <t>W572</t>
  </si>
  <si>
    <t>WHITE/GREY</t>
  </si>
  <si>
    <t>YR-16090-10</t>
  </si>
  <si>
    <t>VENERA</t>
  </si>
  <si>
    <t>BLACK-LGA</t>
  </si>
  <si>
    <t>NAVY-LGA</t>
  </si>
  <si>
    <t>DK-PERLA</t>
  </si>
  <si>
    <t>DK-BLUE</t>
  </si>
  <si>
    <t>TSL-231</t>
  </si>
  <si>
    <t>GF-1005-7</t>
  </si>
  <si>
    <t>TSL-489</t>
  </si>
  <si>
    <t>SSBC-T-250</t>
  </si>
  <si>
    <t>PEARL</t>
  </si>
  <si>
    <t>1.5#58"-WHITE</t>
  </si>
  <si>
    <t>TSL-010</t>
  </si>
  <si>
    <t>DY-231-MUD</t>
  </si>
  <si>
    <t>DY-210-WHITE</t>
  </si>
  <si>
    <t>SLHA-110</t>
  </si>
  <si>
    <t>BH-SS17002-1</t>
  </si>
  <si>
    <t>SLVA-460</t>
  </si>
  <si>
    <t>SOLE</t>
  </si>
  <si>
    <t>ACCIALO</t>
  </si>
  <si>
    <t>DARK-BLUE</t>
  </si>
  <si>
    <t>TMPB-010</t>
  </si>
  <si>
    <t>SFAB-010</t>
  </si>
  <si>
    <t>DK RICE</t>
  </si>
  <si>
    <t>LT RICE</t>
  </si>
  <si>
    <t>LT BUFF</t>
  </si>
  <si>
    <t>DK BUFF</t>
  </si>
  <si>
    <t>P326</t>
  </si>
  <si>
    <t>RED/RED</t>
  </si>
  <si>
    <t>DK PAPPER</t>
  </si>
  <si>
    <t>OMBRA</t>
  </si>
  <si>
    <t>KOALA</t>
  </si>
  <si>
    <t>SMQA-530</t>
  </si>
  <si>
    <t>SMQA-440</t>
  </si>
  <si>
    <t>DJL-059</t>
  </si>
  <si>
    <t>SAME-470</t>
  </si>
  <si>
    <t>SAAF-530</t>
  </si>
  <si>
    <t>GREY/WHITE</t>
  </si>
  <si>
    <t>HS10-01-WHITE/BLACK</t>
  </si>
  <si>
    <t>HS10-01-BLUE/GREY</t>
  </si>
  <si>
    <t>HS10-01-DK RED</t>
  </si>
  <si>
    <t>LT-DENIM</t>
  </si>
  <si>
    <t>HS10-01-PINK</t>
  </si>
  <si>
    <t>K3023</t>
  </si>
  <si>
    <t>SNO-PALUEDE</t>
  </si>
  <si>
    <t>TMPB-210</t>
  </si>
  <si>
    <t>SMAE-530</t>
  </si>
  <si>
    <t>DGL-L10620</t>
  </si>
  <si>
    <t>DGL-054</t>
  </si>
  <si>
    <t>SMQA-010</t>
  </si>
  <si>
    <t>LSK-220</t>
  </si>
  <si>
    <t>WINTER-RED</t>
  </si>
  <si>
    <t>LGA-420</t>
  </si>
  <si>
    <t>HS10-01-WHITE/GREY</t>
  </si>
  <si>
    <t>LT-BEIGE</t>
  </si>
  <si>
    <t>TPAJ-210</t>
  </si>
  <si>
    <t>TZAH-010</t>
  </si>
  <si>
    <t>JWN-498-01</t>
  </si>
  <si>
    <t>PEARL/WHITE</t>
  </si>
  <si>
    <t>98GCQ</t>
  </si>
  <si>
    <t>U9339</t>
  </si>
  <si>
    <t>TSL-400</t>
  </si>
  <si>
    <t>TZA-881</t>
  </si>
  <si>
    <t>TZA-250</t>
  </si>
  <si>
    <t>LGA-360-MUD</t>
  </si>
  <si>
    <t>PUPPER</t>
  </si>
  <si>
    <t>PEALER</t>
  </si>
  <si>
    <t>TZA-LT ROSE</t>
  </si>
  <si>
    <t>350PR</t>
  </si>
  <si>
    <t>688TQ</t>
  </si>
  <si>
    <t>GC462</t>
  </si>
  <si>
    <t>H1403</t>
  </si>
  <si>
    <t>H7510</t>
  </si>
  <si>
    <t>K0813</t>
  </si>
  <si>
    <t>INFO-152-4</t>
  </si>
  <si>
    <t>TZA-JENS</t>
  </si>
  <si>
    <t>TZA-LT-TAUPE</t>
  </si>
  <si>
    <t>SMQA-100</t>
  </si>
  <si>
    <t>SLVA-010</t>
  </si>
  <si>
    <t>TMPB-530</t>
  </si>
  <si>
    <t>JWN-610-02</t>
  </si>
  <si>
    <t>SGMC-880</t>
  </si>
  <si>
    <t>SNAH-110</t>
  </si>
  <si>
    <t>G9462</t>
  </si>
  <si>
    <t>72NBQ</t>
  </si>
  <si>
    <t>K0191</t>
  </si>
  <si>
    <t>0817-LT GREY</t>
  </si>
  <si>
    <t>D0531-LT BLUE</t>
  </si>
  <si>
    <t>YR-YH-059-004PU</t>
  </si>
  <si>
    <t>:  BH-SS-17025-01-SILVER</t>
  </si>
  <si>
    <t>NUT-350</t>
  </si>
  <si>
    <t>BH-SS-17025-01 SILVER</t>
  </si>
  <si>
    <t>JWN-610-01</t>
  </si>
  <si>
    <t>CICOGNA</t>
  </si>
  <si>
    <t>BRUNO</t>
  </si>
  <si>
    <t>SSDN-350</t>
  </si>
  <si>
    <t>SLHA-470</t>
  </si>
  <si>
    <t>SMQA-450</t>
  </si>
  <si>
    <t>TZA-023</t>
  </si>
  <si>
    <t>TZA-351</t>
  </si>
  <si>
    <t>TMPB-330</t>
  </si>
  <si>
    <t>JAS-SPAD-860</t>
  </si>
  <si>
    <t>DK-PUPPER</t>
  </si>
  <si>
    <t>TZA-BLUE-OCEAN</t>
  </si>
  <si>
    <t>G3449</t>
  </si>
  <si>
    <t>H4813</t>
  </si>
  <si>
    <t>H7173</t>
  </si>
  <si>
    <t>G9469</t>
  </si>
  <si>
    <t>SMQA-230</t>
  </si>
  <si>
    <t>LT-GOLD</t>
  </si>
  <si>
    <t>PLATINO</t>
  </si>
  <si>
    <t>TZZA-010</t>
  </si>
  <si>
    <t>SHAJ-400</t>
  </si>
  <si>
    <t>BLUE-INGLESE</t>
  </si>
  <si>
    <t>JWN-621-GREY</t>
  </si>
  <si>
    <t>JWN-621-TAUPE</t>
  </si>
  <si>
    <t>SMB-280-GRAPHITE</t>
  </si>
  <si>
    <t>SAAF-290</t>
  </si>
  <si>
    <t>TSL-559</t>
  </si>
  <si>
    <t>SCY-520</t>
  </si>
  <si>
    <t>P.GREY</t>
  </si>
  <si>
    <t>YR-16096-10</t>
  </si>
  <si>
    <t>AB343</t>
  </si>
  <si>
    <t>X573</t>
  </si>
  <si>
    <t>AB316</t>
  </si>
  <si>
    <t>FISU-009</t>
  </si>
  <si>
    <t>TZA-ROYL-BLUE</t>
  </si>
  <si>
    <t>SHAF-880</t>
  </si>
  <si>
    <t>SMB-310</t>
  </si>
  <si>
    <t>BH-SS-17025-03</t>
  </si>
  <si>
    <t>TSAA-340</t>
  </si>
  <si>
    <t>SLHA-210</t>
  </si>
  <si>
    <t>TZA-DENIM-BLUE</t>
  </si>
  <si>
    <t>SLHA-430</t>
  </si>
  <si>
    <t>SMHJ-200</t>
  </si>
  <si>
    <t>SHAJ-210</t>
  </si>
  <si>
    <t>VOPOR-GREY</t>
  </si>
  <si>
    <t>YF-15-YH059-004</t>
  </si>
  <si>
    <t>ZO825</t>
  </si>
  <si>
    <t>Z0038</t>
  </si>
  <si>
    <t>H6974</t>
  </si>
  <si>
    <t>LENT-530</t>
  </si>
  <si>
    <t>LGA-530</t>
  </si>
  <si>
    <t>SAME-290</t>
  </si>
  <si>
    <t>SMB-320</t>
  </si>
  <si>
    <t>SMB-200</t>
  </si>
  <si>
    <t>SMHO-010</t>
  </si>
  <si>
    <t>SSDN-280</t>
  </si>
  <si>
    <t>SSDN-360</t>
  </si>
  <si>
    <t>SNO-STONE</t>
  </si>
  <si>
    <t>D1020-ASHEN</t>
  </si>
  <si>
    <t>AB136</t>
  </si>
  <si>
    <t>PEACH</t>
  </si>
  <si>
    <t>1032-BROWN</t>
  </si>
  <si>
    <t>0532-NAVY</t>
  </si>
  <si>
    <t>TZA-OCEAN</t>
  </si>
  <si>
    <t>SSDK-010</t>
  </si>
  <si>
    <t>LGA-360</t>
  </si>
  <si>
    <t>HAXER</t>
  </si>
  <si>
    <t>SMAE-290</t>
  </si>
  <si>
    <t>SMPB-530</t>
  </si>
  <si>
    <t>LGA-500</t>
  </si>
  <si>
    <t>TSAD-210</t>
  </si>
  <si>
    <t>TPRM-410</t>
  </si>
  <si>
    <t>TPRM-860</t>
  </si>
  <si>
    <t>SAAF-440</t>
  </si>
  <si>
    <t>SMQA-410</t>
  </si>
  <si>
    <t>D9814</t>
  </si>
  <si>
    <t>Z0899</t>
  </si>
  <si>
    <t>D0525 LT-BLUE</t>
  </si>
  <si>
    <t>PURPLISH</t>
  </si>
  <si>
    <t>AZZURRO-ARJENTO</t>
  </si>
  <si>
    <t>YRFY-2591</t>
  </si>
  <si>
    <t>JAS-SPNA-220</t>
  </si>
  <si>
    <t>SMHO-100</t>
  </si>
  <si>
    <t>SMHO-530</t>
  </si>
  <si>
    <t>E7006</t>
  </si>
  <si>
    <t>Z1966</t>
  </si>
  <si>
    <t>H7508</t>
  </si>
  <si>
    <t>LT-GOLDEN</t>
  </si>
  <si>
    <t>TSL-371-TWO SIDE FABRICS</t>
  </si>
  <si>
    <t>NEW BORDEAU</t>
  </si>
  <si>
    <t>DARK-GREY</t>
  </si>
  <si>
    <t>TZBY-010</t>
  </si>
  <si>
    <t>YR-Y1724-10</t>
  </si>
  <si>
    <t>YR-Y1737-12</t>
  </si>
  <si>
    <t>YR-Y1724-12</t>
  </si>
  <si>
    <t>TSL-280</t>
  </si>
  <si>
    <t>TSL-580</t>
  </si>
  <si>
    <t>YR-Y1724-06</t>
  </si>
  <si>
    <t>YR-Y1724-11</t>
  </si>
  <si>
    <t>TSL-290</t>
  </si>
  <si>
    <t>D2831-1</t>
  </si>
  <si>
    <t>SAME-580</t>
  </si>
  <si>
    <t>TTPA-890</t>
  </si>
  <si>
    <t>R0296</t>
  </si>
  <si>
    <t>U9785</t>
  </si>
  <si>
    <t>H7219</t>
  </si>
  <si>
    <t>K6007</t>
  </si>
  <si>
    <t>G9523</t>
  </si>
  <si>
    <t>G9466</t>
  </si>
  <si>
    <t>Q3123</t>
  </si>
  <si>
    <t>Z0018</t>
  </si>
  <si>
    <t>K8011</t>
  </si>
  <si>
    <t>GINGER</t>
  </si>
  <si>
    <t>HS2016-A09-03</t>
  </si>
  <si>
    <t>SMAE-580</t>
  </si>
  <si>
    <t>YR-Y1724-08</t>
  </si>
  <si>
    <t>TMYB-380</t>
  </si>
  <si>
    <t>SGY-010</t>
  </si>
  <si>
    <t>SGY-290</t>
  </si>
  <si>
    <t>G9460</t>
  </si>
  <si>
    <t>Z0047</t>
  </si>
  <si>
    <t>AMARONE</t>
  </si>
  <si>
    <t>SNAQ-010</t>
  </si>
  <si>
    <t>SNAQ-870</t>
  </si>
  <si>
    <t>A40033-3</t>
  </si>
  <si>
    <t>HT-2901-5</t>
  </si>
  <si>
    <t>TLRW-290</t>
  </si>
  <si>
    <t>TMAT-010</t>
  </si>
  <si>
    <t>GARNET</t>
  </si>
  <si>
    <t>RED GOLDEN</t>
  </si>
  <si>
    <t>HS2016-STONE</t>
  </si>
  <si>
    <t>TSL-460-STONE</t>
  </si>
  <si>
    <t>HS2016-A08-02</t>
  </si>
  <si>
    <t>HS2016-NAVY</t>
  </si>
  <si>
    <t>P7733</t>
  </si>
  <si>
    <t>CRIMSON</t>
  </si>
  <si>
    <t>SHYZ-010</t>
  </si>
  <si>
    <t>TFRA-320</t>
  </si>
  <si>
    <t>TMCR-550</t>
  </si>
  <si>
    <t>D-2831-3</t>
  </si>
  <si>
    <t>SHYB-010</t>
  </si>
  <si>
    <t>SNAQ-280</t>
  </si>
  <si>
    <t>SNAQ-890</t>
  </si>
  <si>
    <t>SNAC-280</t>
  </si>
  <si>
    <t>SSDN-260</t>
  </si>
  <si>
    <t>SSDN-370</t>
  </si>
  <si>
    <t>SNAQ-430</t>
  </si>
  <si>
    <t>SNAC-450</t>
  </si>
  <si>
    <t>D-2831-1</t>
  </si>
  <si>
    <t>MORE-216</t>
  </si>
  <si>
    <t>TITANO</t>
  </si>
  <si>
    <t>GRANTA</t>
  </si>
  <si>
    <t>A-40060-05</t>
  </si>
  <si>
    <t>SHYJ-390</t>
  </si>
  <si>
    <t>U9091</t>
  </si>
  <si>
    <t>0V277</t>
  </si>
  <si>
    <t>G1786</t>
  </si>
  <si>
    <t>872PP</t>
  </si>
  <si>
    <t>U3967</t>
  </si>
  <si>
    <t>OM353</t>
  </si>
  <si>
    <t>Z0052</t>
  </si>
  <si>
    <t>G9582</t>
  </si>
  <si>
    <t>S2042</t>
  </si>
  <si>
    <t>SCY-385</t>
  </si>
  <si>
    <t>TLRW-C-350</t>
  </si>
  <si>
    <t>TLRW-250</t>
  </si>
  <si>
    <t>TLRW-C-250</t>
  </si>
  <si>
    <t>Z0030</t>
  </si>
  <si>
    <t>887PQ</t>
  </si>
  <si>
    <t>Z0013</t>
  </si>
  <si>
    <t>G9451</t>
  </si>
  <si>
    <t>H5036</t>
  </si>
  <si>
    <t>H7242</t>
  </si>
  <si>
    <t>E6004</t>
  </si>
  <si>
    <t>D9676</t>
  </si>
  <si>
    <t>HS2016-A22-01</t>
  </si>
  <si>
    <t>TVRT-010</t>
  </si>
  <si>
    <t>E237</t>
  </si>
  <si>
    <t>G2889</t>
  </si>
  <si>
    <t>SNAQ-550</t>
  </si>
  <si>
    <t>TVAR-010</t>
  </si>
  <si>
    <t>Z0818</t>
  </si>
  <si>
    <t>OTTANIO</t>
  </si>
  <si>
    <t>TZA-BLUE</t>
  </si>
  <si>
    <t>TZAR-010</t>
  </si>
  <si>
    <t>TZBY-BLUE</t>
  </si>
  <si>
    <t>TVRT-550</t>
  </si>
  <si>
    <t>K0543</t>
  </si>
  <si>
    <t>V1947</t>
  </si>
  <si>
    <t>H1853</t>
  </si>
  <si>
    <t>D6008</t>
  </si>
  <si>
    <t>G9468</t>
  </si>
  <si>
    <t>862PP</t>
  </si>
  <si>
    <t>D7044</t>
  </si>
  <si>
    <t>448DV</t>
  </si>
  <si>
    <t>H9785</t>
  </si>
  <si>
    <t>K0003</t>
  </si>
  <si>
    <t>LVRT-010</t>
  </si>
  <si>
    <t>LVRT-890</t>
  </si>
  <si>
    <t>SCMF-290</t>
  </si>
  <si>
    <t>SCMF-420</t>
  </si>
  <si>
    <t>SCMF-380</t>
  </si>
  <si>
    <t>JAS-S-0100</t>
  </si>
  <si>
    <t>TZAH-890</t>
  </si>
  <si>
    <t>D7073</t>
  </si>
  <si>
    <t>D7069</t>
  </si>
  <si>
    <t>728PR</t>
  </si>
  <si>
    <t>U8426</t>
  </si>
  <si>
    <t>U8756</t>
  </si>
  <si>
    <t>H7029</t>
  </si>
  <si>
    <t>HA25-01-RED</t>
  </si>
  <si>
    <t>HA25-01-CAFEE</t>
  </si>
  <si>
    <t>Q864</t>
  </si>
  <si>
    <t>BARLEY</t>
  </si>
  <si>
    <t>SLVA-380</t>
  </si>
  <si>
    <t>HA25-01-BLACK</t>
  </si>
  <si>
    <t>HS2016A06-02-BLACK/GREY</t>
  </si>
  <si>
    <t>BLACK/SILVER</t>
  </si>
  <si>
    <t>TBAW-400</t>
  </si>
  <si>
    <t>BOTTLE –GREEN</t>
  </si>
  <si>
    <t>SVAR-010</t>
  </si>
  <si>
    <t>SNAQ-540</t>
  </si>
  <si>
    <t>P7519</t>
  </si>
  <si>
    <t>SLVA-290</t>
  </si>
  <si>
    <t>AA301</t>
  </si>
  <si>
    <t>LPR-V-320</t>
  </si>
  <si>
    <t>TLRW-B-290</t>
  </si>
  <si>
    <t>DATTERO</t>
  </si>
  <si>
    <t>ULIVO</t>
  </si>
  <si>
    <t>FARO</t>
  </si>
  <si>
    <t>Z0503</t>
  </si>
  <si>
    <t>TLRW-410</t>
  </si>
  <si>
    <t>SNBD-890</t>
  </si>
  <si>
    <t>SNBD-010</t>
  </si>
  <si>
    <t>SKAD-290</t>
  </si>
  <si>
    <t>SQKH-380</t>
  </si>
  <si>
    <t>SQKH-280</t>
  </si>
  <si>
    <t>TLRW-B-350</t>
  </si>
  <si>
    <t>TZBX-010</t>
  </si>
  <si>
    <t>1.5#58’ BLACK</t>
  </si>
  <si>
    <t>D-2831-01+2MM PO002</t>
  </si>
  <si>
    <t>#560</t>
  </si>
  <si>
    <t>LSK-780-DK-GREE</t>
  </si>
  <si>
    <t>R0926</t>
  </si>
  <si>
    <t>K1205</t>
  </si>
  <si>
    <t>U9972</t>
  </si>
  <si>
    <t>TZBX-380</t>
  </si>
  <si>
    <t>YR-MR-1830-1</t>
  </si>
  <si>
    <t>HTWCF-005</t>
  </si>
  <si>
    <t>ONY68</t>
  </si>
  <si>
    <t>G9592</t>
  </si>
  <si>
    <t>TSL-881</t>
  </si>
  <si>
    <t>YR-TG7024-8</t>
  </si>
  <si>
    <t>LCSS-390</t>
  </si>
  <si>
    <t>LCSS-890</t>
  </si>
  <si>
    <t>SNAQ-450</t>
  </si>
  <si>
    <t>SYJ-8021-08</t>
  </si>
  <si>
    <t>OLD-ROSE</t>
  </si>
  <si>
    <t>TAN-380</t>
  </si>
  <si>
    <t>COGNAC-370</t>
  </si>
  <si>
    <t>NAVY-890</t>
  </si>
  <si>
    <t>BLACK-001</t>
  </si>
  <si>
    <t>VENELO</t>
  </si>
  <si>
    <t>CANAPA</t>
  </si>
  <si>
    <t>TSL-442</t>
  </si>
  <si>
    <t>G9411</t>
  </si>
  <si>
    <t>H7373</t>
  </si>
  <si>
    <t>OH672</t>
  </si>
  <si>
    <t>U8284</t>
  </si>
  <si>
    <t>K1539</t>
  </si>
  <si>
    <t>K3022</t>
  </si>
  <si>
    <t>D9638</t>
  </si>
  <si>
    <t>R0004</t>
  </si>
  <si>
    <t>D9415</t>
  </si>
  <si>
    <t>K8001</t>
  </si>
  <si>
    <t>U8474</t>
  </si>
  <si>
    <t>K9638</t>
  </si>
  <si>
    <t>SNAQ-110</t>
  </si>
  <si>
    <t>BLACK COW GRAIN</t>
  </si>
  <si>
    <t>BLUE COW GRAIN</t>
  </si>
  <si>
    <t>WHITE COW GRAIN</t>
  </si>
  <si>
    <t>TTPA-010</t>
  </si>
  <si>
    <t>YR-TG7053-1</t>
  </si>
  <si>
    <t>YR-TG7005-1</t>
  </si>
  <si>
    <t>YR-TG7005-2</t>
  </si>
  <si>
    <t>SSBC-T-200</t>
  </si>
  <si>
    <t>TSAC-510</t>
  </si>
  <si>
    <t>TGH-210</t>
  </si>
  <si>
    <t>SAME-200</t>
  </si>
  <si>
    <t>SGY-460</t>
  </si>
  <si>
    <t>TGH-010</t>
  </si>
  <si>
    <t>TMQP-010</t>
  </si>
  <si>
    <t>TMPN-210</t>
  </si>
  <si>
    <t>TMPN-280</t>
  </si>
  <si>
    <t>K50-BLACK</t>
  </si>
  <si>
    <t>YR-TG7045-1</t>
  </si>
  <si>
    <t>TGA-210</t>
  </si>
  <si>
    <t>SMAE-200</t>
  </si>
  <si>
    <t>D0802</t>
  </si>
  <si>
    <t>SMQA-880</t>
  </si>
  <si>
    <t>SYNS-010</t>
  </si>
  <si>
    <t>CORK-010</t>
  </si>
  <si>
    <t>S-10470-02</t>
  </si>
  <si>
    <t>SL-10470-13</t>
  </si>
  <si>
    <t>YR-TG7063-8</t>
  </si>
  <si>
    <t>YR-TG7029-04</t>
  </si>
  <si>
    <t>YR-TG7057-1</t>
  </si>
  <si>
    <t>YR-TG7057-5</t>
  </si>
  <si>
    <t>YR-TG7063-3</t>
  </si>
  <si>
    <t>COGNAC#104</t>
  </si>
  <si>
    <t>GREY#126</t>
  </si>
  <si>
    <t>G9561</t>
  </si>
  <si>
    <t>K0377</t>
  </si>
  <si>
    <t>U9715</t>
  </si>
  <si>
    <t>B501</t>
  </si>
  <si>
    <t>G9571</t>
  </si>
  <si>
    <t>AB132</t>
  </si>
  <si>
    <t>SMRY-030</t>
  </si>
  <si>
    <t>SSBN-530</t>
  </si>
  <si>
    <t>SAAF-310</t>
  </si>
  <si>
    <t>SLPA-210</t>
  </si>
  <si>
    <t>SLPA-310</t>
  </si>
  <si>
    <t>SSBD-530</t>
  </si>
  <si>
    <t>BRICE</t>
  </si>
  <si>
    <t>VANNILA</t>
  </si>
  <si>
    <t>TTGY-210</t>
  </si>
  <si>
    <t>PINK COW GRAIN</t>
  </si>
  <si>
    <t>K1943</t>
  </si>
  <si>
    <t>TMQP-250</t>
  </si>
  <si>
    <t>TMQP-02</t>
  </si>
  <si>
    <t>TMPN-530</t>
  </si>
  <si>
    <t>OU319</t>
  </si>
  <si>
    <t>E9831</t>
  </si>
  <si>
    <t>TTGY-340</t>
  </si>
  <si>
    <t>TSL-410</t>
  </si>
  <si>
    <t>TZA-511</t>
  </si>
  <si>
    <t>SLPA-320</t>
  </si>
  <si>
    <t>OV319</t>
  </si>
  <si>
    <t>FIRE #12</t>
  </si>
  <si>
    <t>LKS-Z-470</t>
  </si>
  <si>
    <t>YR-1724-5</t>
  </si>
  <si>
    <t>TZA-WORN</t>
  </si>
  <si>
    <t>TZA-DARK</t>
  </si>
  <si>
    <t>SCMF-531</t>
  </si>
  <si>
    <t>SCMF-250</t>
  </si>
  <si>
    <t>YR-T-1724-5</t>
  </si>
  <si>
    <t>HS2016A17-01-ROSE</t>
  </si>
  <si>
    <t>HS2016A17-01-NAVY</t>
  </si>
  <si>
    <t>YR-TG7051-04</t>
  </si>
  <si>
    <t>TTGY-210 A</t>
  </si>
  <si>
    <t>TZA-MUD</t>
  </si>
  <si>
    <t>CEMENT</t>
  </si>
  <si>
    <t>H6183</t>
  </si>
  <si>
    <t>EARTH</t>
  </si>
  <si>
    <t>CIMENT</t>
  </si>
  <si>
    <t>OPALA</t>
  </si>
  <si>
    <t>TGH-530</t>
  </si>
  <si>
    <t>TSL-331</t>
  </si>
  <si>
    <t>TZA-210</t>
  </si>
  <si>
    <t>TZA-1441TSL-511</t>
  </si>
  <si>
    <t>TSL-511</t>
  </si>
  <si>
    <t>K6016</t>
  </si>
  <si>
    <t>K4002</t>
  </si>
  <si>
    <t>Z0511</t>
  </si>
  <si>
    <t>Z0837</t>
  </si>
  <si>
    <t>OH676</t>
  </si>
  <si>
    <t>D9627</t>
  </si>
  <si>
    <t>E9616</t>
  </si>
  <si>
    <t>439DF</t>
  </si>
  <si>
    <t>H5137</t>
  </si>
  <si>
    <t>H6719</t>
  </si>
  <si>
    <t>P8019</t>
  </si>
  <si>
    <t>869DC</t>
  </si>
  <si>
    <t>U9875</t>
  </si>
  <si>
    <t>D9680</t>
  </si>
  <si>
    <t>H2649</t>
  </si>
  <si>
    <t>Z334</t>
  </si>
  <si>
    <t>U8974</t>
  </si>
  <si>
    <t>U6974</t>
  </si>
  <si>
    <t>STCN-880</t>
  </si>
  <si>
    <t>DK-GREEN</t>
  </si>
  <si>
    <t>TMCC-100</t>
  </si>
  <si>
    <t>SAAF-289</t>
  </si>
  <si>
    <t>Y323</t>
  </si>
  <si>
    <t>DARK-ROSE</t>
  </si>
  <si>
    <t>SLATE-GREY</t>
  </si>
  <si>
    <t>BEIGE-GREY</t>
  </si>
  <si>
    <t>SANTA-CLAUS</t>
  </si>
  <si>
    <t>94UDQ</t>
  </si>
  <si>
    <t>K8005</t>
  </si>
  <si>
    <t>00H12</t>
  </si>
  <si>
    <t>38JTQ</t>
  </si>
  <si>
    <t>0044A</t>
  </si>
  <si>
    <t>U3858</t>
  </si>
  <si>
    <t>E9647</t>
  </si>
  <si>
    <t>K1413</t>
  </si>
  <si>
    <t>Z0576</t>
  </si>
  <si>
    <t>#5</t>
  </si>
  <si>
    <t>#681</t>
  </si>
  <si>
    <t>#4</t>
  </si>
  <si>
    <t>#1</t>
  </si>
  <si>
    <t>YR-TG7017-2</t>
  </si>
  <si>
    <t>SSBD-210</t>
  </si>
  <si>
    <t>TZA-681</t>
  </si>
  <si>
    <t>SMQA-120</t>
  </si>
  <si>
    <t>YR-TG7029-4</t>
  </si>
  <si>
    <t>H4647</t>
  </si>
  <si>
    <t>K3858</t>
  </si>
  <si>
    <t>LKS-Z-891</t>
  </si>
  <si>
    <t>JAS-SPAE-210</t>
  </si>
  <si>
    <t>SMPP 530</t>
  </si>
  <si>
    <t>BLOSOOM</t>
  </si>
  <si>
    <t>ROSE-RED</t>
  </si>
  <si>
    <t>VIOLET-GREY</t>
  </si>
  <si>
    <t>SLPA-530</t>
  </si>
  <si>
    <t>SLHA-340</t>
  </si>
  <si>
    <t>YRLY-890</t>
  </si>
  <si>
    <t>TREQ-210</t>
  </si>
  <si>
    <t>PANDA</t>
  </si>
  <si>
    <t>YR-TG7024B-3</t>
  </si>
  <si>
    <t>GREEN/BLUE</t>
  </si>
  <si>
    <t>HS2017407-01-SILVER</t>
  </si>
  <si>
    <t>HS2017407-01-NAVY</t>
  </si>
  <si>
    <t>PURPLE/GREY</t>
  </si>
  <si>
    <t>81CZZ</t>
  </si>
  <si>
    <t>PRAPPE</t>
  </si>
  <si>
    <t>TSL-443</t>
  </si>
  <si>
    <t>TSL-433</t>
  </si>
  <si>
    <t>BROWN COW GRAIN</t>
  </si>
  <si>
    <t>SAAF-200  TFRA-250</t>
  </si>
  <si>
    <t>TMYB-280</t>
  </si>
  <si>
    <t>SAAF-200</t>
  </si>
  <si>
    <t>TFRA-250</t>
  </si>
  <si>
    <t>Z0027</t>
  </si>
  <si>
    <t>38JDQ</t>
  </si>
  <si>
    <t>LT-ORANGE</t>
  </si>
  <si>
    <t>TZA-BLACK/BLUE</t>
  </si>
  <si>
    <t>TZA-GREEN/BLUE</t>
  </si>
  <si>
    <t>280-EARTH</t>
  </si>
  <si>
    <t>GREY COW  GRAIN</t>
  </si>
  <si>
    <t>SKCE-100</t>
  </si>
  <si>
    <t>SGY-880</t>
  </si>
  <si>
    <t>SLMB-310</t>
  </si>
  <si>
    <t>SLMB-200</t>
  </si>
  <si>
    <t>SLMB-280</t>
  </si>
  <si>
    <t>H7237</t>
  </si>
  <si>
    <t>K1014</t>
  </si>
  <si>
    <t>TZAX-FIRE</t>
  </si>
  <si>
    <t>TTGY-340A</t>
  </si>
  <si>
    <t>TZA-DK GREEN</t>
  </si>
  <si>
    <t>TZAX-ROSE</t>
  </si>
  <si>
    <t>TZAX-RED BROWN</t>
  </si>
  <si>
    <t>TSL-642</t>
  </si>
  <si>
    <t>TSL-700</t>
  </si>
  <si>
    <t>SLPA-010</t>
  </si>
  <si>
    <t>JAS-T0201</t>
  </si>
  <si>
    <t>YR-LY890</t>
  </si>
  <si>
    <t>366#</t>
  </si>
  <si>
    <t>RASPBERRY</t>
  </si>
  <si>
    <t>RUSTY</t>
  </si>
  <si>
    <t>RED –RUSTY</t>
  </si>
  <si>
    <t>TSL-836</t>
  </si>
  <si>
    <t>TZA-ROSE-RED</t>
  </si>
  <si>
    <t>TSL-380</t>
  </si>
  <si>
    <t>SLMB-320</t>
  </si>
  <si>
    <t>YR-LY830</t>
  </si>
  <si>
    <t>YELLOW/BROWN</t>
  </si>
  <si>
    <t>E6017</t>
  </si>
  <si>
    <t>K3036</t>
  </si>
  <si>
    <t>SMTB-310</t>
  </si>
  <si>
    <t>SMTB-880</t>
  </si>
  <si>
    <t>SMTB-210</t>
  </si>
  <si>
    <t>SMTB-300</t>
  </si>
  <si>
    <t>SMTB-320</t>
  </si>
  <si>
    <t>TZAX-SESAME</t>
  </si>
  <si>
    <t>TZAX-COCO-RED</t>
  </si>
  <si>
    <t>TZAX-LT-GREY</t>
  </si>
  <si>
    <t>TZA-DK-RED</t>
  </si>
  <si>
    <t>TZAX-880</t>
  </si>
  <si>
    <t>H7273</t>
  </si>
  <si>
    <t>TZA-DK-ROSE</t>
  </si>
  <si>
    <t>SILVER/GREY</t>
  </si>
  <si>
    <t>TZAX-GREY-BLUE</t>
  </si>
  <si>
    <t>H6419</t>
  </si>
  <si>
    <t>TZA-DK -NAVY</t>
  </si>
  <si>
    <t>H7229</t>
  </si>
  <si>
    <t>H237</t>
  </si>
  <si>
    <t>LRTD-010</t>
  </si>
  <si>
    <t>CV-SK-BLUE</t>
  </si>
  <si>
    <t>TTCP-890</t>
  </si>
  <si>
    <t>TMRA-010</t>
  </si>
  <si>
    <t>SMTB-230</t>
  </si>
  <si>
    <t>SL0438-02</t>
  </si>
  <si>
    <t>SLPA-350</t>
  </si>
  <si>
    <t>SMJN-02</t>
  </si>
  <si>
    <t>HX-201503-12-06</t>
  </si>
  <si>
    <t>TCNY-010</t>
  </si>
  <si>
    <t>HTAQF-005</t>
  </si>
  <si>
    <t>SMJN-880</t>
  </si>
  <si>
    <t>HY-59X-25</t>
  </si>
  <si>
    <t>DK-NAVY</t>
  </si>
  <si>
    <t>BLACK-NAVY</t>
  </si>
  <si>
    <t>SA-1644</t>
  </si>
  <si>
    <t>TSL-460</t>
  </si>
  <si>
    <t>SLPA-290</t>
  </si>
  <si>
    <t>FYE04-03-SAND</t>
  </si>
  <si>
    <t>FYE17-01-BLACK</t>
  </si>
  <si>
    <t>MIST BLACK</t>
  </si>
  <si>
    <t>TSL-550</t>
  </si>
  <si>
    <t>SQKW-010</t>
  </si>
  <si>
    <t>JLA-052-01-BLACK</t>
  </si>
  <si>
    <t>FYE04-04-BLACK</t>
  </si>
  <si>
    <t>Z0848</t>
  </si>
  <si>
    <t>G1271</t>
  </si>
  <si>
    <t>840DV</t>
  </si>
  <si>
    <t>OM471</t>
  </si>
  <si>
    <t>E0848</t>
  </si>
  <si>
    <t>P8500</t>
  </si>
  <si>
    <t>U9064</t>
  </si>
  <si>
    <t>Z0548</t>
  </si>
  <si>
    <t>WASHING BLUE</t>
  </si>
  <si>
    <t>STONE -GREY</t>
  </si>
  <si>
    <t>LPRV-430</t>
  </si>
  <si>
    <t>SMOA-010</t>
  </si>
  <si>
    <t>SSDN-550</t>
  </si>
  <si>
    <t>TMRA-570</t>
  </si>
  <si>
    <t>CVWT-WHITE</t>
  </si>
  <si>
    <t>CMA370-DK CHOCOLATE</t>
  </si>
  <si>
    <t>CMA370-LT BROWN</t>
  </si>
  <si>
    <t>CMA370-BLACK</t>
  </si>
  <si>
    <t>BC-99010-BEIGE</t>
  </si>
  <si>
    <t>BC-99010-BLACK</t>
  </si>
  <si>
    <t>HW-6040-BEIGE</t>
  </si>
  <si>
    <t>HW-6040-SAND</t>
  </si>
  <si>
    <t>TGH-890</t>
  </si>
  <si>
    <t>TTCP-010</t>
  </si>
  <si>
    <t>HF-3317-02</t>
  </si>
  <si>
    <t>YRLY-2180</t>
  </si>
  <si>
    <t>TAMZ-890</t>
  </si>
  <si>
    <t>TAMZ-010</t>
  </si>
  <si>
    <t>A4033-03</t>
  </si>
  <si>
    <t>HQ-6139-14</t>
  </si>
  <si>
    <t>SLPA-470</t>
  </si>
  <si>
    <t>WHITE-CAT</t>
  </si>
  <si>
    <t>BLACK-CAT</t>
  </si>
  <si>
    <t>SYNS-230</t>
  </si>
  <si>
    <t>SQWF-570</t>
  </si>
  <si>
    <t>SQWF-250</t>
  </si>
  <si>
    <t>SQWF-820</t>
  </si>
  <si>
    <t>SRZZ-250</t>
  </si>
  <si>
    <t>SRZZ-880</t>
  </si>
  <si>
    <t>SSES-370</t>
  </si>
  <si>
    <t>TZA-DK- OLIVE</t>
  </si>
  <si>
    <t>CMA370-LT BEIGE</t>
  </si>
  <si>
    <t>G9412</t>
  </si>
  <si>
    <t>Y194</t>
  </si>
  <si>
    <t>BLACK EF-20</t>
  </si>
  <si>
    <t>17-1045 TPG EF20-APPLE</t>
  </si>
  <si>
    <t>83CZZ</t>
  </si>
  <si>
    <t>Z0022</t>
  </si>
  <si>
    <t>H7455</t>
  </si>
  <si>
    <t>D7050</t>
  </si>
  <si>
    <t>K0514</t>
  </si>
  <si>
    <t>PURE</t>
  </si>
  <si>
    <t>SYNH-380</t>
  </si>
  <si>
    <t>SYNH-010</t>
  </si>
  <si>
    <t>SYNH-290</t>
  </si>
  <si>
    <t>JH-175-13</t>
  </si>
  <si>
    <t>SNZY-880</t>
  </si>
  <si>
    <t>19-0802 TPX</t>
  </si>
  <si>
    <t>CMA370-PRUNUSUS</t>
  </si>
  <si>
    <t>CMA370-DK-BROWN</t>
  </si>
  <si>
    <t>CAT32-CAT LT</t>
  </si>
  <si>
    <t>TANNIN</t>
  </si>
  <si>
    <t>CANTEEN</t>
  </si>
  <si>
    <t>HW-6040-BLACK</t>
  </si>
  <si>
    <t>W858</t>
  </si>
  <si>
    <t>K9009</t>
  </si>
  <si>
    <t>K6025</t>
  </si>
  <si>
    <t>H7355</t>
  </si>
  <si>
    <t>REGALA</t>
  </si>
  <si>
    <t>LRTD-890</t>
  </si>
  <si>
    <t>#370</t>
  </si>
  <si>
    <t>TAUPE/FUCILE</t>
  </si>
  <si>
    <t>WOBURA</t>
  </si>
  <si>
    <t>PFP-93325/1150</t>
  </si>
  <si>
    <t>K3028</t>
  </si>
  <si>
    <t>K9017</t>
  </si>
  <si>
    <t>SRZZ-540</t>
  </si>
  <si>
    <t>#890</t>
  </si>
  <si>
    <t>HS2016-A17-3-BLACK</t>
  </si>
  <si>
    <t>K1404</t>
  </si>
  <si>
    <t>348EL</t>
  </si>
  <si>
    <t>COURE</t>
  </si>
  <si>
    <t>NICOTEAN</t>
  </si>
  <si>
    <t>WINTER-DESERT</t>
  </si>
  <si>
    <t>KAKY</t>
  </si>
  <si>
    <t>STEELY</t>
  </si>
  <si>
    <t>CONKER</t>
  </si>
  <si>
    <t>#290</t>
  </si>
  <si>
    <t>W093</t>
  </si>
  <si>
    <t>Z0014</t>
  </si>
  <si>
    <t>SCY-210</t>
  </si>
  <si>
    <t>HF-3317-12</t>
  </si>
  <si>
    <t>AA306</t>
  </si>
  <si>
    <t>LRON</t>
  </si>
  <si>
    <t>18-1033</t>
  </si>
  <si>
    <t>19-1235 EF-20</t>
  </si>
  <si>
    <t>19-1325 EF-20</t>
  </si>
  <si>
    <t>19-1235 EF-25</t>
  </si>
  <si>
    <t>19-0608 EF-25</t>
  </si>
  <si>
    <t>Z0838</t>
  </si>
  <si>
    <t>BLACK EF-25</t>
  </si>
  <si>
    <t>RAWHIDE</t>
  </si>
  <si>
    <t>BORDO</t>
  </si>
  <si>
    <t>H7069</t>
  </si>
  <si>
    <t>K1409</t>
  </si>
  <si>
    <t>TMTQ-010</t>
  </si>
  <si>
    <t>TMTQ-550</t>
  </si>
  <si>
    <t>TBAW-010</t>
  </si>
  <si>
    <t>YR-DL-1032-10</t>
  </si>
  <si>
    <t>TSL-740</t>
  </si>
  <si>
    <t>CMA370-CHOCOLATE</t>
  </si>
  <si>
    <t>HW-6040-DK BROWN</t>
  </si>
  <si>
    <t>SL0208-001</t>
  </si>
  <si>
    <t>SCMF-010</t>
  </si>
  <si>
    <t>RED-WINE</t>
  </si>
  <si>
    <t>YR-Y1835-12</t>
  </si>
  <si>
    <t>YR-Y1835</t>
  </si>
  <si>
    <t>TEXMAX</t>
  </si>
  <si>
    <t>SYRUP</t>
  </si>
  <si>
    <t>SUNED</t>
  </si>
  <si>
    <t>GE-0910</t>
  </si>
  <si>
    <t>HUMNED</t>
  </si>
  <si>
    <t>O0H</t>
  </si>
  <si>
    <t>#210</t>
  </si>
  <si>
    <t>730PR</t>
  </si>
  <si>
    <t>08GDQ</t>
  </si>
  <si>
    <t>K5002</t>
  </si>
  <si>
    <t>E9691</t>
  </si>
  <si>
    <t>NUT COW GRAIN</t>
  </si>
  <si>
    <t>KARKEY COW GRAIN</t>
  </si>
  <si>
    <t>DK-RED COW GRAIN</t>
  </si>
  <si>
    <t>SLMB-300</t>
  </si>
  <si>
    <t>HS2016-A17-01-BLACK</t>
  </si>
  <si>
    <t>TRPT-010</t>
  </si>
  <si>
    <t>SCY-010</t>
  </si>
  <si>
    <t>TSL-760</t>
  </si>
  <si>
    <t>RD-091</t>
  </si>
  <si>
    <t>NA-0909</t>
  </si>
  <si>
    <t>BR-0905</t>
  </si>
  <si>
    <t>CT-0907</t>
  </si>
  <si>
    <t>SPJY-460</t>
  </si>
  <si>
    <t>HY-59X-15</t>
  </si>
  <si>
    <t>CMA370-AMARANTH</t>
  </si>
  <si>
    <t>NAVY/SILVER</t>
  </si>
  <si>
    <t>BC-LY-5545</t>
  </si>
  <si>
    <t>N9522</t>
  </si>
  <si>
    <t>Z1145</t>
  </si>
  <si>
    <t>K0702</t>
  </si>
  <si>
    <t>K6011</t>
  </si>
  <si>
    <t>Z0039</t>
  </si>
  <si>
    <t>N9536</t>
  </si>
  <si>
    <t>D9404</t>
  </si>
  <si>
    <t>Z0007</t>
  </si>
  <si>
    <t>CMA-370-CHOCOLATE</t>
  </si>
  <si>
    <t>JH-175-03</t>
  </si>
  <si>
    <t>TAUPE/GREY</t>
  </si>
  <si>
    <t>TLRO-AB-290</t>
  </si>
  <si>
    <t>TAWNV</t>
  </si>
  <si>
    <t>TZAY-380</t>
  </si>
  <si>
    <t>TPRT-010</t>
  </si>
  <si>
    <t>TRPT-890</t>
  </si>
  <si>
    <t>TRPT-580</t>
  </si>
  <si>
    <t>HPM OFF BLACK</t>
  </si>
  <si>
    <t>HPM TAUPE</t>
  </si>
  <si>
    <t>HPM DK-GREY</t>
  </si>
  <si>
    <t>OFF BLACK</t>
  </si>
  <si>
    <t>NATURAL-TAN</t>
  </si>
  <si>
    <t>TOSATAN</t>
  </si>
  <si>
    <t>ANTLER</t>
  </si>
  <si>
    <t>DUSTY</t>
  </si>
  <si>
    <t>G9456</t>
  </si>
  <si>
    <t>TWFN-400</t>
  </si>
  <si>
    <t>WILLOW</t>
  </si>
  <si>
    <t>BAYOU/TEAL</t>
  </si>
  <si>
    <t>HBIY-010</t>
  </si>
  <si>
    <t>YR-MR-1815-07</t>
  </si>
  <si>
    <t>19-1235-BROWN</t>
  </si>
  <si>
    <t>19-0915-DK CAFEE</t>
  </si>
  <si>
    <t>BEAN CAFEE</t>
  </si>
  <si>
    <t>P6400</t>
  </si>
  <si>
    <t>G9522</t>
  </si>
  <si>
    <t>H455</t>
  </si>
  <si>
    <t>HS6-02-BLACK</t>
  </si>
  <si>
    <t>18-1033-DK RED</t>
  </si>
  <si>
    <t>BC-99010-CHARCOAL</t>
  </si>
  <si>
    <t>YELLOW COW GRAIN</t>
  </si>
  <si>
    <t>CHERRY COW GRAIN</t>
  </si>
  <si>
    <t>TLRO-AB-350</t>
  </si>
  <si>
    <t>TLRO-AB-410</t>
  </si>
  <si>
    <t>TLRW-AB-350</t>
  </si>
  <si>
    <t>TLRW-AB-410</t>
  </si>
  <si>
    <t>CMA370-GREY</t>
  </si>
  <si>
    <t>CAM370-WHITE</t>
  </si>
  <si>
    <t>TPAT-017</t>
  </si>
  <si>
    <t>SLHA-280</t>
  </si>
  <si>
    <t>CMA370-WHITE</t>
  </si>
  <si>
    <t>AC163</t>
  </si>
  <si>
    <t>SLHA-350</t>
  </si>
  <si>
    <t>HS16-02-BLACK</t>
  </si>
  <si>
    <t>X215</t>
  </si>
  <si>
    <t>Y563</t>
  </si>
  <si>
    <t>AB832</t>
  </si>
  <si>
    <t>K6027</t>
  </si>
  <si>
    <t>U9393</t>
  </si>
  <si>
    <t>77CZZ</t>
  </si>
  <si>
    <t>DACHSHUND</t>
  </si>
  <si>
    <t>EXCALIBUR</t>
  </si>
  <si>
    <t>BEANED</t>
  </si>
  <si>
    <t>D105</t>
  </si>
  <si>
    <t>B260</t>
  </si>
  <si>
    <t>HW-6040-NATURAL</t>
  </si>
  <si>
    <t>GLAZED -ZINGER</t>
  </si>
  <si>
    <t>S40208-001</t>
  </si>
  <si>
    <t>HW-6040-GRAY</t>
  </si>
  <si>
    <t>D-105-WHITE</t>
  </si>
  <si>
    <t>B-260-WHITE</t>
  </si>
  <si>
    <t>TLRW-550</t>
  </si>
  <si>
    <t>TAWNY</t>
  </si>
  <si>
    <t>BELGIAN –BLOCK</t>
  </si>
  <si>
    <t>CANVAS</t>
  </si>
  <si>
    <t>WALNUT</t>
  </si>
  <si>
    <t>HS-02-BLACK</t>
  </si>
  <si>
    <t>Y914</t>
  </si>
  <si>
    <t>PECAN</t>
  </si>
  <si>
    <t>WTMN-TLQX-010</t>
  </si>
  <si>
    <t>TSL-110</t>
  </si>
  <si>
    <t>SYNS-880</t>
  </si>
  <si>
    <t>TGLF-220</t>
  </si>
  <si>
    <t>TGLF-310</t>
  </si>
  <si>
    <t>TMSF-880</t>
  </si>
  <si>
    <t>SQKC-210</t>
  </si>
  <si>
    <t>TSL-ROSEATE</t>
  </si>
  <si>
    <t>SMBY-320</t>
  </si>
  <si>
    <t>SMBY-880</t>
  </si>
  <si>
    <t>TGLF-010</t>
  </si>
  <si>
    <t>CMA-370-07#</t>
  </si>
  <si>
    <t>86CZZ</t>
  </si>
  <si>
    <t>SYNH-880</t>
  </si>
  <si>
    <t>BC-99010-DK BROWN</t>
  </si>
  <si>
    <t>944EQ</t>
  </si>
  <si>
    <t>E7051</t>
  </si>
  <si>
    <t>E7041</t>
  </si>
  <si>
    <t>E7053</t>
  </si>
  <si>
    <t>X810</t>
  </si>
  <si>
    <t>L960</t>
  </si>
  <si>
    <t>SODALITE</t>
  </si>
  <si>
    <t>DEEP-MAHOGONY</t>
  </si>
  <si>
    <t>BROWN/SILVER</t>
  </si>
  <si>
    <t>G9538</t>
  </si>
  <si>
    <t>U2222</t>
  </si>
  <si>
    <t>NAVY/BLUE</t>
  </si>
  <si>
    <t>ROSE/SILVER</t>
  </si>
  <si>
    <t>16-1333</t>
  </si>
  <si>
    <t>BEARLY COW GRAIN</t>
  </si>
  <si>
    <t>CMA-370-8#</t>
  </si>
  <si>
    <t>PU0025</t>
  </si>
  <si>
    <t>TMSF-510</t>
  </si>
  <si>
    <t>TFOR-110</t>
  </si>
  <si>
    <t>THTP-200</t>
  </si>
  <si>
    <t>THTP-510</t>
  </si>
  <si>
    <t>HB-19SS102-04</t>
  </si>
  <si>
    <t>TCOR-450</t>
  </si>
  <si>
    <t>SL-280A</t>
  </si>
  <si>
    <t>SL-280B</t>
  </si>
  <si>
    <t>SL-04A</t>
  </si>
  <si>
    <t>SL-04B</t>
  </si>
  <si>
    <t>SL-115A</t>
  </si>
  <si>
    <t>SL-115B</t>
  </si>
  <si>
    <t>TSL-OFF WHITE</t>
  </si>
  <si>
    <t>HW-6040-GREY-MUD</t>
  </si>
  <si>
    <t>HW-6040-BLACK-BEIGE</t>
  </si>
  <si>
    <t>MOON-LIGHT</t>
  </si>
  <si>
    <t>CHALK</t>
  </si>
  <si>
    <t>VAPOR</t>
  </si>
  <si>
    <t>DK-OCEAN</t>
  </si>
  <si>
    <t>LT-FOG</t>
  </si>
  <si>
    <t>FYE-01-BLACK</t>
  </si>
  <si>
    <t>19-1016/18-0622</t>
  </si>
  <si>
    <t>TFOY-110</t>
  </si>
  <si>
    <t>SMAY-320</t>
  </si>
  <si>
    <t>TSL-464</t>
  </si>
  <si>
    <t>TSL-BLUE-DENIM</t>
  </si>
  <si>
    <t>17-1310</t>
  </si>
  <si>
    <t>H6378</t>
  </si>
  <si>
    <t>YR-CT1563-08</t>
  </si>
  <si>
    <t>BLACK/YELLOW</t>
  </si>
  <si>
    <t>SAND TRAP</t>
  </si>
  <si>
    <t>CURRY</t>
  </si>
  <si>
    <t>PELICAN</t>
  </si>
  <si>
    <t>LILAC</t>
  </si>
  <si>
    <t>SDS-3-19SS-BROWN</t>
  </si>
  <si>
    <t>SDS-6-19SS-BROWN</t>
  </si>
  <si>
    <t>ROSE/RED</t>
  </si>
  <si>
    <t>TMSF-200</t>
  </si>
  <si>
    <t>TR-CT1563-03</t>
  </si>
  <si>
    <t>DOLPHIN</t>
  </si>
  <si>
    <t>JAPANES-RED</t>
  </si>
  <si>
    <t>HONEY-REST</t>
  </si>
  <si>
    <t>DARK GLUE GREY</t>
  </si>
  <si>
    <t>K6028</t>
  </si>
  <si>
    <t>K1206</t>
  </si>
  <si>
    <t>YR-CT1563-03</t>
  </si>
  <si>
    <t>18-3905/16-1501</t>
  </si>
  <si>
    <t>16-1120/18-1048</t>
  </si>
  <si>
    <t>OIUBQ</t>
  </si>
  <si>
    <t>C568</t>
  </si>
  <si>
    <t>19-1235</t>
  </si>
  <si>
    <t>D0101</t>
  </si>
  <si>
    <t>HY-16R-08/18-3905</t>
  </si>
  <si>
    <t>HY-16R-08-BLACK</t>
  </si>
  <si>
    <t>18-0940</t>
  </si>
  <si>
    <t>CMA-370-5 #</t>
  </si>
  <si>
    <t>YR-CT1563-06</t>
  </si>
  <si>
    <t>TMSF-010</t>
  </si>
  <si>
    <t>SMAY-210</t>
  </si>
  <si>
    <t>TZA-KHAKI</t>
  </si>
  <si>
    <t>LT-TANAS</t>
  </si>
  <si>
    <t>TMSF-280</t>
  </si>
  <si>
    <t>LT-PURPEL</t>
  </si>
  <si>
    <t>DK OCEAN+BLACK</t>
  </si>
  <si>
    <t>TAUPE/GREY+BLACK</t>
  </si>
  <si>
    <t>BLUE+BLACK</t>
  </si>
  <si>
    <t>SMOKE CAFÉ+BLACK</t>
  </si>
  <si>
    <t>COGNAC COW GRAIN</t>
  </si>
  <si>
    <t>SJYW-120</t>
  </si>
  <si>
    <t>TSL-2510</t>
  </si>
  <si>
    <t>SMBY-210</t>
  </si>
  <si>
    <t>MERRELI</t>
  </si>
  <si>
    <t>D9427</t>
  </si>
  <si>
    <t>E6018</t>
  </si>
  <si>
    <t>H5134</t>
  </si>
  <si>
    <t>DK GLUE</t>
  </si>
  <si>
    <t>OH674</t>
  </si>
  <si>
    <t>PEARL-ROSE</t>
  </si>
  <si>
    <t>ROSE-GOLD</t>
  </si>
  <si>
    <t>DK COGNAC</t>
  </si>
  <si>
    <t>JLB059-02-KHAKI/SILVER</t>
  </si>
  <si>
    <t>KHAKI/GREEN</t>
  </si>
  <si>
    <t>SKY BLUE</t>
  </si>
  <si>
    <t>HC-172</t>
  </si>
  <si>
    <t>SMOKE PINK</t>
  </si>
  <si>
    <t>Z0051</t>
  </si>
  <si>
    <t>70DBQ</t>
  </si>
  <si>
    <t>17-02050</t>
  </si>
  <si>
    <t>16-0940</t>
  </si>
  <si>
    <t>I3007</t>
  </si>
  <si>
    <t>LYD-015</t>
  </si>
  <si>
    <t>LYD-024</t>
  </si>
  <si>
    <t>850PR</t>
  </si>
  <si>
    <t>930TU</t>
  </si>
  <si>
    <t>E9537</t>
  </si>
  <si>
    <t>T3007</t>
  </si>
  <si>
    <t>U7595</t>
  </si>
  <si>
    <t>U9290</t>
  </si>
  <si>
    <t>Z0525</t>
  </si>
  <si>
    <t>LYD-018</t>
  </si>
  <si>
    <t>E1145</t>
  </si>
  <si>
    <t>BLACK/GREEN</t>
  </si>
  <si>
    <t>BRUNETTE19-1735</t>
  </si>
  <si>
    <t>19-1235TPX</t>
  </si>
  <si>
    <t>HC-161</t>
  </si>
  <si>
    <t>HC-232</t>
  </si>
  <si>
    <t>HC-144</t>
  </si>
  <si>
    <t>HC-240</t>
  </si>
  <si>
    <t>HC-166</t>
  </si>
  <si>
    <t>HC-138</t>
  </si>
  <si>
    <t>HC-035</t>
  </si>
  <si>
    <t>BLUE/SMOKE</t>
  </si>
  <si>
    <t>SL-02-COLD GREY</t>
  </si>
  <si>
    <t>SL-02-FOG GREY</t>
  </si>
  <si>
    <t>SF-LY-001-BLACK/ORANGE</t>
  </si>
  <si>
    <t>SF-LY-001-BLACK/COLD GREY</t>
  </si>
  <si>
    <t>SF-LY-001-BLACK/RED</t>
  </si>
  <si>
    <t>SF-LY-001-BLUE/SILVER</t>
  </si>
  <si>
    <t>SF-LY-005-BLACK/SILVER</t>
  </si>
  <si>
    <t>19-4540-DK BLUE</t>
  </si>
  <si>
    <t>SL-02-DK GREY</t>
  </si>
  <si>
    <t>SL-02-NAVY</t>
  </si>
  <si>
    <t>SL-02-RED</t>
  </si>
  <si>
    <t>SL-02-SILVER</t>
  </si>
  <si>
    <t>LY-002-NAVY/BLUE</t>
  </si>
  <si>
    <t>FOG GREY /WHITE</t>
  </si>
  <si>
    <t>LY-020-DK GREY/ORANGE</t>
  </si>
  <si>
    <t>LY-011-FOG GREY/BLUE</t>
  </si>
  <si>
    <t>LY-012-DK BROWN/RED</t>
  </si>
  <si>
    <t>LY-004-BLACK/BLUE</t>
  </si>
  <si>
    <t>LY-008-GREY/TAUPE</t>
  </si>
  <si>
    <t>LY-014-LT PURPLE/SILVER</t>
  </si>
  <si>
    <t>LY-016-NAVY/BLUE</t>
  </si>
  <si>
    <t>LY-018-SMOKE/ORANGE</t>
  </si>
  <si>
    <t>LY-025-DK GREY/ICY GREY</t>
  </si>
  <si>
    <t>BX-S019-DK BROWN</t>
  </si>
  <si>
    <t>BX-S019-BLACK</t>
  </si>
  <si>
    <t>BX-S019-BLUE</t>
  </si>
  <si>
    <t>BX-S026-BLACK</t>
  </si>
  <si>
    <t>BXL-887-DK GREY</t>
  </si>
  <si>
    <t>BXL-887-NAVY</t>
  </si>
  <si>
    <t>BXE005-BLACK</t>
  </si>
  <si>
    <t>BH-SS19011-02</t>
  </si>
  <si>
    <t>BH-SS19011-05</t>
  </si>
  <si>
    <t>TZA-DK-GREY</t>
  </si>
  <si>
    <t>TZA-FIRE-RED</t>
  </si>
  <si>
    <t>TZA-PAPPER</t>
  </si>
  <si>
    <t>GX-5A09-510G</t>
  </si>
  <si>
    <t>TZA-DK-CAFÉ</t>
  </si>
  <si>
    <t>FUCILE</t>
  </si>
  <si>
    <t>HUMUS</t>
  </si>
  <si>
    <t>CRYSTAL</t>
  </si>
  <si>
    <t>SLYA-250</t>
  </si>
  <si>
    <t>SLPA-559</t>
  </si>
  <si>
    <t>TSL-S-F-LT-PURPLE</t>
  </si>
  <si>
    <t>BEIGE/NAVY</t>
  </si>
  <si>
    <t>BX-E005-NAVY</t>
  </si>
  <si>
    <t>SADDLE BROWN</t>
  </si>
  <si>
    <t>BEIGE/TAUPE</t>
  </si>
  <si>
    <t>G9458</t>
  </si>
  <si>
    <t>G1056</t>
  </si>
  <si>
    <t>BX-E005-BLACK</t>
  </si>
  <si>
    <t>SCMF-110</t>
  </si>
  <si>
    <t>GUNMATEL</t>
  </si>
  <si>
    <t>FROST-GREY</t>
  </si>
  <si>
    <t>MAUVE-SHADOW</t>
  </si>
  <si>
    <t>PEACOAT</t>
  </si>
  <si>
    <t>CMA370-BEIGE</t>
  </si>
  <si>
    <t>Z0514</t>
  </si>
  <si>
    <t>SMOKE /CAFÉ</t>
  </si>
  <si>
    <t>HY16S-007</t>
  </si>
  <si>
    <t>HY-16R-08</t>
  </si>
  <si>
    <t>BROWN/GREY</t>
  </si>
  <si>
    <t>TAN –GREY</t>
  </si>
  <si>
    <t>DK-CHILI-17-1113-TPX</t>
  </si>
  <si>
    <t>BC-99010-DK-GREY</t>
  </si>
  <si>
    <t>BC-99010-SOIL</t>
  </si>
  <si>
    <t>FEACOAT</t>
  </si>
  <si>
    <t>TMQP-570</t>
  </si>
  <si>
    <t>LVLT-850</t>
  </si>
  <si>
    <t>LVLT-470</t>
  </si>
  <si>
    <t>YR-TG7024-08</t>
  </si>
  <si>
    <t>DRY-ROSE</t>
  </si>
  <si>
    <t>SHWA-120</t>
  </si>
  <si>
    <t>HW06475-110 1924-3</t>
  </si>
  <si>
    <t>HM01997-110 1922-7</t>
  </si>
  <si>
    <t>HM01998-401 1922-5</t>
  </si>
  <si>
    <t>18-1033-TAN</t>
  </si>
  <si>
    <t>16-1333-SAND</t>
  </si>
  <si>
    <t>19-1724-RED</t>
  </si>
  <si>
    <t>IRON-GREY</t>
  </si>
  <si>
    <t>TAUPE/ICY</t>
  </si>
  <si>
    <t>ICY GREY</t>
  </si>
  <si>
    <t>SL-02-OCEAN</t>
  </si>
  <si>
    <t>COFEE-BEAN</t>
  </si>
  <si>
    <t>FUXIA</t>
  </si>
  <si>
    <t>17-1113TPX</t>
  </si>
  <si>
    <t>COFEE-CREAM</t>
  </si>
  <si>
    <t>BLUE-GRANTA</t>
  </si>
  <si>
    <t>LT-PEANUT      .</t>
  </si>
  <si>
    <t>SLPA-330</t>
  </si>
  <si>
    <t>TMQP-200</t>
  </si>
  <si>
    <t>CVSK-0.4MM</t>
  </si>
  <si>
    <t>RED-1550 TPX</t>
  </si>
  <si>
    <t>18-4214TPX</t>
  </si>
  <si>
    <t>19-0509 TPX</t>
  </si>
  <si>
    <t>19-3929 TPX</t>
  </si>
  <si>
    <t>HIGHI SHADOW19-3913</t>
  </si>
  <si>
    <t>GX-5A09-510G-DK-GREY</t>
  </si>
  <si>
    <t>TSL-OFF-WHITE</t>
  </si>
  <si>
    <t>TWILIGHT</t>
  </si>
  <si>
    <t>SCMF-880</t>
  </si>
  <si>
    <t>ICY</t>
  </si>
  <si>
    <t>SMOKE-BLUE</t>
  </si>
  <si>
    <t>GX-5A09-510G-NAVY</t>
  </si>
  <si>
    <t>GX-5A09-510G-LT-PURPLE</t>
  </si>
  <si>
    <t>GX-5A09-510G-BLUE</t>
  </si>
  <si>
    <t>HC-204</t>
  </si>
  <si>
    <t>G9563</t>
  </si>
  <si>
    <t>E0514</t>
  </si>
  <si>
    <t>G9503</t>
  </si>
  <si>
    <t>LY-015</t>
  </si>
  <si>
    <t>Z0551</t>
  </si>
  <si>
    <t>Z0831</t>
  </si>
  <si>
    <t>BLUE-GREY</t>
  </si>
  <si>
    <t>HC-121</t>
  </si>
  <si>
    <t>HC-124</t>
  </si>
  <si>
    <t>NEWT</t>
  </si>
  <si>
    <t>SW19-1924-3/HW-06475-110</t>
  </si>
  <si>
    <t>SM19-1922-5/HM-01998-401</t>
  </si>
  <si>
    <t>SM19-1922-7/HM-1997-002</t>
  </si>
  <si>
    <t>SW19-1924-3/HW06475-002</t>
  </si>
  <si>
    <t>SW19-1922-7/HW0997-002</t>
  </si>
  <si>
    <t>SW19-1924-6/HW06472-002</t>
  </si>
  <si>
    <t>SW19-1924-6/HW06472-025</t>
  </si>
  <si>
    <t>YR-Y1724-05PU</t>
  </si>
  <si>
    <t>TGLF-880</t>
  </si>
  <si>
    <t>AA225</t>
  </si>
  <si>
    <t>BX-E005-BLUE</t>
  </si>
  <si>
    <t>RED-18-1550 TPX</t>
  </si>
  <si>
    <t>BX-E005-FOG GREY</t>
  </si>
  <si>
    <t>G9591</t>
  </si>
  <si>
    <t>ALMOND</t>
  </si>
  <si>
    <t>ROSA-ANTICO</t>
  </si>
  <si>
    <t>SF-LY-002-NAVY/BLUE</t>
  </si>
  <si>
    <t>LY-020-DK ORANGE</t>
  </si>
  <si>
    <t>X101</t>
  </si>
  <si>
    <t>U3849</t>
  </si>
  <si>
    <t>Y394</t>
  </si>
  <si>
    <t>SAND TONE</t>
  </si>
  <si>
    <t>SS1801</t>
  </si>
  <si>
    <t>LIGHT</t>
  </si>
  <si>
    <t>ETN621</t>
  </si>
  <si>
    <t>FOG GREY</t>
  </si>
  <si>
    <t>EGNNET</t>
  </si>
  <si>
    <t>SILVER/GREY-CC804</t>
  </si>
  <si>
    <t>U7261</t>
  </si>
  <si>
    <t>K3077</t>
  </si>
  <si>
    <t>K0541</t>
  </si>
  <si>
    <t>Z0866</t>
  </si>
  <si>
    <t>YH-91033-02</t>
  </si>
  <si>
    <t>TFOR-310</t>
  </si>
  <si>
    <t>BERING SEA</t>
  </si>
  <si>
    <t>HOT CORAL</t>
  </si>
  <si>
    <t>WHITE CAP GREY</t>
  </si>
  <si>
    <t>TSL-434</t>
  </si>
  <si>
    <t>YR-MC FIBER-BLACK</t>
  </si>
  <si>
    <t>TZA-ANTRACITE</t>
  </si>
  <si>
    <t>12-0304-WHITE CAP GREY</t>
  </si>
  <si>
    <t>16-1442TPX-AQUA</t>
  </si>
  <si>
    <t>16-1442TPX-MELON</t>
  </si>
  <si>
    <t>12-540TPX-AQUA</t>
  </si>
  <si>
    <t>16-0000TPX PALMA</t>
  </si>
  <si>
    <t>TZA-GREY</t>
  </si>
  <si>
    <t>19-4540</t>
  </si>
  <si>
    <t>TPX+130G</t>
  </si>
  <si>
    <t>17-1656TPX HOT CORAL</t>
  </si>
  <si>
    <t>TGCF-220</t>
  </si>
  <si>
    <t>SCM-250</t>
  </si>
  <si>
    <t>CP 402-04</t>
  </si>
  <si>
    <t>15-4101TPX HIGH RISE</t>
  </si>
  <si>
    <t>SL0470-16</t>
  </si>
  <si>
    <t>TSL-534</t>
  </si>
  <si>
    <t>TMSP-300</t>
  </si>
  <si>
    <t>FOG SMOKE</t>
  </si>
  <si>
    <t>E7005</t>
  </si>
  <si>
    <t>TMQZ-510</t>
  </si>
  <si>
    <t>SLYA-210</t>
  </si>
  <si>
    <t>NUT/GOLDEN</t>
  </si>
  <si>
    <t>KHAKI/SILVER</t>
  </si>
  <si>
    <t>TZA-OLD-ROSE</t>
  </si>
  <si>
    <t>TZA-BLACK-TAUPE</t>
  </si>
  <si>
    <t>TSL-LT-PURPLE</t>
  </si>
  <si>
    <t>TGLF-320</t>
  </si>
  <si>
    <t>BH-SS-17025-01</t>
  </si>
  <si>
    <t>TLOR-450</t>
  </si>
  <si>
    <t>1945-40</t>
  </si>
  <si>
    <t>HX20150132-06</t>
  </si>
  <si>
    <t>PINE-BARK</t>
  </si>
  <si>
    <t>DOVE-WHITE</t>
  </si>
  <si>
    <t>PURITON</t>
  </si>
  <si>
    <t>ASHGREY</t>
  </si>
  <si>
    <t>FALCON</t>
  </si>
  <si>
    <t>GREY-MUD</t>
  </si>
  <si>
    <t>SEA-LION</t>
  </si>
  <si>
    <t>SGTP-260</t>
  </si>
  <si>
    <t>TPOY-110</t>
  </si>
  <si>
    <t>BLACK-TAUPE</t>
  </si>
  <si>
    <t>S10470-16</t>
  </si>
  <si>
    <t>SNAK-320</t>
  </si>
  <si>
    <t>TZA-470</t>
  </si>
  <si>
    <t>TZA-NATURAL</t>
  </si>
  <si>
    <t>18-4028TPX</t>
  </si>
  <si>
    <t>LT-TAN</t>
  </si>
  <si>
    <t>SGMQ-120</t>
  </si>
  <si>
    <t>SHQZ-220</t>
  </si>
  <si>
    <t>TMQP-300</t>
  </si>
  <si>
    <t>E7H621</t>
  </si>
  <si>
    <t>LT PEANUT</t>
  </si>
  <si>
    <t>TUSCANY</t>
  </si>
  <si>
    <t>SGTP-260PU</t>
  </si>
  <si>
    <t>MOON</t>
  </si>
  <si>
    <t>SHQZ-440</t>
  </si>
  <si>
    <t>TSL-4010</t>
  </si>
  <si>
    <t>UEAS EMBOSS SSNKISS</t>
  </si>
  <si>
    <t>BH-SS18014-8</t>
  </si>
  <si>
    <t>ETN621-1233</t>
  </si>
  <si>
    <t>1057-1233</t>
  </si>
  <si>
    <t>ETN621-01717</t>
  </si>
  <si>
    <t>ETN621-0907</t>
  </si>
  <si>
    <t>1057-0717</t>
  </si>
  <si>
    <t>1057-0101</t>
  </si>
  <si>
    <t>1057-0907</t>
  </si>
  <si>
    <t>TNSK-240</t>
  </si>
  <si>
    <t>TSSF-400</t>
  </si>
  <si>
    <t>GX-LT PURPLE</t>
  </si>
  <si>
    <t>LQSS-0.4MM</t>
  </si>
  <si>
    <t>TZAX-4010</t>
  </si>
  <si>
    <t>TZAX-564</t>
  </si>
  <si>
    <t>TZAX-5550</t>
  </si>
  <si>
    <t>TSSF-4000-8#</t>
  </si>
  <si>
    <t>TSSF-4000-7#</t>
  </si>
  <si>
    <t>QX-18056-12</t>
  </si>
  <si>
    <t>TZAX-NAVY</t>
  </si>
  <si>
    <t>1057-1112</t>
  </si>
  <si>
    <t>1057-0821</t>
  </si>
  <si>
    <t>TSNK-240</t>
  </si>
  <si>
    <t>18-1550 TPX</t>
  </si>
  <si>
    <t>SGMV-120</t>
  </si>
  <si>
    <t>ETN621-1112</t>
  </si>
  <si>
    <t>1057-1401</t>
  </si>
  <si>
    <t>TGLF-200</t>
  </si>
  <si>
    <t>TSL-S-S-PURPLE</t>
  </si>
  <si>
    <t>BH-SS-17002-01</t>
  </si>
  <si>
    <t>SGTP-280</t>
  </si>
  <si>
    <t>TZAX-010</t>
  </si>
  <si>
    <t>ACID BLUE</t>
  </si>
  <si>
    <t>OAT</t>
  </si>
  <si>
    <t>DEEP LAGON</t>
  </si>
  <si>
    <t>LT-YELLOW</t>
  </si>
  <si>
    <t>ETN621-0717</t>
  </si>
  <si>
    <t>ETN621-1401</t>
  </si>
  <si>
    <t>S0538</t>
  </si>
  <si>
    <t>BH-SS18014-01</t>
  </si>
  <si>
    <t>TAUPE-SILVER</t>
  </si>
  <si>
    <t>0439-1057</t>
  </si>
  <si>
    <t>0439-ETN621</t>
  </si>
  <si>
    <t>0806-ETN621</t>
  </si>
  <si>
    <t>0717-ETN621</t>
  </si>
  <si>
    <t>M6616-029</t>
  </si>
  <si>
    <t>CMA370#6</t>
  </si>
  <si>
    <t>PALOMA</t>
  </si>
  <si>
    <t>AQUA</t>
  </si>
  <si>
    <t>FOGGY</t>
  </si>
  <si>
    <t>SHADOW-GREY</t>
  </si>
  <si>
    <t>V917</t>
  </si>
  <si>
    <t>STREET SLIELD</t>
  </si>
  <si>
    <t>TSL-564</t>
  </si>
  <si>
    <t>TZAX-BLUE</t>
  </si>
  <si>
    <t>ANGLE -BLUE</t>
  </si>
  <si>
    <t>SUMMER-FIG</t>
  </si>
  <si>
    <t>CHINA-BLUE</t>
  </si>
  <si>
    <t>RIVER-SIDE</t>
  </si>
  <si>
    <t>TUNKEY-CAFE</t>
  </si>
  <si>
    <t>GREY-ROSE</t>
  </si>
  <si>
    <t>H2796</t>
  </si>
  <si>
    <t>M352</t>
  </si>
  <si>
    <t>V123</t>
  </si>
  <si>
    <t>YELLOW/BLACK</t>
  </si>
  <si>
    <t>D173</t>
  </si>
  <si>
    <t>Y032</t>
  </si>
  <si>
    <t>FOG GOLDEN</t>
  </si>
  <si>
    <t>TURKIS COFFEE</t>
  </si>
  <si>
    <t>TLRW-2600</t>
  </si>
  <si>
    <t>TLRW-0001</t>
  </si>
  <si>
    <t>TLRW-3900</t>
  </si>
  <si>
    <t>TSL-174</t>
  </si>
  <si>
    <t>SLPA-0001</t>
  </si>
  <si>
    <t>SLPA-2800</t>
  </si>
  <si>
    <t>SLPA-3760</t>
  </si>
  <si>
    <t>SLPA-3800</t>
  </si>
  <si>
    <t>SLPA-3020</t>
  </si>
  <si>
    <t>SMQA-1000</t>
  </si>
  <si>
    <t>TSL-8489</t>
  </si>
  <si>
    <t>YR-Y172-08</t>
  </si>
  <si>
    <t>YR-TG1397-826</t>
  </si>
  <si>
    <t>WATER PROOF</t>
  </si>
  <si>
    <t>CAFE/YELLOW</t>
  </si>
  <si>
    <t>CIGAR</t>
  </si>
  <si>
    <t>JLB-085-05</t>
  </si>
  <si>
    <t>JLB-085-09</t>
  </si>
  <si>
    <t>JLB-085-13</t>
  </si>
  <si>
    <t>JLB-093-07</t>
  </si>
  <si>
    <t>JLB-093-08</t>
  </si>
  <si>
    <t>SKHW-3000</t>
  </si>
  <si>
    <t>SMOA-0001</t>
  </si>
  <si>
    <t>SQWF-2600</t>
  </si>
  <si>
    <t>SNAZ-0001</t>
  </si>
  <si>
    <t>ANGEL-BLUE</t>
  </si>
  <si>
    <t>TSL-S-F-371</t>
  </si>
  <si>
    <t>TSL-S-F-580</t>
  </si>
  <si>
    <t>TSL-S-F-OLIVE</t>
  </si>
  <si>
    <t>TFLA-2600</t>
  </si>
  <si>
    <t>TFLA-0001</t>
  </si>
  <si>
    <t>TWFN-0001</t>
  </si>
  <si>
    <t>SNJH-5190</t>
  </si>
  <si>
    <t>SNJH-7500</t>
  </si>
  <si>
    <t>MONKS-ROBE</t>
  </si>
  <si>
    <t>WARM-SAND</t>
  </si>
  <si>
    <t>ASH-ROSE</t>
  </si>
  <si>
    <t>GRANATA</t>
  </si>
  <si>
    <t>BITTEN-CHOCKLET</t>
  </si>
  <si>
    <t>CY80306</t>
  </si>
  <si>
    <t>OLIVE GREEN</t>
  </si>
  <si>
    <t>S160/G9503</t>
  </si>
  <si>
    <t>S160/G7595</t>
  </si>
  <si>
    <t>A115</t>
  </si>
  <si>
    <t>A657</t>
  </si>
  <si>
    <t>A717</t>
  </si>
  <si>
    <t>A667</t>
  </si>
  <si>
    <t>A783</t>
  </si>
  <si>
    <t>HOT SAND</t>
  </si>
  <si>
    <t>DK GREY+RED+DK GREY</t>
  </si>
  <si>
    <t>BLACK+RED+BLACK</t>
  </si>
  <si>
    <t>JLB085-BLACK</t>
  </si>
  <si>
    <t>Q021</t>
  </si>
  <si>
    <t>E077</t>
  </si>
  <si>
    <t>JLB-085-07</t>
  </si>
  <si>
    <t>JLB-085-08</t>
  </si>
  <si>
    <t>JLB-085-10</t>
  </si>
  <si>
    <t>JLB-085-03</t>
  </si>
  <si>
    <t>11FCQ</t>
  </si>
  <si>
    <t>JLB-085-01</t>
  </si>
  <si>
    <t>JLB-086-02</t>
  </si>
  <si>
    <t>S160/Z1145</t>
  </si>
  <si>
    <t>S160/Z0047</t>
  </si>
  <si>
    <t>TZAX-0001</t>
  </si>
  <si>
    <t>HW-6040-CHINA –BLUE</t>
  </si>
  <si>
    <t>TWFN-2800</t>
  </si>
  <si>
    <t>QF-19828-11</t>
  </si>
  <si>
    <t>TTQN-0001</t>
  </si>
  <si>
    <t>K6087-23960D</t>
  </si>
  <si>
    <t>ROSE-COLD</t>
  </si>
  <si>
    <t>SHJH-8905</t>
  </si>
  <si>
    <t>SRZA-0001</t>
  </si>
  <si>
    <t>RUGGINE</t>
  </si>
  <si>
    <t>JLB-093-09</t>
  </si>
  <si>
    <t>CVWT-0.8MM</t>
  </si>
  <si>
    <t>CVWT-1MM</t>
  </si>
  <si>
    <t>JH-10039-18#</t>
  </si>
  <si>
    <t>TFON-0001</t>
  </si>
  <si>
    <t>HW-6040-ANGLE –BLUE</t>
  </si>
  <si>
    <t>CMA-370-4 #</t>
  </si>
  <si>
    <t>TLRW-2900</t>
  </si>
  <si>
    <t>TLRW-3000</t>
  </si>
  <si>
    <t>K9001</t>
  </si>
  <si>
    <t>K9014</t>
  </si>
  <si>
    <t>46HTQ</t>
  </si>
  <si>
    <t>O8GDQ</t>
  </si>
  <si>
    <t>LKS-Z-880</t>
  </si>
  <si>
    <t>LION</t>
  </si>
  <si>
    <t>SONORA</t>
  </si>
  <si>
    <t>BEETLE</t>
  </si>
  <si>
    <t>CITADEL</t>
  </si>
  <si>
    <t>NATMASPHERE</t>
  </si>
  <si>
    <t>COOL GREY</t>
  </si>
  <si>
    <t>VINTAGE</t>
  </si>
  <si>
    <t>BK-0001</t>
  </si>
  <si>
    <t>OCEAN-8850</t>
  </si>
  <si>
    <t>DK-BROWN-BR-0900</t>
  </si>
  <si>
    <t>FOREST-GR-0990</t>
  </si>
  <si>
    <t>COGNAC-CT-0898</t>
  </si>
  <si>
    <t>TSL-L-F8489</t>
  </si>
  <si>
    <t>TZAX-8489</t>
  </si>
  <si>
    <t>TZAX-210</t>
  </si>
  <si>
    <t>SHJH-0001</t>
  </si>
  <si>
    <t>NIMBUS-CLOUD</t>
  </si>
  <si>
    <t>TSL-3964</t>
  </si>
  <si>
    <t>TSL-S-F-460</t>
  </si>
  <si>
    <t>TSL-S-F-2734</t>
  </si>
  <si>
    <t>TBHH-2600</t>
  </si>
  <si>
    <t>HPCTF-390</t>
  </si>
  <si>
    <t>JH-9704-06</t>
  </si>
  <si>
    <t>CM-19083-11</t>
  </si>
  <si>
    <t>SHZJ-3950</t>
  </si>
  <si>
    <t>18-1649</t>
  </si>
  <si>
    <t>19-3920</t>
  </si>
  <si>
    <t>GREIGE</t>
  </si>
  <si>
    <t>PEACOT-19-3920</t>
  </si>
  <si>
    <t>GX-5A09-510G-PEAC#19-3920</t>
  </si>
  <si>
    <t>Z0017</t>
  </si>
  <si>
    <t>H6965</t>
  </si>
  <si>
    <t>K3032</t>
  </si>
  <si>
    <t>TSL-S-F-8489</t>
  </si>
  <si>
    <t>CAFE-BLACK</t>
  </si>
  <si>
    <t>8910-NAVY</t>
  </si>
  <si>
    <t>RUST COW GRAIN</t>
  </si>
  <si>
    <t>COLL GREY</t>
  </si>
  <si>
    <t>EMERALD</t>
  </si>
  <si>
    <t>RUSTY BROWN</t>
  </si>
  <si>
    <t>DRAFT</t>
  </si>
  <si>
    <t>SL-02-FOLKSTONE GREY</t>
  </si>
  <si>
    <t>SF-LY-001-PINK/WHITE</t>
  </si>
  <si>
    <t>SF-LY-001-BLUE/WHITE</t>
  </si>
  <si>
    <t>SL-02-ORANGE</t>
  </si>
  <si>
    <t>SL-02-CHATEAN/GREY</t>
  </si>
  <si>
    <t>SL-02-LT GREY</t>
  </si>
  <si>
    <t>SL-02-SEAWEED BLUE</t>
  </si>
  <si>
    <t>SF-LY-001-RED/PINK</t>
  </si>
  <si>
    <t>SF-LY-001-CHATEAN/GREY</t>
  </si>
  <si>
    <t>SF-LY-001-COLD GREY/GREY</t>
  </si>
  <si>
    <t>SF-LY-001-FOG GREY/WHITE</t>
  </si>
  <si>
    <t>SF-LY-001-BLACK /COLD GREY</t>
  </si>
  <si>
    <t>Z0832</t>
  </si>
  <si>
    <t>X128</t>
  </si>
  <si>
    <t>SPRESSO</t>
  </si>
  <si>
    <t>ESSTRESS019-0712</t>
  </si>
  <si>
    <t>HL-AW1873-RED WINE</t>
  </si>
  <si>
    <t>TSL-5698</t>
  </si>
  <si>
    <t>MINERAL –RED</t>
  </si>
  <si>
    <t>HF-7610-02</t>
  </si>
  <si>
    <t>HTQAF-9150</t>
  </si>
  <si>
    <t>HTAQF-355-3650</t>
  </si>
  <si>
    <t>55CM HL-AW1873-07</t>
  </si>
  <si>
    <t>SCMB-0001</t>
  </si>
  <si>
    <t>H6087-4001</t>
  </si>
  <si>
    <t>QF-17325-21</t>
  </si>
  <si>
    <t>SQWF-0001</t>
  </si>
  <si>
    <t>CMA370-13#</t>
  </si>
  <si>
    <t>SABARA</t>
  </si>
  <si>
    <t>SNOW MUITI</t>
  </si>
  <si>
    <t>1057-1020</t>
  </si>
  <si>
    <t>PEWTER</t>
  </si>
  <si>
    <t>NAVY+SNOWFTORM</t>
  </si>
  <si>
    <t>CAMO ROSR+SHAW PINK</t>
  </si>
  <si>
    <t>CITADEL+FOX</t>
  </si>
  <si>
    <t>OLIVE GREEN+SEAWEED</t>
  </si>
  <si>
    <t>INDIGO+NAVY</t>
  </si>
  <si>
    <t>PLUM WINE18-1411</t>
  </si>
  <si>
    <t>BONE BROWN17-1128</t>
  </si>
  <si>
    <t>OCEAN DEPTIIS19-4535 .</t>
  </si>
  <si>
    <t>CAMEO ROSE+SHADOW BEIGE</t>
  </si>
  <si>
    <t>BLACK+SHADOW</t>
  </si>
  <si>
    <t>COLD GREY+LIGHT GREY</t>
  </si>
  <si>
    <t>NAVY+WHITE</t>
  </si>
  <si>
    <t>RED+ROSE</t>
  </si>
  <si>
    <t>GREY+GREY</t>
  </si>
  <si>
    <t>ATMOSPHERE</t>
  </si>
  <si>
    <t>E9809</t>
  </si>
  <si>
    <t>H6361</t>
  </si>
  <si>
    <t>G9516</t>
  </si>
  <si>
    <t>K6009</t>
  </si>
  <si>
    <t>Z0029</t>
  </si>
  <si>
    <t>SL-02-PINK</t>
  </si>
  <si>
    <t>SF-LY-001-BLUE/GREY</t>
  </si>
  <si>
    <t>SF-LY-001-NAVY/WHITE</t>
  </si>
  <si>
    <t>TBHH-3600</t>
  </si>
  <si>
    <t>TSL-S-F-RUST</t>
  </si>
  <si>
    <t>NAVY COW GAIN</t>
  </si>
  <si>
    <t>Y325</t>
  </si>
  <si>
    <t>CAMEO ROSE+SHADOW</t>
  </si>
  <si>
    <t>CMA370#9</t>
  </si>
  <si>
    <t>GRIGE</t>
  </si>
  <si>
    <t>GREY/TAUPE</t>
  </si>
  <si>
    <t>JLB-093-03</t>
  </si>
  <si>
    <t>QF-17325-14</t>
  </si>
  <si>
    <t>CM135-BLACK</t>
  </si>
  <si>
    <t>CM135-GREY</t>
  </si>
  <si>
    <t>CAMEO ROSE+FOX</t>
  </si>
  <si>
    <t>BX-E005-DK GREY</t>
  </si>
  <si>
    <t>TSL-EMBRECEAL-BLUE</t>
  </si>
  <si>
    <t>DK COGNAC+RED+ DK COGNAC</t>
  </si>
  <si>
    <t>PRUNE-19-2014</t>
  </si>
  <si>
    <t>ESSPENSSO19-0712</t>
  </si>
  <si>
    <t>WINE TASTING</t>
  </si>
  <si>
    <t>TSL-563</t>
  </si>
  <si>
    <t>TSL-569</t>
  </si>
  <si>
    <t>HW-6040-MID NIGHT</t>
  </si>
  <si>
    <t>TOJH-8905</t>
  </si>
  <si>
    <t>TOJH-0001</t>
  </si>
  <si>
    <t>P153WMR-BLACK</t>
  </si>
  <si>
    <t>SL-02-DK BLUE</t>
  </si>
  <si>
    <t>DK CAFE+RED+DK CAFE</t>
  </si>
  <si>
    <t>OLIVE NIGHT</t>
  </si>
  <si>
    <t>TSL-S-F-4835</t>
  </si>
  <si>
    <t>BLUE-NIGHT</t>
  </si>
  <si>
    <t>HP-BLACK</t>
  </si>
  <si>
    <t>HP-WHITE</t>
  </si>
  <si>
    <t>MERRELL-WHITE</t>
  </si>
  <si>
    <t>SY-007</t>
  </si>
  <si>
    <t>JH-10039-180</t>
  </si>
  <si>
    <t>SMB-BEIGE</t>
  </si>
  <si>
    <t>JLB-093-05</t>
  </si>
  <si>
    <t>Z0571</t>
  </si>
  <si>
    <t>YC-4738</t>
  </si>
  <si>
    <t>TBAW-0001</t>
  </si>
  <si>
    <t>JLB-093-02</t>
  </si>
  <si>
    <t>JLB-097-02</t>
  </si>
  <si>
    <t>DUNE</t>
  </si>
  <si>
    <t>FT-SU-006</t>
  </si>
  <si>
    <t>LVLT-2800</t>
  </si>
  <si>
    <t>SABLE19-1320TPX</t>
  </si>
  <si>
    <t>HARCOAL-GREY</t>
  </si>
  <si>
    <t>SEAL BROWN</t>
  </si>
  <si>
    <t>DEEP MAHOGANY</t>
  </si>
  <si>
    <t>CHARCOAL GREY</t>
  </si>
  <si>
    <t>TSL-4835</t>
  </si>
  <si>
    <t>TSL-S-F-366</t>
  </si>
  <si>
    <t>JH9740-09</t>
  </si>
  <si>
    <t>SV BLACK PU</t>
  </si>
  <si>
    <t>SL0208-380</t>
  </si>
  <si>
    <t>SL0208-3001</t>
  </si>
  <si>
    <t>HPLTF-390</t>
  </si>
  <si>
    <t>TBAW-BALCK</t>
  </si>
  <si>
    <t>SMB-2400</t>
  </si>
  <si>
    <t>JH-9704-09</t>
  </si>
  <si>
    <t>TSL-4985</t>
  </si>
  <si>
    <t>K6089-23960D</t>
  </si>
  <si>
    <t>CV-RGL04</t>
  </si>
  <si>
    <t>SX BLACK PU</t>
  </si>
  <si>
    <t>SL-0208-380</t>
  </si>
  <si>
    <t>Y917</t>
  </si>
  <si>
    <t>MERREL</t>
  </si>
  <si>
    <t>DARK SHADOW</t>
  </si>
  <si>
    <t>APPLE</t>
  </si>
  <si>
    <t>BROWN DK GREY MUD</t>
  </si>
  <si>
    <t>DARK-SHADOW</t>
  </si>
  <si>
    <t>CASTLE-ROCK</t>
  </si>
  <si>
    <t>BONBAY-BROWN</t>
  </si>
  <si>
    <t>HL-AW1873-RED</t>
  </si>
  <si>
    <t>TSL-2662</t>
  </si>
  <si>
    <t>TLFA-0001</t>
  </si>
  <si>
    <t>SRZ-08</t>
  </si>
  <si>
    <t>QF-17325-11</t>
  </si>
  <si>
    <t>GOLD/ SHADOW</t>
  </si>
  <si>
    <t>LQB-BLUE</t>
  </si>
  <si>
    <t>P39PUOH-J099</t>
  </si>
  <si>
    <t>BOMBARY-BROWN</t>
  </si>
  <si>
    <t>DK-EARTH</t>
  </si>
  <si>
    <t>DARK-EARTH</t>
  </si>
  <si>
    <t>ESPENSSO</t>
  </si>
  <si>
    <t>HPM-COGNAC</t>
  </si>
  <si>
    <t>SAAF-05271-1</t>
  </si>
  <si>
    <t>HL-AW1873-07</t>
  </si>
  <si>
    <t>YR-TG1392-826</t>
  </si>
  <si>
    <t>HIGH ROSE-15-401</t>
  </si>
  <si>
    <t>HIGH ROSE-15-4101</t>
  </si>
  <si>
    <t>COAT-BLUE</t>
  </si>
  <si>
    <t>TSL-1663</t>
  </si>
  <si>
    <t>TSL-S-F-2070</t>
  </si>
  <si>
    <t>TSL-S-F-4784</t>
  </si>
  <si>
    <t>JBL085-BLACK</t>
  </si>
  <si>
    <t>RED DHALA</t>
  </si>
  <si>
    <t>TAN+TAUPE</t>
  </si>
  <si>
    <t>SHADOW+BLACK</t>
  </si>
  <si>
    <t>TFLA-010</t>
  </si>
  <si>
    <t>T509</t>
  </si>
  <si>
    <t>E9615</t>
  </si>
  <si>
    <t>H1070</t>
  </si>
  <si>
    <t>U2255</t>
  </si>
  <si>
    <t>064AN</t>
  </si>
  <si>
    <t>298XC</t>
  </si>
  <si>
    <t>E6010</t>
  </si>
  <si>
    <t>K3045</t>
  </si>
  <si>
    <t>LIGHT TAN-SH-3536</t>
  </si>
  <si>
    <t>TSL-S-F-4030</t>
  </si>
  <si>
    <t>TSL-S-F-1663</t>
  </si>
  <si>
    <t>TSL-S-F-6072</t>
  </si>
  <si>
    <t>SAAF-3050</t>
  </si>
  <si>
    <t>TSL-3431</t>
  </si>
  <si>
    <t>SMOA-06</t>
  </si>
  <si>
    <t>SMOA-09</t>
  </si>
  <si>
    <t>SMOA-11</t>
  </si>
  <si>
    <t>SMOA-13</t>
  </si>
  <si>
    <t>TSL-3681</t>
  </si>
  <si>
    <t>TSL-4784</t>
  </si>
  <si>
    <t>SJYV-2100</t>
  </si>
  <si>
    <t>ROSA-SILVER</t>
  </si>
  <si>
    <t>BEIGE-SILVER</t>
  </si>
  <si>
    <t>H7516</t>
  </si>
  <si>
    <t>Z0011</t>
  </si>
  <si>
    <t>H6367</t>
  </si>
  <si>
    <t>Z0015</t>
  </si>
  <si>
    <t>80CZZ</t>
  </si>
  <si>
    <t>LPRV-5220</t>
  </si>
  <si>
    <t>TSL-K673</t>
  </si>
  <si>
    <t>SNAZ-4500</t>
  </si>
  <si>
    <t>SMOA-03</t>
  </si>
  <si>
    <t>TMSF-3000</t>
  </si>
  <si>
    <t>TSL-S-F-8575</t>
  </si>
  <si>
    <t>TSL-S-F-3431</t>
  </si>
  <si>
    <t>CMA370-57</t>
  </si>
  <si>
    <t>82CZZ</t>
  </si>
  <si>
    <t>U8459</t>
  </si>
  <si>
    <t>U5036</t>
  </si>
  <si>
    <t>H7217</t>
  </si>
  <si>
    <t>YELLOW 1610</t>
  </si>
  <si>
    <t>RUBIN</t>
  </si>
  <si>
    <t>OLD PINK/5200</t>
  </si>
  <si>
    <t>RUBIN-RED</t>
  </si>
  <si>
    <t>S10208-4700</t>
  </si>
  <si>
    <t>OH583</t>
  </si>
  <si>
    <t>AS47C</t>
  </si>
  <si>
    <t>BANANA</t>
  </si>
  <si>
    <t>INDIAN OCEAN</t>
  </si>
  <si>
    <t>1000(BIANCO)</t>
  </si>
  <si>
    <t>3700(LRD 3700-351)</t>
  </si>
  <si>
    <t>8905(LRD 891)</t>
  </si>
  <si>
    <t>5000(JUST RED)</t>
  </si>
  <si>
    <t>DHALA</t>
  </si>
  <si>
    <t>TSNC-0002</t>
  </si>
  <si>
    <t>TSL-S-F-280</t>
  </si>
  <si>
    <t>BC-98002-BLACK</t>
  </si>
  <si>
    <t>IGUANA</t>
  </si>
  <si>
    <t>19-4024 TPX-NAVY</t>
  </si>
  <si>
    <t>19-0814 TPX- DARK-TAUPE</t>
  </si>
  <si>
    <t>TZA-CLAY</t>
  </si>
  <si>
    <t>TSL-6072</t>
  </si>
  <si>
    <t>BC-99010-MEDIUM CHARCOAL</t>
  </si>
  <si>
    <t>TMSF-0001</t>
  </si>
  <si>
    <t>TMSF-2900</t>
  </si>
  <si>
    <t>YR-16089-8</t>
  </si>
  <si>
    <t>TSL-S-F-8474</t>
  </si>
  <si>
    <t>SMOA-16</t>
  </si>
  <si>
    <t>AF119-11-RED</t>
  </si>
  <si>
    <t>AF119-11-BLACK</t>
  </si>
  <si>
    <t>SMOA-23</t>
  </si>
  <si>
    <t>HW-6040-PURPLE</t>
  </si>
  <si>
    <t>BLUE AS SWATCH</t>
  </si>
  <si>
    <t>2803-18</t>
  </si>
  <si>
    <t>LEAD-GREY</t>
  </si>
  <si>
    <t>BLUE-WINE</t>
  </si>
  <si>
    <t>TOTAL-EXLIPSE</t>
  </si>
  <si>
    <t>THLX-5800</t>
  </si>
  <si>
    <t>BY1678-9</t>
  </si>
  <si>
    <t>TSL-S-F-232</t>
  </si>
  <si>
    <t>TSL-S-F-6270</t>
  </si>
  <si>
    <t>SLPA-3650</t>
  </si>
  <si>
    <t>TMSF-5200</t>
  </si>
  <si>
    <t>TSL-S-F-3681</t>
  </si>
  <si>
    <t>TSL-S-F-880</t>
  </si>
  <si>
    <t>SPQF-3700</t>
  </si>
  <si>
    <t>TSL-8575</t>
  </si>
  <si>
    <t>TZAX-1450</t>
  </si>
  <si>
    <t>TSL-4027</t>
  </si>
  <si>
    <t>PINK BLUE</t>
  </si>
  <si>
    <t>GREY PINK</t>
  </si>
  <si>
    <t>JLB181-BLACK</t>
  </si>
  <si>
    <t>JLB181-01</t>
  </si>
  <si>
    <t>YR-16089-3</t>
  </si>
  <si>
    <t>DESERT</t>
  </si>
  <si>
    <t>YR-16089</t>
  </si>
  <si>
    <t>HL-LY2002-BEIGE CORK</t>
  </si>
  <si>
    <t>TZAX-BLACK</t>
  </si>
  <si>
    <t>SAND-RED</t>
  </si>
  <si>
    <t>S-20-TSNC-0002</t>
  </si>
  <si>
    <t>THLX-3300</t>
  </si>
  <si>
    <t>MANGO YELLOW</t>
  </si>
  <si>
    <t>JLB-085-19</t>
  </si>
  <si>
    <t>TSL-S-F-8564</t>
  </si>
  <si>
    <t>TSL-4030</t>
  </si>
  <si>
    <t>TZA-HB0320-20</t>
  </si>
  <si>
    <t>HTQAF-355</t>
  </si>
  <si>
    <t>TWWB-0001</t>
  </si>
  <si>
    <t>STARFISH</t>
  </si>
  <si>
    <t>HW-6040-GLACIER-GREY</t>
  </si>
  <si>
    <t>MISE</t>
  </si>
  <si>
    <t>NOSE</t>
  </si>
  <si>
    <t>NEW NAVY</t>
  </si>
  <si>
    <t>HAPPINESS</t>
  </si>
  <si>
    <t>ECLIPSE</t>
  </si>
  <si>
    <t>RUBY</t>
  </si>
  <si>
    <t>YELLOWSTONE</t>
  </si>
  <si>
    <t>EVENTIDE</t>
  </si>
  <si>
    <t>SEAHORSE</t>
  </si>
  <si>
    <t>JUST RED</t>
  </si>
  <si>
    <t>PICC010</t>
  </si>
  <si>
    <t>DIYV-NIGLLT</t>
  </si>
  <si>
    <t>MEDIUM CHAROCAL</t>
  </si>
  <si>
    <t>8100 (LRD LT-BLUE)</t>
  </si>
  <si>
    <t>ROSE-WOOD</t>
  </si>
  <si>
    <t>TSL-S-F-4721</t>
  </si>
  <si>
    <t>CATHAY SPICE</t>
  </si>
  <si>
    <t>SHALE</t>
  </si>
  <si>
    <t>SQCJ-4000</t>
  </si>
  <si>
    <t>SQCJ-1000</t>
  </si>
  <si>
    <t>SLPA-3050</t>
  </si>
  <si>
    <t>TMSF-2000</t>
  </si>
  <si>
    <t>YR-TG1397-286</t>
  </si>
  <si>
    <t>HTQAF-3750</t>
  </si>
  <si>
    <t>RUBY RED</t>
  </si>
  <si>
    <t>TAUPE+IVORY</t>
  </si>
  <si>
    <t>SKY BLUE/BLACK</t>
  </si>
  <si>
    <t>1057-D0136</t>
  </si>
  <si>
    <t>1057-D0218</t>
  </si>
  <si>
    <t>1057-D0719</t>
  </si>
  <si>
    <t>X327</t>
  </si>
  <si>
    <t>B844</t>
  </si>
  <si>
    <t>PINK SILVER</t>
  </si>
  <si>
    <t>BLUE-SILVER</t>
  </si>
  <si>
    <t>AF119-17</t>
  </si>
  <si>
    <t>NAVY/STORMY</t>
  </si>
  <si>
    <t>BLACK/PHANTOM</t>
  </si>
  <si>
    <t>LIGHT BLUE/CANAL KNIT</t>
  </si>
  <si>
    <t>MILITARY OLIVE/KELP KNIT</t>
  </si>
  <si>
    <t>COLD GREY/LIGHT GREY</t>
  </si>
  <si>
    <t>FOSSIL/GREIGE KNIT</t>
  </si>
  <si>
    <t>IRON GREY/FOG GREY</t>
  </si>
  <si>
    <t>SPQF-8910</t>
  </si>
  <si>
    <t>HS-LY2061-BEIGE CORK</t>
  </si>
  <si>
    <t>TZA-1663</t>
  </si>
  <si>
    <t>TSL-K856</t>
  </si>
  <si>
    <t>TZAX-K850</t>
  </si>
  <si>
    <t>TSL-D432</t>
  </si>
  <si>
    <t>TZAX-K311</t>
  </si>
  <si>
    <t>TSL-4972</t>
  </si>
  <si>
    <t>BY1678-20</t>
  </si>
  <si>
    <t>TZAX-2070</t>
  </si>
  <si>
    <t>ANGORA</t>
  </si>
  <si>
    <t>SMAY-3650</t>
  </si>
  <si>
    <t>INK NAVY</t>
  </si>
  <si>
    <t>TSL-6070</t>
  </si>
  <si>
    <t>2003A-6</t>
  </si>
  <si>
    <t>BLACK-TAN</t>
  </si>
  <si>
    <t>COCONUT</t>
  </si>
  <si>
    <t>ETN621-D0719</t>
  </si>
  <si>
    <t>INK BLUE</t>
  </si>
  <si>
    <t>CHOCOLATE BROWN</t>
  </si>
  <si>
    <t>TSL-S-F-5058</t>
  </si>
  <si>
    <t>HW-6040-BOTTOM GALCIER</t>
  </si>
  <si>
    <t>TSL-K544</t>
  </si>
  <si>
    <t>MUD-BEIGE</t>
  </si>
  <si>
    <t>ROYAL/008</t>
  </si>
  <si>
    <t>HAVANNA</t>
  </si>
  <si>
    <t>LIGHT BLUE/CANAL BLUE</t>
  </si>
  <si>
    <t>YELLOW/6100</t>
  </si>
  <si>
    <t>FLAME</t>
  </si>
  <si>
    <t>S20-2003A-11</t>
  </si>
  <si>
    <t>HS-S2042-06</t>
  </si>
  <si>
    <t>SSDA-890</t>
  </si>
  <si>
    <t>SLPA-3100</t>
  </si>
  <si>
    <t>YR-Y1724-05</t>
  </si>
  <si>
    <t>ETN621-D0218</t>
  </si>
  <si>
    <t>X008</t>
  </si>
  <si>
    <t>W092</t>
  </si>
  <si>
    <t>CHERRY</t>
  </si>
  <si>
    <t>THLX-3800</t>
  </si>
  <si>
    <t>BY1687-9</t>
  </si>
  <si>
    <t>HW-6040-FLAKEN</t>
  </si>
  <si>
    <t>YH21030-11</t>
  </si>
  <si>
    <t>BC-99010-TURKISH COFFEE</t>
  </si>
  <si>
    <t>PEAT</t>
  </si>
  <si>
    <t>TAUPE-PINK</t>
  </si>
  <si>
    <t>D0810</t>
  </si>
  <si>
    <t>BLUETTE</t>
  </si>
  <si>
    <t>NETRUAL GREY</t>
  </si>
  <si>
    <t>3720-RUSSET</t>
  </si>
  <si>
    <t>TEA</t>
  </si>
  <si>
    <t>BLACK-COFFEE</t>
  </si>
  <si>
    <t>CM190722-TAUPE</t>
  </si>
  <si>
    <t>CM190722-NATURAL</t>
  </si>
  <si>
    <t>CM190722-BLACK/BROWN</t>
  </si>
  <si>
    <t>CM190722-BLACK</t>
  </si>
  <si>
    <t>SL-A023-BLACK/BROWN</t>
  </si>
  <si>
    <t>SL-A2023-BLACK</t>
  </si>
  <si>
    <t>2803-5</t>
  </si>
  <si>
    <t>AF119-06</t>
  </si>
  <si>
    <t>AF19-13</t>
  </si>
  <si>
    <t>SL-F2020-TAN</t>
  </si>
  <si>
    <t>2003A-11</t>
  </si>
  <si>
    <t>SMAY-2650</t>
  </si>
  <si>
    <t>CINGER BREAD</t>
  </si>
  <si>
    <t>SL-F-2020-BLACK /BROWN</t>
  </si>
  <si>
    <t>SL-F-2020-BLACK</t>
  </si>
  <si>
    <t>TSL-K851</t>
  </si>
  <si>
    <t>TZBY-8900</t>
  </si>
  <si>
    <t>GREY+BLUE</t>
  </si>
  <si>
    <t>SELLA</t>
  </si>
  <si>
    <t>SL-A023-BLACK</t>
  </si>
  <si>
    <t>SL-A023-TAN</t>
  </si>
  <si>
    <t>SMBY-2000</t>
  </si>
  <si>
    <t>TMQP-2000</t>
  </si>
  <si>
    <t>DK-CHINO</t>
  </si>
  <si>
    <t>SKIN</t>
  </si>
  <si>
    <t>MIDDLE GREY</t>
  </si>
  <si>
    <t>90HAR</t>
  </si>
  <si>
    <t>BANANA/YELLOW</t>
  </si>
  <si>
    <t>H4263</t>
  </si>
  <si>
    <t>H4367</t>
  </si>
  <si>
    <t>D0977</t>
  </si>
  <si>
    <t>D7008</t>
  </si>
  <si>
    <t>D7053</t>
  </si>
  <si>
    <t>D7019</t>
  </si>
  <si>
    <t>62SCQ</t>
  </si>
  <si>
    <t>U7308</t>
  </si>
  <si>
    <t>Z0019</t>
  </si>
  <si>
    <t>Z0520</t>
  </si>
  <si>
    <t>Z0568</t>
  </si>
  <si>
    <t>U3861</t>
  </si>
  <si>
    <t>Q9018</t>
  </si>
  <si>
    <t>P7800</t>
  </si>
  <si>
    <t>H4283</t>
  </si>
  <si>
    <t>OM395</t>
  </si>
  <si>
    <t>U1428</t>
  </si>
  <si>
    <t>T059</t>
  </si>
  <si>
    <t>AB823</t>
  </si>
  <si>
    <t>6647-3</t>
  </si>
  <si>
    <t>DB20</t>
  </si>
  <si>
    <t>D175</t>
  </si>
  <si>
    <t>LX114</t>
  </si>
  <si>
    <t>SJ195</t>
  </si>
  <si>
    <t>D748</t>
  </si>
  <si>
    <t>LY176</t>
  </si>
  <si>
    <t>SNAZ-5000</t>
  </si>
  <si>
    <t>JAS-S-0183-DK BLUE</t>
  </si>
  <si>
    <t>SAAF-1000</t>
  </si>
  <si>
    <t>FOG/SILVER</t>
  </si>
  <si>
    <t>TZAX-531</t>
  </si>
  <si>
    <t>TZAX-403</t>
  </si>
  <si>
    <t>TZAX-380</t>
  </si>
  <si>
    <t>TZAX-4027</t>
  </si>
  <si>
    <t>TZAX-6072</t>
  </si>
  <si>
    <t>D9408</t>
  </si>
  <si>
    <t>G9408</t>
  </si>
  <si>
    <t>H6959</t>
  </si>
  <si>
    <t>TCQR-450</t>
  </si>
  <si>
    <t>SL-F-2020</t>
  </si>
  <si>
    <t>LKS-Z-5700</t>
  </si>
  <si>
    <t>WHISKEY</t>
  </si>
  <si>
    <t>LSLQ</t>
  </si>
  <si>
    <t>LIMEN</t>
  </si>
  <si>
    <t>TSL-S-F-2020</t>
  </si>
  <si>
    <t>HS-S2015-1/BEIGE+BLACK</t>
  </si>
  <si>
    <t>HS-S2015-4/NATURAL CORE</t>
  </si>
  <si>
    <t>TZAX-1657</t>
  </si>
  <si>
    <t>TZAX-K673</t>
  </si>
  <si>
    <t>CASHEW</t>
  </si>
  <si>
    <t>SMOA-10</t>
  </si>
  <si>
    <t>H4238</t>
  </si>
  <si>
    <t>L3VCQ</t>
  </si>
  <si>
    <t>U7895</t>
  </si>
  <si>
    <t>D820</t>
  </si>
  <si>
    <t>ETN621-D0525</t>
  </si>
  <si>
    <t>ETN621-D0139</t>
  </si>
  <si>
    <t>1057-D0139</t>
  </si>
  <si>
    <t>TSL-4783</t>
  </si>
  <si>
    <t>TSL-4980</t>
  </si>
  <si>
    <t>TSL-4673</t>
  </si>
  <si>
    <t>TZAX-4980</t>
  </si>
  <si>
    <t>LIGHT-TAN</t>
  </si>
  <si>
    <t>CARAMEL</t>
  </si>
  <si>
    <t>KALUHA</t>
  </si>
  <si>
    <t>TZAX-3924</t>
  </si>
  <si>
    <t>BRACKEN</t>
  </si>
  <si>
    <t>BUTTER</t>
  </si>
  <si>
    <t>ETN621-D0607</t>
  </si>
  <si>
    <t>APRICOT</t>
  </si>
  <si>
    <t>G9407</t>
  </si>
  <si>
    <t>SMOA-24</t>
  </si>
  <si>
    <t>SMOA-22</t>
  </si>
  <si>
    <t>SMOA-14</t>
  </si>
  <si>
    <t>HX-2015-03-06</t>
  </si>
  <si>
    <t>TZAX-0048</t>
  </si>
  <si>
    <t>TSL-1657</t>
  </si>
  <si>
    <t>TZAX-1327</t>
  </si>
  <si>
    <t>SNAZ-5200</t>
  </si>
  <si>
    <t>SNAZ-8700</t>
  </si>
  <si>
    <t>BH-SS19027-6</t>
  </si>
  <si>
    <t>SLWY-0001</t>
  </si>
  <si>
    <t>SLWY-2400</t>
  </si>
  <si>
    <t>SLWY-2000</t>
  </si>
  <si>
    <t>TCOR-0001</t>
  </si>
  <si>
    <t>1057-D0525</t>
  </si>
  <si>
    <t>SCAP-003 NATURAL+GOLD</t>
  </si>
  <si>
    <t>BH-SS19027-2</t>
  </si>
  <si>
    <t>COOKIE DOUGH</t>
  </si>
  <si>
    <t>HAIWIYAN SUNSET</t>
  </si>
  <si>
    <t>TERRA KOTTA</t>
  </si>
  <si>
    <t>HS-LY2042D-BEIGE CORK</t>
  </si>
  <si>
    <t>TZAX-K443</t>
  </si>
  <si>
    <t>SMOA-31</t>
  </si>
  <si>
    <t>TSSW-6300</t>
  </si>
  <si>
    <t>TSL-S-F-311</t>
  </si>
  <si>
    <t>HAAS</t>
  </si>
  <si>
    <t>SHHX-2000</t>
  </si>
  <si>
    <t>1057-D06070</t>
  </si>
  <si>
    <t>CHINO/CHOCOLATE</t>
  </si>
  <si>
    <t>OLD SILVER</t>
  </si>
  <si>
    <t>I7077</t>
  </si>
  <si>
    <t>N9509</t>
  </si>
  <si>
    <t>H7283</t>
  </si>
  <si>
    <t>G9472</t>
  </si>
  <si>
    <t>SL-0L3-BLACK</t>
  </si>
  <si>
    <t>XTMB-0001</t>
  </si>
  <si>
    <t>TSL-S-F-8481</t>
  </si>
  <si>
    <t>Y3253</t>
  </si>
  <si>
    <t>FRENCH-ROAST</t>
  </si>
  <si>
    <t>HF-8202-03</t>
  </si>
  <si>
    <t>QCJ-4000</t>
  </si>
  <si>
    <t>TZAX-CLAY</t>
  </si>
  <si>
    <t>AF119-1</t>
  </si>
  <si>
    <t>TZAX-K625</t>
  </si>
  <si>
    <t>S600</t>
  </si>
  <si>
    <t>GREY MUD</t>
  </si>
  <si>
    <t>SL-023</t>
  </si>
  <si>
    <t>XTMB-0003</t>
  </si>
  <si>
    <t>TZ00404-7#</t>
  </si>
  <si>
    <t>SGY-JM-0032</t>
  </si>
  <si>
    <t>SGY-JM-1000</t>
  </si>
  <si>
    <t>YR-TG1712-05</t>
  </si>
  <si>
    <t>BH-2019-03-12-06</t>
  </si>
  <si>
    <t>BLACK/GOLDEN/RED</t>
  </si>
  <si>
    <t>OM410</t>
  </si>
  <si>
    <t>U3338</t>
  </si>
  <si>
    <t>SS20-ROYAL</t>
  </si>
  <si>
    <t>G9463</t>
  </si>
  <si>
    <t>YELLOW/GOLDEN</t>
  </si>
  <si>
    <t>Z0868</t>
  </si>
  <si>
    <t>SL-A023</t>
  </si>
  <si>
    <t>S10208-001</t>
  </si>
  <si>
    <t>PINK CM-135</t>
  </si>
  <si>
    <t>SL-0208-4700</t>
  </si>
  <si>
    <t>TSL-K625</t>
  </si>
  <si>
    <t>HB 19 FWA5-1</t>
  </si>
  <si>
    <t>HB 19 FWA5-5</t>
  </si>
  <si>
    <t>CORAL PINK/CAMOROSE</t>
  </si>
  <si>
    <t>GOLDEN+PRIROSE</t>
  </si>
  <si>
    <t>LQW-08MM</t>
  </si>
  <si>
    <t>OH-N07-B117</t>
  </si>
  <si>
    <t>CV-RG204</t>
  </si>
  <si>
    <t>THLX-3000</t>
  </si>
  <si>
    <t>ETN621-D0136</t>
  </si>
  <si>
    <t>BEIGE/BLACK</t>
  </si>
  <si>
    <t>BLACK/ROSE</t>
  </si>
  <si>
    <t>OLIVE/RED</t>
  </si>
  <si>
    <t>WHITE/PINK</t>
  </si>
  <si>
    <t>G9471</t>
  </si>
  <si>
    <t>SMOA-30</t>
  </si>
  <si>
    <t>H4457</t>
  </si>
  <si>
    <t>E9639</t>
  </si>
  <si>
    <t>FLAME RED</t>
  </si>
  <si>
    <t>SMOA-32</t>
  </si>
  <si>
    <t>SMOA-28</t>
  </si>
  <si>
    <t>SMOA-07</t>
  </si>
  <si>
    <t>BISON</t>
  </si>
  <si>
    <t>ETLRW-0001</t>
  </si>
  <si>
    <t>SQHY-0001</t>
  </si>
  <si>
    <t>SQHY-3700</t>
  </si>
  <si>
    <t>ETLRW-146</t>
  </si>
  <si>
    <t>ETSL-2734</t>
  </si>
  <si>
    <t>ETSL-8489</t>
  </si>
  <si>
    <t>ETSL-5698</t>
  </si>
  <si>
    <t>SQSS-08MM</t>
  </si>
  <si>
    <t>QF-2139-11</t>
  </si>
  <si>
    <t>QF-2139-16</t>
  </si>
  <si>
    <t>A2338</t>
  </si>
  <si>
    <t>B2446</t>
  </si>
  <si>
    <t>BLUSH CA MTS</t>
  </si>
  <si>
    <t>14131444-2-BLACK</t>
  </si>
  <si>
    <t>14131444-21-BLACK</t>
  </si>
  <si>
    <t>TRANSPARENT</t>
  </si>
  <si>
    <t>CLARKS GREEN</t>
  </si>
  <si>
    <t>CLARKS CJCA</t>
  </si>
  <si>
    <t>CLARKS INSPECTION</t>
  </si>
  <si>
    <t>CINNAMON</t>
  </si>
  <si>
    <t>NORDIC –RED</t>
  </si>
  <si>
    <t>NARRATIVE-NAVY</t>
  </si>
  <si>
    <t>GREY+RED</t>
  </si>
  <si>
    <t>YC-04WWTPE</t>
  </si>
  <si>
    <t>LQSS-MERRELL-0.6MM</t>
  </si>
  <si>
    <t>LQB-MERRELL-1 MM</t>
  </si>
  <si>
    <t>TSL-TAN</t>
  </si>
  <si>
    <t>ETSL-S-F-8481</t>
  </si>
  <si>
    <t>ETSL-S-F-366</t>
  </si>
  <si>
    <t>ETSL-210</t>
  </si>
  <si>
    <t>ETSL-3855</t>
  </si>
  <si>
    <t>ETSL-0001</t>
  </si>
  <si>
    <t>JLB-085-28</t>
  </si>
  <si>
    <t>JHB-095-4</t>
  </si>
  <si>
    <t>JHB-095-9</t>
  </si>
  <si>
    <t>K365</t>
  </si>
  <si>
    <t>OLIVE BROWN</t>
  </si>
  <si>
    <t>WHITE-MERRELL</t>
  </si>
  <si>
    <t>DRESS-BLUE</t>
  </si>
  <si>
    <t>ETSL-S-F-6350</t>
  </si>
  <si>
    <t>ETSL-S-F-K510</t>
  </si>
  <si>
    <t>ETSL-S-F-3648</t>
  </si>
  <si>
    <t>ETSL-S-F-5826</t>
  </si>
  <si>
    <t>ETSL-S-F-3724</t>
  </si>
  <si>
    <t>ETSL-S-F-5698</t>
  </si>
  <si>
    <t>SHLF-3800</t>
  </si>
  <si>
    <t>SHLF-0001</t>
  </si>
  <si>
    <t>SMOA-01</t>
  </si>
  <si>
    <t>AF-119-10</t>
  </si>
  <si>
    <t>AF-119-11</t>
  </si>
  <si>
    <t>ETSL-368</t>
  </si>
  <si>
    <t>ETSL-3648</t>
  </si>
  <si>
    <t>LT-NAVY</t>
  </si>
  <si>
    <t>NICKEL</t>
  </si>
  <si>
    <t>DUSTY-OLIVE</t>
  </si>
  <si>
    <t>U8712</t>
  </si>
  <si>
    <t>K6020</t>
  </si>
  <si>
    <t>H1519</t>
  </si>
  <si>
    <t>Z0820</t>
  </si>
  <si>
    <t>D828</t>
  </si>
  <si>
    <t>SJ1403</t>
  </si>
  <si>
    <t>S073</t>
  </si>
  <si>
    <t>DARK-TAN</t>
  </si>
  <si>
    <t>CM190772-NATURAL</t>
  </si>
  <si>
    <t>JLB-085-31</t>
  </si>
  <si>
    <t>JLB-085-25</t>
  </si>
  <si>
    <t>HSJW-567</t>
  </si>
  <si>
    <t>TETORON</t>
  </si>
  <si>
    <t>JC-50</t>
  </si>
  <si>
    <t>KF60602-2</t>
  </si>
  <si>
    <t>ETSL-S-F-K607</t>
  </si>
  <si>
    <t>DARK-NAVY</t>
  </si>
  <si>
    <t>NUDO</t>
  </si>
  <si>
    <t>ANCHOR</t>
  </si>
  <si>
    <t>BARK</t>
  </si>
  <si>
    <t>TORTORA</t>
  </si>
  <si>
    <t>DK-OLIVE</t>
  </si>
  <si>
    <t>HAWAIAN SUNSET</t>
  </si>
  <si>
    <t>BLOOD ORANGE</t>
  </si>
  <si>
    <t>SAFRAN</t>
  </si>
  <si>
    <t>CHINOOK</t>
  </si>
  <si>
    <t>NEW COGNAC</t>
  </si>
  <si>
    <t>BW37Y</t>
  </si>
  <si>
    <t>19-1111</t>
  </si>
  <si>
    <t>BLACK/GRAY/SILVER</t>
  </si>
  <si>
    <t>BROWN/GOLD</t>
  </si>
  <si>
    <t>SNJH-3800</t>
  </si>
  <si>
    <t>SRAZ-010</t>
  </si>
  <si>
    <t>ETSL-S-F2027/2070</t>
  </si>
  <si>
    <t>QF-2139-06</t>
  </si>
  <si>
    <t>QF-2139-15</t>
  </si>
  <si>
    <t>QF-213-13</t>
  </si>
  <si>
    <t>ESPENSO</t>
  </si>
  <si>
    <t>PABBLE ME</t>
  </si>
  <si>
    <t>NICE FILL</t>
  </si>
  <si>
    <t>K1478</t>
  </si>
  <si>
    <t>G9479</t>
  </si>
  <si>
    <t>ETSL-S-F-2734</t>
  </si>
  <si>
    <t>SOHY-3700</t>
  </si>
  <si>
    <t>Z0825</t>
  </si>
  <si>
    <t>K3049</t>
  </si>
  <si>
    <t>911PR</t>
  </si>
  <si>
    <t>K1218</t>
  </si>
  <si>
    <t>18-1017</t>
  </si>
  <si>
    <t>16-1407</t>
  </si>
  <si>
    <t>SA306</t>
  </si>
  <si>
    <t>BLOOD RED ORANGE</t>
  </si>
  <si>
    <t>HSJW-567-01</t>
  </si>
  <si>
    <t>CMA370#10</t>
  </si>
  <si>
    <t>D787</t>
  </si>
  <si>
    <t>ZY256</t>
  </si>
  <si>
    <t>D800</t>
  </si>
  <si>
    <t>D400</t>
  </si>
  <si>
    <t>QF-2139-13</t>
  </si>
  <si>
    <t>HW-6040-TAN</t>
  </si>
  <si>
    <t>SADDLE TAN</t>
  </si>
  <si>
    <t>MOON ROCK</t>
  </si>
  <si>
    <t>JLB-101-01</t>
  </si>
  <si>
    <t>KANGAROO</t>
  </si>
  <si>
    <t>ARMY</t>
  </si>
  <si>
    <t>MERREL GREY</t>
  </si>
  <si>
    <t>MERREL OAK</t>
  </si>
  <si>
    <t>MONKS ROBE</t>
  </si>
  <si>
    <t>18-0513TPG</t>
  </si>
  <si>
    <t>MERREL CAMEL</t>
  </si>
  <si>
    <t>ANBURN</t>
  </si>
  <si>
    <t>BLACK+NAVY</t>
  </si>
  <si>
    <t>DUSTY LAVENDER</t>
  </si>
  <si>
    <t>HW-6040-DARK-TAN</t>
  </si>
  <si>
    <t>SSTQ-0001</t>
  </si>
  <si>
    <t>QF-2171-01 BLACK</t>
  </si>
  <si>
    <t>QF-2171-02 NAVY</t>
  </si>
  <si>
    <t>QF-2171-19 CINNAMON</t>
  </si>
  <si>
    <t>SCOL-0001</t>
  </si>
  <si>
    <t>SQHF-0001</t>
  </si>
  <si>
    <t>19-4006 BLACK</t>
  </si>
  <si>
    <t>SQJY-5190</t>
  </si>
  <si>
    <t>SCRC-803 RED/TAN</t>
  </si>
  <si>
    <t>14131444-21 BLACK</t>
  </si>
  <si>
    <t>CMA-370 PIG</t>
  </si>
  <si>
    <t>WREN</t>
  </si>
  <si>
    <t>QF-2139-12 COFE</t>
  </si>
  <si>
    <t>QF-2139-16-BLACK</t>
  </si>
  <si>
    <t>ETSL-K353</t>
  </si>
  <si>
    <t>TZA-0001</t>
  </si>
  <si>
    <t>MARSHMELLOW</t>
  </si>
  <si>
    <t>PORCINI</t>
  </si>
  <si>
    <t>BRITISH TAN</t>
  </si>
  <si>
    <t>BUNDLE</t>
  </si>
  <si>
    <t>BLOOD RED</t>
  </si>
  <si>
    <t>MONSIONSTONE</t>
  </si>
  <si>
    <t>DK-SCHINO</t>
  </si>
  <si>
    <t>DANISH-BROWN</t>
  </si>
  <si>
    <t>BOTTOM GLAUCER GREY</t>
  </si>
  <si>
    <t>WARM TAUPE</t>
  </si>
  <si>
    <t>ETSL-S-F-8489</t>
  </si>
  <si>
    <t>TSL-8481</t>
  </si>
  <si>
    <t>K6001</t>
  </si>
  <si>
    <t>U4020</t>
  </si>
  <si>
    <t>K0168</t>
  </si>
  <si>
    <t>SNSW-3800</t>
  </si>
  <si>
    <t>ETJL-S-F-K353</t>
  </si>
  <si>
    <t>DRIFTWOOD-TAN</t>
  </si>
  <si>
    <t>ETS-S-F-3648</t>
  </si>
  <si>
    <t>SCRC-803</t>
  </si>
  <si>
    <t>QF-2171-01</t>
  </si>
  <si>
    <t>ETS-S-F-2027</t>
  </si>
  <si>
    <t>ETSL-S-F-368</t>
  </si>
  <si>
    <t>ZINFUNDLE</t>
  </si>
  <si>
    <t>AUTUMN-BLAZE</t>
  </si>
  <si>
    <t>MARS-RED</t>
  </si>
  <si>
    <t>OUTERSPACE</t>
  </si>
  <si>
    <t>TR2 BLACK</t>
  </si>
  <si>
    <t>ETLRW-3900</t>
  </si>
  <si>
    <t>JH-10039-3950</t>
  </si>
  <si>
    <t>BLACK EMBOIDERY</t>
  </si>
  <si>
    <t>19-1241-BRANDY</t>
  </si>
  <si>
    <t>19-2420-TAUPE</t>
  </si>
  <si>
    <t>CROCODITE</t>
  </si>
  <si>
    <t>SX100</t>
  </si>
  <si>
    <t>LY257</t>
  </si>
  <si>
    <t>LY260</t>
  </si>
  <si>
    <t>D714</t>
  </si>
  <si>
    <t>D783</t>
  </si>
  <si>
    <t>D898</t>
  </si>
  <si>
    <t>WHEAT</t>
  </si>
  <si>
    <t>BXE-2013-BLACK</t>
  </si>
  <si>
    <t>BXE-2013-BROWN</t>
  </si>
  <si>
    <t>16-1120-NAVY</t>
  </si>
  <si>
    <t>SNJH-8905</t>
  </si>
  <si>
    <t>GRAVITY GREY</t>
  </si>
  <si>
    <t>CHEROKEE</t>
  </si>
  <si>
    <t>RED WOOD</t>
  </si>
  <si>
    <t>SQHY-3648</t>
  </si>
  <si>
    <t>BC-99010-DARK BROWN</t>
  </si>
  <si>
    <t>DK BROWN EMBOIDERY</t>
  </si>
  <si>
    <t>ETSL-K274</t>
  </si>
  <si>
    <t>S140</t>
  </si>
  <si>
    <t>JLB-085-30</t>
  </si>
  <si>
    <t>JLB-093-15</t>
  </si>
  <si>
    <t>JLB-093-16</t>
  </si>
  <si>
    <t>JLB-093-17</t>
  </si>
  <si>
    <t>ERAM-BLACK</t>
  </si>
  <si>
    <t>HW-6040-DARK BROWN</t>
  </si>
  <si>
    <t>SMOA-10B-BRANDY</t>
  </si>
  <si>
    <t>SLO208-02-NUT</t>
  </si>
  <si>
    <t>D657</t>
  </si>
  <si>
    <t>LY255</t>
  </si>
  <si>
    <t>D848</t>
  </si>
  <si>
    <t>D819</t>
  </si>
  <si>
    <t>DUSTY OLIVE</t>
  </si>
  <si>
    <t>CMA370-LT-BEIGE</t>
  </si>
  <si>
    <t>PLDC0029</t>
  </si>
  <si>
    <t>SMOKE-GREY</t>
  </si>
  <si>
    <t>LINEN</t>
  </si>
  <si>
    <t>BC-9091-BEIGE</t>
  </si>
  <si>
    <t>BC-909-BLACK</t>
  </si>
  <si>
    <t>BC-909-BLACK/BEIGE</t>
  </si>
  <si>
    <t>SRZ-001</t>
  </si>
  <si>
    <t>SMSF-3000</t>
  </si>
  <si>
    <t>D396</t>
  </si>
  <si>
    <t>D282</t>
  </si>
  <si>
    <t>D629</t>
  </si>
  <si>
    <t>E767</t>
  </si>
  <si>
    <t>D656</t>
  </si>
  <si>
    <t>D739</t>
  </si>
  <si>
    <t>D775</t>
  </si>
  <si>
    <t>JLB-085-26</t>
  </si>
  <si>
    <t>D764</t>
  </si>
  <si>
    <t>SJ495</t>
  </si>
  <si>
    <t>D755</t>
  </si>
  <si>
    <t>K6024</t>
  </si>
  <si>
    <t>ESPRESSO</t>
  </si>
  <si>
    <t>SA344</t>
  </si>
  <si>
    <t>SA362</t>
  </si>
  <si>
    <t>TAN/YELLOW</t>
  </si>
  <si>
    <t>SQHE-0001</t>
  </si>
  <si>
    <t>CVSK-1MM</t>
  </si>
  <si>
    <t>JET-BLACK</t>
  </si>
  <si>
    <t>CAMEO-ROSE</t>
  </si>
  <si>
    <t>VAPOR BLUE</t>
  </si>
  <si>
    <t>CRUST</t>
  </si>
  <si>
    <t>MANSIONSTONE</t>
  </si>
  <si>
    <t>LT- COFE</t>
  </si>
  <si>
    <t>GARGOYLE</t>
  </si>
  <si>
    <t>HUSHED VIOLET</t>
  </si>
  <si>
    <t>D625</t>
  </si>
  <si>
    <t>LY261</t>
  </si>
  <si>
    <t>EJH-10039-3950</t>
  </si>
  <si>
    <t>NUT CALF GRAIN</t>
  </si>
  <si>
    <t>Z0603</t>
  </si>
  <si>
    <t>OIUBR</t>
  </si>
  <si>
    <t>LT-RED</t>
  </si>
  <si>
    <t>CARBON</t>
  </si>
  <si>
    <t>DARK-DENIM</t>
  </si>
  <si>
    <t>ETSL-S-F-K353</t>
  </si>
  <si>
    <t>BUNGEE COYD 18-0513</t>
  </si>
  <si>
    <t>AF-119-11-BLACK</t>
  </si>
  <si>
    <t>FOG-BLUE</t>
  </si>
  <si>
    <t>PALOMA GREY</t>
  </si>
  <si>
    <t>SILVER GREEN</t>
  </si>
  <si>
    <t>SILVER CAFE</t>
  </si>
  <si>
    <t>GOLDEN CAFE</t>
  </si>
  <si>
    <t>JSJW-567-01</t>
  </si>
  <si>
    <t>HY5942-184510</t>
  </si>
  <si>
    <t>HY5942-192816</t>
  </si>
  <si>
    <t>HY5942-BLACK</t>
  </si>
  <si>
    <t>SJ403</t>
  </si>
  <si>
    <t>S102208-580</t>
  </si>
  <si>
    <t>SPERRY</t>
  </si>
  <si>
    <t>CASK-MTS</t>
  </si>
  <si>
    <t>S10208-580 BORDEAUX</t>
  </si>
  <si>
    <t>SQNY-0001</t>
  </si>
  <si>
    <t>D695</t>
  </si>
  <si>
    <t>RD034</t>
  </si>
  <si>
    <t>VIOLET/LEMON</t>
  </si>
  <si>
    <t>FOG GREY/GREEN</t>
  </si>
  <si>
    <t>LX040</t>
  </si>
  <si>
    <t>VIOLET</t>
  </si>
  <si>
    <t>BROWN-SUGAR</t>
  </si>
  <si>
    <t>CAMEO ROSE/SHADOW GREY</t>
  </si>
  <si>
    <t>HY4554-OLIVE</t>
  </si>
  <si>
    <t>QF-2171-02</t>
  </si>
  <si>
    <t>QF-2171-19</t>
  </si>
  <si>
    <t>BOULDER</t>
  </si>
  <si>
    <t>SMAY-3600</t>
  </si>
  <si>
    <t>GRECGE</t>
  </si>
  <si>
    <t>ETSL-4972</t>
  </si>
  <si>
    <t>TZAX-232</t>
  </si>
  <si>
    <t>TMSF-8900</t>
  </si>
  <si>
    <t>ETSL-S-F-K527</t>
  </si>
  <si>
    <t>ETSL-S-F-2180</t>
  </si>
  <si>
    <t>ETSL-S-F-5058</t>
  </si>
  <si>
    <t>ETSL-S-F-4972</t>
  </si>
  <si>
    <t>SPQF-4050</t>
  </si>
  <si>
    <t>TZAX-K093</t>
  </si>
  <si>
    <t>DGL200330-13</t>
  </si>
  <si>
    <t>SLHF-1100</t>
  </si>
  <si>
    <t>AF119-OFF WHITE</t>
  </si>
  <si>
    <t>SHFQ-NAVY</t>
  </si>
  <si>
    <t>SOCP-3000</t>
  </si>
  <si>
    <t>ETSLS-F-232</t>
  </si>
  <si>
    <t>BELEGA</t>
  </si>
  <si>
    <t>ETS-8575</t>
  </si>
  <si>
    <t>ETSL-3760</t>
  </si>
  <si>
    <t>ETSL-6071</t>
  </si>
  <si>
    <t>ETSL-6072</t>
  </si>
  <si>
    <t>ETSL-S-F-4560</t>
  </si>
  <si>
    <t>ETSL-S-F-8562</t>
  </si>
  <si>
    <t>TMSF-4600</t>
  </si>
  <si>
    <t>HS-2121-1 NATURAL CORK</t>
  </si>
  <si>
    <t>BH-SS18014-08-BLACK CORK</t>
  </si>
  <si>
    <t>ETSL-S-F-880</t>
  </si>
  <si>
    <t>BN-11205-BLACK</t>
  </si>
  <si>
    <t>BNS2163-SMOKE</t>
  </si>
  <si>
    <t>BNS-2163-BLAK</t>
  </si>
  <si>
    <t>ETSL-5635</t>
  </si>
  <si>
    <t>SMOA-33</t>
  </si>
  <si>
    <t>NEW DARK PLATINO</t>
  </si>
  <si>
    <t>LITHIUM</t>
  </si>
  <si>
    <t>ETSL-5058</t>
  </si>
  <si>
    <t>SMB-2000</t>
  </si>
  <si>
    <t>SMBZ-3050</t>
  </si>
  <si>
    <t>BNS-2130-SILVER</t>
  </si>
  <si>
    <t>BNS-2130-NEW DARK</t>
  </si>
  <si>
    <t>BNS-2130-LITHIUM</t>
  </si>
  <si>
    <t>TZA-3924</t>
  </si>
  <si>
    <t>AF119-14-BROWN</t>
  </si>
  <si>
    <t>BNS2363-DESERT</t>
  </si>
  <si>
    <t>BNS-2163-ICE</t>
  </si>
  <si>
    <t>BNS-2194-TAN</t>
  </si>
  <si>
    <t>BNS-2163-DARK-BLUE</t>
  </si>
  <si>
    <t>ETSL-8562</t>
  </si>
  <si>
    <t>SAAF-0527-1</t>
  </si>
  <si>
    <t>ETSL-S-F-6072</t>
  </si>
  <si>
    <t>ETSL-S-F-3431</t>
  </si>
  <si>
    <t>ETSL-S-F-5635</t>
  </si>
  <si>
    <t>ETSL-S-F-8575</t>
  </si>
  <si>
    <t>ETSL-3431</t>
  </si>
  <si>
    <t>SMOA-26</t>
  </si>
  <si>
    <t>B847</t>
  </si>
  <si>
    <t>W571</t>
  </si>
  <si>
    <t>B396</t>
  </si>
  <si>
    <t>HY-4523-BLACK</t>
  </si>
  <si>
    <t>HY-4554-RUST</t>
  </si>
  <si>
    <t>HY-5952-BLACK</t>
  </si>
  <si>
    <t>Z0012</t>
  </si>
  <si>
    <t>H1984</t>
  </si>
  <si>
    <t>G9569</t>
  </si>
  <si>
    <t>K1001</t>
  </si>
  <si>
    <t>ETSL-SF-K527</t>
  </si>
  <si>
    <t>ETSL-S-F-3681</t>
  </si>
  <si>
    <t>SK176</t>
  </si>
  <si>
    <t>TMSP-200</t>
  </si>
  <si>
    <t>ETSL-8575</t>
  </si>
  <si>
    <t>ETSL-3681</t>
  </si>
  <si>
    <t>HYL4554-19-1320</t>
  </si>
  <si>
    <t>W229</t>
  </si>
  <si>
    <t>HY4554-BLACK</t>
  </si>
  <si>
    <t>HY4554-BROWN</t>
  </si>
  <si>
    <t>HY5952-BLACK</t>
  </si>
  <si>
    <t>HY5952-BROWN</t>
  </si>
  <si>
    <t>HY4523-BLACK</t>
  </si>
  <si>
    <t>CANDY APPLE</t>
  </si>
  <si>
    <t>VENNOR</t>
  </si>
  <si>
    <t>FOG PINK</t>
  </si>
  <si>
    <t>SANDSHOWN</t>
  </si>
  <si>
    <t>SMOKE GREY+BLACK</t>
  </si>
  <si>
    <t>SMBZ-200</t>
  </si>
  <si>
    <t>WHITE/ALMOND</t>
  </si>
  <si>
    <t>G625CQ</t>
  </si>
  <si>
    <t>P7069</t>
  </si>
  <si>
    <t>BNS-2149-NEW DARK</t>
  </si>
  <si>
    <t>BNS-1506-LITHIUM</t>
  </si>
  <si>
    <t>SHZQ-3000</t>
  </si>
  <si>
    <t>BNS-2163-DESERT</t>
  </si>
  <si>
    <t>BNS-DARK BLUE</t>
  </si>
  <si>
    <t>AB396</t>
  </si>
  <si>
    <t>TEA-ROSE</t>
  </si>
  <si>
    <t>STELLA-TAN</t>
  </si>
  <si>
    <t>BRIGHT-WHITE</t>
  </si>
  <si>
    <t>SHPB-1000</t>
  </si>
  <si>
    <t>YHZ-1142-22</t>
  </si>
  <si>
    <t>ICE BLUE</t>
  </si>
  <si>
    <t>AF119-13</t>
  </si>
  <si>
    <t>DR21086-S-TAN</t>
  </si>
  <si>
    <t>DR21086-SILVER</t>
  </si>
  <si>
    <t>SHITAKE 18-1015</t>
  </si>
  <si>
    <t>NEW DARK TAN</t>
  </si>
  <si>
    <t>MERREL TAN</t>
  </si>
  <si>
    <t>Z0006</t>
  </si>
  <si>
    <t>D6400</t>
  </si>
  <si>
    <t>U2284</t>
  </si>
  <si>
    <t>OLD GOLDEN</t>
  </si>
  <si>
    <t>DANK-OLIVE</t>
  </si>
  <si>
    <t>BN11205-BLACK+6N</t>
  </si>
  <si>
    <t>BN2163-BLACK+8N</t>
  </si>
  <si>
    <t>BN-2191-BLACK+8N</t>
  </si>
  <si>
    <t>BNS-2098-SILVER</t>
  </si>
  <si>
    <t>BNS-2191-ORANGE RED</t>
  </si>
  <si>
    <t>BNS2146-NEW DARK</t>
  </si>
  <si>
    <t>HYL4554-BROWN</t>
  </si>
  <si>
    <t>CVWT-0.4 MM</t>
  </si>
  <si>
    <t>TZAX-5021</t>
  </si>
  <si>
    <t>TMSF-8800</t>
  </si>
  <si>
    <t>BNS-2146 NEW DARK PLATINO</t>
  </si>
  <si>
    <t>DARK-BEIGE</t>
  </si>
  <si>
    <t>TZAX-K529</t>
  </si>
  <si>
    <t>ORANGE RED</t>
  </si>
  <si>
    <t>BNS-2145NEW DARK PLATINO</t>
  </si>
  <si>
    <t>NAVY/OCEAN</t>
  </si>
  <si>
    <t>SHITATE</t>
  </si>
  <si>
    <t>SAHARA TAN</t>
  </si>
  <si>
    <t>DO535</t>
  </si>
  <si>
    <t>18-1048</t>
  </si>
  <si>
    <t>17-4020</t>
  </si>
  <si>
    <t>D0907</t>
  </si>
  <si>
    <t>D0506</t>
  </si>
  <si>
    <t>D1112</t>
  </si>
  <si>
    <t>D0726</t>
  </si>
  <si>
    <t>CMA370-2#CLOUD</t>
  </si>
  <si>
    <t>BNS-2163-SAND+8N</t>
  </si>
  <si>
    <t>BNS-2163-NEW DARK</t>
  </si>
  <si>
    <t>APPLE-RED</t>
  </si>
  <si>
    <t>D1330</t>
  </si>
  <si>
    <t>D0131</t>
  </si>
  <si>
    <t>QF-2107-3</t>
  </si>
  <si>
    <t>TZAX-K928</t>
  </si>
  <si>
    <t>TZAX-K174</t>
  </si>
  <si>
    <t>BNS-2095-SILVER</t>
  </si>
  <si>
    <t>BNS-2163-DARK NAVY</t>
  </si>
  <si>
    <t>BNS-2105-BLACK</t>
  </si>
  <si>
    <t>DR21086-01</t>
  </si>
  <si>
    <t>ETSL-S-F-8499</t>
  </si>
  <si>
    <t>SANDSTROM</t>
  </si>
  <si>
    <t>VINTAGE 48-TAN</t>
  </si>
  <si>
    <t>VINTAGE MADRID</t>
  </si>
  <si>
    <t>DESERT CA MTS</t>
  </si>
  <si>
    <t>BLUE SHADOW</t>
  </si>
  <si>
    <t>IVORY MTS</t>
  </si>
  <si>
    <t>ENAMEL BLUE</t>
  </si>
  <si>
    <t>LOTUS GREY</t>
  </si>
  <si>
    <t>FRENCH ROAST</t>
  </si>
  <si>
    <t>BNS-2191-BLACK+8N</t>
  </si>
  <si>
    <t>ORANGE YELLOW</t>
  </si>
  <si>
    <t>A2238</t>
  </si>
  <si>
    <t>D0607</t>
  </si>
  <si>
    <t>SGAZ-3600</t>
  </si>
  <si>
    <t>LPTH-3600</t>
  </si>
  <si>
    <t>WALFS WHITE</t>
  </si>
  <si>
    <t>POLAR WHITE</t>
  </si>
  <si>
    <t>SPANISH VILIA</t>
  </si>
  <si>
    <t>CAMEO GREEN</t>
  </si>
  <si>
    <t>SMCF-3050</t>
  </si>
  <si>
    <t>TZAX-K489</t>
  </si>
  <si>
    <t>SLHF-36050</t>
  </si>
  <si>
    <t>QF2107-3</t>
  </si>
  <si>
    <t>TZAX-8800</t>
  </si>
  <si>
    <t>BOSTON</t>
  </si>
  <si>
    <t>SHQF-4100</t>
  </si>
  <si>
    <t>HW-6040-MILKY</t>
  </si>
  <si>
    <t>HW-6040-BUBBLE</t>
  </si>
  <si>
    <t>BC-9900-SMOKE GREY</t>
  </si>
  <si>
    <t>HS2121-15 NATURAL</t>
  </si>
  <si>
    <t>LPTH-0001</t>
  </si>
  <si>
    <t>GLACEAN GREY</t>
  </si>
  <si>
    <t>STAR WHITE</t>
  </si>
  <si>
    <t>BNS-11205-BLACK</t>
  </si>
  <si>
    <t>PURE WHITE</t>
  </si>
  <si>
    <t>N9523</t>
  </si>
  <si>
    <t>G9409</t>
  </si>
  <si>
    <t>DAWN BLUE</t>
  </si>
  <si>
    <t>SILVER PINK</t>
  </si>
  <si>
    <t>ETSL-S-F-210</t>
  </si>
  <si>
    <t>PINE</t>
  </si>
  <si>
    <t>GOLD BROWN</t>
  </si>
  <si>
    <t>SLHF-3650</t>
  </si>
  <si>
    <t>BNS-2191-ICE BLUE</t>
  </si>
  <si>
    <t>Z0802</t>
  </si>
  <si>
    <t>K6026</t>
  </si>
  <si>
    <t>G9691</t>
  </si>
  <si>
    <t>SERA-2000</t>
  </si>
  <si>
    <t>SERA-3000</t>
  </si>
  <si>
    <t>DK SHADOW</t>
  </si>
  <si>
    <t>SMAY-2000</t>
  </si>
  <si>
    <t>SMOA-1000</t>
  </si>
  <si>
    <t>SHFQ-4100</t>
  </si>
  <si>
    <t>BNS-2130-NEW DARK PLATINO</t>
  </si>
  <si>
    <t>BC-99010-SMOKE GREY</t>
  </si>
  <si>
    <t>SPARROW</t>
  </si>
  <si>
    <t>EASY-CRUST</t>
  </si>
  <si>
    <t>GINGER-177</t>
  </si>
  <si>
    <t>CRUST MTS</t>
  </si>
  <si>
    <t>ETSL-S-F-4784</t>
  </si>
  <si>
    <t>SJAB-3000</t>
  </si>
  <si>
    <t>ETSL-S-F-4030</t>
  </si>
  <si>
    <t>TZAX-K505</t>
  </si>
  <si>
    <t>TZAX-K5021</t>
  </si>
  <si>
    <t>ETSL-442</t>
  </si>
  <si>
    <t>TXTX-8800</t>
  </si>
  <si>
    <t>ETSL-4030</t>
  </si>
  <si>
    <t>HJ128862341-02</t>
  </si>
  <si>
    <t>CLARKS DESERT</t>
  </si>
  <si>
    <t>DUSKY BLUE</t>
  </si>
  <si>
    <t>U8005</t>
  </si>
  <si>
    <t>BC-98002-BEIGE</t>
  </si>
  <si>
    <t>PURPLE/BLUE</t>
  </si>
  <si>
    <t>HS-2121-15 NATURAL</t>
  </si>
  <si>
    <t>HC-24</t>
  </si>
  <si>
    <t>DARK-CHOCOLATE</t>
  </si>
  <si>
    <t>CLOUD BURST</t>
  </si>
  <si>
    <t>RANE</t>
  </si>
  <si>
    <t>TT#1</t>
  </si>
  <si>
    <t>BIANCO</t>
  </si>
  <si>
    <t>NERO</t>
  </si>
  <si>
    <t>BIANCO CANDIDO</t>
  </si>
  <si>
    <t>TZTX-8800</t>
  </si>
  <si>
    <t>ETSL-4784</t>
  </si>
  <si>
    <t>ETSL-4783</t>
  </si>
  <si>
    <t>ETSL-371</t>
  </si>
  <si>
    <t>H5284</t>
  </si>
  <si>
    <t>DK GUM</t>
  </si>
  <si>
    <t>DGL200330-10</t>
  </si>
  <si>
    <t>LT-NUT</t>
  </si>
  <si>
    <t>TZTX-K093</t>
  </si>
  <si>
    <t>OYESTER GREY</t>
  </si>
  <si>
    <t>BH-SS2015-1</t>
  </si>
  <si>
    <t>HW-6040-SEAFORM</t>
  </si>
  <si>
    <t>QF-21063-NUT</t>
  </si>
  <si>
    <t>TZTX-3431</t>
  </si>
  <si>
    <t>DUSKY GREEN</t>
  </si>
  <si>
    <t>DK CHOCO</t>
  </si>
  <si>
    <t>CLARKS BRIGHT WHITE</t>
  </si>
  <si>
    <t>MOCHA BISQUE</t>
  </si>
  <si>
    <t>HS-2121-15</t>
  </si>
  <si>
    <t>HS-2118-1 CORK</t>
  </si>
  <si>
    <t>DGL200330-COGNAC</t>
  </si>
  <si>
    <t>BNS-2163-IVORY</t>
  </si>
  <si>
    <t>TZAX-B27-TAN</t>
  </si>
  <si>
    <t>POLE PINNISH GREY</t>
  </si>
  <si>
    <t>ETSL-S-F-POLE PINNISH GREY</t>
  </si>
  <si>
    <t>TZAX-7150</t>
  </si>
  <si>
    <t>TZAX-836</t>
  </si>
  <si>
    <t>TZTX-PALE PINNISH GREY</t>
  </si>
  <si>
    <t>QF-0923-BLACK</t>
  </si>
  <si>
    <t>TSCE-0001</t>
  </si>
  <si>
    <t>MUSHROOM</t>
  </si>
  <si>
    <t>ETS-S-F-4972</t>
  </si>
  <si>
    <t>DR21086-05</t>
  </si>
  <si>
    <t>GLUTIONOUS</t>
  </si>
  <si>
    <t>E7077</t>
  </si>
  <si>
    <t>Z0869</t>
  </si>
  <si>
    <t>DRIFTWOOD</t>
  </si>
  <si>
    <t>CLOUDY</t>
  </si>
  <si>
    <t>SLPA-3600</t>
  </si>
  <si>
    <t>ETSL-S-F-7150</t>
  </si>
  <si>
    <t>ETSL-S-F-3822</t>
  </si>
  <si>
    <t>ETSL-S-F-0001</t>
  </si>
  <si>
    <t>TZTX-BLACK</t>
  </si>
  <si>
    <t>TZTX-K505</t>
  </si>
  <si>
    <t>OYESTER</t>
  </si>
  <si>
    <t>TZAX-K365</t>
  </si>
  <si>
    <t>BNS-1205-BLACK</t>
  </si>
  <si>
    <t>BNS-2191-BLACK</t>
  </si>
  <si>
    <t>BNS-2163-DESERT CA</t>
  </si>
  <si>
    <t>SJ109</t>
  </si>
  <si>
    <t>QF-0923-RED</t>
  </si>
  <si>
    <t>QF-21063-16</t>
  </si>
  <si>
    <t>QF-21063-11</t>
  </si>
  <si>
    <t>BNS-2146-GOLDEN</t>
  </si>
  <si>
    <t>TZTX-K529</t>
  </si>
  <si>
    <t>TTGY-460</t>
  </si>
  <si>
    <t>TZTX-K174</t>
  </si>
  <si>
    <t>WATERMATON</t>
  </si>
  <si>
    <t>E7040</t>
  </si>
  <si>
    <t>Z0581</t>
  </si>
  <si>
    <t>D9651</t>
  </si>
  <si>
    <t>H7233</t>
  </si>
  <si>
    <t>U7525</t>
  </si>
  <si>
    <t>SGAZ-4200</t>
  </si>
  <si>
    <t>BLUE HEAVEN 17-4023</t>
  </si>
  <si>
    <t>G051</t>
  </si>
  <si>
    <t>HW-6040-OYESTER WHITE</t>
  </si>
  <si>
    <t>SCQP-001</t>
  </si>
  <si>
    <t>SHHG-2000</t>
  </si>
  <si>
    <t>BEIGE-GREEN</t>
  </si>
  <si>
    <t>T.MORO</t>
  </si>
  <si>
    <t>VINTAGE MADRID METALIC MTS</t>
  </si>
  <si>
    <t>VINTAGE NERO</t>
  </si>
  <si>
    <t>SHADOW</t>
  </si>
  <si>
    <t>SMOKE RED</t>
  </si>
  <si>
    <t>BNS-2163-LITHUM</t>
  </si>
  <si>
    <t>MADDER BROWN</t>
  </si>
  <si>
    <t>BRUNETTE</t>
  </si>
  <si>
    <t>COPPER MOUNTAIN</t>
  </si>
  <si>
    <t>PARCHMENT</t>
  </si>
  <si>
    <t>B211</t>
  </si>
  <si>
    <t>G5544</t>
  </si>
  <si>
    <t>Z0803</t>
  </si>
  <si>
    <t>D7627</t>
  </si>
  <si>
    <t>NIGHT TIME NAVY</t>
  </si>
  <si>
    <t>PUCE</t>
  </si>
  <si>
    <t>ROSE-BROWN</t>
  </si>
  <si>
    <t>HW-6040-LINEN</t>
  </si>
  <si>
    <t>ETSL-S-F-3964</t>
  </si>
  <si>
    <t>ETSL-S-F-580</t>
  </si>
  <si>
    <t>FYE04-07-DK BROWN</t>
  </si>
  <si>
    <t>CMA370-DK CHOCOLATE-#17</t>
  </si>
  <si>
    <t>SPERRY/BEAGE LILEN</t>
  </si>
  <si>
    <t>BC-98002-MEDIUM CHACORAL</t>
  </si>
  <si>
    <t>ETSL-380</t>
  </si>
  <si>
    <t>ETSL-580</t>
  </si>
  <si>
    <t>ETSL-410</t>
  </si>
  <si>
    <t>ETSL-329</t>
  </si>
  <si>
    <t>ETSL-880</t>
  </si>
  <si>
    <t>ETSL-K673</t>
  </si>
  <si>
    <t>HW-6040-CRUST</t>
  </si>
  <si>
    <t>TSL-S-F-7150</t>
  </si>
  <si>
    <t>TSL-S-F-4560</t>
  </si>
  <si>
    <t>JH-10018-550+2MM PU002</t>
  </si>
  <si>
    <t>COFFEE</t>
  </si>
  <si>
    <t>19-0812</t>
  </si>
  <si>
    <t>BN1001</t>
  </si>
  <si>
    <t>19-4006</t>
  </si>
  <si>
    <t>HS-2118-1</t>
  </si>
  <si>
    <t>QF-2139-11-RED</t>
  </si>
  <si>
    <t>SNJH-0001</t>
  </si>
  <si>
    <t>WHITE-SPERRY</t>
  </si>
  <si>
    <t>MOON BEAM</t>
  </si>
  <si>
    <t>SMOKED PEARL</t>
  </si>
  <si>
    <t>DK BROWN/WILD</t>
  </si>
  <si>
    <t>ETS-0001</t>
  </si>
  <si>
    <t>JLB-088-TAUPE</t>
  </si>
  <si>
    <t>W031</t>
  </si>
  <si>
    <t>BUNDLE MTS</t>
  </si>
  <si>
    <t>FEPE-4500</t>
  </si>
  <si>
    <t>SCMF-1350</t>
  </si>
  <si>
    <t>YC-04</t>
  </si>
  <si>
    <t>BRINDLE</t>
  </si>
  <si>
    <t>WOOD</t>
  </si>
  <si>
    <t>DANSON</t>
  </si>
  <si>
    <t>PROMO BROWN</t>
  </si>
  <si>
    <t>TYRE-19-0814TPX</t>
  </si>
  <si>
    <t>SHELTER-17-1310 TPG</t>
  </si>
  <si>
    <t>ETSL-S-F-5239</t>
  </si>
  <si>
    <t>BN1001-FRIAM BROWN</t>
  </si>
  <si>
    <t>FRIAM BROWN</t>
  </si>
  <si>
    <t>PALE/BROWN</t>
  </si>
  <si>
    <t>SLPA-2900</t>
  </si>
  <si>
    <t>BN1001-TRUFFLE-RED</t>
  </si>
  <si>
    <t>ETLRW-4889</t>
  </si>
  <si>
    <t>BC-98002-WHITE</t>
  </si>
  <si>
    <t>ETSL-4560</t>
  </si>
  <si>
    <t>ETSL-5239</t>
  </si>
  <si>
    <t>BN1001-DARK NAVY</t>
  </si>
  <si>
    <t>BN1001-RUBBER</t>
  </si>
  <si>
    <t>SCMF-3500</t>
  </si>
  <si>
    <t>ETLRW-8489</t>
  </si>
  <si>
    <t>BN1001-FORST GREY</t>
  </si>
  <si>
    <t>BN1001-DANSON</t>
  </si>
  <si>
    <t>BN1001-LIGHT BROWN</t>
  </si>
  <si>
    <t>BLACK/PURPLE</t>
  </si>
  <si>
    <t>ETLRW-4900</t>
  </si>
  <si>
    <t>BLACK-T2828</t>
  </si>
  <si>
    <t>K0507</t>
  </si>
  <si>
    <t>120601TPG</t>
  </si>
  <si>
    <t>FRIAR BRA-19-1230</t>
  </si>
  <si>
    <t>TELC-315-0001</t>
  </si>
  <si>
    <t>HY5942-181415</t>
  </si>
  <si>
    <t>QF-212041-07</t>
  </si>
  <si>
    <t>BURNT TOAST</t>
  </si>
  <si>
    <t>PINK YARROW/17-2034</t>
  </si>
  <si>
    <t>MUDDY</t>
  </si>
  <si>
    <t>JACARANDA 17-3930</t>
  </si>
  <si>
    <t>GLACIER GREY/14-4102</t>
  </si>
  <si>
    <t>PERSON RED/1860</t>
  </si>
  <si>
    <t>PAVEMENT 19-3900</t>
  </si>
  <si>
    <t>STELLA TAN</t>
  </si>
  <si>
    <t>ETSL-S-F-7118</t>
  </si>
  <si>
    <t>DARK TRIFFIE</t>
  </si>
  <si>
    <t>ROSE-TAN</t>
  </si>
  <si>
    <t>ARONA</t>
  </si>
  <si>
    <t>SHELTER</t>
  </si>
  <si>
    <t>NEWT 18-09-20 TPX</t>
  </si>
  <si>
    <t>MULCH 19-0910 TPX</t>
  </si>
  <si>
    <t>BURNT</t>
  </si>
  <si>
    <t>ZP590</t>
  </si>
  <si>
    <t>ROCK</t>
  </si>
  <si>
    <t>TELC-315-3800</t>
  </si>
  <si>
    <t>TELC-315-4500</t>
  </si>
  <si>
    <t>T2727-BLACK</t>
  </si>
  <si>
    <t>DK TAN</t>
  </si>
  <si>
    <t>QF-212071-07</t>
  </si>
  <si>
    <t>BLACK ANITY</t>
  </si>
  <si>
    <t>T282-BROWN</t>
  </si>
  <si>
    <t>SK192</t>
  </si>
  <si>
    <t>2L1221</t>
  </si>
  <si>
    <t>0796P</t>
  </si>
  <si>
    <t>25CAB-18-1112</t>
  </si>
  <si>
    <t>BLACK-25CAB</t>
  </si>
  <si>
    <t>GREY CLAY MTS</t>
  </si>
  <si>
    <t>27-1714F</t>
  </si>
  <si>
    <t>BC-98002-DARK BROWN</t>
  </si>
  <si>
    <t>E6022</t>
  </si>
  <si>
    <t>LZ809</t>
  </si>
  <si>
    <t>MULCH</t>
  </si>
  <si>
    <t>BNS 2075 TRUFFLE RED</t>
  </si>
  <si>
    <t>QF-212058-10</t>
  </si>
  <si>
    <t>WWS-1-21FW</t>
  </si>
  <si>
    <t>HY4575-FROST GREY</t>
  </si>
  <si>
    <t>HY4575-JAM RED</t>
  </si>
  <si>
    <t>HY4575-RED</t>
  </si>
  <si>
    <t>HY4575-BLACK</t>
  </si>
  <si>
    <t>HY4575-OLD RED</t>
  </si>
  <si>
    <t>L2130</t>
  </si>
  <si>
    <t>L2809</t>
  </si>
  <si>
    <t>GUNMETAL 2004</t>
  </si>
  <si>
    <t>ZP438</t>
  </si>
  <si>
    <t>SEA GREEN</t>
  </si>
  <si>
    <t>RICH MONKS ROBE</t>
  </si>
  <si>
    <t>H2806</t>
  </si>
  <si>
    <t>TAN/SILVER</t>
  </si>
  <si>
    <t>DEMITASSE 19-0712TPG</t>
  </si>
  <si>
    <t>BLUE/CORAL</t>
  </si>
  <si>
    <t>ALUMIUM</t>
  </si>
  <si>
    <t>DK-NICOTEAN</t>
  </si>
  <si>
    <t>LIENER ROCK</t>
  </si>
  <si>
    <t>BLUE IRIS</t>
  </si>
  <si>
    <t>ZP454</t>
  </si>
  <si>
    <t>61RNM</t>
  </si>
  <si>
    <t>WALNUT 18-1112TPG</t>
  </si>
  <si>
    <t>DK GREEN</t>
  </si>
  <si>
    <t>T2828-BROWN</t>
  </si>
  <si>
    <t>BX006-BLACK</t>
  </si>
  <si>
    <t>HONEY NYLON</t>
  </si>
  <si>
    <t>STAR WHITE /GREY</t>
  </si>
  <si>
    <t>DEMITASSE</t>
  </si>
  <si>
    <t>MAHOGANY</t>
  </si>
  <si>
    <t>QH-009</t>
  </si>
  <si>
    <t>HTGCA5060-BLACK</t>
  </si>
  <si>
    <t>HT-WH30-PINK</t>
  </si>
  <si>
    <t>BLACK-19-4006</t>
  </si>
  <si>
    <t>SARF-0001</t>
  </si>
  <si>
    <t>FULL MOON</t>
  </si>
  <si>
    <t>25CAB-BLACK</t>
  </si>
  <si>
    <t>25CAB-BROWN</t>
  </si>
  <si>
    <t>BX006-TAN</t>
  </si>
  <si>
    <t>BX006-FOG RED</t>
  </si>
  <si>
    <t>BX006-BROWN</t>
  </si>
  <si>
    <t>T2727-CAFE</t>
  </si>
  <si>
    <t>BX006-BEIGE</t>
  </si>
  <si>
    <t>BX006-LT BROWN</t>
  </si>
  <si>
    <t>BX006-GREEN</t>
  </si>
  <si>
    <t>D0923</t>
  </si>
  <si>
    <t>MINK OILY</t>
  </si>
  <si>
    <t>CV-OFTU8</t>
  </si>
  <si>
    <t>CV-OFT10</t>
  </si>
  <si>
    <t>CV-OFT12</t>
  </si>
  <si>
    <t>CV-OFT15</t>
  </si>
  <si>
    <t>GRAHAM</t>
  </si>
  <si>
    <t>PAVEMENT</t>
  </si>
  <si>
    <t>WALNUT 18-1112</t>
  </si>
  <si>
    <t>BLACK LYK209</t>
  </si>
  <si>
    <t>ETS-S-F-4748</t>
  </si>
  <si>
    <t>ETS-S-F-580</t>
  </si>
  <si>
    <t>H-0009</t>
  </si>
  <si>
    <t>ETS-K396</t>
  </si>
  <si>
    <t>BN1001-BLACK</t>
  </si>
  <si>
    <t>MINK OIL MTS</t>
  </si>
  <si>
    <t>ROSE-BROWN+OFF WHITE</t>
  </si>
  <si>
    <t>FOGGY+BUTTER</t>
  </si>
  <si>
    <t>SARB-3900</t>
  </si>
  <si>
    <t>SMCB-3900</t>
  </si>
  <si>
    <t>SMCB-3000</t>
  </si>
  <si>
    <t>SCMB-3000</t>
  </si>
  <si>
    <t>SARF-5000</t>
  </si>
  <si>
    <t>SPAGNA</t>
  </si>
  <si>
    <t>ZP439</t>
  </si>
  <si>
    <t>CMA370-DK CHOCOLATE#17</t>
  </si>
  <si>
    <t>QF-2139-15-BLUE</t>
  </si>
  <si>
    <t>ETSL-7118</t>
  </si>
  <si>
    <t>BNS-1967-BROWN</t>
  </si>
  <si>
    <t>BC-9901-TYRE</t>
  </si>
  <si>
    <t>SUDAN BROWN</t>
  </si>
  <si>
    <t>HONEY RESET</t>
  </si>
  <si>
    <t>CURRY 16-0928</t>
  </si>
  <si>
    <t>FOSSIL 17-0928</t>
  </si>
  <si>
    <t>SABA-0001</t>
  </si>
  <si>
    <t>SABA-3900</t>
  </si>
  <si>
    <t>GC531</t>
  </si>
  <si>
    <t>BN1001-ARMY</t>
  </si>
  <si>
    <t>CLEAR BROWN</t>
  </si>
  <si>
    <t>LZ1030</t>
  </si>
  <si>
    <t>G1165</t>
  </si>
  <si>
    <t>OU322</t>
  </si>
  <si>
    <t>G9517</t>
  </si>
  <si>
    <t>SIMPLE TAUPE</t>
  </si>
  <si>
    <t>SRAF-001</t>
  </si>
  <si>
    <t>SRAF-5000</t>
  </si>
  <si>
    <t>HW-6040-LIGHT BROWN</t>
  </si>
  <si>
    <t>BXW-2066 GREY</t>
  </si>
  <si>
    <t>LX046</t>
  </si>
  <si>
    <t>BX006-PURPLE/TAUPE</t>
  </si>
  <si>
    <t>BX006-GREY</t>
  </si>
  <si>
    <t>GUM BROWN</t>
  </si>
  <si>
    <t>3700/BROWN</t>
  </si>
  <si>
    <t>2020/GREY</t>
  </si>
  <si>
    <t>A18/BROWN</t>
  </si>
  <si>
    <t>GRAPHITE/16B</t>
  </si>
  <si>
    <t>TFPE-4500</t>
  </si>
  <si>
    <t>MARBLE/GREY</t>
  </si>
  <si>
    <t>DK AMBER</t>
  </si>
  <si>
    <t>WINNER/RED</t>
  </si>
  <si>
    <t>TELC-315-8800</t>
  </si>
  <si>
    <t>BX006-TAUPE</t>
  </si>
  <si>
    <t>T2828-CAFE</t>
  </si>
  <si>
    <t>DIMGREY</t>
  </si>
  <si>
    <t>DARK GULL GREY</t>
  </si>
  <si>
    <t>LEATHER BROWN</t>
  </si>
  <si>
    <t>T2828-BLACK</t>
  </si>
  <si>
    <t>SONDSHOWN</t>
  </si>
  <si>
    <t>QF-212071-3900</t>
  </si>
  <si>
    <t>ETSL-K111</t>
  </si>
  <si>
    <t>LIGHT BROWN</t>
  </si>
  <si>
    <t>WORM BROWN</t>
  </si>
  <si>
    <t>ETLRW-2600</t>
  </si>
  <si>
    <t>SAR-3800</t>
  </si>
  <si>
    <t>SLO208-05</t>
  </si>
  <si>
    <t>SLPA-5300</t>
  </si>
  <si>
    <t>TZCW-0001</t>
  </si>
  <si>
    <t>SARB-0001</t>
  </si>
  <si>
    <t>QF-212058-14</t>
  </si>
  <si>
    <t>SLPA-NAVY</t>
  </si>
  <si>
    <t>SYNS-0001</t>
  </si>
  <si>
    <t>TZCW-CLAY</t>
  </si>
  <si>
    <t>TH-SP012</t>
  </si>
  <si>
    <t>H7173A</t>
  </si>
  <si>
    <t>RED DAWN</t>
  </si>
  <si>
    <t>RICH NAVY</t>
  </si>
  <si>
    <t>19-1106</t>
  </si>
  <si>
    <t>FUSU#006</t>
  </si>
  <si>
    <t>PUCE 19-1518</t>
  </si>
  <si>
    <t>ZP600</t>
  </si>
  <si>
    <t>ZP522</t>
  </si>
  <si>
    <t>ZP521</t>
  </si>
  <si>
    <t>GREY+ RED</t>
  </si>
  <si>
    <t>EYE04-07-DK BROWN</t>
  </si>
  <si>
    <t>BROWN/BEIGE</t>
  </si>
  <si>
    <t>BN1001-BUNDLE</t>
  </si>
  <si>
    <t>17-1312/HYS-6095</t>
  </si>
  <si>
    <t>19-0915/HYS-6095</t>
  </si>
  <si>
    <t>964EQ</t>
  </si>
  <si>
    <t>BN100-FRIAM BROWN</t>
  </si>
  <si>
    <t>ETSL-K441</t>
  </si>
  <si>
    <t>BLACK COFFEE</t>
  </si>
  <si>
    <t>NEW DK GUM</t>
  </si>
  <si>
    <t>Z0602</t>
  </si>
  <si>
    <t>E9832</t>
  </si>
  <si>
    <t>HT-W30-BLACK</t>
  </si>
  <si>
    <t>X894</t>
  </si>
  <si>
    <t>H8816</t>
  </si>
  <si>
    <t>G6299</t>
  </si>
  <si>
    <t>TBAW-3900</t>
  </si>
  <si>
    <t>SLO208-6-CREAM</t>
  </si>
  <si>
    <t>CHARCOAL</t>
  </si>
  <si>
    <t>HPM BROWN</t>
  </si>
  <si>
    <t>DOVE</t>
  </si>
  <si>
    <t>3*5CM</t>
  </si>
  <si>
    <t>TBAW-4900</t>
  </si>
  <si>
    <t>CVSK-1.5FC</t>
  </si>
  <si>
    <t>SILVER MINK</t>
  </si>
  <si>
    <t>BEIGE-ROSE</t>
  </si>
  <si>
    <t>BN1001-DK-NAVY</t>
  </si>
  <si>
    <t>DGL200330-3700</t>
  </si>
  <si>
    <t>D0718</t>
  </si>
  <si>
    <t>HW-6040-LT BROWN</t>
  </si>
  <si>
    <t>1057-D0539</t>
  </si>
  <si>
    <t>ETN621-D0539</t>
  </si>
  <si>
    <t>HTW1984-17-1310</t>
  </si>
  <si>
    <t>HTW1984-19-0608</t>
  </si>
  <si>
    <t>LC8-19-3900</t>
  </si>
  <si>
    <t>SILK</t>
  </si>
  <si>
    <t>CV-SSA06</t>
  </si>
  <si>
    <t>CV-SSA08</t>
  </si>
  <si>
    <t>CV-SSA10</t>
  </si>
  <si>
    <t>CV-SSA04</t>
  </si>
  <si>
    <t>CV-WT06ST</t>
  </si>
  <si>
    <t>CV-WT08ST</t>
  </si>
  <si>
    <t>Z886</t>
  </si>
  <si>
    <t>M4619</t>
  </si>
  <si>
    <t>13VCQ</t>
  </si>
  <si>
    <t>301DK</t>
  </si>
  <si>
    <t>MELON16-1442TPG</t>
  </si>
  <si>
    <t>BN1001-TRUFFLE RED</t>
  </si>
  <si>
    <t>BNS2075-TRUFFLE RED</t>
  </si>
  <si>
    <t>CMA370-8#</t>
  </si>
  <si>
    <t>CMA370-4#</t>
  </si>
  <si>
    <t>SEAWEED BLUE</t>
  </si>
  <si>
    <t>LC098-19015/18-1033</t>
  </si>
  <si>
    <t>HTYNHC04-BROWN</t>
  </si>
  <si>
    <t>HTYNHC04-PEAT</t>
  </si>
  <si>
    <t>BX421-BLACK</t>
  </si>
  <si>
    <t>BX421-WHITE</t>
  </si>
  <si>
    <t>BL602-18-1160</t>
  </si>
  <si>
    <t>LY101-19-3906/19-4033</t>
  </si>
  <si>
    <t>YS392-CN889F0869/CF097</t>
  </si>
  <si>
    <t>19-2118/SFYR-1189</t>
  </si>
  <si>
    <t>YY2S-011-CF1009</t>
  </si>
  <si>
    <t>LY088-16-1010/17-1516</t>
  </si>
  <si>
    <t>BL602-113-1160-SF-M072</t>
  </si>
  <si>
    <t>BL6002-18-1160/SFM061/SH</t>
  </si>
  <si>
    <t>LY080-19-3906/16-4019</t>
  </si>
  <si>
    <t>LY81-19-3906/16-4019</t>
  </si>
  <si>
    <t>LY102-18-1442/SM-061</t>
  </si>
  <si>
    <t>LY103-18-1442/SM-0712</t>
  </si>
  <si>
    <t>BL595-19-3906</t>
  </si>
  <si>
    <t>LY84-18-0306/19-0916</t>
  </si>
  <si>
    <t>LY91-19-0915/18-1451</t>
  </si>
  <si>
    <t>LY80-19-3906/16-4109</t>
  </si>
  <si>
    <t>LY78-16-0213/14-1107</t>
  </si>
  <si>
    <t>LY79-16-0213/14-1107</t>
  </si>
  <si>
    <t>BL600-CG11C/14-4210</t>
  </si>
  <si>
    <t>LY107-14-6007/19-0405</t>
  </si>
  <si>
    <t>LY104-11-0601/14-1107</t>
  </si>
  <si>
    <t>LY105-11-0601/14-1107</t>
  </si>
  <si>
    <t>BL589-16-1143</t>
  </si>
  <si>
    <t>BL588-16-1143</t>
  </si>
  <si>
    <t>LY102-18-1442</t>
  </si>
  <si>
    <t>LY103-18-1442</t>
  </si>
  <si>
    <t>SE-15-01-BLACK</t>
  </si>
  <si>
    <t>SE-15-01/19-0915</t>
  </si>
  <si>
    <t>LY109-16-0952</t>
  </si>
  <si>
    <t>BL605-17-0636</t>
  </si>
  <si>
    <t>DO701</t>
  </si>
  <si>
    <t>DO713</t>
  </si>
  <si>
    <t>DO718</t>
  </si>
  <si>
    <t>TTQ760-BLACK</t>
  </si>
  <si>
    <t>TTQ760-RED</t>
  </si>
  <si>
    <t>TSL-517-11-0601</t>
  </si>
  <si>
    <t>TSL-517-14-3903</t>
  </si>
  <si>
    <t>BX421-DK GREY</t>
  </si>
  <si>
    <t>BX006-MOON LIGHT</t>
  </si>
  <si>
    <t>YCQ-1536-BLACK</t>
  </si>
  <si>
    <t>18-1018-BLACK/SAND</t>
  </si>
  <si>
    <t>CTV-W0739-BLACK</t>
  </si>
  <si>
    <t>18-0601-BLACK/GREY</t>
  </si>
  <si>
    <t>HTME-5070-BLACK</t>
  </si>
  <si>
    <t>HTME-5070-WHITE</t>
  </si>
  <si>
    <t>2100/BEIGE GREY</t>
  </si>
  <si>
    <t>2700/ KANGARO</t>
  </si>
  <si>
    <t>3730/GOLD BROWN</t>
  </si>
  <si>
    <t>GAUCHO TAN</t>
  </si>
  <si>
    <t>CMA370-8#1</t>
  </si>
  <si>
    <t>BNS2075-BLACK</t>
  </si>
  <si>
    <t>LT-NATURAL</t>
  </si>
  <si>
    <t>BH-SS17025-03-CORK</t>
  </si>
  <si>
    <t>SMOA-46</t>
  </si>
  <si>
    <t>SMOA-45</t>
  </si>
  <si>
    <t>TZAX-7151</t>
  </si>
  <si>
    <t>CV-44A06</t>
  </si>
  <si>
    <t>CV-SS12</t>
  </si>
  <si>
    <t>EXUBERONCE</t>
  </si>
  <si>
    <t>OIL BLUE</t>
  </si>
  <si>
    <t>16-1107TPX</t>
  </si>
  <si>
    <t>13-4403TPX</t>
  </si>
  <si>
    <t>19-4010TPX</t>
  </si>
  <si>
    <t>16-0950TPX</t>
  </si>
  <si>
    <t>18-0950TPX</t>
  </si>
  <si>
    <t>17-6009TPX</t>
  </si>
  <si>
    <t>MOAB WALNUT</t>
  </si>
  <si>
    <t>19-0405TPX</t>
  </si>
  <si>
    <t>19-1020TPX</t>
  </si>
  <si>
    <t>18-0306TPX</t>
  </si>
  <si>
    <t>19-3906TPX</t>
  </si>
  <si>
    <t>18-05113TPX</t>
  </si>
  <si>
    <t>19-0515TPX</t>
  </si>
  <si>
    <t>18-1304TPX</t>
  </si>
  <si>
    <t>18-0201TPX</t>
  </si>
  <si>
    <t>338 GUNSMOKE</t>
  </si>
  <si>
    <t>14-1107TPX</t>
  </si>
  <si>
    <t>11C</t>
  </si>
  <si>
    <t>PEACH WHIP14-1309</t>
  </si>
  <si>
    <t>COCA-RED</t>
  </si>
  <si>
    <t>CARAFE</t>
  </si>
  <si>
    <t>SNOW WHITE</t>
  </si>
  <si>
    <t>DK-ORANGE</t>
  </si>
  <si>
    <t>WINTER SKY</t>
  </si>
  <si>
    <t>7151/EMERALD</t>
  </si>
  <si>
    <t>POWDER</t>
  </si>
  <si>
    <t>JY-18009</t>
  </si>
  <si>
    <t>12TNM</t>
  </si>
  <si>
    <t>23TNM</t>
  </si>
  <si>
    <t>HS-2231-DK GREY</t>
  </si>
  <si>
    <t>HY5838-BLACK</t>
  </si>
  <si>
    <t>HY5838-GREY</t>
  </si>
  <si>
    <t>HY4720-130000TPG</t>
  </si>
  <si>
    <t>HY4720-17-1028-TPG</t>
  </si>
  <si>
    <t>BL596</t>
  </si>
  <si>
    <t>LY092</t>
  </si>
  <si>
    <t>LY083</t>
  </si>
  <si>
    <t>LY097</t>
  </si>
  <si>
    <t>LYO81</t>
  </si>
  <si>
    <t>BL594</t>
  </si>
  <si>
    <t>BL578</t>
  </si>
  <si>
    <t>BL170</t>
  </si>
  <si>
    <t>LY087</t>
  </si>
  <si>
    <t>LY108</t>
  </si>
  <si>
    <t>BLACK+ORANGE</t>
  </si>
  <si>
    <t>BLACK+RED</t>
  </si>
  <si>
    <t>GUM+RUST</t>
  </si>
  <si>
    <t>BLACK GRANAUT</t>
  </si>
  <si>
    <t>ALUMINIUM/BELEGUA</t>
  </si>
  <si>
    <t>PURE WHITE+NAVY</t>
  </si>
  <si>
    <t>WHITE+NAVY</t>
  </si>
  <si>
    <t>WHITE+NATURAL+DESERT</t>
  </si>
  <si>
    <t>WHITE+NATURAL</t>
  </si>
  <si>
    <t>BROWN+GOLDEN</t>
  </si>
  <si>
    <t>WHITE+MILKY WHITE</t>
  </si>
  <si>
    <t>WHITE+WHITE</t>
  </si>
  <si>
    <t>WHITE GERON</t>
  </si>
  <si>
    <t>AUTUMN+BLACK</t>
  </si>
  <si>
    <t>BLACK+OYESTER+GREY</t>
  </si>
  <si>
    <t>BLACK+ALUMINIUM+GREY</t>
  </si>
  <si>
    <t>ESROSSO+CAFE</t>
  </si>
  <si>
    <t>PALOMA GRANAUT</t>
  </si>
  <si>
    <t>WHITE+ROSE</t>
  </si>
  <si>
    <t>BLACK+ROSE</t>
  </si>
  <si>
    <t>LT RUBBER</t>
  </si>
  <si>
    <t>SMCB-3800</t>
  </si>
  <si>
    <t>HYL10212-BLACK</t>
  </si>
  <si>
    <t>HYL10212-NAVY</t>
  </si>
  <si>
    <t>HYL10212-WHITE</t>
  </si>
  <si>
    <t>HYL10212-BROWN</t>
  </si>
  <si>
    <t>HYL10212-TAN</t>
  </si>
  <si>
    <t>HYL10212-GOLDEN</t>
  </si>
  <si>
    <t>HYL10212-RED</t>
  </si>
  <si>
    <t>OH520</t>
  </si>
  <si>
    <t>ETSL-S-F-7530</t>
  </si>
  <si>
    <t>ETSL-S-F-3001</t>
  </si>
  <si>
    <t>ETSL-S-F-2810</t>
  </si>
  <si>
    <t>SMOA-47</t>
  </si>
  <si>
    <t>LQB-MERREL-0.6MM</t>
  </si>
  <si>
    <t>SCQP-8800</t>
  </si>
  <si>
    <t>ETSL-S-F-4721</t>
  </si>
  <si>
    <t>Z912</t>
  </si>
  <si>
    <t>C129</t>
  </si>
  <si>
    <t>G5659</t>
  </si>
  <si>
    <t>G3661</t>
  </si>
  <si>
    <t>HY4720-BLACK</t>
  </si>
  <si>
    <t>15-1309</t>
  </si>
  <si>
    <t>HYL10210-PINK</t>
  </si>
  <si>
    <t>G1648</t>
  </si>
  <si>
    <t>HYL10210-GREEN</t>
  </si>
  <si>
    <t>GREY/GOLDEN</t>
  </si>
  <si>
    <t>YELLOW/RED</t>
  </si>
  <si>
    <t>OM331</t>
  </si>
  <si>
    <t>HTG-ML4060-BROWN</t>
  </si>
  <si>
    <t>HTG-ML4060-DK GREY</t>
  </si>
  <si>
    <t>SE-15-01</t>
  </si>
  <si>
    <t>LY575</t>
  </si>
  <si>
    <t>YS393</t>
  </si>
  <si>
    <t>LY113</t>
  </si>
  <si>
    <t>LY114</t>
  </si>
  <si>
    <t>LY116</t>
  </si>
  <si>
    <t>LY117</t>
  </si>
  <si>
    <t>BL570</t>
  </si>
  <si>
    <t>LY115</t>
  </si>
  <si>
    <t>BL576</t>
  </si>
  <si>
    <t>LY093</t>
  </si>
  <si>
    <t>LY099</t>
  </si>
  <si>
    <t>LY110</t>
  </si>
  <si>
    <t>U8162</t>
  </si>
  <si>
    <t>0001A</t>
  </si>
  <si>
    <t>E6030</t>
  </si>
  <si>
    <t>H7452</t>
  </si>
  <si>
    <t>920YJ</t>
  </si>
  <si>
    <t>M0240</t>
  </si>
  <si>
    <t>Z0575</t>
  </si>
  <si>
    <t>H5487</t>
  </si>
  <si>
    <t>Z0839</t>
  </si>
  <si>
    <t>HYL10210-BLACK</t>
  </si>
  <si>
    <t>HYL10272-BLACK</t>
  </si>
  <si>
    <t>BOSTON-TAN</t>
  </si>
  <si>
    <t>BLACK METAL</t>
  </si>
  <si>
    <t>PETAL</t>
  </si>
  <si>
    <t>AQUIFER -15-5207</t>
  </si>
  <si>
    <t>PAINT</t>
  </si>
  <si>
    <t>13-0000TPX/118-1415TPX</t>
  </si>
  <si>
    <t>17-0636TPX</t>
  </si>
  <si>
    <t>14-1107TPX/11-0601TPX</t>
  </si>
  <si>
    <t>16-1010TPX</t>
  </si>
  <si>
    <t>18-0513TPX/19-5918TPX</t>
  </si>
  <si>
    <t>17-6009TPX/13-4403TPX</t>
  </si>
  <si>
    <t>CG11C/14-4210TPX</t>
  </si>
  <si>
    <t>13-4403TPX/17-1516TPX</t>
  </si>
  <si>
    <t>18-1160TPX</t>
  </si>
  <si>
    <t>18-0513TPX</t>
  </si>
  <si>
    <t>19-3906TPX/19-4033TPX</t>
  </si>
  <si>
    <t>19-0405TPX/17-1353TPX</t>
  </si>
  <si>
    <t>16-0947TPX</t>
  </si>
  <si>
    <t>17-4405TPX/16-4109TPX</t>
  </si>
  <si>
    <t>PRALINE</t>
  </si>
  <si>
    <t>LPRV-9350</t>
  </si>
  <si>
    <t>SMOA-43</t>
  </si>
  <si>
    <t>YELLOW/GREEN</t>
  </si>
  <si>
    <t>BLACK/SHADOW</t>
  </si>
  <si>
    <t>WHITE/PEACH</t>
  </si>
  <si>
    <t>PEANUT</t>
  </si>
  <si>
    <t>LY77-19-5918/19-0405</t>
  </si>
  <si>
    <t>LY95-19-0405/18-1415</t>
  </si>
  <si>
    <t>LY85-BLACK/18-3916</t>
  </si>
  <si>
    <t>BL597</t>
  </si>
  <si>
    <t>LY075</t>
  </si>
  <si>
    <t>BL601</t>
  </si>
  <si>
    <t>LY111</t>
  </si>
  <si>
    <t>LY076</t>
  </si>
  <si>
    <t>LY082</t>
  </si>
  <si>
    <t>LY086</t>
  </si>
  <si>
    <t>LY098</t>
  </si>
  <si>
    <t>BL588</t>
  </si>
  <si>
    <t>LY094</t>
  </si>
  <si>
    <t>LY090</t>
  </si>
  <si>
    <t>LY013-18-1442</t>
  </si>
  <si>
    <t>BL604</t>
  </si>
  <si>
    <t>BL603</t>
  </si>
  <si>
    <t>LY100</t>
  </si>
  <si>
    <t>YY2S002</t>
  </si>
  <si>
    <t>LY089</t>
  </si>
  <si>
    <t>LY096</t>
  </si>
  <si>
    <t>LY074</t>
  </si>
  <si>
    <t>TOBACCO BROWN METAL</t>
  </si>
  <si>
    <t>GUMSMOKE</t>
  </si>
  <si>
    <t>ETSL-6383</t>
  </si>
  <si>
    <t>TZTX-8861</t>
  </si>
  <si>
    <t>TZTX-6150</t>
  </si>
  <si>
    <t>NICOTEAN+SHELTER</t>
  </si>
  <si>
    <t>DK NICOTEAN+DK CAFE</t>
  </si>
  <si>
    <t>HYL10279-BLACK</t>
  </si>
  <si>
    <t>HYL10279-IVORY</t>
  </si>
  <si>
    <t>HYL10279-TAUPE</t>
  </si>
  <si>
    <t>HYL10272-PINK</t>
  </si>
  <si>
    <t>HYL10280-BLACK</t>
  </si>
  <si>
    <t>HYL10278-BLACK</t>
  </si>
  <si>
    <t>HYL10278-IVORY</t>
  </si>
  <si>
    <t>HYL10278-GREY</t>
  </si>
  <si>
    <t>HTGA-CD5189-WHITE</t>
  </si>
  <si>
    <t>HTGZA5060-GREY/RED</t>
  </si>
  <si>
    <t>HTGA-CD5189-BLACK</t>
  </si>
  <si>
    <t>HT-SJ-T2911-BLACK</t>
  </si>
  <si>
    <t>LC098-BLACK/GREY</t>
  </si>
  <si>
    <t>BLACKOUT</t>
  </si>
  <si>
    <t>HTG-ML4060-BLACK</t>
  </si>
  <si>
    <t>TOAST</t>
  </si>
  <si>
    <t>D0701</t>
  </si>
  <si>
    <t>21-093-WHITE</t>
  </si>
  <si>
    <t>21-093-BLACK</t>
  </si>
  <si>
    <t>HTGA-CD5189-MOON</t>
  </si>
  <si>
    <t>T2828-DK TAUPE</t>
  </si>
  <si>
    <t>21-093-NUT</t>
  </si>
  <si>
    <t>HTGA5190-BLACK/GREY</t>
  </si>
  <si>
    <t>D1236</t>
  </si>
  <si>
    <t>HONEY+TAN</t>
  </si>
  <si>
    <t>BLACK+FLOCKING</t>
  </si>
  <si>
    <t>CRYSTAL SNOW WHITE</t>
  </si>
  <si>
    <t>MARSHMALLOW WHITE</t>
  </si>
  <si>
    <t>BLACK+ORANGE+WHITE LOGO</t>
  </si>
  <si>
    <t>BOTTOM GLACIER GREY</t>
  </si>
  <si>
    <t>BLACK+BLACK+BLUE LOGO</t>
  </si>
  <si>
    <t>4MM ORANGE+WHITE FABRIC</t>
  </si>
  <si>
    <t>ORANGE+EVA+YELLOW FOAM</t>
  </si>
  <si>
    <t>BLACK+BLACK+BLUE+WHITE LOGO</t>
  </si>
  <si>
    <t>D0539</t>
  </si>
  <si>
    <t>CLAY-IVORY</t>
  </si>
  <si>
    <t>GREEN/IVORY</t>
  </si>
  <si>
    <t>KANGAROO GREY</t>
  </si>
  <si>
    <t>H6662</t>
  </si>
  <si>
    <t>BEIGE+DESENT</t>
  </si>
  <si>
    <t>BLACK+WHITE+WHITE LOGO</t>
  </si>
  <si>
    <t>HONEY+BLACK</t>
  </si>
  <si>
    <t>BLACK+BLUE/WHITE LOGO</t>
  </si>
  <si>
    <t>HONEY+TOBACCO</t>
  </si>
  <si>
    <t>AMBER+NICOTEN</t>
  </si>
  <si>
    <t>NEW GUM</t>
  </si>
  <si>
    <t>FULL MOON+CHESTNUT</t>
  </si>
  <si>
    <t>HONEY+TAN+TAN LOGO</t>
  </si>
  <si>
    <t>CLEAR BROWN+DK CAFE</t>
  </si>
  <si>
    <t>OATMEAL 13-0401 TPG</t>
  </si>
  <si>
    <t>AQUIFER 15-5207</t>
  </si>
  <si>
    <t>PEAT 19-1116 TPG</t>
  </si>
  <si>
    <t>SMOA-48</t>
  </si>
  <si>
    <t>SNBN-3300</t>
  </si>
  <si>
    <t>SNBN-3600</t>
  </si>
  <si>
    <t>ETSL-2810</t>
  </si>
  <si>
    <t>ETSL-4721</t>
  </si>
  <si>
    <t>YH2142-12 NAVY</t>
  </si>
  <si>
    <t>25CAB-GREEN</t>
  </si>
  <si>
    <t>HYL10212-IVORY</t>
  </si>
  <si>
    <t>H4646</t>
  </si>
  <si>
    <t>K9003</t>
  </si>
  <si>
    <t>TZAX-MUD</t>
  </si>
  <si>
    <t>ETSL-4211</t>
  </si>
  <si>
    <t>E9570</t>
  </si>
  <si>
    <t>ETSL-MUD</t>
  </si>
  <si>
    <t>ETSL-7630</t>
  </si>
  <si>
    <t>ETSL-S-F-3855</t>
  </si>
  <si>
    <t>SMOA-CU010-YELLOW TAN</t>
  </si>
  <si>
    <t>TZTX-LT GREY</t>
  </si>
  <si>
    <t>TZTX-7130</t>
  </si>
  <si>
    <t>TZTX-GOLD TAN</t>
  </si>
  <si>
    <t>TZTX-KANGARRO GREY</t>
  </si>
  <si>
    <t>SHIFTING SEND</t>
  </si>
  <si>
    <t>DK NATURAL/LT NATURAL</t>
  </si>
  <si>
    <t>COAGNUT</t>
  </si>
  <si>
    <t>CTV-W0564-SAND</t>
  </si>
  <si>
    <t>CTV-W0564-BLACK/GREY</t>
  </si>
  <si>
    <t>YCQ-1536-BROWN</t>
  </si>
  <si>
    <t>YCQ-1442-BROWN</t>
  </si>
  <si>
    <t>HTGZA5060-STAR WHITE</t>
  </si>
  <si>
    <t>BXW-2066-LT BROWN</t>
  </si>
  <si>
    <t>BXW-2066-SILVER</t>
  </si>
  <si>
    <t>BX005-BLACK</t>
  </si>
  <si>
    <t>67TPR</t>
  </si>
  <si>
    <t>OATMEAL</t>
  </si>
  <si>
    <t>Z1093</t>
  </si>
  <si>
    <t>Z00551</t>
  </si>
  <si>
    <t>BLACK+SNOW WHITE</t>
  </si>
  <si>
    <t>HONEY+RUST</t>
  </si>
  <si>
    <t>HONEY+NAVY</t>
  </si>
  <si>
    <t>DK GUM+SNOW WHITE</t>
  </si>
  <si>
    <t>DRESS BULE</t>
  </si>
  <si>
    <t>OYSTER WHITE+NERO BLACK</t>
  </si>
  <si>
    <t>SMBY-3100</t>
  </si>
  <si>
    <t>DK SHADOW+WHITE</t>
  </si>
  <si>
    <t>BLACK+BLACK+BEIGE</t>
  </si>
  <si>
    <t>BLACK+WALNUT</t>
  </si>
  <si>
    <t>DK GUM+YELLOW LOGO</t>
  </si>
  <si>
    <t>TRANSPARENT CLEAR BROWN+YELLOW</t>
  </si>
  <si>
    <t>WALNUT+ANTRACITIES</t>
  </si>
  <si>
    <t>DK GUM+BLACK+YELLOW</t>
  </si>
  <si>
    <t>STAR WHITE+GREY</t>
  </si>
  <si>
    <t>BLACK+GUM</t>
  </si>
  <si>
    <t>18-1110</t>
  </si>
  <si>
    <t>366 CLASIC TAUE</t>
  </si>
  <si>
    <t>16-4109</t>
  </si>
  <si>
    <t>17-6009</t>
  </si>
  <si>
    <t>17-1516</t>
  </si>
  <si>
    <t>17-1107</t>
  </si>
  <si>
    <t>19-1015</t>
  </si>
  <si>
    <t>18-0601</t>
  </si>
  <si>
    <t>17-1028</t>
  </si>
  <si>
    <t>338-GUNSMOKE</t>
  </si>
  <si>
    <t>13-4403</t>
  </si>
  <si>
    <t>6330/SUNRISE</t>
  </si>
  <si>
    <t>NUT+TRANSPARENT</t>
  </si>
  <si>
    <t>NATURAL+SILVER</t>
  </si>
  <si>
    <t>BLACK+BLACK+ORANGE LOGO</t>
  </si>
  <si>
    <t>SHAFIIC METALLIC</t>
  </si>
  <si>
    <t>BH-SS19011-01-TAN</t>
  </si>
  <si>
    <t>BLACK+BUTTER</t>
  </si>
  <si>
    <t>D732</t>
  </si>
  <si>
    <t>LT GREY+BEIGE</t>
  </si>
  <si>
    <t>SKY BLUE+WHITE</t>
  </si>
  <si>
    <t>DARK NICOTEAN+YELLOW LOGO</t>
  </si>
  <si>
    <t>OLIVE DUST</t>
  </si>
  <si>
    <t>MOON+WHITE</t>
  </si>
  <si>
    <t>DK GUM+WHITE</t>
  </si>
  <si>
    <t>CRSTYL+SNOW WHITE</t>
  </si>
  <si>
    <t>SHELTER CLEAR BROWN+YELLOW LOGO</t>
  </si>
  <si>
    <t>DK GUM+DK NICOTEAN YELLOW</t>
  </si>
  <si>
    <t>ETL-S-F-7630</t>
  </si>
  <si>
    <t>RUST+YELLOW</t>
  </si>
  <si>
    <t>GLOVE</t>
  </si>
  <si>
    <t>OFF WHITE+CREAM</t>
  </si>
  <si>
    <t>WHITE+LT ROSE</t>
  </si>
  <si>
    <t>SPATAKE</t>
  </si>
  <si>
    <t>FOG LIGHT GOLDEN</t>
  </si>
  <si>
    <t>YC-4738-BROWN</t>
  </si>
  <si>
    <t>SE-15-01-BROWN</t>
  </si>
  <si>
    <t>SE-15-01-GREY</t>
  </si>
  <si>
    <t>LY123</t>
  </si>
  <si>
    <t>LY121</t>
  </si>
  <si>
    <t>LY119</t>
  </si>
  <si>
    <t>LY095</t>
  </si>
  <si>
    <t>BL572</t>
  </si>
  <si>
    <t>LY072</t>
  </si>
  <si>
    <t>LY106</t>
  </si>
  <si>
    <t>LY122</t>
  </si>
  <si>
    <t>LY088</t>
  </si>
  <si>
    <t>LY120</t>
  </si>
  <si>
    <t>LY118</t>
  </si>
  <si>
    <t>Y9243</t>
  </si>
  <si>
    <t>G9552</t>
  </si>
  <si>
    <t>BLACK+BUTTER+WHITE</t>
  </si>
  <si>
    <t>BLACK+OFF WHITE</t>
  </si>
  <si>
    <t>BLACK+YELLOW LOGO</t>
  </si>
  <si>
    <t>CYSTAL BLACK</t>
  </si>
  <si>
    <t>DK NICOTEAN+BLACK</t>
  </si>
  <si>
    <t>WHITE+DK GUM</t>
  </si>
  <si>
    <t>CLEAR BROWN+DK CAFE+LOGO</t>
  </si>
  <si>
    <t>SHELTER CLEAR BROWN</t>
  </si>
  <si>
    <t>OFF WHITE CAMEL</t>
  </si>
  <si>
    <t>BLACK+WHITE+BLACK</t>
  </si>
  <si>
    <t>BLACK+BLACK +YELLOW LOGO</t>
  </si>
  <si>
    <t>NATURAL TPU+TRANSPARENT</t>
  </si>
  <si>
    <t>TAN CORK COVER</t>
  </si>
  <si>
    <t>ABS WHITE</t>
  </si>
  <si>
    <t>CLASSIC WHITE+DK AMBER</t>
  </si>
  <si>
    <t>HONEY B</t>
  </si>
  <si>
    <t>SHELL+OFF WHITE</t>
  </si>
  <si>
    <t>AC007-WHITE</t>
  </si>
  <si>
    <t>BLACK+QH-0020</t>
  </si>
  <si>
    <t>BLACK+DK NICOTEAN</t>
  </si>
  <si>
    <t>GUM+BLACK</t>
  </si>
  <si>
    <t>BUTTER+OFF WHITE</t>
  </si>
  <si>
    <t>DK NICOTEAN</t>
  </si>
  <si>
    <t>NICOTEAN+YELLOW</t>
  </si>
  <si>
    <t>GUM+WHITE</t>
  </si>
  <si>
    <t>HY4554-SABLE</t>
  </si>
  <si>
    <t>ESPRESSO COFFEE</t>
  </si>
  <si>
    <t>HYL10212-MOONLIGHT</t>
  </si>
  <si>
    <t>BX005-DK GREEN</t>
  </si>
  <si>
    <t>BX005-RED</t>
  </si>
  <si>
    <t>BX005-TAUPE/BROWN</t>
  </si>
  <si>
    <t>BX005-MOONLIGHT</t>
  </si>
  <si>
    <t>21-093</t>
  </si>
  <si>
    <t>HYL10279-SKY BLUE</t>
  </si>
  <si>
    <t>HY5894-BLACK</t>
  </si>
  <si>
    <t>HY5894-BLUE</t>
  </si>
  <si>
    <t>HY5894-PASTE</t>
  </si>
  <si>
    <t>HY5894-BEGUNI</t>
  </si>
  <si>
    <t>HY5894-GREEN</t>
  </si>
  <si>
    <t>HTG-ML4060-GREY/LT GREY</t>
  </si>
  <si>
    <t>BLACK/CURRY</t>
  </si>
  <si>
    <t>D0535</t>
  </si>
  <si>
    <t>E0551</t>
  </si>
  <si>
    <t>BLACK+HARVEST</t>
  </si>
  <si>
    <t>PUMPKINE</t>
  </si>
  <si>
    <t>BLACK+HARVEST+PUMPKINE LOGO</t>
  </si>
  <si>
    <t>0E-0919</t>
  </si>
  <si>
    <t>1057-D0907</t>
  </si>
  <si>
    <t>DK NICOTEN+BROWN SUGAR</t>
  </si>
  <si>
    <t>DACHSHUND+BROWN SUGAR</t>
  </si>
  <si>
    <t>BROWN+TOAST</t>
  </si>
  <si>
    <t>BROWN SUGAR+BROWN SUGAR</t>
  </si>
  <si>
    <t>DK NICOTEN+TOAST</t>
  </si>
  <si>
    <t>DK NICOTEN+DK TAUPE</t>
  </si>
  <si>
    <t>NICOTEN+DACHSHUND</t>
  </si>
  <si>
    <t>DK NICOTEN+DACHSHUND</t>
  </si>
  <si>
    <t>DK NICOTEN+DK NICOTEN</t>
  </si>
  <si>
    <t>NICOTEN+NICOTEN</t>
  </si>
  <si>
    <t>LIGHT+TAN+BEIGE</t>
  </si>
  <si>
    <t>LIGHT+TAN+CEMENT</t>
  </si>
  <si>
    <t>CANTEEN+OLIVE</t>
  </si>
  <si>
    <t>BLACK+MESH FABRIC+BLACK+ORANGE LOGO</t>
  </si>
  <si>
    <t>BLACK+MESH FABRIC+BLACK+WHITE LOGO</t>
  </si>
  <si>
    <t>BLACK MESH FABRIC+ORANGE WHITE LOGO</t>
  </si>
  <si>
    <t>MEDIUM CHARCOAL</t>
  </si>
  <si>
    <t>ALGORITHM</t>
  </si>
  <si>
    <t>LATTE MACCHIATO</t>
  </si>
  <si>
    <t>GLAZZWD ZINGER</t>
  </si>
  <si>
    <t>STORMY WEATHER</t>
  </si>
  <si>
    <t>GREEN MOSS</t>
  </si>
  <si>
    <t>BUTTERNUNT</t>
  </si>
  <si>
    <t>LCNA 4100</t>
  </si>
  <si>
    <t>LKS V -5210</t>
  </si>
  <si>
    <t>FLUX</t>
  </si>
  <si>
    <t>SUNDANCE</t>
  </si>
  <si>
    <t>HTGZA5060-BLACK</t>
  </si>
  <si>
    <t>LC098-ROAST/BROWN</t>
  </si>
  <si>
    <t>LC098-BLACK/LT GREY</t>
  </si>
  <si>
    <t>LC098-YELLOW</t>
  </si>
  <si>
    <t>LC098-GREY/DK TAUPE</t>
  </si>
  <si>
    <t>LC098-18-4214/18-0601</t>
  </si>
  <si>
    <t>HTGA-CD5189-ROSE</t>
  </si>
  <si>
    <t>SORBETTO</t>
  </si>
  <si>
    <t>18-1415</t>
  </si>
  <si>
    <t>18-4215</t>
  </si>
  <si>
    <t>18-0920</t>
  </si>
  <si>
    <t>SNBN-8900</t>
  </si>
  <si>
    <t>ETSL-2180</t>
  </si>
  <si>
    <t>ETSL-6211</t>
  </si>
  <si>
    <t>YCQ-1442-BLACK</t>
  </si>
  <si>
    <t>YC-4738-BLACK</t>
  </si>
  <si>
    <t>LC098-PEAT</t>
  </si>
  <si>
    <t>HTGA5190-WHITE/GREY</t>
  </si>
  <si>
    <t>QF21063-1500 CREAM</t>
  </si>
  <si>
    <t>LY2102</t>
  </si>
  <si>
    <t>Z1435</t>
  </si>
  <si>
    <t>TZTX-MUD</t>
  </si>
  <si>
    <t>D9636</t>
  </si>
  <si>
    <t>HY4720-GOLDEN</t>
  </si>
  <si>
    <t>HY5894-185610</t>
  </si>
  <si>
    <t>HYL10212-TAUPE/BROWN</t>
  </si>
  <si>
    <t>HYL10212-BOSTON TAN</t>
  </si>
  <si>
    <t>HYL10210-DK GREEN</t>
  </si>
  <si>
    <t>BLACK+BLACK/DK BROWN</t>
  </si>
  <si>
    <t>RUBBER+BERUGR</t>
  </si>
  <si>
    <t>ORANGE RED+LT BLUE+TOBACCO</t>
  </si>
  <si>
    <t>H4752</t>
  </si>
  <si>
    <t>K0917</t>
  </si>
  <si>
    <t>G9414</t>
  </si>
  <si>
    <t>H5031</t>
  </si>
  <si>
    <t>H1894</t>
  </si>
  <si>
    <t>SILVER+ORANGE</t>
  </si>
  <si>
    <t>TCOR-SAND</t>
  </si>
  <si>
    <t>DK PINK</t>
  </si>
  <si>
    <t>TEPH-0001</t>
  </si>
  <si>
    <t>WALFE WHITE+ROSE</t>
  </si>
  <si>
    <t>TZTX-MARSHMALLOW</t>
  </si>
  <si>
    <t>TZTX-K704</t>
  </si>
  <si>
    <t>HJ28862344-BLACK</t>
  </si>
  <si>
    <t>SEFA-9100</t>
  </si>
  <si>
    <t>SHHG-8481-DK BLUE</t>
  </si>
  <si>
    <t>LC098-GREY/NAVY</t>
  </si>
  <si>
    <t>HTG-ML4060-BLACK/GREY</t>
  </si>
  <si>
    <t>BEIGE+SILVER+DK NAVY</t>
  </si>
  <si>
    <t>BEIGE+LT GOLD</t>
  </si>
  <si>
    <t>BLACK+BLACK+WHITE LOGO</t>
  </si>
  <si>
    <t>BLACK+MEDIUM CHARCOAL+CITRUS LOGO</t>
  </si>
  <si>
    <t>BLACK+BLACK LOGO</t>
  </si>
  <si>
    <t>BLACK/OYESTER GREY+BLACK LOGO</t>
  </si>
  <si>
    <t>ESPRESSO/ALUMINUM+ESPRESSO LOGO</t>
  </si>
  <si>
    <t>LIGHT GUM</t>
  </si>
  <si>
    <t>BLACK MUSK BLACK+ORANGE LOGO</t>
  </si>
  <si>
    <t>GUM+CITRUS LOGO</t>
  </si>
  <si>
    <t>BUNGEE CORD 18-0513 TPG</t>
  </si>
  <si>
    <t>WHITE/BEIGE</t>
  </si>
  <si>
    <t>HTGCA5060-BROWN</t>
  </si>
  <si>
    <t>HYL10212-PINK</t>
  </si>
  <si>
    <t>HYL10212-DK GREEN</t>
  </si>
  <si>
    <t>WHITE/GOLDEN</t>
  </si>
  <si>
    <t>LT GREY-19-3900TPG</t>
  </si>
  <si>
    <t>TSL517-ROSE</t>
  </si>
  <si>
    <t>MAINFRAME</t>
  </si>
  <si>
    <t>TSL517-BLACK/PURPLE</t>
  </si>
  <si>
    <t>CTV-W0739-BROWN</t>
  </si>
  <si>
    <t>D1118</t>
  </si>
  <si>
    <t>SMOA-42</t>
  </si>
  <si>
    <t>TZTX-6330</t>
  </si>
  <si>
    <t>TZTX-YAMANSI YELLOW</t>
  </si>
  <si>
    <t>S2275</t>
  </si>
  <si>
    <t>K0011</t>
  </si>
  <si>
    <t>LY112</t>
  </si>
  <si>
    <t>LY126</t>
  </si>
  <si>
    <t>LY393</t>
  </si>
  <si>
    <t>BL575</t>
  </si>
  <si>
    <t>ETSL-531</t>
  </si>
  <si>
    <t>LIGHT GOLD</t>
  </si>
  <si>
    <t>NATURAL TCOR(450)</t>
  </si>
  <si>
    <t>WHITE CREAM</t>
  </si>
  <si>
    <t>BLACK MUSK+BLUE+WHITE LOGO</t>
  </si>
  <si>
    <t>RED+YELLOW</t>
  </si>
  <si>
    <t>QH011+CAMEL+QH001</t>
  </si>
  <si>
    <t>BLACK +RUBBER+CHOCOLATE LOGO</t>
  </si>
  <si>
    <t>QUANTUM RUBBER</t>
  </si>
  <si>
    <t>DK NICOTEAN+DK NICOTEAN+SHELTER</t>
  </si>
  <si>
    <t>GLACIER GREY+BRIGHT WHITE</t>
  </si>
  <si>
    <t>BLACK+BRIGHT WHITE</t>
  </si>
  <si>
    <t>TRANSLUCENT BLACK</t>
  </si>
  <si>
    <t>BLACK+RING</t>
  </si>
  <si>
    <t>OATMEAL+YELLOW</t>
  </si>
  <si>
    <t>NAVY+WHITE NAVY</t>
  </si>
  <si>
    <t>CREAM/PURE WHITE/BEIGE</t>
  </si>
  <si>
    <t>PURE WHITE+NATURAL PURE WHITE</t>
  </si>
  <si>
    <t>SALSA</t>
  </si>
  <si>
    <t>CITRUS</t>
  </si>
  <si>
    <t>TZTX-8481</t>
  </si>
  <si>
    <t>ETSL-S-F-6330</t>
  </si>
  <si>
    <t>SHZJ-2900</t>
  </si>
  <si>
    <t>SMOA-4100</t>
  </si>
  <si>
    <t>NX-286-27-BLACK</t>
  </si>
  <si>
    <t>YELLOW+BRICK BACKSTAY</t>
  </si>
  <si>
    <t>YELLOW+MICRO FIBER+PUNCHING</t>
  </si>
  <si>
    <t>BLACK+SABLE LOGO</t>
  </si>
  <si>
    <t>DK GREY+ORANGE LOGO</t>
  </si>
  <si>
    <t>DK GUM+ORANGE LOGO</t>
  </si>
  <si>
    <t>BLACK MESH WHITE+ORANGE LOGO</t>
  </si>
  <si>
    <t>BEIGE/SAND</t>
  </si>
  <si>
    <t>QH-0020</t>
  </si>
  <si>
    <t>BLACK/BOULDER</t>
  </si>
  <si>
    <t>LY124</t>
  </si>
  <si>
    <t>D0716</t>
  </si>
  <si>
    <t>NAVY/IVORY</t>
  </si>
  <si>
    <t>R2001</t>
  </si>
  <si>
    <t>G0727</t>
  </si>
  <si>
    <t>677PR</t>
  </si>
  <si>
    <t>GLACIER GREY</t>
  </si>
  <si>
    <t>DK BROWN FLANNEL+YELLOW LOGO</t>
  </si>
  <si>
    <t>COFFEE BEAN+TOAST</t>
  </si>
  <si>
    <t>BLACK MESH FABRIC+BLACK+BLUE+WHITE LOGO</t>
  </si>
  <si>
    <t>LIGHT+TAN+LT TAN</t>
  </si>
  <si>
    <t>LIGHT PURPLE</t>
  </si>
  <si>
    <t>BLACK+ORANGE+CITRUS LOGO</t>
  </si>
  <si>
    <t>BLACK+COLD GREY LOGO</t>
  </si>
  <si>
    <t>BLACK+CHOCOLATE LOGO</t>
  </si>
  <si>
    <t>CONTEEN</t>
  </si>
  <si>
    <t>HYL102180-BLACK</t>
  </si>
  <si>
    <t>H7440</t>
  </si>
  <si>
    <t>Y0621</t>
  </si>
  <si>
    <t>SHHG-8481</t>
  </si>
  <si>
    <t>NATURAL+TRANS PARET</t>
  </si>
  <si>
    <t>QH0020+BLACK</t>
  </si>
  <si>
    <t>18-0513+18-1442</t>
  </si>
  <si>
    <t>TSL517-BEIGE/ROSE</t>
  </si>
  <si>
    <t>H7214</t>
  </si>
  <si>
    <t>YCQ-0389-BLACK</t>
  </si>
  <si>
    <t>HY4720-GREY</t>
  </si>
  <si>
    <t>HY5894-193022</t>
  </si>
  <si>
    <t>LY128</t>
  </si>
  <si>
    <t>SF-C088-BLACK</t>
  </si>
  <si>
    <t>SF-C088-GREEN</t>
  </si>
  <si>
    <t>SF-C088-RED</t>
  </si>
  <si>
    <t>SF-C088-BROWN</t>
  </si>
  <si>
    <t>WHITE+LATTE+SAND</t>
  </si>
  <si>
    <t>GUM+BRIGHT</t>
  </si>
  <si>
    <t>AMBER</t>
  </si>
  <si>
    <t>GUM+CITRUS</t>
  </si>
  <si>
    <t>NUDE+BLACKSTAY PRINT+NUDE</t>
  </si>
  <si>
    <t>ESPRESSO+ORANGE</t>
  </si>
  <si>
    <t>ESPRESSO+ALUMINUM</t>
  </si>
  <si>
    <t>TARO PURPLE</t>
  </si>
  <si>
    <t>ORANGE+BLACK+WHITE LOGO</t>
  </si>
  <si>
    <t>HONEY+TAN+TAN</t>
  </si>
  <si>
    <t>WHITE+DESERT</t>
  </si>
  <si>
    <t>ORANGE+WHITE+BLACK</t>
  </si>
  <si>
    <t>JY-18287 DK BROWN</t>
  </si>
  <si>
    <t>LT PURPLE</t>
  </si>
  <si>
    <t>DESERT-MOJAVE</t>
  </si>
  <si>
    <t>MOON-COCOA</t>
  </si>
  <si>
    <t>BLACK+GRAPE PURPLE</t>
  </si>
  <si>
    <t>BOULDER+YELLOW</t>
  </si>
  <si>
    <t>BLACK+NUDE</t>
  </si>
  <si>
    <t>TAUPE+LIGHT BEIGE</t>
  </si>
  <si>
    <t>LT825</t>
  </si>
  <si>
    <t>DK NICOTEAN+YELLOW</t>
  </si>
  <si>
    <t>BLACK+DK SHADOW</t>
  </si>
  <si>
    <t>TARO</t>
  </si>
  <si>
    <t>BEIGE+GOLD+NUT</t>
  </si>
  <si>
    <t>19-3906+423C</t>
  </si>
  <si>
    <t>(19-0405)+(17-1516)</t>
  </si>
  <si>
    <t>(19-0405)+(18-0513)</t>
  </si>
  <si>
    <t>BLACK+(18-0513)</t>
  </si>
  <si>
    <t>BLACK+404C+109 LOGO</t>
  </si>
  <si>
    <t>BLACK+(19-3906)</t>
  </si>
  <si>
    <t>3440/BROWN</t>
  </si>
  <si>
    <t>(19-3906)+16-4109)</t>
  </si>
  <si>
    <t>21-093-NAVY</t>
  </si>
  <si>
    <t>WHITE+BLACK</t>
  </si>
  <si>
    <t>GREY+ORANGE</t>
  </si>
  <si>
    <t>LIGHT+PURPLE</t>
  </si>
  <si>
    <t>YELLOW+GREY+PUNCHING</t>
  </si>
  <si>
    <t>NATURAL+CAMEL+TAN</t>
  </si>
  <si>
    <t>START WHITE+BLACK+YELLOW LOGO</t>
  </si>
  <si>
    <t>WHITE+BEIGE</t>
  </si>
  <si>
    <t>(13-000)+(13-000)</t>
  </si>
  <si>
    <t>(14-1107)+(14-1107)</t>
  </si>
  <si>
    <t>(19-3906)+(19-4033)</t>
  </si>
  <si>
    <t>(19-0405)(16-0213)</t>
  </si>
  <si>
    <t>(19-0405)(18-1514)</t>
  </si>
  <si>
    <t>CREAM TUCK BOARD</t>
  </si>
  <si>
    <t>LY085</t>
  </si>
  <si>
    <t>BLACK+CHOCOLATE</t>
  </si>
  <si>
    <t>ANTRACITE GREY+CITRUS LOGO</t>
  </si>
  <si>
    <t>BLACK+CITRUS LOGO</t>
  </si>
  <si>
    <t>BLACK+TRANSPARENT</t>
  </si>
  <si>
    <t>PYRAMID</t>
  </si>
  <si>
    <t>YELLOW+BLACK</t>
  </si>
  <si>
    <t>19-1555</t>
  </si>
  <si>
    <t>19-0915</t>
  </si>
  <si>
    <t>BL602</t>
  </si>
  <si>
    <t>LY081</t>
  </si>
  <si>
    <t>LY077</t>
  </si>
  <si>
    <t>OLIVE/BELUGA</t>
  </si>
  <si>
    <t>ESPRESSO/BLACK</t>
  </si>
  <si>
    <t>D1020</t>
  </si>
  <si>
    <t>25CAB-TAUPE</t>
  </si>
  <si>
    <t>CSGL129-BLACK</t>
  </si>
  <si>
    <t>CSGL129-BROWN</t>
  </si>
  <si>
    <t>GS9-23-BLACK</t>
  </si>
  <si>
    <t>GS9-23-PEAT</t>
  </si>
  <si>
    <t>25C88-BLACK</t>
  </si>
  <si>
    <t>LT827</t>
  </si>
  <si>
    <t>HY5541-MOON LIGHT</t>
  </si>
  <si>
    <t>DB44</t>
  </si>
  <si>
    <t>ETSL-4835</t>
  </si>
  <si>
    <t>MULTI</t>
  </si>
  <si>
    <t>ETSL-5199</t>
  </si>
  <si>
    <t>SMOA-1188 BEIGE</t>
  </si>
  <si>
    <t>ETSL-1255</t>
  </si>
  <si>
    <t>BLACK+(18-0513)+109U</t>
  </si>
  <si>
    <t>BLACK+(17-1353)109U</t>
  </si>
  <si>
    <t>BLACK+(16-1010)109U</t>
  </si>
  <si>
    <t>(19-0405)+(19-0405)109U</t>
  </si>
  <si>
    <t>(19-0405)+(18-1415)109U</t>
  </si>
  <si>
    <t>HLS-160921-CRUST</t>
  </si>
  <si>
    <t>ESPRESSO+BRITTANY BLUE+BLUE LOGO</t>
  </si>
  <si>
    <t>ESPRESSO+DK BROWN+DK BROWN LOGO</t>
  </si>
  <si>
    <t>POND GREEN</t>
  </si>
  <si>
    <t>(13-0000)+(13-0000)</t>
  </si>
  <si>
    <t>SARA-3760</t>
  </si>
  <si>
    <t>LC098-BROWN</t>
  </si>
  <si>
    <t>HTGZA5060-WHITE/SILVER</t>
  </si>
  <si>
    <t>ICE-320</t>
  </si>
  <si>
    <t>YCQ-1769-ROSE</t>
  </si>
  <si>
    <t>BURLWOOD</t>
  </si>
  <si>
    <t>MONUMENT</t>
  </si>
  <si>
    <t>SF-C088-BRINDLE</t>
  </si>
  <si>
    <t>SF-C088-DK BLUE</t>
  </si>
  <si>
    <t>CT07-W051-GREY/GREEN</t>
  </si>
  <si>
    <t>78CZZ</t>
  </si>
  <si>
    <t>CT07-W051-BLACK/BLACK</t>
  </si>
  <si>
    <t>CT07-W051-BROWN/BROWN</t>
  </si>
  <si>
    <t>CT07-W051-BLACK/GREY</t>
  </si>
  <si>
    <t>CT07-W051-RED/RED</t>
  </si>
  <si>
    <t>LX187</t>
  </si>
  <si>
    <t>CT07-W051-NAVY/NAVY</t>
  </si>
  <si>
    <t>CT07-W051-RED/BROWN</t>
  </si>
  <si>
    <t>CT07-W051-RED</t>
  </si>
  <si>
    <t>CT07-W051-RED/TAUPE/BROWN</t>
  </si>
  <si>
    <t>TAFFY</t>
  </si>
  <si>
    <t>18-3932/16-1107</t>
  </si>
  <si>
    <t>60944A</t>
  </si>
  <si>
    <t>60926A</t>
  </si>
  <si>
    <t>AT15-GREY</t>
  </si>
  <si>
    <t>AT15-SKY BLUE</t>
  </si>
  <si>
    <t>AT15-BLACK/NAVY</t>
  </si>
  <si>
    <t>AT15-BLACK</t>
  </si>
  <si>
    <t>AT15-LT GREY</t>
  </si>
  <si>
    <t>GS9-23-ROAST</t>
  </si>
  <si>
    <t>60954A</t>
  </si>
  <si>
    <t>60958A</t>
  </si>
  <si>
    <t>60729A</t>
  </si>
  <si>
    <t>AT15-BROWN</t>
  </si>
  <si>
    <t>AT15-WILD DOVE</t>
  </si>
  <si>
    <t>FRENCH</t>
  </si>
  <si>
    <t>HTGZA5060-BLUE/CORAL</t>
  </si>
  <si>
    <t>HTGW5161-WALNUT</t>
  </si>
  <si>
    <t>EMPERADOR</t>
  </si>
  <si>
    <t>BIRCH</t>
  </si>
  <si>
    <t>921YJ</t>
  </si>
  <si>
    <t>Z0003</t>
  </si>
  <si>
    <t>K3035</t>
  </si>
  <si>
    <t>60347A</t>
  </si>
  <si>
    <t>WILD-DOVE</t>
  </si>
  <si>
    <t>LT826</t>
  </si>
  <si>
    <t>307A</t>
  </si>
  <si>
    <t>60655A</t>
  </si>
  <si>
    <t>60385A</t>
  </si>
  <si>
    <t>ETSL-S-F-5870</t>
  </si>
  <si>
    <t>SPQF-7150</t>
  </si>
  <si>
    <t>TORTOISE SHELL</t>
  </si>
  <si>
    <t>BLACK+(18-0601)+109U LOGO</t>
  </si>
  <si>
    <t>(19-0405)+(18-0513)109U LOGO</t>
  </si>
  <si>
    <t>MG09+MG09+109U LOGO</t>
  </si>
  <si>
    <t>BLACK+(19-0000)+109U LOGO</t>
  </si>
  <si>
    <t>BLACK+(17-1028)+109U LOGO</t>
  </si>
  <si>
    <t>BLACK+(18-0513)+109U LOGO</t>
  </si>
  <si>
    <t>(19-3906)+(19-4033)+109U LOGO</t>
  </si>
  <si>
    <t>(18-0601)+(18-0601)109U LOGO</t>
  </si>
  <si>
    <t>HY5390-BLACK</t>
  </si>
  <si>
    <t>G7425</t>
  </si>
  <si>
    <t>HY4721-GREY</t>
  </si>
  <si>
    <t>HY4721-DK GREY</t>
  </si>
  <si>
    <t>HYZ9229-SAND</t>
  </si>
  <si>
    <t>HYZ9229-BLACK</t>
  </si>
  <si>
    <t>HYZ9229-PINK</t>
  </si>
  <si>
    <t>BALSAMIC</t>
  </si>
  <si>
    <t>DARK-OLIVE</t>
  </si>
  <si>
    <t>H7002</t>
  </si>
  <si>
    <t>150PR</t>
  </si>
  <si>
    <t>19-3900</t>
  </si>
  <si>
    <t>16-0000</t>
  </si>
  <si>
    <t>13-3900</t>
  </si>
  <si>
    <t>LT OLIVE/BLACK</t>
  </si>
  <si>
    <t>J030</t>
  </si>
  <si>
    <t>C508</t>
  </si>
  <si>
    <t>BLACK/PAVEMENT</t>
  </si>
  <si>
    <t>HY4720-FULL MOON</t>
  </si>
  <si>
    <t>4515/GREY</t>
  </si>
  <si>
    <t>4260/BEIGE</t>
  </si>
  <si>
    <t>5722/ORANGE</t>
  </si>
  <si>
    <t>8277/SKY BLUE</t>
  </si>
  <si>
    <t>6150/SAFRON</t>
  </si>
  <si>
    <t>8800/NAVY</t>
  </si>
  <si>
    <t>PICCOLO</t>
  </si>
  <si>
    <t>BURLYWOOD</t>
  </si>
  <si>
    <t>STING</t>
  </si>
  <si>
    <t>EMPERADOR 18-1028</t>
  </si>
  <si>
    <t>(19-3906)+(19-4033)109U</t>
  </si>
  <si>
    <t>BLACK+(19-3906)109U</t>
  </si>
  <si>
    <t>BLACK+(17-0636)109U</t>
  </si>
  <si>
    <t>LY105</t>
  </si>
  <si>
    <t>YS392</t>
  </si>
  <si>
    <t>MILITARY OLIVE</t>
  </si>
  <si>
    <t>DARK-BERRY</t>
  </si>
  <si>
    <t>PEACH PINK</t>
  </si>
  <si>
    <t>ETSL--S-F-3811</t>
  </si>
  <si>
    <t>ETSL--S-F-7533</t>
  </si>
  <si>
    <t>TSL-8484</t>
  </si>
  <si>
    <t>SPKA-1000</t>
  </si>
  <si>
    <t>SPKA-2200</t>
  </si>
  <si>
    <t>TZTX-4835</t>
  </si>
  <si>
    <t>EJH-10039-03</t>
  </si>
  <si>
    <t>BN1001 NARARTIVE NAVY</t>
  </si>
  <si>
    <t>LILAC MARBLE</t>
  </si>
  <si>
    <t>68WNM</t>
  </si>
  <si>
    <t>57WNM</t>
  </si>
  <si>
    <t>66WNM</t>
  </si>
  <si>
    <t>73VNM</t>
  </si>
  <si>
    <t>BLACK/BROWN-19-1016</t>
  </si>
  <si>
    <t>BOULDER/MOUNTAIN</t>
  </si>
  <si>
    <t>K0989</t>
  </si>
  <si>
    <t>E9567</t>
  </si>
  <si>
    <t>BN312</t>
  </si>
  <si>
    <t>19-4324</t>
  </si>
  <si>
    <t>TZTX-7533</t>
  </si>
  <si>
    <t>ETSL-S-F-4835</t>
  </si>
  <si>
    <t>W893</t>
  </si>
  <si>
    <t>HTW1984-DK RED/TAUPE</t>
  </si>
  <si>
    <t>HYZ9229-WHITE</t>
  </si>
  <si>
    <t>HYZ10278-NAVY</t>
  </si>
  <si>
    <t>BX006-BLACK/BROWN</t>
  </si>
  <si>
    <t>BX006-NAVY</t>
  </si>
  <si>
    <t>BX006-SAND</t>
  </si>
  <si>
    <t>HYZ9229-SKY BLUE</t>
  </si>
  <si>
    <t>BX041-2-WHITE</t>
  </si>
  <si>
    <t>DARK BERRY</t>
  </si>
  <si>
    <t>PINK NECTER</t>
  </si>
  <si>
    <t>JEDEITE-16-5304</t>
  </si>
  <si>
    <t>CHROMIUM</t>
  </si>
  <si>
    <t>ALUMINIUM</t>
  </si>
  <si>
    <t>SPKA-5800</t>
  </si>
  <si>
    <t>EMPERADOR STARFISH 16-1120TPG</t>
  </si>
  <si>
    <t>DRESS BLUE 19-4024 TPG</t>
  </si>
  <si>
    <t>QF22035-01BLACK</t>
  </si>
  <si>
    <t>SARB-3800</t>
  </si>
  <si>
    <t>5400/RED</t>
  </si>
  <si>
    <t>REFLECTING POND 19-4326</t>
  </si>
  <si>
    <t>PINK NECTAR 14-2305</t>
  </si>
  <si>
    <t>JAVA 19-1016</t>
  </si>
  <si>
    <t>JADEITE 16-5304</t>
  </si>
  <si>
    <t>PEBBLE CA</t>
  </si>
  <si>
    <t>OLIVE 7710</t>
  </si>
  <si>
    <t>DK GREY 2925</t>
  </si>
  <si>
    <t>RUBEN TAN</t>
  </si>
  <si>
    <t>JHW22746/NAVY</t>
  </si>
  <si>
    <t>JHW22746/BLACK</t>
  </si>
  <si>
    <t>SARB-5800</t>
  </si>
  <si>
    <t>SARA-8850</t>
  </si>
  <si>
    <t>SARA-MILITARY</t>
  </si>
  <si>
    <t>SJY2G21-3800</t>
  </si>
  <si>
    <t>LY107</t>
  </si>
  <si>
    <t>LY091</t>
  </si>
  <si>
    <t>FYE04-04-COCO</t>
  </si>
  <si>
    <t>JEDEITE</t>
  </si>
  <si>
    <t>E7002</t>
  </si>
  <si>
    <t>CT07-W051-SMOKE/GREY</t>
  </si>
  <si>
    <t>CTVN-ECW0011-OLIVE</t>
  </si>
  <si>
    <t>HTGNNB158C-BLACK</t>
  </si>
  <si>
    <t>HTGCA5060-ROAST/BROWN</t>
  </si>
  <si>
    <t>HTGNNB158C-PURPLE</t>
  </si>
  <si>
    <t>HY5942-SKY BLUE</t>
  </si>
  <si>
    <t>KHAKI/CHOCOLATE</t>
  </si>
  <si>
    <t>H7838</t>
  </si>
  <si>
    <t>HYZ10278-DK PURPLE</t>
  </si>
  <si>
    <t>HYZ10508-BLACK</t>
  </si>
  <si>
    <t>HYZ10508-WHITE/NAVY</t>
  </si>
  <si>
    <t>PINECONE</t>
  </si>
  <si>
    <t>MUSTANG</t>
  </si>
  <si>
    <t>HTZJ11-BLACK</t>
  </si>
  <si>
    <t>BX006-STANDARD</t>
  </si>
  <si>
    <t>BX006-DESERT</t>
  </si>
  <si>
    <t>BMSS20-045S-BLACK/BROWN</t>
  </si>
  <si>
    <t>RD-CKF047-BLACK</t>
  </si>
  <si>
    <t>RD-CKF047-PURPLE</t>
  </si>
  <si>
    <t>RD-CKF047-DK NAVY</t>
  </si>
  <si>
    <t>BELEGA/BLACK</t>
  </si>
  <si>
    <t>HYZ9229-GREY</t>
  </si>
  <si>
    <t>LY103</t>
  </si>
  <si>
    <t>LY101</t>
  </si>
  <si>
    <t>LT GOLDEN/CAMEL</t>
  </si>
  <si>
    <t>ELDERBERRY</t>
  </si>
  <si>
    <t>FLINT STONE</t>
  </si>
  <si>
    <t>TZTX-Z0414</t>
  </si>
  <si>
    <t>BC98002 WHITE</t>
  </si>
  <si>
    <t>BC98002 BLACK</t>
  </si>
  <si>
    <t>BC98002 TYRE</t>
  </si>
  <si>
    <t>OXBLOOD</t>
  </si>
  <si>
    <t>MADRID MATELLIC</t>
  </si>
  <si>
    <t>BRICH 13-0905</t>
  </si>
  <si>
    <t>BLACK BASE PEWTER</t>
  </si>
  <si>
    <t>BLACK MATALLIC</t>
  </si>
  <si>
    <t>HTGCA5060-NUT</t>
  </si>
  <si>
    <t>HT-WH29-BLACK</t>
  </si>
  <si>
    <t>LY191862-BLACK/YELLOW</t>
  </si>
  <si>
    <t>LY191863-BLACK/YELLOW</t>
  </si>
  <si>
    <t>CTVN-ECW0011-BLACK</t>
  </si>
  <si>
    <t>HY5541-RED</t>
  </si>
  <si>
    <t>HY5541-OLIVE</t>
  </si>
  <si>
    <t>LY080</t>
  </si>
  <si>
    <t>LY140</t>
  </si>
  <si>
    <t>HYZ9229-GREEN</t>
  </si>
  <si>
    <t>HYZ10278-BLACK</t>
  </si>
  <si>
    <t>BYSS8103-BLACK</t>
  </si>
  <si>
    <t>JLB287-BLACK</t>
  </si>
  <si>
    <t>FYE04-04-SAFFRON</t>
  </si>
  <si>
    <t>FOG BLACK</t>
  </si>
  <si>
    <t>ARMY PAINT</t>
  </si>
  <si>
    <t>SHARK SKIN</t>
  </si>
  <si>
    <t>TAUPE/4515</t>
  </si>
  <si>
    <t>BEIGE/4700</t>
  </si>
  <si>
    <t>LUNKER ROCK</t>
  </si>
  <si>
    <t>SHARKSKIN 17-3914</t>
  </si>
  <si>
    <t>NATURAL OCHRE</t>
  </si>
  <si>
    <t>BYSS8103-NUT</t>
  </si>
  <si>
    <t>JLB287-DK BROWN</t>
  </si>
  <si>
    <t>MX042</t>
  </si>
  <si>
    <t>K9015</t>
  </si>
  <si>
    <t>H7302</t>
  </si>
  <si>
    <t>MDN1003-BLACK</t>
  </si>
  <si>
    <t>MDN1003-BEIGE</t>
  </si>
  <si>
    <t>MDN1003-TAUPE</t>
  </si>
  <si>
    <t>SEFA-9200</t>
  </si>
  <si>
    <t>SLPA-4100</t>
  </si>
  <si>
    <t>SCRH-5800</t>
  </si>
  <si>
    <t>SEFA-3100</t>
  </si>
  <si>
    <t>AZTEC</t>
  </si>
  <si>
    <t>HTGZA5060-BEIGE/ROSE</t>
  </si>
  <si>
    <t>LC098-GREY</t>
  </si>
  <si>
    <t>LC098-SAND/GREY</t>
  </si>
  <si>
    <t>LY141</t>
  </si>
  <si>
    <t>BLACK/GOLDEN</t>
  </si>
  <si>
    <t>G1678</t>
  </si>
  <si>
    <t>HTGA-CD5189-GREY</t>
  </si>
  <si>
    <t>BL595</t>
  </si>
  <si>
    <t>WINDSOR WHITE</t>
  </si>
  <si>
    <t>ROSETTE 6-1518</t>
  </si>
  <si>
    <t>PEACH WHIP 14-1309</t>
  </si>
  <si>
    <t>CITRUS+BLACK+WHITE</t>
  </si>
  <si>
    <t>BIRECH(13-0905)TPX+YELLOW LOGO</t>
  </si>
  <si>
    <t>CITRUS+WHITE+BLACK LOGO</t>
  </si>
  <si>
    <t>(19-0812)+TPG YELLOW LOGO</t>
  </si>
  <si>
    <t>(19-0405)+TPG+YELLOW LOGO</t>
  </si>
  <si>
    <t>(MG-09)+YELLOW LOGO</t>
  </si>
  <si>
    <t>(MG-04)+YELLOW LOGO</t>
  </si>
  <si>
    <t>(15-4101)</t>
  </si>
  <si>
    <t>(16-1107)</t>
  </si>
  <si>
    <t>(19-0812)</t>
  </si>
  <si>
    <t>(16-0906)</t>
  </si>
  <si>
    <t>(13-4403)</t>
  </si>
  <si>
    <t>(14-4501)</t>
  </si>
  <si>
    <t>BLACK+411C</t>
  </si>
  <si>
    <t>BLACK+COOL GREY +10C</t>
  </si>
  <si>
    <t>BLACK+CHOCOLATE+411C</t>
  </si>
  <si>
    <t>19-3928 BLUE INDIGO</t>
  </si>
  <si>
    <t>CITRUS MESH+WHITE+BLACK LOGO</t>
  </si>
  <si>
    <t>(19-0915)+(18-0513)109U LOGO</t>
  </si>
  <si>
    <t>(18-0513)(18-1442)</t>
  </si>
  <si>
    <t>11C/14-4210</t>
  </si>
  <si>
    <t>(18-0513)(16-1143)</t>
  </si>
  <si>
    <t>(17-4405)(16-4109)</t>
  </si>
  <si>
    <t>BLACK FLANNEL+ORANGE+WHITE LOGO</t>
  </si>
  <si>
    <t>ZP474</t>
  </si>
  <si>
    <t>LY138</t>
  </si>
  <si>
    <t>MOON SEAM</t>
  </si>
  <si>
    <t>LY084</t>
  </si>
  <si>
    <t>BYSS8103-MUD</t>
  </si>
  <si>
    <t>18-0312</t>
  </si>
  <si>
    <t>CM -CORK-14-NATURAL</t>
  </si>
  <si>
    <t>19-3924</t>
  </si>
  <si>
    <t>19-3921</t>
  </si>
  <si>
    <t>DK LIGHT BROWN</t>
  </si>
  <si>
    <t>CTV-W051-BLACK/GREY</t>
  </si>
  <si>
    <t>SARA-0001</t>
  </si>
  <si>
    <t>QF2139-4515</t>
  </si>
  <si>
    <t>SHEP-BLACK</t>
  </si>
  <si>
    <t>SLPA-4600</t>
  </si>
  <si>
    <t>SMOA-BARK</t>
  </si>
  <si>
    <t>10077C SILVER</t>
  </si>
  <si>
    <t>SARQ-3600</t>
  </si>
  <si>
    <t>IRON GATE</t>
  </si>
  <si>
    <t>3510/BROWN</t>
  </si>
  <si>
    <t>4260/GREY</t>
  </si>
  <si>
    <t>BX006-WINNER</t>
  </si>
  <si>
    <t>BX421-BRANDY</t>
  </si>
  <si>
    <t>BX421-DK BLUE</t>
  </si>
  <si>
    <t>BX421-GOLDEN</t>
  </si>
  <si>
    <t>BX421-SAND</t>
  </si>
  <si>
    <t>1*4-BLACK</t>
  </si>
  <si>
    <t>BX006-BLACK/PURPLE</t>
  </si>
  <si>
    <t>BX005-GOLDEN</t>
  </si>
  <si>
    <t>BX421-ROSE</t>
  </si>
  <si>
    <t>BX006-GOLDEN</t>
  </si>
  <si>
    <t>BX006-ROSE</t>
  </si>
  <si>
    <t>BX006-APPLE RED</t>
  </si>
  <si>
    <t>TAUPE/BROWN</t>
  </si>
  <si>
    <t>O0207</t>
  </si>
  <si>
    <t>O3187</t>
  </si>
  <si>
    <t>CLARKS BLUE</t>
  </si>
  <si>
    <t>CLARKS TAN</t>
  </si>
  <si>
    <t>COCA</t>
  </si>
  <si>
    <t>HYL10278-NAVY</t>
  </si>
  <si>
    <t>HYL10278-DK PURPLE</t>
  </si>
  <si>
    <t>HYZ10508-DK PURPLE</t>
  </si>
  <si>
    <t>HYZ9229-LIGHT BLUE</t>
  </si>
  <si>
    <t>CORK</t>
  </si>
  <si>
    <t>BYSS8103-BROWN</t>
  </si>
  <si>
    <t>BYSS8103-LT BROWN</t>
  </si>
  <si>
    <t>HY5541-BLACK</t>
  </si>
  <si>
    <t>BLACK+DIAMOND+YELLOW LOGO</t>
  </si>
  <si>
    <t>(16-5427)+(16-1356)</t>
  </si>
  <si>
    <t>(MG-09)+(MG-09)+109U LOGO</t>
  </si>
  <si>
    <t>DK BROWN+ESPRESSO</t>
  </si>
  <si>
    <t>JLB331-01-BEIGE</t>
  </si>
  <si>
    <t>JLB331-01-GREY</t>
  </si>
  <si>
    <t>HT-WH29 WHITE/SILVER</t>
  </si>
  <si>
    <t>BLACK+(18-0515)+109U</t>
  </si>
  <si>
    <t>QF22035-13-CHESTNUT</t>
  </si>
  <si>
    <t>SMDF-0001/MDN1023-01-BLACK</t>
  </si>
  <si>
    <t>BLACK+LIGHT+GOLD</t>
  </si>
  <si>
    <t>TSL684-DK BROWN</t>
  </si>
  <si>
    <t>TSL684-YELLOW</t>
  </si>
  <si>
    <t>TSLY004-DK BROWN/KHAKI</t>
  </si>
  <si>
    <t>JLB331-03-BLACK</t>
  </si>
  <si>
    <t>BLACK PAINT</t>
  </si>
  <si>
    <t>HT-WH29 BLACK/YELLOW</t>
  </si>
  <si>
    <t>HTZJ-SILVER</t>
  </si>
  <si>
    <t>MDN2021-0001 GLOSSY BLACK</t>
  </si>
  <si>
    <t>SPKA-0001</t>
  </si>
  <si>
    <t>SPKA-3900</t>
  </si>
  <si>
    <t>SARQ-0001</t>
  </si>
  <si>
    <t>CATING POND</t>
  </si>
  <si>
    <t>PEBBLE METALLI</t>
  </si>
  <si>
    <t>ETLRW-1350</t>
  </si>
  <si>
    <t>SQHE-4200</t>
  </si>
  <si>
    <t>EIFEEL</t>
  </si>
  <si>
    <t>19VNM</t>
  </si>
  <si>
    <t>FOREST SH-101</t>
  </si>
  <si>
    <t>HT-W30-BLACK/WHITE</t>
  </si>
  <si>
    <t>4500/BROWN</t>
  </si>
  <si>
    <t>JLB333-BLACK</t>
  </si>
  <si>
    <t>ADOBE-SHIF -RED</t>
  </si>
  <si>
    <t>ETLRW-4500</t>
  </si>
  <si>
    <t>BLACK/BROWN</t>
  </si>
  <si>
    <t>HTJ11-BLACK</t>
  </si>
  <si>
    <t>HTGA-CD5189-SILVER</t>
  </si>
  <si>
    <t>RD-CKF097-DK NAVY</t>
  </si>
  <si>
    <t>2K428</t>
  </si>
  <si>
    <t>MIDNIGHT-BLUE</t>
  </si>
  <si>
    <t>TAN+TAN</t>
  </si>
  <si>
    <t>LY142</t>
  </si>
  <si>
    <t>RD-CKF07-PURPLE</t>
  </si>
  <si>
    <t>RD-CKF07-DK NAVY</t>
  </si>
  <si>
    <t>25CAU-BLACK/GREY</t>
  </si>
  <si>
    <t>25CAU-WALNUT/DK TAUPE</t>
  </si>
  <si>
    <t>(19-405)+(18-0513)</t>
  </si>
  <si>
    <t>TFBE-BLACK</t>
  </si>
  <si>
    <t>TFBE-3700</t>
  </si>
  <si>
    <t>TFBE-2600</t>
  </si>
  <si>
    <t>QF22035-04-BROWN</t>
  </si>
  <si>
    <t>QF-2139-11-FRIAR BROWN</t>
  </si>
  <si>
    <t>TBAW-4500</t>
  </si>
  <si>
    <t>YC-03 WW048 RP -LT COFFE</t>
  </si>
  <si>
    <t>YC-03 WW048 RP -NEW NATURAL</t>
  </si>
  <si>
    <t>TFFE-0001</t>
  </si>
  <si>
    <t>TFFE-4100</t>
  </si>
  <si>
    <t>G4313</t>
  </si>
  <si>
    <t>G4835</t>
  </si>
  <si>
    <t>Z0026</t>
  </si>
  <si>
    <t>FYE04-BEIGE/TAUPE</t>
  </si>
  <si>
    <t>HTZJ11-ROSE</t>
  </si>
  <si>
    <t>HT-W30 STAR WHITE</t>
  </si>
  <si>
    <t>BN-DOVE</t>
  </si>
  <si>
    <t>TBAW-4000</t>
  </si>
  <si>
    <t>TFBQ-BLACK</t>
  </si>
  <si>
    <t>TFBQ-#01 WHITE</t>
  </si>
  <si>
    <t>TWFD-0001</t>
  </si>
  <si>
    <t>TWFD-4000</t>
  </si>
  <si>
    <t>HY16R034-BLACK</t>
  </si>
  <si>
    <t>HY16R034-BLACK/BROWN</t>
  </si>
  <si>
    <t>HY16R034-BLACK/PEAT</t>
  </si>
  <si>
    <t>HY16R034-PEAT</t>
  </si>
  <si>
    <t>HY16R034-BROWN</t>
  </si>
  <si>
    <t>HY16R034-BLACK/LT GREY</t>
  </si>
  <si>
    <t>DK NAVY</t>
  </si>
  <si>
    <t>BYSS8103-ROAST</t>
  </si>
  <si>
    <t>GRAPEADE</t>
  </si>
  <si>
    <t>NEW SAGA</t>
  </si>
  <si>
    <t>BN1205 PATENT BLACK</t>
  </si>
  <si>
    <t>743 HEDCE</t>
  </si>
  <si>
    <t>813 CONCRETE</t>
  </si>
  <si>
    <t>HT-UGG-17S-012-BLACK</t>
  </si>
  <si>
    <t>HT-UGG-17S-012-BROWN</t>
  </si>
  <si>
    <t>HY5014-BLACK</t>
  </si>
  <si>
    <t>HY5014-PEAT</t>
  </si>
  <si>
    <t>BONE WHITE</t>
  </si>
  <si>
    <t>BLACK MESH+WHITE+BLACK LOGO</t>
  </si>
  <si>
    <t>SLPA-3750</t>
  </si>
  <si>
    <t>D871</t>
  </si>
  <si>
    <t>SJ597</t>
  </si>
  <si>
    <t>ETSL-S-F-3533/371</t>
  </si>
  <si>
    <t>K1405</t>
  </si>
  <si>
    <t>LT516</t>
  </si>
  <si>
    <t>LIGHT CAMEL</t>
  </si>
  <si>
    <t>LIGHT GOLD+LOWER CREAM</t>
  </si>
  <si>
    <t>BLACK+LOWER DESRET</t>
  </si>
  <si>
    <t>SARQ-3800</t>
  </si>
  <si>
    <t>MUSHROOM+YELLOW LOGO</t>
  </si>
  <si>
    <t>SMAO-3440</t>
  </si>
  <si>
    <t>XH018</t>
  </si>
  <si>
    <t>XH-085</t>
  </si>
  <si>
    <t>COACH</t>
  </si>
  <si>
    <t>SYSR-0001/YS-22176-0001</t>
  </si>
  <si>
    <t>ATT</t>
  </si>
  <si>
    <t>P368</t>
  </si>
  <si>
    <t>G1816</t>
  </si>
  <si>
    <t>X085</t>
  </si>
  <si>
    <t>S025</t>
  </si>
  <si>
    <t>BN313</t>
  </si>
  <si>
    <t>14-1118</t>
  </si>
  <si>
    <t>WALFS WHITE+DK NAVY</t>
  </si>
  <si>
    <t>OYESTER GREY+GREEN</t>
  </si>
  <si>
    <t>MILKY WHITE+NILE BLACK</t>
  </si>
  <si>
    <t>DK NATURAL+TAN</t>
  </si>
  <si>
    <t>BLACK+TAUPE</t>
  </si>
  <si>
    <t>DK SHADOW+ORANGE</t>
  </si>
  <si>
    <t>ALUMINIUM/DUST OLIVE</t>
  </si>
  <si>
    <t>ROSE/COFFEE</t>
  </si>
  <si>
    <t>OFF WHITE+RED</t>
  </si>
  <si>
    <t>LT GREY+NAVY</t>
  </si>
  <si>
    <t>OFF WHITE+OYESTER GREY</t>
  </si>
  <si>
    <t>CITRUS GLACIER GREY</t>
  </si>
  <si>
    <t>BLACK MEDIUM CHARCOAL</t>
  </si>
  <si>
    <t>SHELTER MEDIUM CHARCOAL</t>
  </si>
  <si>
    <t>BLACK001T.COR</t>
  </si>
  <si>
    <t>NATURAL450T.COR</t>
  </si>
  <si>
    <t>APRICO GOLD</t>
  </si>
  <si>
    <t>BLACKD9627</t>
  </si>
  <si>
    <t>GUM+LIGHT+TAN</t>
  </si>
  <si>
    <t>BLACK+(18-1110)+109U LOGO</t>
  </si>
  <si>
    <t>BLACK+(15-0309)109U LOGO</t>
  </si>
  <si>
    <t>BLACK+(18-5020)+109U LOGO</t>
  </si>
  <si>
    <t>ETSL-LOTUS GREY</t>
  </si>
  <si>
    <t>ETSL-3533</t>
  </si>
  <si>
    <t>TZTX-5658</t>
  </si>
  <si>
    <t>SMCE-3000</t>
  </si>
  <si>
    <t>SMTQ-5300</t>
  </si>
  <si>
    <t>SXLP-0001</t>
  </si>
  <si>
    <t>DA112-BLACK</t>
  </si>
  <si>
    <t>DA112-GREY</t>
  </si>
  <si>
    <t>DA112-BROWN</t>
  </si>
  <si>
    <t>LENA</t>
  </si>
  <si>
    <t>G1082</t>
  </si>
  <si>
    <t>DARK SHADOW+19-3906</t>
  </si>
  <si>
    <t>DARK NICOTEAN+KHAKI DARK GUM</t>
  </si>
  <si>
    <t>DK GULL GREY+POD GREY</t>
  </si>
  <si>
    <t>CLEAR BROWN+OXFORD TAN</t>
  </si>
  <si>
    <t>BEIGE CORD</t>
  </si>
  <si>
    <t>HONEY+CEMENT+NAVY LOGO</t>
  </si>
  <si>
    <t>DK NICOTEN+MULCH+19-0910</t>
  </si>
  <si>
    <t>BLACK(19-3731)109U LOGO</t>
  </si>
  <si>
    <t>(19-0405)(19-2524)109U LOGO</t>
  </si>
  <si>
    <t>CLASSIC+CARAFE WHITE</t>
  </si>
  <si>
    <t>SMOKE GREY</t>
  </si>
  <si>
    <t>DRIZZLE BLUE</t>
  </si>
  <si>
    <t>BLACK+BLACK+MEDIUM CHARCOAL</t>
  </si>
  <si>
    <t>MUSHROOM+SUPER FOAM</t>
  </si>
  <si>
    <t>TAWNY PORT+FULL MOON</t>
  </si>
  <si>
    <t>YELLOW LOGO+BLACK</t>
  </si>
  <si>
    <t>BROWN+DK GUM LOGO</t>
  </si>
  <si>
    <t>CUBAN SAND</t>
  </si>
  <si>
    <t>ETSL-8200</t>
  </si>
  <si>
    <t>SYMQ-4000</t>
  </si>
  <si>
    <t>BLACK+BLACK+GREY LOGO</t>
  </si>
  <si>
    <t>TRANSPARENT+LIGHT GREY</t>
  </si>
  <si>
    <t>BLACK+NEW NATURAL</t>
  </si>
  <si>
    <t>ZP597</t>
  </si>
  <si>
    <t>ZP114</t>
  </si>
  <si>
    <t>BLACK+471C LOGO</t>
  </si>
  <si>
    <t>FIRED BRICK</t>
  </si>
  <si>
    <t>DENIM/SILVER</t>
  </si>
  <si>
    <t>HONEY GUM</t>
  </si>
  <si>
    <t>DK GUM+OXFORD TAN</t>
  </si>
  <si>
    <t>DK NICOTEN+FORST LOGO</t>
  </si>
  <si>
    <t>AB329</t>
  </si>
  <si>
    <t>RUSTIC BROWN+RUSTIC BROWN</t>
  </si>
  <si>
    <t>YS-22177-7-SILVER</t>
  </si>
  <si>
    <t>ETSL-1611</t>
  </si>
  <si>
    <t>DK BERRY</t>
  </si>
  <si>
    <t>G9512</t>
  </si>
  <si>
    <t>G1529</t>
  </si>
  <si>
    <t>U8232</t>
  </si>
  <si>
    <t>(19-0812)+YELLOW</t>
  </si>
  <si>
    <t>BLACK+BLACK+YELLOW</t>
  </si>
  <si>
    <t>BLACK+YELLOW+YELLOW+LOGO</t>
  </si>
  <si>
    <t>MOON LT WHITE+CHESTNUT</t>
  </si>
  <si>
    <t>LIGHT GREY</t>
  </si>
  <si>
    <t>DK RAW+ORANGE</t>
  </si>
  <si>
    <t>BRIGHT+BLACK+NICKEL</t>
  </si>
  <si>
    <t>CREAM+BLUE PURPLE</t>
  </si>
  <si>
    <t>BLACK+DESERT</t>
  </si>
  <si>
    <t>RUSTIC BROWN</t>
  </si>
  <si>
    <t>SHAHAN ALONG 167</t>
  </si>
  <si>
    <t>MOCHA ALONG 102</t>
  </si>
  <si>
    <t>BONE WHITE 12-0105</t>
  </si>
  <si>
    <t>DESERT SAGA 16-1010</t>
  </si>
  <si>
    <t>FADED ROSE 18-1629</t>
  </si>
  <si>
    <t>SHADOW 17-6206</t>
  </si>
  <si>
    <t>TERRACOTTA 16-1526</t>
  </si>
  <si>
    <t>GEORGIA PEACH 16-1641</t>
  </si>
  <si>
    <t>PORCELAIN 16-4719</t>
  </si>
  <si>
    <t>PURPLE HEATHER 14-3911</t>
  </si>
  <si>
    <t>SUNNY HONEY</t>
  </si>
  <si>
    <t>BILLFISH HONEY</t>
  </si>
  <si>
    <t>SMOKE PEARL (18-000)</t>
  </si>
  <si>
    <t>CLASSIC WHITE</t>
  </si>
  <si>
    <t>WHITE ONYX</t>
  </si>
  <si>
    <t>BLACK+BEIGE GREY BLACK LOGO</t>
  </si>
  <si>
    <t>ALUMINIUM GREY+CAFE</t>
  </si>
  <si>
    <t>PIGONE GREY+GRENIT</t>
  </si>
  <si>
    <t>LIGHT GOLD+BUTTER</t>
  </si>
  <si>
    <t>HONEY + NAVY</t>
  </si>
  <si>
    <t>TWILIGHT +GREY</t>
  </si>
  <si>
    <t>ENVIRONMENT PVC + HOLES+DK GUM</t>
  </si>
  <si>
    <t>ENVIRONMENT PVC + HOLES+OXFORD TAN</t>
  </si>
  <si>
    <t>POLIYO+TYRE+HOUNDAWG</t>
  </si>
  <si>
    <t>DACHSHUND+YELLOW</t>
  </si>
  <si>
    <t>HOUNDAWG +YELLOW</t>
  </si>
  <si>
    <t>LIGHT+BEIGE+TAUPE+250 D MARK+167 OFF WHITE</t>
  </si>
  <si>
    <t>NUDE+BLACK+250D MARK+167 OFF WHITE</t>
  </si>
  <si>
    <t>TRANSPARENT+NATURAL</t>
  </si>
  <si>
    <t>HONEY SAILFISH</t>
  </si>
  <si>
    <t>RUBBERLON+OXFORD TAN</t>
  </si>
  <si>
    <t>BRIGHT HONEY</t>
  </si>
  <si>
    <t>BLACK ONYX (19-4003)</t>
  </si>
  <si>
    <t>ENVIRONMENT PVC +DK GUM+GLAZED GINGER</t>
  </si>
  <si>
    <t>POLIYO+SUNDANCE+HOUNDAWG</t>
  </si>
  <si>
    <t>BLACK+YELLOW+YELLOW</t>
  </si>
  <si>
    <t>OFF WHITE+BEIGE GREY</t>
  </si>
  <si>
    <t>HONEY C</t>
  </si>
  <si>
    <t>GREY GREEN</t>
  </si>
  <si>
    <t>GUM+OXFORD TAN+YELLOW LOGO</t>
  </si>
  <si>
    <t>BLACK(18-1304)109U LOGO</t>
  </si>
  <si>
    <t>D395</t>
  </si>
  <si>
    <t>BLACK NEW NATURAL</t>
  </si>
  <si>
    <t>D636</t>
  </si>
  <si>
    <t>D197</t>
  </si>
  <si>
    <t>D398</t>
  </si>
  <si>
    <t>D697</t>
  </si>
  <si>
    <t>D713</t>
  </si>
  <si>
    <t>D780</t>
  </si>
  <si>
    <t>D794</t>
  </si>
  <si>
    <t>D818</t>
  </si>
  <si>
    <t>D157</t>
  </si>
  <si>
    <t>D744</t>
  </si>
  <si>
    <t>D658</t>
  </si>
  <si>
    <t>D745</t>
  </si>
  <si>
    <t>D834</t>
  </si>
  <si>
    <t>D392</t>
  </si>
  <si>
    <t>D781</t>
  </si>
  <si>
    <t>LY2104</t>
  </si>
  <si>
    <t>LY2105</t>
  </si>
  <si>
    <t>D710</t>
  </si>
  <si>
    <t>D680</t>
  </si>
  <si>
    <t>D717</t>
  </si>
  <si>
    <t>D696</t>
  </si>
  <si>
    <t>D224</t>
  </si>
  <si>
    <t>D724</t>
  </si>
  <si>
    <t>D810</t>
  </si>
  <si>
    <t>D307</t>
  </si>
  <si>
    <t>D640</t>
  </si>
  <si>
    <t>BX006-MOON</t>
  </si>
  <si>
    <t>A2238-DK TAN</t>
  </si>
  <si>
    <t>2446B-DK TAN</t>
  </si>
  <si>
    <t>2446B-MOON</t>
  </si>
  <si>
    <t>A2238-MOON</t>
  </si>
  <si>
    <t>HYZ10278-SAND/YELLOW</t>
  </si>
  <si>
    <t>HYZ10278-RED</t>
  </si>
  <si>
    <t>HYZ10278-GREEN/BLUE</t>
  </si>
  <si>
    <t>HYZ10278-MOON</t>
  </si>
  <si>
    <t>CRAFE WHITE BLACK</t>
  </si>
  <si>
    <t>CRAFE WHITE TRENCH</t>
  </si>
  <si>
    <t>BEIGE WHITE BLACK</t>
  </si>
  <si>
    <t>SHELTER WHITE BLACK</t>
  </si>
  <si>
    <t>SUNDANCE WHITE TRENCH</t>
  </si>
  <si>
    <t>D7020</t>
  </si>
  <si>
    <t>BOARWALK</t>
  </si>
  <si>
    <t>SMOA-50</t>
  </si>
  <si>
    <t>THRW-3000</t>
  </si>
  <si>
    <t>PRALINE MTS</t>
  </si>
  <si>
    <t>D7047</t>
  </si>
  <si>
    <t>(19-0418)</t>
  </si>
  <si>
    <t>BISQUE 13-1109</t>
  </si>
  <si>
    <t>PEONY BLUE</t>
  </si>
  <si>
    <t>NEW DARK GUM</t>
  </si>
  <si>
    <t>SNBN-4100</t>
  </si>
  <si>
    <t>LIGHT+COFFEE+BLACK+BLACK</t>
  </si>
  <si>
    <t>TAN+WHITE+BLACK+YELLOW LOGO</t>
  </si>
  <si>
    <t>BEIGE+WHITE+BLACK+YELLOW LOGO</t>
  </si>
  <si>
    <t>BRIGHT+WHITE+WHITE+BLACK+YELLOW LOGO</t>
  </si>
  <si>
    <t>TREE SKIN+ORANGE+GOLD LOGO</t>
  </si>
  <si>
    <t>CREAMY WHITE + NILE BLACK</t>
  </si>
  <si>
    <t>MG-08</t>
  </si>
  <si>
    <t>TRENCH SHELTER LOGO</t>
  </si>
  <si>
    <t>SHELTER TRENCH LOGO</t>
  </si>
  <si>
    <t>PAPER MEDIUM CHAROCAL LOGO</t>
  </si>
  <si>
    <t>SUNDANCE TRENCH LOGO</t>
  </si>
  <si>
    <t>LIGHT COFFEE+BLACK+BLACK</t>
  </si>
  <si>
    <t>CREAMY WHITE+NILE BLACK</t>
  </si>
  <si>
    <t>BLACK+BEIGE GREY+BLACK</t>
  </si>
  <si>
    <t>SUNDANCE YELLOW</t>
  </si>
  <si>
    <t>BLACK+BLACK+YELLOW+REVIVE TECH</t>
  </si>
  <si>
    <t>SHELTER+YELLOW LOGO</t>
  </si>
  <si>
    <t>BLACK FULL MOON</t>
  </si>
  <si>
    <t>HOUNDAWG+YELLOW LOGO</t>
  </si>
  <si>
    <t>CARBON GREY RUBBER</t>
  </si>
  <si>
    <t>GREIGE 16-1109</t>
  </si>
  <si>
    <t>MOONSTRUCK 14-4500</t>
  </si>
  <si>
    <t>TAFFY 16-0940</t>
  </si>
  <si>
    <t>VERTIVER 17-0613</t>
  </si>
  <si>
    <t>SHIFTING SAND 14-1201 -BLACK/WHITE</t>
  </si>
  <si>
    <t>CLEAR BROWN+YELLOW</t>
  </si>
  <si>
    <t>HTGCA5060-YELLOW</t>
  </si>
  <si>
    <t>NNB159C-BLACK</t>
  </si>
  <si>
    <t>BX006-WHITE</t>
  </si>
  <si>
    <t>TSM119-YELLOW</t>
  </si>
  <si>
    <t>TSM119-BEIGE</t>
  </si>
  <si>
    <t>TSM119-RED</t>
  </si>
  <si>
    <t>TSM119-ORANGE</t>
  </si>
  <si>
    <t>TSM119-GREY</t>
  </si>
  <si>
    <t>TSM119-LT TAUPE</t>
  </si>
  <si>
    <t>TSM119-DK BLACK/NAVY</t>
  </si>
  <si>
    <t>TSM119-BLACK</t>
  </si>
  <si>
    <t>TSM119-RED/PURPLE</t>
  </si>
  <si>
    <t>TSL727-DK OLIVE</t>
  </si>
  <si>
    <t>TSL727-GREY/LT GREY</t>
  </si>
  <si>
    <t>TSL727-TAN/BROWN</t>
  </si>
  <si>
    <t>HYZ9229-MOON</t>
  </si>
  <si>
    <t>DESERT/LIGHT</t>
  </si>
  <si>
    <t>U8282</t>
  </si>
  <si>
    <t>D275</t>
  </si>
  <si>
    <t>TOBACCO BROWN+ORANGE+LIGHT BLUE</t>
  </si>
  <si>
    <t>BROWN+BLACK+GOLD LOGO</t>
  </si>
  <si>
    <t>TREE+ORANGE+GOLD LOGO</t>
  </si>
  <si>
    <t>BLACK+FLESH TPR+167</t>
  </si>
  <si>
    <t>BROWN+LIGHT BEIGE167</t>
  </si>
  <si>
    <t>LIGHT CAMEL+TAN</t>
  </si>
  <si>
    <t>WHITE AGATE</t>
  </si>
  <si>
    <t>WINTER-CREAM</t>
  </si>
  <si>
    <t>HONEY+BROWN+BROWN LOGO</t>
  </si>
  <si>
    <t>HONEYB+CEMENT+GREY</t>
  </si>
  <si>
    <t>HONEY C+HONEY C</t>
  </si>
  <si>
    <t>CLASSIC WHITE+KALAF YELLOW</t>
  </si>
  <si>
    <t>SHALLOW+OYESTER</t>
  </si>
  <si>
    <t>LIGHT+OYESTER TPR</t>
  </si>
  <si>
    <t>RAW+LIGHT BROWN</t>
  </si>
  <si>
    <t>TSM119-BROWN</t>
  </si>
  <si>
    <t>TSM119-WHITE</t>
  </si>
  <si>
    <t>TSM119-LEMON</t>
  </si>
  <si>
    <t>TSM119-BLUE</t>
  </si>
  <si>
    <t>TEA GOLDEN</t>
  </si>
  <si>
    <t>DK LIGHT</t>
  </si>
  <si>
    <t>HY5838-YELLOW</t>
  </si>
  <si>
    <t>BLACK+BEIGE GREY BLACK</t>
  </si>
  <si>
    <t>(19-0405)TPG+YELLOW LOGO</t>
  </si>
  <si>
    <t>BLACK+CG10C RB LOGO</t>
  </si>
  <si>
    <t>TOBACCO BROWN+ORANGE+LIGHT+BLUE</t>
  </si>
  <si>
    <t>(18-0201)(16-1356)</t>
  </si>
  <si>
    <t>(19-0405)+YELLOW+YELLOW</t>
  </si>
  <si>
    <t>BROWN+LIGHT BEIGE 167</t>
  </si>
  <si>
    <t>LIGHT +CAMEL+TAN</t>
  </si>
  <si>
    <t>WINTER CREAM</t>
  </si>
  <si>
    <t>HONEY B+CEMENT+GREY</t>
  </si>
  <si>
    <t>BEIGE GREY+BLACK</t>
  </si>
  <si>
    <t>BLACK RUBBER</t>
  </si>
  <si>
    <t>WATER WHITE+ORANGE GOLD LOGO</t>
  </si>
  <si>
    <t>TOBACCO BROWN+ORANGE LT BLUE</t>
  </si>
  <si>
    <t>YELLOW SUGAR PVC+YELLOW SUGAR</t>
  </si>
  <si>
    <t>NICOTEAN PVC BISON (18-1027)</t>
  </si>
  <si>
    <t>UNPOLISHED LT NATURAL STRIPE BROWN</t>
  </si>
  <si>
    <t>LIGHT+CAMEL+BROWN TPR</t>
  </si>
  <si>
    <t>SAIL WHITE</t>
  </si>
  <si>
    <t>BROWN+DK CAFE LOGO</t>
  </si>
  <si>
    <t>BROWN+YELLOW+YELLOW REVIVE TECH LOGO</t>
  </si>
  <si>
    <t>HOUNDAWG+BLACK+YELLOW REVIVE TECH LOGO</t>
  </si>
  <si>
    <t>PINK DOGWOOD+BLACK YELLOW REVIVE TECH LOGO</t>
  </si>
  <si>
    <t>BLACK+BLACK+YELLOW REVIVE TECH LOGO</t>
  </si>
  <si>
    <t>BLACK+MEDIUM CHARCOAL YELLOW LOGO</t>
  </si>
  <si>
    <t>GRANITE+PALOMA+GRANITE LOGO</t>
  </si>
  <si>
    <t>PURE WHITE+LT GREY WHITE</t>
  </si>
  <si>
    <t>TRANSPARENT+WHITE</t>
  </si>
  <si>
    <t>CHOCOLATE (19-0814)</t>
  </si>
  <si>
    <t>D383</t>
  </si>
  <si>
    <t>D711</t>
  </si>
  <si>
    <t>D670</t>
  </si>
  <si>
    <t>TSM119-BLACK/RED</t>
  </si>
  <si>
    <t>TSM119-TAN/BROWN</t>
  </si>
  <si>
    <t>TSL727-DK OLIVE/RED</t>
  </si>
  <si>
    <t>NNB159C-ROSE</t>
  </si>
  <si>
    <t>NNB159C-LT PURPLE</t>
  </si>
  <si>
    <t>TSM119-DK GREY</t>
  </si>
  <si>
    <t>BXE1913A-BLACK</t>
  </si>
  <si>
    <t>ETSL-4250</t>
  </si>
  <si>
    <t>TZTX-7150</t>
  </si>
  <si>
    <t>TZTX-TEA</t>
  </si>
  <si>
    <t>MDN1003-WHITE</t>
  </si>
  <si>
    <t>ETSL-7100</t>
  </si>
  <si>
    <t>ETSL-S-F-7211</t>
  </si>
  <si>
    <t>TZTX-4260</t>
  </si>
  <si>
    <t>ETSL-5422</t>
  </si>
  <si>
    <t>TSL441-BROWN</t>
  </si>
  <si>
    <t>2446B-SAND</t>
  </si>
  <si>
    <t>2446B-GREEN</t>
  </si>
  <si>
    <t>A2238-SAND</t>
  </si>
  <si>
    <t>A2238-GREEN</t>
  </si>
  <si>
    <t>BX005-2-BLACK</t>
  </si>
  <si>
    <t>TSL727-TAN/BROWN/RED</t>
  </si>
  <si>
    <t>NNB158C-RED</t>
  </si>
  <si>
    <t>NNB159C-RED</t>
  </si>
  <si>
    <t>INCENSE</t>
  </si>
  <si>
    <t>BX006-PEACH</t>
  </si>
  <si>
    <t>SMCE-SILVER</t>
  </si>
  <si>
    <t>(16-1107)+(19-5918)</t>
  </si>
  <si>
    <t>TSLY004-DK BROWN</t>
  </si>
  <si>
    <t>LIGHT BROWN PVC MUSHROOM</t>
  </si>
  <si>
    <t>DK COFFEE PVC STIRPE CURRY</t>
  </si>
  <si>
    <t>NICOTEAN PVC+COFFEE RED</t>
  </si>
  <si>
    <t>DK COFFEE PVC TOBACCO</t>
  </si>
  <si>
    <t>IRON DOOR GREY</t>
  </si>
  <si>
    <t>DK NICOTEAN+(19-0915)</t>
  </si>
  <si>
    <t>CLEAR BROWN+(17-1310)</t>
  </si>
  <si>
    <t>BLACK+MEDIUM CHARCOAL</t>
  </si>
  <si>
    <t>CLEAR BROWN+(19-0915)</t>
  </si>
  <si>
    <t>WORN BROWN+(18-0615)</t>
  </si>
  <si>
    <t>BLACK+(18-0601)</t>
  </si>
  <si>
    <t>CLEAR BROWN+SHELTER</t>
  </si>
  <si>
    <t>CLEAR BROWN+COFFEE</t>
  </si>
  <si>
    <t>DK NICOTEAN+COFFEE</t>
  </si>
  <si>
    <t>BX005-2-WHITE</t>
  </si>
  <si>
    <t>BX006-NUT</t>
  </si>
  <si>
    <t>LIGHT BROWN+PVC BEIGE</t>
  </si>
  <si>
    <t>BLACK PVC +BLACK</t>
  </si>
  <si>
    <t>DK GUM PVC</t>
  </si>
  <si>
    <t>OXFORD BROWN</t>
  </si>
  <si>
    <t>FISU-138</t>
  </si>
  <si>
    <t>LKS-Z-4250</t>
  </si>
  <si>
    <t>BX005-2-SAHARA TAN</t>
  </si>
  <si>
    <t>BX005-2-MOON</t>
  </si>
  <si>
    <t>JX22-196-CREAM</t>
  </si>
  <si>
    <t>JX22-194/SMOA-13</t>
  </si>
  <si>
    <t>JX22-194/SMOA-45</t>
  </si>
  <si>
    <t>GRORGIA</t>
  </si>
  <si>
    <t>GEORGIA</t>
  </si>
  <si>
    <t>CTVN-W0143-GREEN/BLUE</t>
  </si>
  <si>
    <t>CTVN-W0143-STANDARD</t>
  </si>
  <si>
    <t>CTVN-W0143-PINK</t>
  </si>
  <si>
    <t>CTVN-W0143-NUT</t>
  </si>
  <si>
    <t>E7071</t>
  </si>
  <si>
    <t>SAND TPR+PITTING</t>
  </si>
  <si>
    <t>JAZZ BLUE</t>
  </si>
  <si>
    <t>WHITE+TRANSPARENT BLUE+WATER GREEN</t>
  </si>
  <si>
    <t>DK-BUTTER</t>
  </si>
  <si>
    <t>DEEP RAW</t>
  </si>
  <si>
    <t>ETLRW-3950</t>
  </si>
  <si>
    <t>TRANSPARENT+DK GREY+BLACK</t>
  </si>
  <si>
    <t>WHITE+TRANSPARENT LT GREY</t>
  </si>
  <si>
    <t>WHITE+TRANSPARENT LIGHT BLUE</t>
  </si>
  <si>
    <t>BLACK+CHARCOAL GREY+BLACK YELLOW LOGO</t>
  </si>
  <si>
    <t>DK BROWN+BLACK+DK COFFEE LOGO</t>
  </si>
  <si>
    <t>DK BROWN+BLAC+BLACK YELLOW LOGO</t>
  </si>
  <si>
    <t>CHARCOAL GREY+BLACK+BLACK YELOW</t>
  </si>
  <si>
    <t>BLACK+BLACK+BLACK YELLOW LOGO</t>
  </si>
  <si>
    <t>MUSTARD+BLACK+BLCK YELLOW LOGO</t>
  </si>
  <si>
    <t>RUBEN BROWN FLANNELETTE BLACK+GOLD</t>
  </si>
  <si>
    <t>CMS108-695</t>
  </si>
  <si>
    <t>SMBY-2900</t>
  </si>
  <si>
    <t>SMCE-2800</t>
  </si>
  <si>
    <t>TZTX-8200</t>
  </si>
  <si>
    <t>MD83430-2                  MD83430-2#</t>
  </si>
  <si>
    <t>BLACK(19-4006)+BLACK</t>
  </si>
  <si>
    <t>NATURAL GUM</t>
  </si>
  <si>
    <t>CRUST+ORANGE+GOLD LOGO</t>
  </si>
  <si>
    <t>TZTX-2150</t>
  </si>
  <si>
    <t>SLPA-4250</t>
  </si>
  <si>
    <t>BX005-IVORY</t>
  </si>
  <si>
    <t>SWEET GREY</t>
  </si>
  <si>
    <t>CTVN-W0143-BLACK</t>
  </si>
  <si>
    <t>CREAM+LT PURPLE</t>
  </si>
  <si>
    <t>CREAM+PITTING</t>
  </si>
  <si>
    <t>WHITE+LT GREY</t>
  </si>
  <si>
    <t>OFF WHITE+RICE GREY</t>
  </si>
  <si>
    <t>DEEP NICOTEN+PVC+BROWN SUGAR</t>
  </si>
  <si>
    <t>DK GREEN+ORANGE</t>
  </si>
  <si>
    <t>CREAM+TPR</t>
  </si>
  <si>
    <t>RUBENS TAN SHEEP</t>
  </si>
  <si>
    <t>BLACK+NICKEL</t>
  </si>
  <si>
    <t>JX22-196-NUT</t>
  </si>
  <si>
    <t>DK NICOTEAN+FADED BRONZE</t>
  </si>
  <si>
    <t>LT CAMEL</t>
  </si>
  <si>
    <t>DK BROWN+DK CAFE LOGO</t>
  </si>
  <si>
    <t>BLACK REVIVE</t>
  </si>
  <si>
    <t>DK BROWN+ DK CAFE</t>
  </si>
  <si>
    <t>DK BROWN SHELTER</t>
  </si>
  <si>
    <t>DK CAFE NEW HOUN DAWG</t>
  </si>
  <si>
    <t>DK CAFE NEW MERLIN HOUN DAWG</t>
  </si>
  <si>
    <t>DK BROWN+(17-1310)</t>
  </si>
  <si>
    <t>BLACK+(19-0405)</t>
  </si>
  <si>
    <t>CRAFE+(19-1116)</t>
  </si>
  <si>
    <t>CASTLE ROCK</t>
  </si>
  <si>
    <t>EARTH DK CAFE</t>
  </si>
  <si>
    <t>DK CAFE+YELLOW LOGO</t>
  </si>
  <si>
    <t>BRIGHT WHITE+BLACK</t>
  </si>
  <si>
    <t>MEDIUM CHARCOAL+STAR WHITE</t>
  </si>
  <si>
    <t>DA112-RED</t>
  </si>
  <si>
    <t>CTVN-W0149-STANDARD</t>
  </si>
  <si>
    <t>BLACK+BRIGHT WHITE+YELLOW</t>
  </si>
  <si>
    <t>MID GUM+BRIGHT WHITE+YELLOW</t>
  </si>
  <si>
    <t>MID GUM+ECRU YELLOW LOGO</t>
  </si>
  <si>
    <t>NEW NAVY+GLACIER GREY+YELLOW</t>
  </si>
  <si>
    <t>DK NICOTEAN+TYRE LOGO</t>
  </si>
  <si>
    <t>SHELTER CLEAR BROWN+SHELTER YELLOW</t>
  </si>
  <si>
    <t>BIRCH+WALKING+MACHINES LOGO</t>
  </si>
  <si>
    <t>GREY BLUE+STAR WHITE</t>
  </si>
  <si>
    <t>BEIGE+(16-1315)</t>
  </si>
  <si>
    <t>EARTH YELLOW</t>
  </si>
  <si>
    <t>BEESWAX</t>
  </si>
  <si>
    <t>JX22-204 BROWN</t>
  </si>
  <si>
    <t>JX22-202 BLACK</t>
  </si>
  <si>
    <t>JX22-205 TWILIGHT GREY</t>
  </si>
  <si>
    <t>JX22-203 GREY GREEN</t>
  </si>
  <si>
    <t>FUDGESICKLE (19-1431)</t>
  </si>
  <si>
    <t>XIANGYU PURPLE</t>
  </si>
  <si>
    <t>SKHM-8900</t>
  </si>
  <si>
    <t>(HY-6870)BK+WALRUS+TRENCH LOGO</t>
  </si>
  <si>
    <t>SUNDANCE+DK CAFE</t>
  </si>
  <si>
    <t>DK BROWN(19-1015)</t>
  </si>
  <si>
    <t>QJF-H626</t>
  </si>
  <si>
    <t>WHITE(17-1315)</t>
  </si>
  <si>
    <t>MEDIUM CHARCOAL GREY</t>
  </si>
  <si>
    <t>BLACK(QJF-H626)</t>
  </si>
  <si>
    <t>BROWN+YELLOW LOGO</t>
  </si>
  <si>
    <t>DK BROWN+YELLOW LOGO</t>
  </si>
  <si>
    <t>NICOTEAN/YELLOW</t>
  </si>
  <si>
    <t>RUBENS TAN+BRILLIANCY DH192-2</t>
  </si>
  <si>
    <t>BRIGHT +WHITE+WHITE+BLACK+YELLOW LOGO</t>
  </si>
  <si>
    <t>SEAL BROWN 19-1314TPX</t>
  </si>
  <si>
    <t>RUBENS TAN+BRILLIANCY DH192-5</t>
  </si>
  <si>
    <t>6252/RED ORANGE</t>
  </si>
  <si>
    <t>ETSL-7150</t>
  </si>
  <si>
    <t>TZTX-GOLD BROWN</t>
  </si>
  <si>
    <t>TZTX-5000</t>
  </si>
  <si>
    <t>ETSL-3811</t>
  </si>
  <si>
    <t>ETSL-6073</t>
  </si>
  <si>
    <t>ETSL-6252</t>
  </si>
  <si>
    <t>TZTX-5720</t>
  </si>
  <si>
    <t>TZTX-6252</t>
  </si>
  <si>
    <t>ETSL-5720</t>
  </si>
  <si>
    <t>TZTX-8575</t>
  </si>
  <si>
    <t>TZAX-6072/6270</t>
  </si>
  <si>
    <t>SNBN-0001</t>
  </si>
  <si>
    <t>TCOR-3600</t>
  </si>
  <si>
    <t>SMOA-51</t>
  </si>
  <si>
    <t>SMOA-7200</t>
  </si>
  <si>
    <t>BLACK(MG-08)</t>
  </si>
  <si>
    <t>JX22-201 BLUE- VIOLET</t>
  </si>
  <si>
    <t>JX22-204  TEA</t>
  </si>
  <si>
    <t>D6017</t>
  </si>
  <si>
    <t>D9813</t>
  </si>
  <si>
    <t>Z0545</t>
  </si>
  <si>
    <t>CTVN-W0149-PINK</t>
  </si>
  <si>
    <t>12-0601</t>
  </si>
  <si>
    <t>D0137</t>
  </si>
  <si>
    <t>BLACK/IVORY</t>
  </si>
  <si>
    <t>SLPA-1100</t>
  </si>
  <si>
    <t>SNBN-4700</t>
  </si>
  <si>
    <t>877C</t>
  </si>
  <si>
    <t>14-0000</t>
  </si>
  <si>
    <t>TZTX-0001</t>
  </si>
  <si>
    <t>CLOUD DANCER</t>
  </si>
  <si>
    <t>JLB-339-2-BLACK/YELLOW</t>
  </si>
  <si>
    <t>TSL517-TAN/BROWN/RED</t>
  </si>
  <si>
    <t>CREAM+WHITE ANGORA(12-0605)</t>
  </si>
  <si>
    <t>DESERT TAUPE(17-1311)</t>
  </si>
  <si>
    <t>RUBBEN BROWN+BLACK+GOLD LOGO</t>
  </si>
  <si>
    <t>ANGORA(12-0605)</t>
  </si>
  <si>
    <t>RUBEN BROWN+FLANKER+BLACK+GOLD LOGO</t>
  </si>
  <si>
    <t>JX22 PP GRASS NAVY</t>
  </si>
  <si>
    <t>CRUST+YELLOW+GOLD LOGO</t>
  </si>
  <si>
    <t>JX-207+NATURAL+ROSE+ORANGE+NUT</t>
  </si>
  <si>
    <t>JX22-POWDER PINK</t>
  </si>
  <si>
    <t>BLACK+(SMOA-0001)</t>
  </si>
  <si>
    <t>CLASSIC WHITE+HINEY A</t>
  </si>
  <si>
    <t>NATURAL+ORANGE+BEIGE+BEIGE</t>
  </si>
  <si>
    <t>NATURAL+TWINE+BLUE PURPLE+NAVY BLUE+LT GREY</t>
  </si>
  <si>
    <t>NATURAL+TWINE+RICE APRICOT+BLACK+DARK GREY</t>
  </si>
  <si>
    <t>SHELL+BEIGE</t>
  </si>
  <si>
    <t>OYESTER GREY+GREY</t>
  </si>
  <si>
    <t>MILKY WHITE+CHESTNUT</t>
  </si>
  <si>
    <t>JX22-196-BLACK</t>
  </si>
  <si>
    <t>WHITE+DK NAVY</t>
  </si>
  <si>
    <t>DK COFFEE PVC ALONG+COFFEE RED</t>
  </si>
  <si>
    <t>NATURAL PU IMITATION ROPE WEAVING</t>
  </si>
  <si>
    <t>NEW ORANGE</t>
  </si>
  <si>
    <t>DK NICOTEAN+SHELTER</t>
  </si>
  <si>
    <t>CLEAR BROWN+MUSHROOM YELLOW</t>
  </si>
  <si>
    <t>DK GUM+FULL MOON</t>
  </si>
  <si>
    <t>DK NICOTEAN+FOREST LOGO+FOREST</t>
  </si>
  <si>
    <t>OXFORD TAN</t>
  </si>
  <si>
    <t>BROWN ANTIC</t>
  </si>
  <si>
    <t>SAND+LT</t>
  </si>
  <si>
    <t>BLACK+TAUPE+102</t>
  </si>
  <si>
    <t>BLACK+102 TPR</t>
  </si>
  <si>
    <t>FLESH+NUDE ANTIC TPR</t>
  </si>
  <si>
    <t>CREAM+WHITE</t>
  </si>
  <si>
    <t>(21-113)+TWINE+NATURAL</t>
  </si>
  <si>
    <t>NATURAL(MG-08)</t>
  </si>
  <si>
    <t>WALNUT+MILKY WHITE</t>
  </si>
  <si>
    <t>CLASSIC WHITE+CARAFE</t>
  </si>
  <si>
    <t>CAFE+NEW RB+GUM</t>
  </si>
  <si>
    <t>CARE WHITE</t>
  </si>
  <si>
    <t>OFF WHITE+GREY GREEN</t>
  </si>
  <si>
    <t>BLACK+NEW RB</t>
  </si>
  <si>
    <t>WHITE+RED</t>
  </si>
  <si>
    <t>WHITE+GREEN</t>
  </si>
  <si>
    <t>MG-08+RUBBER</t>
  </si>
  <si>
    <t>NILE BLACK+MILKY WHITE</t>
  </si>
  <si>
    <t>LT560</t>
  </si>
  <si>
    <t>JX22 PP GRASS OCEAN BLUE</t>
  </si>
  <si>
    <t>TWILIGHT GREY+WHITE</t>
  </si>
  <si>
    <t>DK SHADOW+FULL MOON</t>
  </si>
  <si>
    <t>LT GUM+OYESTER</t>
  </si>
  <si>
    <t>LT GUM+TAN</t>
  </si>
  <si>
    <t>TAN FINISH</t>
  </si>
  <si>
    <t>BUTTER/SPERRY</t>
  </si>
  <si>
    <t>LT GREY+WHITE</t>
  </si>
  <si>
    <t>DK NICOTEAN+PVC DK BROWN</t>
  </si>
  <si>
    <t>19-0405</t>
  </si>
  <si>
    <t>S024</t>
  </si>
  <si>
    <t>TURBULENCE 19-4215 TPX</t>
  </si>
  <si>
    <t>EUCALYPTUS</t>
  </si>
  <si>
    <t>(16-1107)+(16-0213)</t>
  </si>
  <si>
    <t>CLEAR BROWN+TYRE</t>
  </si>
  <si>
    <t>BUTTER+LOGO</t>
  </si>
  <si>
    <t>QH-009+LOGO</t>
  </si>
  <si>
    <t>QH-0018</t>
  </si>
  <si>
    <t>WHITE+SILVER</t>
  </si>
  <si>
    <t>BRIGHT WHITE+SUGAR</t>
  </si>
  <si>
    <t>BLACK(102)</t>
  </si>
  <si>
    <t>BLACK(232)</t>
  </si>
  <si>
    <t>TAUPE+YELLOW(113)</t>
  </si>
  <si>
    <t>NATURAL+BROWN(165)</t>
  </si>
  <si>
    <t>BROWN(165)</t>
  </si>
  <si>
    <t>BLACK+TAWRY</t>
  </si>
  <si>
    <t>CYEAN WHITE</t>
  </si>
  <si>
    <t>BLACK(1205)</t>
  </si>
  <si>
    <t>CAFE+GOLDEN</t>
  </si>
  <si>
    <t>BLACK+GUNMETAL</t>
  </si>
  <si>
    <t>OFF WHITE+DK BORDEASE+RED</t>
  </si>
  <si>
    <t>NICOTEAN+KHAKI+YELLOW</t>
  </si>
  <si>
    <t>DK BROWN+TAN(165)</t>
  </si>
  <si>
    <t>MG-07</t>
  </si>
  <si>
    <t>(19-0405)+(16-1415)</t>
  </si>
  <si>
    <t>BLACK+(19-0405)+(18-0513)</t>
  </si>
  <si>
    <t>BLACK+(18-1160)</t>
  </si>
  <si>
    <t>MID GUM+BEIGE</t>
  </si>
  <si>
    <t>NICOTEAN+NICOTEAN+SHELTER</t>
  </si>
  <si>
    <t>TREE SHEEP SKIN+YELLOW+GOLD LOGO</t>
  </si>
  <si>
    <t>BLACK+WHITE LOGO</t>
  </si>
  <si>
    <t>BLACK+BLACK+ORANGE LOGO PUNCHING(3.5)</t>
  </si>
  <si>
    <t>BLACK+GREY+CAT LOGO</t>
  </si>
  <si>
    <t>BLACK+YELLOW CAT LOGO</t>
  </si>
  <si>
    <t>(15-1306)+TRENCH LOGO</t>
  </si>
  <si>
    <t>BLACK+YELLOW REVIVE TECH LOGO</t>
  </si>
  <si>
    <t>SHELTER(17-1310)+TRENCH(19-1015)</t>
  </si>
  <si>
    <t>ORANGE PU+BLACK+WHITE LOGO (425C)</t>
  </si>
  <si>
    <t>SHELTER+TRENCH(19-1015)</t>
  </si>
  <si>
    <t>BLACK+BLACK+YELLOW+REVIVE TECH LOGO</t>
  </si>
  <si>
    <t>SUNDANCE BLACK MEDIUM CHARCOAL</t>
  </si>
  <si>
    <t>PAPER+TRENCH(19-1015)</t>
  </si>
  <si>
    <t>COFFEE QJF (H-1626)+YELLOW REVIVE TECH LOGO</t>
  </si>
  <si>
    <t>FADED BRONZE+YELLOW LOGO</t>
  </si>
  <si>
    <t>OXFORD TAN+YELLOW LOGO</t>
  </si>
  <si>
    <t>NAVY+BLUE+YELLOW LOGO</t>
  </si>
  <si>
    <t>DOVE+YELLOW LOGO</t>
  </si>
  <si>
    <t>HONEY RUST+YELLOW LOGO</t>
  </si>
  <si>
    <t>CITRUS+YELLOW LOGO</t>
  </si>
  <si>
    <t>BK WALRUS+TRENCH LOGO</t>
  </si>
  <si>
    <t>BLACK+CARRY LOGO</t>
  </si>
  <si>
    <t>BROWN+CARRY LOGO</t>
  </si>
  <si>
    <t>CITRUS+BLACK LOGO</t>
  </si>
  <si>
    <t>HONEY+YELLOW+YELLOW REVIVE TECH LOGO</t>
  </si>
  <si>
    <t>SHELTER(17-1310)+YELLOW LOGO</t>
  </si>
  <si>
    <t>MEDIUM CHARCOAL(18-0601)+YELLOW LOGO</t>
  </si>
  <si>
    <t>COFFEE(19-1116)+YELLOW LOGO</t>
  </si>
  <si>
    <t>BIRCH+BLACK LOGO</t>
  </si>
  <si>
    <t>SHELTER+BLACK+YELLOW REVIVE TECH LOGO</t>
  </si>
  <si>
    <t>DOVE(16-0000)+YELLOW LOGO</t>
  </si>
  <si>
    <t>WHITE+ORANGE+BLACK LOGO</t>
  </si>
  <si>
    <t>YELLOW+GLACIER GREY</t>
  </si>
  <si>
    <t>BLACK+GLACIER GREY</t>
  </si>
  <si>
    <t>SKUA-7800</t>
  </si>
  <si>
    <t>BIRCH(13-0905)</t>
  </si>
  <si>
    <t>FULL MOON+(12-0404)</t>
  </si>
  <si>
    <t>ETXTX-5870</t>
  </si>
  <si>
    <t>ETSL-K-472</t>
  </si>
  <si>
    <t>MDN1039-3730 NUT</t>
  </si>
  <si>
    <t>MDN1039-BLACK</t>
  </si>
  <si>
    <t>ETSL-S-F-371</t>
  </si>
  <si>
    <t>PUCE 19-1314</t>
  </si>
  <si>
    <t>PIRATE BLACK</t>
  </si>
  <si>
    <t>Y318</t>
  </si>
  <si>
    <t>LYD-020</t>
  </si>
  <si>
    <t>H7383</t>
  </si>
  <si>
    <t>TSL441-BLACK</t>
  </si>
  <si>
    <t>A2238-DK NAVY</t>
  </si>
  <si>
    <t>2446B-DK NAVY</t>
  </si>
  <si>
    <t>D839</t>
  </si>
  <si>
    <t>D797</t>
  </si>
  <si>
    <t>D626</t>
  </si>
  <si>
    <t>D669</t>
  </si>
  <si>
    <t>D613</t>
  </si>
  <si>
    <t>H5922</t>
  </si>
  <si>
    <t>DESERT SHEESKIN+ORANGE+GOLD</t>
  </si>
  <si>
    <t>TRANSPARENT+TWILIGHT+GREY+WHITE</t>
  </si>
  <si>
    <t>BYX231093-04</t>
  </si>
  <si>
    <t>BYX231093-10</t>
  </si>
  <si>
    <t>SCMF-2900</t>
  </si>
  <si>
    <t>BRICE 13-0905</t>
  </si>
  <si>
    <t>MERMAID 17-0618</t>
  </si>
  <si>
    <t>GLACIER GREY 14-4102</t>
  </si>
  <si>
    <t>OLIVE NIGHT 19-0515</t>
  </si>
  <si>
    <t>TRUE NAVY 19-4010</t>
  </si>
  <si>
    <t>LT-DK BROWN</t>
  </si>
  <si>
    <t>CREAM WHITE+HONEYC</t>
  </si>
  <si>
    <t>DARK PLASTIC+ORANGE LOGO</t>
  </si>
  <si>
    <t>BLACK ELITE</t>
  </si>
  <si>
    <t>TURBULENT</t>
  </si>
  <si>
    <t>VETIVER</t>
  </si>
  <si>
    <t>DK TOLIDO TAN</t>
  </si>
  <si>
    <t>MDC2133-BLACK</t>
  </si>
  <si>
    <t>CLOUD DANCER 11-4201</t>
  </si>
  <si>
    <t>SERQ-0001</t>
  </si>
  <si>
    <t>D883</t>
  </si>
  <si>
    <t>D740</t>
  </si>
  <si>
    <t>SLPA-5870</t>
  </si>
  <si>
    <t>YS-K2100-3730 NUT</t>
  </si>
  <si>
    <t>YS-K21001-8910 NAVY</t>
  </si>
  <si>
    <t>YS-22148-06 NUTTY</t>
  </si>
  <si>
    <t>SKUA-0001</t>
  </si>
  <si>
    <t>YS-22148-15 BLACK</t>
  </si>
  <si>
    <t>YS-K21001-3800 CLAY</t>
  </si>
  <si>
    <t>YS-K21001-0001 BLACK</t>
  </si>
  <si>
    <t>SLMB-3050 BRIGHT GOLD</t>
  </si>
  <si>
    <t>SLMB-5840/XLW9010-2000</t>
  </si>
  <si>
    <t>CONKER BROWN</t>
  </si>
  <si>
    <t>DARK TAN</t>
  </si>
  <si>
    <t>BXE1913A-BEIGE</t>
  </si>
  <si>
    <t>BXE1913A-MUD</t>
  </si>
  <si>
    <t>S022</t>
  </si>
  <si>
    <t>2446B-DK BROWN</t>
  </si>
  <si>
    <t>A2238-DK BROWN</t>
  </si>
  <si>
    <t>BX006-NUT/TAN</t>
  </si>
  <si>
    <t>TSL279-BLACK</t>
  </si>
  <si>
    <t>TSL279-BROWN</t>
  </si>
  <si>
    <t>ZP575</t>
  </si>
  <si>
    <t>DARK NATURAL+BROWN 165</t>
  </si>
  <si>
    <t>BLACK+RED+BLACK 155</t>
  </si>
  <si>
    <t>DEEP RUBBER PVC GINGER</t>
  </si>
  <si>
    <t>SUPER FOG+DEEP RUBBER PVC+GINGER</t>
  </si>
  <si>
    <t>DARK NICOTEAN PVC RED COFFEE</t>
  </si>
  <si>
    <t>DARK NICOTEAN PVC DARK BROWN</t>
  </si>
  <si>
    <t>BLACK NON POLISHED ALONG BLACK</t>
  </si>
  <si>
    <t>FYE04-04-LT TAUPE</t>
  </si>
  <si>
    <t>FYE04-04-BO11</t>
  </si>
  <si>
    <t>FYE04-04-DK BROWN</t>
  </si>
  <si>
    <t>H3278</t>
  </si>
  <si>
    <t>DARK NICOTEAN PVC COFFEE</t>
  </si>
  <si>
    <t>DARK NICOTEAN PVC YELLOW SUGAR</t>
  </si>
  <si>
    <t>DARK NICOTEAN PVC BRONZE WIRE</t>
  </si>
  <si>
    <t>NON POLISHED LIGHT+NATURAL ALONG BROWN</t>
  </si>
  <si>
    <t>BLACK AGATE</t>
  </si>
  <si>
    <t>BX006-CHESTNUT</t>
  </si>
  <si>
    <t>NICOTEAN+ENVIROMENT PVC+MUSTANG</t>
  </si>
  <si>
    <t>DK NICOTEAN+ENVIROMENT PVC+DEMITASSE PVC</t>
  </si>
  <si>
    <t>DARK COFFEE+LIGHT</t>
  </si>
  <si>
    <t>BLACK+BLACK SKY</t>
  </si>
  <si>
    <t>DARK COFFEE+LIGHT COFFEE</t>
  </si>
  <si>
    <t>DARK GREY+ORANGE LOGO</t>
  </si>
  <si>
    <t>DARK COFFEE+BROWN 165</t>
  </si>
  <si>
    <t>DEEP NICOTEAN ALONG DEEP NICOTEAN</t>
  </si>
  <si>
    <t>ANTHRACITE+ALONG ANTHRACITE</t>
  </si>
  <si>
    <t>TSM119-LT PURPLE</t>
  </si>
  <si>
    <t>DARK BROWN TPR ALONG E983210</t>
  </si>
  <si>
    <t>HONEY A+BLACK</t>
  </si>
  <si>
    <t>DARK RUBBER+ORANGE LOGO</t>
  </si>
  <si>
    <t>SMOKY BROWN CLEAR</t>
  </si>
  <si>
    <t>BLACK ALONG BLACK</t>
  </si>
  <si>
    <t>LIGHT NATURAL ALONG BROWN</t>
  </si>
  <si>
    <t>CLEAR COFFEE</t>
  </si>
  <si>
    <t>DARK NAVY BLUE</t>
  </si>
  <si>
    <t>DARK COFFEE+COFFEE GRADIENT</t>
  </si>
  <si>
    <t>BLACK FLANNEL</t>
  </si>
  <si>
    <t>TAN FLANNELETTE+YELLOW+ELASTIC GREY</t>
  </si>
  <si>
    <t>BLACK+ORANGE+PRINTING ROCK</t>
  </si>
  <si>
    <t>CLOUD DANCE WHITE</t>
  </si>
  <si>
    <t>SNOW COFFEE</t>
  </si>
  <si>
    <t>HONEY SWORDFISH RUBBER</t>
  </si>
  <si>
    <t>BLACK TPR BORDER+BLACK NICKEL</t>
  </si>
  <si>
    <t>BLACK+BLACK(102)</t>
  </si>
  <si>
    <t>CLASSIC-TAUPE</t>
  </si>
  <si>
    <t>YS-22148-16 BORDI</t>
  </si>
  <si>
    <t>SJYA177+SYFB-3000</t>
  </si>
  <si>
    <t>SHPQ-0001</t>
  </si>
  <si>
    <t>BROWN+BROWN+GRAIN</t>
  </si>
  <si>
    <t>LYD-021</t>
  </si>
  <si>
    <t>GREEN+ORANGE</t>
  </si>
  <si>
    <t>EDGE</t>
  </si>
  <si>
    <t>ETSL-S-3878</t>
  </si>
  <si>
    <t>SMOKEY WOOD</t>
  </si>
  <si>
    <t>SKUA-4250</t>
  </si>
  <si>
    <t>SLBP-0001</t>
  </si>
  <si>
    <t>BYX231093-12</t>
  </si>
  <si>
    <t>DK NOCOTEAN+TRENCH</t>
  </si>
  <si>
    <t>DK NICOTEAN+TRENCH</t>
  </si>
  <si>
    <t>DK NICOTEAN+NICOTEAN+YELLOW</t>
  </si>
  <si>
    <t>OXBLOOD RED</t>
  </si>
  <si>
    <t>3434(BROWN)</t>
  </si>
  <si>
    <t>YKS21001-3860</t>
  </si>
  <si>
    <t>JHW23-12/10</t>
  </si>
  <si>
    <t>SAND STROM BROWN+ORANGE LOGO</t>
  </si>
  <si>
    <t>BLACK+ORANGE+COFFEE LOGO</t>
  </si>
  <si>
    <t>CLARKS DESERT+ORANGE COFFEE LOGO</t>
  </si>
  <si>
    <t>DARK NAVY+ORANGE+COFFEE LOGO</t>
  </si>
  <si>
    <t>CLARKS DESERT+SHEEP SKIN+ORANGE</t>
  </si>
  <si>
    <t>BLACK+BLACK 155</t>
  </si>
  <si>
    <t>FUNGI 17-1212 TPG</t>
  </si>
  <si>
    <t>BELGIAN 18-1124 TPG</t>
  </si>
  <si>
    <t>YS22204-14</t>
  </si>
  <si>
    <t>TBFD-3440</t>
  </si>
  <si>
    <t>TBFD-7100</t>
  </si>
  <si>
    <t>EJH-10039-27</t>
  </si>
  <si>
    <t>SPCE-0001</t>
  </si>
  <si>
    <t>SPCE-5800</t>
  </si>
  <si>
    <t>YK-601</t>
  </si>
  <si>
    <t>XK-601</t>
  </si>
  <si>
    <t>MOONBEAM</t>
  </si>
  <si>
    <t>D385</t>
  </si>
  <si>
    <t>D277</t>
  </si>
  <si>
    <t>D788</t>
  </si>
  <si>
    <t>D240</t>
  </si>
  <si>
    <t>D675</t>
  </si>
  <si>
    <t>LY2106</t>
  </si>
  <si>
    <t>BLACK+OFF WHITE+BLACK</t>
  </si>
  <si>
    <t>NUT+BUTTER</t>
  </si>
  <si>
    <t>SPUE-0001</t>
  </si>
  <si>
    <t>BLACK+QH-009</t>
  </si>
  <si>
    <t>DK NAVY+OFF WHITE</t>
  </si>
  <si>
    <t>MATCH UPPER WHITE</t>
  </si>
  <si>
    <t>BUTTER+DK BROWN</t>
  </si>
  <si>
    <t>OFF WHITE/NAVY</t>
  </si>
  <si>
    <t>SPICY ORANGE+BLUE PVC</t>
  </si>
  <si>
    <t>TEA FUNGI</t>
  </si>
  <si>
    <t>BM312</t>
  </si>
  <si>
    <t>JLK015-BLACK</t>
  </si>
  <si>
    <t>RUBBER BITE FLOWER(MG-07)</t>
  </si>
  <si>
    <t>BLACK BITE FLOWER</t>
  </si>
  <si>
    <t>FLANNELETTE+ORANGE+WHITE LOGO</t>
  </si>
  <si>
    <t>CREAM+BROWN 165</t>
  </si>
  <si>
    <t>DARK COFFEE BEAT BRUSH</t>
  </si>
  <si>
    <t>GS9-23-WHITE</t>
  </si>
  <si>
    <t>GS9-67-WHITE</t>
  </si>
  <si>
    <t>GS9-67-BLACK</t>
  </si>
  <si>
    <t>FYE04-04-NUT</t>
  </si>
  <si>
    <t>H329A</t>
  </si>
  <si>
    <t>C2326</t>
  </si>
  <si>
    <t>N9534</t>
  </si>
  <si>
    <t>BRILLIANT BLUE+YELLOW LOGO</t>
  </si>
  <si>
    <t>ANTHRACITE+YELLOW LOGO</t>
  </si>
  <si>
    <t>DK NICOTEAN+YELLOW LOGO</t>
  </si>
  <si>
    <t>SAAF-9400</t>
  </si>
  <si>
    <t>SEFA-3800</t>
  </si>
  <si>
    <t>SLHA-S-3600</t>
  </si>
  <si>
    <t>CRISP</t>
  </si>
  <si>
    <t>DARK BITTER CHOCOLATE</t>
  </si>
  <si>
    <t>D663</t>
  </si>
  <si>
    <t>D778</t>
  </si>
  <si>
    <t>DRESS SAND</t>
  </si>
  <si>
    <t>MOONBEAM 13-0000</t>
  </si>
  <si>
    <t>DEEP NICOTEAN PVC DEEP NICOTEAN</t>
  </si>
  <si>
    <t>DARK NICOTEAN PVC ALONG SALAM</t>
  </si>
  <si>
    <t>NON POLISHED BLACK+BLACK</t>
  </si>
  <si>
    <t>BLACK+BLACK+SURFACE BRIGHT+BLACK</t>
  </si>
  <si>
    <t>DEEP NATURAL</t>
  </si>
  <si>
    <t>DARK NATURAL+DARK NATURAL</t>
  </si>
  <si>
    <t>NUTTY+ CREAM EVA MEDIUM</t>
  </si>
  <si>
    <t>ZP598</t>
  </si>
  <si>
    <t>CMC-191905-BLACK</t>
  </si>
  <si>
    <t>CMC-191905-BRGHT WHITE</t>
  </si>
  <si>
    <t>DK-NUT</t>
  </si>
  <si>
    <t>CLEAR BROWN TRENCH</t>
  </si>
  <si>
    <t>BLACK REVIVE TECH LOGO</t>
  </si>
  <si>
    <t>TYRE+YELLOW REVIVE TECH LOGO</t>
  </si>
  <si>
    <t>BYSS8103-MOCHA</t>
  </si>
  <si>
    <t>MD0765-BLACK</t>
  </si>
  <si>
    <t>MD0765-MOCHA</t>
  </si>
  <si>
    <t>TSM119-WALNUT</t>
  </si>
  <si>
    <t>DEEP RUBBER STERCO PVC+GINGER</t>
  </si>
  <si>
    <t>BROWN BLACK TPR+102 BLACK</t>
  </si>
  <si>
    <t>BLACK PVC ALONG BLACK</t>
  </si>
  <si>
    <t>DARK COFFEE+DK COFFEE SURFACE BRIGHT</t>
  </si>
  <si>
    <t>CREAM+CREAM</t>
  </si>
  <si>
    <t>PRISM VIOLET 13-3748</t>
  </si>
  <si>
    <t>SCMF-2000</t>
  </si>
  <si>
    <t>SCMF-3100</t>
  </si>
  <si>
    <t>SERQ-4102</t>
  </si>
  <si>
    <t>ETSL-7533</t>
  </si>
  <si>
    <t>BN10011 NARRATIVE NAVY</t>
  </si>
  <si>
    <t>SEFA-3000</t>
  </si>
  <si>
    <t>SMMR-3700</t>
  </si>
  <si>
    <t>DARK COFFEE PVC</t>
  </si>
  <si>
    <t>CREAM+STRIP SHOT</t>
  </si>
  <si>
    <t>BROWN 3621</t>
  </si>
  <si>
    <t>TAWNY+YELLOW+GOLD LOGO</t>
  </si>
  <si>
    <t>LIGHT BROWN+CARPEAT</t>
  </si>
  <si>
    <t>DARK GREY+WILD PIEGON</t>
  </si>
  <si>
    <t>DARK RAW+YELLOW SUGAR</t>
  </si>
  <si>
    <t>NICOTEAN+YELLOW SUGAR</t>
  </si>
  <si>
    <t>DK COFFEE+CT COFFEE</t>
  </si>
  <si>
    <t>BLACK+ORANGE+COFFEE NATURAL LOGO</t>
  </si>
  <si>
    <t>BLACK+ORANGE+COFFEE PURPLE LOGO</t>
  </si>
  <si>
    <t>DK NAVY+OFF WHITE+DK NAVY</t>
  </si>
  <si>
    <t>LT GREY+WHITE+LT GREY</t>
  </si>
  <si>
    <t>LT CHAMPAGNE</t>
  </si>
  <si>
    <t>G4269</t>
  </si>
  <si>
    <t>SNYD-8900</t>
  </si>
  <si>
    <t>NX-732-03</t>
  </si>
  <si>
    <t>BEIGE+YELLOW+GREY LOGO</t>
  </si>
  <si>
    <t>PINE GLOVE 19-5406</t>
  </si>
  <si>
    <t>JHW23-12-08</t>
  </si>
  <si>
    <t>DESERT TPR165</t>
  </si>
  <si>
    <t>BLACK MONOCHROME</t>
  </si>
  <si>
    <t>DARK NAVY LOGO</t>
  </si>
  <si>
    <t>19-1016</t>
  </si>
  <si>
    <t>19-3910</t>
  </si>
  <si>
    <t>JLK015-GREEN</t>
  </si>
  <si>
    <t>YS-K21001-7400-KHAKI</t>
  </si>
  <si>
    <t>CAMBRIDGE BROWN 1-1242</t>
  </si>
  <si>
    <t>DK FULL MOON YELLOW</t>
  </si>
  <si>
    <t>DK GUM FULL MOON YELLOW</t>
  </si>
  <si>
    <t>BLACK+DEN</t>
  </si>
  <si>
    <t>OFF WHITE NEW</t>
  </si>
  <si>
    <t>GHOST GREY</t>
  </si>
  <si>
    <t>GULL GREY+PORT GREY</t>
  </si>
  <si>
    <t>NICOTEAN TRENCH</t>
  </si>
  <si>
    <t>GUM BEIGE YELLOW</t>
  </si>
  <si>
    <t>BLAKING RED YELLOW</t>
  </si>
  <si>
    <t>NIMBUS YELLOW</t>
  </si>
  <si>
    <t>NEW NAVY YELLOW</t>
  </si>
  <si>
    <t>BRIGHT WHITE+YELLOW</t>
  </si>
  <si>
    <t>JLK015-TAN</t>
  </si>
  <si>
    <t>85CZZ</t>
  </si>
  <si>
    <t>IVORY/GOLD</t>
  </si>
  <si>
    <t>TSM119-TEA FUNGI</t>
  </si>
  <si>
    <t>TFBR-0001 BLACK</t>
  </si>
  <si>
    <t>TFBR-4000 WHITE</t>
  </si>
  <si>
    <t>TAUPE YC-07 CK17M</t>
  </si>
  <si>
    <t>MDN2133 SMMR-3700</t>
  </si>
  <si>
    <t>MDN1039-3600 BARLEY</t>
  </si>
  <si>
    <t>MDN1039-3860 TORTORA</t>
  </si>
  <si>
    <t>BLACK+BROWN (165)</t>
  </si>
  <si>
    <t>DARK BLUE+BLUE LIGHT</t>
  </si>
  <si>
    <t>PINE FOREST</t>
  </si>
  <si>
    <t>CLOUD DANCER+ORANGE LOGO</t>
  </si>
  <si>
    <t>MAINSTONE YC -07 CK 137M</t>
  </si>
  <si>
    <t>DEEP OLIVE+CREAM DEEP OLIVE</t>
  </si>
  <si>
    <t>YS22204-5900 BORDO</t>
  </si>
  <si>
    <t>BLACK/MOON BOTH</t>
  </si>
  <si>
    <t>BLACK/MOON LOGO</t>
  </si>
  <si>
    <t>HONEY/MOON BOTH</t>
  </si>
  <si>
    <t>HONEY/MOON LOGO</t>
  </si>
  <si>
    <t>FYE04-LVLG-3434-TAUPE</t>
  </si>
  <si>
    <t>D672</t>
  </si>
  <si>
    <t>TANGI</t>
  </si>
  <si>
    <t>YCQ0060-GREY</t>
  </si>
  <si>
    <t>YCQ0060-BROWN</t>
  </si>
  <si>
    <t>MATTE IRON</t>
  </si>
  <si>
    <t>MATTE JAVA</t>
  </si>
  <si>
    <t>JLA(B)345-2-TAUPE</t>
  </si>
  <si>
    <t>BLACK+WHITE LOGO(PUNCHING)</t>
  </si>
  <si>
    <t>BLACK QJF(H-1626)+YELLOW REVIVE TECH LOGO</t>
  </si>
  <si>
    <t>BLACK EVA INSOLE</t>
  </si>
  <si>
    <t>ELDERBERRY+STAR WHITE LOGO</t>
  </si>
  <si>
    <t>BLACK+ORANGE LOGO</t>
  </si>
  <si>
    <t>GREY+BLACK</t>
  </si>
  <si>
    <t>CRAFEE(19-1116)+YELLOW</t>
  </si>
  <si>
    <t>BLACK+BROWN (INSOLE)</t>
  </si>
  <si>
    <t>BLACK+BLACK+ORANGE LOGO PUNCHING</t>
  </si>
  <si>
    <t>DESERT(167)</t>
  </si>
  <si>
    <t>DK BIKING RED</t>
  </si>
  <si>
    <t>GUMETAL TPU WELT</t>
  </si>
  <si>
    <t>CLEAR BROWN+MUSHROOM</t>
  </si>
  <si>
    <t>DK NICOTEAN+AZTEE</t>
  </si>
  <si>
    <t>BUTTER+BLUE</t>
  </si>
  <si>
    <t>NICOTEAN+COLVE WELT15MM</t>
  </si>
  <si>
    <t>CLEAR BROWN+CHINAMON</t>
  </si>
  <si>
    <t>OXFORD</t>
  </si>
  <si>
    <t>DESERT165</t>
  </si>
  <si>
    <t>WOOD (102) 6.5MM</t>
  </si>
  <si>
    <t>DK GREY(2734)</t>
  </si>
  <si>
    <t>TAN 6.5MM</t>
  </si>
  <si>
    <t>TAN(165)</t>
  </si>
  <si>
    <t>BLUE+TAUPE</t>
  </si>
  <si>
    <t>NATURAL+NUT+OLD ROSE+OFF WHITE</t>
  </si>
  <si>
    <t>NATURAL+BEIGE+BLACK+OFF WHITE</t>
  </si>
  <si>
    <t>NATURAL+NAVY+LT GREY+OFF WHITE</t>
  </si>
  <si>
    <t>DEEP NATURAL+ROSE+ORANGE+NUT</t>
  </si>
  <si>
    <t>GOLDEN+BEIGE</t>
  </si>
  <si>
    <t>NAVY+SILVER+BEIGE</t>
  </si>
  <si>
    <t>ORANGE+GOLDEN+BEIGE</t>
  </si>
  <si>
    <t>BLACK+GOLDEN+BEIGE</t>
  </si>
  <si>
    <t>GREEN+GOLDEN+BEIGE</t>
  </si>
  <si>
    <t>NUT+GOLDEN+BEIGE</t>
  </si>
  <si>
    <t>LT GREEN+LT GOLDEN+BEIGE</t>
  </si>
  <si>
    <t>DARK BLUE+BLUE</t>
  </si>
  <si>
    <t>BLACK+ORANGE+COFFEE FOAM LOGO</t>
  </si>
  <si>
    <t>DARK SHEEP SKIN+YELLOW GOLD LOGO</t>
  </si>
  <si>
    <t>CLOUD DANCE+WHITE+ORANGE LOGO</t>
  </si>
  <si>
    <t>DARK BLUE+BLUE GRADIENT</t>
  </si>
  <si>
    <t>SHEEP SKIN+YELLOW GOLD LOGO</t>
  </si>
  <si>
    <t>LSHN-5900</t>
  </si>
  <si>
    <t>TSM119-HONEY</t>
  </si>
  <si>
    <t>HTGZA5060-TEA/SAND</t>
  </si>
  <si>
    <t>HTGZA5060-PURPLE/BLUE</t>
  </si>
  <si>
    <t>SILVER BRICH(13-4403)</t>
  </si>
  <si>
    <t>GRANITE(13-3906)</t>
  </si>
  <si>
    <t>DUNE+(17-1009)</t>
  </si>
  <si>
    <t>ANTIQUE BRONZE(17-1028)</t>
  </si>
  <si>
    <t>DK SHADOW(19-3906)</t>
  </si>
  <si>
    <t>BLACK +ORANGE+COFFEE NATURAL OCHRE LOGO</t>
  </si>
  <si>
    <t>BLACK+STRIP TOGATHER</t>
  </si>
  <si>
    <t>BLACK +ORANGE+ NATURAL OCHRE LOGO</t>
  </si>
  <si>
    <t>ALUMINIUM GREY</t>
  </si>
  <si>
    <t>ORANGE EVA</t>
  </si>
  <si>
    <t>BLACK+ORANGE+NATURAL ORCHE LOGO</t>
  </si>
  <si>
    <t>SHELTER+CLEAR BROWN+SHELTER</t>
  </si>
  <si>
    <t>CLEAR BROWN MUSHROOM YELLOW</t>
  </si>
  <si>
    <t>DK NICOTEAN+YELLOW SHELTER</t>
  </si>
  <si>
    <t>DK GUM+YELLOW MUSHROOM</t>
  </si>
  <si>
    <t>NICOTEAN+RB3+YELLOW LOGO</t>
  </si>
  <si>
    <t>CLEAR BROWN+RB YELLOW LOGO</t>
  </si>
  <si>
    <t>SUPER FOG</t>
  </si>
  <si>
    <t>BLACK SHEEP SKIN+ORANGE COFFEE LOGO</t>
  </si>
  <si>
    <t>CLOUD DANCE+WHITE LOGO</t>
  </si>
  <si>
    <t>CLARKS DESERT+ORANGE LOGO</t>
  </si>
  <si>
    <t>DARK NAVY+ORANGE LOGO</t>
  </si>
  <si>
    <t>BLACK+ORANGE+PRISM PURPLE LOGO</t>
  </si>
  <si>
    <t>BLACK 155</t>
  </si>
  <si>
    <t>GREY+OFF WHITE+EVA MEDIUM</t>
  </si>
  <si>
    <t>COFFEE BEAN(19-10915)(MG-09)</t>
  </si>
  <si>
    <t>(19-0405)</t>
  </si>
  <si>
    <t>(18-1110)(18-3731)</t>
  </si>
  <si>
    <t>CLEAR BROWN+CLEAR BROWN SHELTER LOGO</t>
  </si>
  <si>
    <t>DK NICOTEAN+TRENCH LOGO</t>
  </si>
  <si>
    <t>BLACK+ELDE BERRY</t>
  </si>
  <si>
    <t>(14-4210)</t>
  </si>
  <si>
    <t>BLACK+SHELTER</t>
  </si>
  <si>
    <t>DARK NICOTEAN+RED COFFEE</t>
  </si>
  <si>
    <t>PRISM PURPLE</t>
  </si>
  <si>
    <t>SAND STORM BROWN+ORANGE+COFFEE</t>
  </si>
  <si>
    <t>DARK+ORANGE LOGO</t>
  </si>
  <si>
    <t>DARK NATURAL+LIGHT NATURAL</t>
  </si>
  <si>
    <t>CHALK GREY+OFF WHITE+LIGHT+GOLD</t>
  </si>
  <si>
    <t>BLACK+BLACK EVA SILVER</t>
  </si>
  <si>
    <t>DARK OLIVE+CREAM EVA DK OLIVE</t>
  </si>
  <si>
    <t>METER GREY+OFF WHITE+CHAMPAGNE</t>
  </si>
  <si>
    <t>NUTTY CREAM EVA MEDIUM</t>
  </si>
  <si>
    <t>RICE APRICO+OFF WHITE</t>
  </si>
  <si>
    <t>ANTRACITE GREY PVC ANTRACITE GREY</t>
  </si>
  <si>
    <t>CLOUD DANCE WHITE+ORANGE+COFFEE LOGO</t>
  </si>
  <si>
    <t>CLARKS DESERT+ORANGE+COFFEE LOGO</t>
  </si>
  <si>
    <t>(QH-0009)+(QH-0009)</t>
  </si>
  <si>
    <t>BROWN+BROWN</t>
  </si>
  <si>
    <t>BLACK+BURGURDY TPR</t>
  </si>
  <si>
    <t>BLACK+KHAKI TPR</t>
  </si>
  <si>
    <t>BLACK TPR 102</t>
  </si>
  <si>
    <t>BLACK EVA</t>
  </si>
  <si>
    <t>QH-009 EVA</t>
  </si>
  <si>
    <t>BLACK ANTIC EVA</t>
  </si>
  <si>
    <t>KANGAROO EVA</t>
  </si>
  <si>
    <t>BRIGHT WHITE</t>
  </si>
  <si>
    <t>ANTRACITE YELLOW LOGO</t>
  </si>
  <si>
    <t>MERMAID+ YELLOW LOGO</t>
  </si>
  <si>
    <t>BRIGHT WHITE+YELLOW CAT REVIVE TECH LOGO</t>
  </si>
  <si>
    <t>BRICH+YELLOW CAT REVIVE TECH LOGO</t>
  </si>
  <si>
    <t>TYRE HOUNDRAWG CAT LOGO</t>
  </si>
  <si>
    <t>DEEP NATURAL+DEEP NATURAL</t>
  </si>
  <si>
    <t>YS-22148-0001-BLACK</t>
  </si>
  <si>
    <t>WHITE+BLACK+YELLOW LOGO</t>
  </si>
  <si>
    <t>4665U</t>
  </si>
  <si>
    <t>BLACK+ORANGE+COFFEE+DRESS SAND</t>
  </si>
  <si>
    <t>RAW RUBBER+OXFORD BROWN+YELLOW</t>
  </si>
  <si>
    <t>DARK BROWN+BLACK DARK COFFEE LOGO</t>
  </si>
  <si>
    <t>LIGHT + NATURAL</t>
  </si>
  <si>
    <t>SITP-3950</t>
  </si>
  <si>
    <t>CREAM+FLESH CREM</t>
  </si>
  <si>
    <t>DK COFFEE+LT COFFEE</t>
  </si>
  <si>
    <t>DARK COFFEE+COFFEE</t>
  </si>
  <si>
    <t>DARK NATURAL</t>
  </si>
  <si>
    <t>MEMORY FOAM BLACK</t>
  </si>
  <si>
    <t>NATURAL ORCHRE+SILVER YELLOW+BLACK</t>
  </si>
  <si>
    <t>PINK FOREST+SILVER+YELLOW+BLACK</t>
  </si>
  <si>
    <t>JAVAJA</t>
  </si>
  <si>
    <t>BLACK+BLACK+DARK GREY 155</t>
  </si>
  <si>
    <t>IVORY WHITE TPR 08223</t>
  </si>
  <si>
    <t>DESERT TPR 688 TQ</t>
  </si>
  <si>
    <t>BLACK+ORANGE +COFFEE+PRISM PURPLE</t>
  </si>
  <si>
    <t>(TAUPE) DARK BROWN+BLACK 155 LOGO</t>
  </si>
  <si>
    <t>GOLD-DUSK</t>
  </si>
  <si>
    <t>PINE FOREST+SILVER+YELLOW+BLACK</t>
  </si>
  <si>
    <t>NATURAL OCHRE+SILVER YELLOW +BLACK</t>
  </si>
  <si>
    <t>BLACK+BRUSHED</t>
  </si>
  <si>
    <t>CLOUD DANCE+WHITE+ORANGE+COFFEE+ROCK</t>
  </si>
  <si>
    <t>BLACK+ORANGE+COFFEE+ROCK</t>
  </si>
  <si>
    <t>TAWNY+GREY LOGO</t>
  </si>
  <si>
    <t>DARK NICOTEAN+SALAMI</t>
  </si>
  <si>
    <t>DARK COFFEE+DARK COFFEE</t>
  </si>
  <si>
    <t>IVORY WHITE</t>
  </si>
  <si>
    <t>BLACK+RUBBER</t>
  </si>
  <si>
    <t>75% TRANSPARENT RUBBER</t>
  </si>
  <si>
    <t>LIGHT BROWN+BLACK B72</t>
  </si>
  <si>
    <t>JAVA COFFEE</t>
  </si>
  <si>
    <t>HONEY C+HONEY A</t>
  </si>
  <si>
    <t>RAW GLUE+BLACK PU+YELLOW LOGO</t>
  </si>
  <si>
    <t>DARK NICOTEAN+DARK NICOTEAN</t>
  </si>
  <si>
    <t>75% CLEAR</t>
  </si>
  <si>
    <t>HONEY+HONEY</t>
  </si>
  <si>
    <t>AMBER GOLD</t>
  </si>
  <si>
    <t>FRONT SECTION (5.5*4MM) TOFU</t>
  </si>
  <si>
    <t>REAR SECTION(5.5*4MM) JAZZ BLUE</t>
  </si>
  <si>
    <t>BLACK+DARK GREY 155</t>
  </si>
  <si>
    <t>DARK+LIGHT BROWN</t>
  </si>
  <si>
    <t>BLACK+DARK SHADOW+DARK SHADOW</t>
  </si>
  <si>
    <t>BLACK+CLEAR BROWN+YELLOW</t>
  </si>
  <si>
    <t>BLACK+DARK GUM+BLACK</t>
  </si>
  <si>
    <t>DARK NAVY BLUE+ORANGE LOGO</t>
  </si>
  <si>
    <t>RAW GLUE+WHITE+YELLOW LOGO</t>
  </si>
  <si>
    <t>ORANGE FRONT+PALM10MM+BLACK PALM 13MM</t>
  </si>
  <si>
    <t>CREAM+FISH CREAM</t>
  </si>
  <si>
    <t>BLACK+ORANGE+COFFEE FOAM NATURAL</t>
  </si>
  <si>
    <t>BLACK SAWTOTH</t>
  </si>
  <si>
    <t>PINE GLOVE</t>
  </si>
  <si>
    <t>MASIONTONE</t>
  </si>
  <si>
    <t>DK TAUPE+TAUPE</t>
  </si>
  <si>
    <t>DK BROWN ANTIC</t>
  </si>
  <si>
    <t>BLACK COUR+LITE NEW</t>
  </si>
  <si>
    <t>LIGHT +RUBBER COFFEE BEAN</t>
  </si>
  <si>
    <t>RUBBER +LIGHT BROWN</t>
  </si>
  <si>
    <t>BLACK+ORANGE+BROWN LOGO</t>
  </si>
  <si>
    <t>TOFU</t>
  </si>
  <si>
    <t>ORNAGE</t>
  </si>
  <si>
    <t>CAPPUCHNO</t>
  </si>
  <si>
    <t>KHAKI+YELLOW LOGO</t>
  </si>
  <si>
    <t>GUM+LT BROWN</t>
  </si>
  <si>
    <t>OYESTER EVA</t>
  </si>
  <si>
    <t>BLACK COLD</t>
  </si>
  <si>
    <t>BEANARD EVA</t>
  </si>
  <si>
    <t>YELLOW CAT REVIVE TECH LOGO</t>
  </si>
  <si>
    <t>HOWNDAWG REVIVE TECH LOGO</t>
  </si>
  <si>
    <t>COFFEE TYRE REVIVE TECH LOGO</t>
  </si>
  <si>
    <t>BROWN+YELLOW CAT REVIVE TECH LOGO</t>
  </si>
  <si>
    <t>HX SAND+HAWNDAWG CAT YELLOW REVIVE TECH LOGO</t>
  </si>
  <si>
    <t>BEIGE CAT YELLOW REVIVE TECH LOGO</t>
  </si>
  <si>
    <t>HONEYB+CEMENT+NAVY</t>
  </si>
  <si>
    <t>DK BROWN+BLACK+DK BROWN</t>
  </si>
  <si>
    <t>NUT OFF WHITE+NUT OFF WHITE</t>
  </si>
  <si>
    <t>MEDIUM CHARCOAL+GLACIER GREY</t>
  </si>
  <si>
    <t>BRICH YELLOW LOGO</t>
  </si>
  <si>
    <t>WILD DOVE YELLOW LOGO</t>
  </si>
  <si>
    <t>CMS108-8900</t>
  </si>
  <si>
    <t>CMS108-0001</t>
  </si>
  <si>
    <t>CMS108-1500</t>
  </si>
  <si>
    <t>CMS108-3700</t>
  </si>
  <si>
    <t>SLPA-2100</t>
  </si>
  <si>
    <t>SUNDANCE+YELLOW REVIVE TECH LOGO</t>
  </si>
  <si>
    <t>SUNDANCE+TRENCH LOGO-19-1015</t>
  </si>
  <si>
    <t>WILD MUSHROOM</t>
  </si>
  <si>
    <t>GLASS FIBER STEEL</t>
  </si>
  <si>
    <t>DARK RUBBER</t>
  </si>
  <si>
    <t>IMITATION SILVER</t>
  </si>
  <si>
    <t>HX SAND +YELLOW REVIVE TECH LOGO</t>
  </si>
  <si>
    <t>BIRECH 13-0905 + YELLOW REVIVE TECH LOGO</t>
  </si>
  <si>
    <t>SMB-3050</t>
  </si>
  <si>
    <t>SPQF-1100</t>
  </si>
  <si>
    <t>SMDQ-1500</t>
  </si>
  <si>
    <t>SHPW-0001</t>
  </si>
  <si>
    <t>SKUA-4150</t>
  </si>
  <si>
    <t>SKUA-4200</t>
  </si>
  <si>
    <t>TYSG-4000</t>
  </si>
  <si>
    <t>BROWN+YELLOW REVIVE TECH LOGO</t>
  </si>
  <si>
    <t>BUNGEE CORD</t>
  </si>
  <si>
    <t>D782</t>
  </si>
  <si>
    <t>D635</t>
  </si>
  <si>
    <t>SFQB-1100</t>
  </si>
  <si>
    <t>LT176</t>
  </si>
  <si>
    <t>SILK-1100</t>
  </si>
  <si>
    <t>SSTR-1500</t>
  </si>
  <si>
    <t>HLS4026-11/1500 LIGHT GOLD</t>
  </si>
  <si>
    <t>TYSG-0001</t>
  </si>
  <si>
    <t>TGMA-0001</t>
  </si>
  <si>
    <t>SYXD-8900</t>
  </si>
  <si>
    <t>MD84474-11/0001 BLACK</t>
  </si>
  <si>
    <t>MD84474-3/3000 RED BRONZE</t>
  </si>
  <si>
    <t>SMAY-2200</t>
  </si>
  <si>
    <t>HL54026-1000- SILVER</t>
  </si>
  <si>
    <t>BH-SS17025-01 NATURAL</t>
  </si>
  <si>
    <t>TNMN-1000</t>
  </si>
  <si>
    <t>TNMN-1100</t>
  </si>
  <si>
    <t>SLMB-2000 SILVER</t>
  </si>
  <si>
    <t>YC-03WW048WK COFFE-15-1040</t>
  </si>
  <si>
    <t>YC-03WW048WK BLACK GREY MOONBEAN 13-000</t>
  </si>
  <si>
    <t>U2456</t>
  </si>
  <si>
    <t>U2547</t>
  </si>
  <si>
    <t>D876</t>
  </si>
  <si>
    <t>LIGHT GOLDEN</t>
  </si>
  <si>
    <t>TSL311-BLACK</t>
  </si>
  <si>
    <t>TSL311-LT GREY</t>
  </si>
  <si>
    <t>TSL311-SAND</t>
  </si>
  <si>
    <t>TSL311-RED</t>
  </si>
  <si>
    <t>OXFORD TAN+FULL MOON</t>
  </si>
  <si>
    <t>ETCHY-1500</t>
  </si>
  <si>
    <t>ETCHY-5150</t>
  </si>
  <si>
    <t>LIGHT CAMEL 167</t>
  </si>
  <si>
    <t>NUDE ANTIC</t>
  </si>
  <si>
    <t>ETCHY-0001</t>
  </si>
  <si>
    <t>AUTUMNAL 17-1342</t>
  </si>
  <si>
    <t>SXLP-1050</t>
  </si>
  <si>
    <t>JHS-24470-04#TWJY-4500</t>
  </si>
  <si>
    <t>TWXF-0001</t>
  </si>
  <si>
    <t>TWXE-2600/SD0331-3</t>
  </si>
  <si>
    <t>SKUA-6417</t>
  </si>
  <si>
    <t>SKUA-7105</t>
  </si>
  <si>
    <t>TBTE-0001</t>
  </si>
  <si>
    <t>TGTB-3000</t>
  </si>
  <si>
    <t>4600-BEIGE</t>
  </si>
  <si>
    <t>5468-PINK</t>
  </si>
  <si>
    <t>1500-MILK WHITE</t>
  </si>
  <si>
    <t>FCX-2100</t>
  </si>
  <si>
    <t>BROWN+BLACK+CAT YELLOW LOGO</t>
  </si>
  <si>
    <t>BROWN+BLACK+CAT YELLOW REVIVE TECH LOGO</t>
  </si>
  <si>
    <t>BLACK+BLACK+CAT YELLOW REVIVE TECH LOGO</t>
  </si>
  <si>
    <t>GUM+YELLOW LOGO</t>
  </si>
  <si>
    <t>CLEAR BROWN+YELLOW LOGO</t>
  </si>
  <si>
    <t>TSL311-LT GREEN</t>
  </si>
  <si>
    <t>TSL311-DK GREY</t>
  </si>
  <si>
    <t>TSL311-GREEN</t>
  </si>
  <si>
    <t>TSL311-TAN</t>
  </si>
  <si>
    <t>TSL311-YELLOW</t>
  </si>
  <si>
    <t>TSL311-BROWN</t>
  </si>
  <si>
    <t>TSL311-APPLE</t>
  </si>
  <si>
    <t>TSL311-ORANGE</t>
  </si>
  <si>
    <t>WH315</t>
  </si>
  <si>
    <t>H9740</t>
  </si>
  <si>
    <t>TSL311-BLUE</t>
  </si>
  <si>
    <t>TSL311-BEIGE</t>
  </si>
  <si>
    <t>D611</t>
  </si>
  <si>
    <t>D766</t>
  </si>
  <si>
    <t>D255</t>
  </si>
  <si>
    <t>D616</t>
  </si>
  <si>
    <t>D860</t>
  </si>
  <si>
    <t>D677</t>
  </si>
  <si>
    <t>D715</t>
  </si>
  <si>
    <t>D829</t>
  </si>
  <si>
    <t>D660</t>
  </si>
  <si>
    <t>D681</t>
  </si>
  <si>
    <t>LY2107</t>
  </si>
  <si>
    <t>ETXTX-0001-BLACK/SILVER</t>
  </si>
  <si>
    <t>BLACK+ORANGE+COFFEE+DESERT LOGO</t>
  </si>
  <si>
    <t>CLEAR BROWN+BORDER MUSHROOM</t>
  </si>
  <si>
    <t>BLACK+BORDER+BLACK</t>
  </si>
  <si>
    <t>BROWN+BLACK(102)</t>
  </si>
  <si>
    <t>CHOCOLATE TPU BORDER</t>
  </si>
  <si>
    <t>DK GOLD/SAND</t>
  </si>
  <si>
    <t>BLACK+MICRO FIBER+ORANGE+BROWN+NATURAL</t>
  </si>
  <si>
    <t>WHITE+LIGHT GOLD(1.35+2.4)</t>
  </si>
  <si>
    <t>WHITE+BLACK(1.35+2.4)</t>
  </si>
  <si>
    <t>BLACK+(19-3907)YELLOW LOGO</t>
  </si>
  <si>
    <t>BUNGE+BUNGEE(18-0513)+YELLOW LOGO</t>
  </si>
  <si>
    <t>DK GUM+DEMITASSE</t>
  </si>
  <si>
    <t>LIGHT+GUM</t>
  </si>
  <si>
    <t>DK NICOTEAN+OXFORD TAN+YELLOW LOGO</t>
  </si>
  <si>
    <t>HONEY A+DESERT TAUPE</t>
  </si>
  <si>
    <t>HONEY+TAN BROWN</t>
  </si>
  <si>
    <t>TOMMY TAN</t>
  </si>
  <si>
    <t>MINK</t>
  </si>
  <si>
    <t>SPQF-1000</t>
  </si>
  <si>
    <t>MATTE BLACK</t>
  </si>
  <si>
    <t>OFF WHITE +IVORY GOLD</t>
  </si>
  <si>
    <t>BLACK GUM+LIGHT GOLD</t>
  </si>
  <si>
    <t>OFF WHITE +TRANSPARENT NATURAL</t>
  </si>
  <si>
    <t>DK GOLDEN</t>
  </si>
  <si>
    <t>LTNH-4200</t>
  </si>
  <si>
    <t>TSL311-GREY</t>
  </si>
  <si>
    <t>D633</t>
  </si>
  <si>
    <t>FCX-4100</t>
  </si>
  <si>
    <t>SERQ-1000</t>
  </si>
  <si>
    <t>SKUA-4100</t>
  </si>
  <si>
    <t>SKUA-8065</t>
  </si>
  <si>
    <t>SKUA-4300</t>
  </si>
  <si>
    <t>SKUA-5150</t>
  </si>
  <si>
    <t>GREY+MEDIUM CHARCOAL+BLACK+CAT STAR WHITE</t>
  </si>
  <si>
    <t>HOUNGRAWG+GOLD+TRENCH CAT LOGO</t>
  </si>
  <si>
    <t>ETSLQ-S-0001</t>
  </si>
  <si>
    <t>ETSLQ-S-4972</t>
  </si>
  <si>
    <t>SEFA-5210</t>
  </si>
  <si>
    <t>STRF-1000</t>
  </si>
  <si>
    <t>SCQP-1000</t>
  </si>
  <si>
    <t>SKUA-2000</t>
  </si>
  <si>
    <t>SKUA-4820</t>
  </si>
  <si>
    <t>SKUA-6225</t>
  </si>
  <si>
    <t>TGTB-9100</t>
  </si>
  <si>
    <t>TLMQ-1000</t>
  </si>
  <si>
    <t>LT BROWN+LT BROWN</t>
  </si>
  <si>
    <t>LT NATURAL+BROWN</t>
  </si>
  <si>
    <t>DK NICOTEAN+RED BROWN</t>
  </si>
  <si>
    <t>ETCHY-3533 NUT</t>
  </si>
  <si>
    <t>MOON LIGHT GREY+MOON LIGHT GREY</t>
  </si>
  <si>
    <t>SMOKE GREY+SMOKE GREY</t>
  </si>
  <si>
    <t>LIGHT GUM+YELLOW</t>
  </si>
  <si>
    <t>QINGHAI GREEN+BIRCH</t>
  </si>
  <si>
    <t>ETCHY-4972 TOASTED</t>
  </si>
  <si>
    <t>ETCHY-7105</t>
  </si>
  <si>
    <t>ETCHY-2359-LIGHT GREY</t>
  </si>
  <si>
    <t>ETCHY-1000</t>
  </si>
  <si>
    <t>7015-LT GREEN</t>
  </si>
  <si>
    <t>3909-COFFEE BROWN</t>
  </si>
  <si>
    <t>6200-ORANGE</t>
  </si>
  <si>
    <t>HONEY B+BEIGE</t>
  </si>
  <si>
    <t>DEEP DESERT</t>
  </si>
  <si>
    <t>TAN+YELLOW+YELLOW+BLACK LOGO</t>
  </si>
  <si>
    <t>THRW-9100</t>
  </si>
  <si>
    <t>SNXY-1010</t>
  </si>
  <si>
    <t>SXKT-2000</t>
  </si>
  <si>
    <t>SXKT-4000</t>
  </si>
  <si>
    <t>SYXD-9100</t>
  </si>
  <si>
    <t>SYXD-0001</t>
  </si>
  <si>
    <t>TSL311-PURPLE</t>
  </si>
  <si>
    <t>LT GOLDEN/BEIGE</t>
  </si>
  <si>
    <t>BLACK/DEEP NAVY</t>
  </si>
  <si>
    <t>LT GUM+YELLOW LOGO</t>
  </si>
  <si>
    <t>LT GOLDEN/GREY</t>
  </si>
  <si>
    <t>4500(MUD)</t>
  </si>
  <si>
    <t>HONEY B+TOBACCO</t>
  </si>
  <si>
    <t>NATURAL+ LT GOLD</t>
  </si>
  <si>
    <t>WHITE +ROSE RED+LT GOLD</t>
  </si>
  <si>
    <t>WHITE+LT GREEN+LT GOLD</t>
  </si>
  <si>
    <t>CHOCOLATE COFFEE</t>
  </si>
  <si>
    <t>DK DESERT</t>
  </si>
  <si>
    <t>WHITE+LT GUM+LT GOLD</t>
  </si>
  <si>
    <t>GOLDEN GLOW 15-1050</t>
  </si>
  <si>
    <t>U8119</t>
  </si>
  <si>
    <t>HTGZA5060-BLACK/SILVER</t>
  </si>
  <si>
    <t>HTGZA5060-BLACK/GREY</t>
  </si>
  <si>
    <t>LIGHT GREY+WHITE+SILVER</t>
  </si>
  <si>
    <t>IVORY+BEIGE+LT GOLD</t>
  </si>
  <si>
    <t>YX-0060/3-TAN</t>
  </si>
  <si>
    <t>JAZZ BLUE EMBOSSED</t>
  </si>
  <si>
    <t>SOSA RED EMBOSSED</t>
  </si>
  <si>
    <t>BLACK EMBOSSED</t>
  </si>
  <si>
    <t>WHITE+TRANSPARENT+NEW NATURAL</t>
  </si>
  <si>
    <t>TRANSPARENT+TWILIGHT GREY+BEIGE</t>
  </si>
  <si>
    <t>OFF WHITE+TRANSPARENT+DK NAVY BLUE</t>
  </si>
  <si>
    <t>JTCT-989-DK RUBBER+GINGER</t>
  </si>
  <si>
    <t>CITRUS EMBOSSED</t>
  </si>
  <si>
    <t>SEMI MIST BLACK</t>
  </si>
  <si>
    <t>YS22204-1000/MDF1544S-1000</t>
  </si>
  <si>
    <t>SMCE-9100</t>
  </si>
  <si>
    <t>SJ253</t>
  </si>
  <si>
    <t>D606</t>
  </si>
  <si>
    <t>MDN3001-0001(SWC-0001)</t>
  </si>
  <si>
    <t>MDN3001-03(SWC-4500)</t>
  </si>
  <si>
    <t>B2458</t>
  </si>
  <si>
    <t>B4347</t>
  </si>
  <si>
    <t>B4399</t>
  </si>
  <si>
    <t>B5310</t>
  </si>
  <si>
    <t>B7878</t>
  </si>
  <si>
    <t>Y242</t>
  </si>
  <si>
    <t>14-1208</t>
  </si>
  <si>
    <t>16-1438</t>
  </si>
  <si>
    <t>YC-9076-WHITE</t>
  </si>
  <si>
    <t>YC-9076-BLACK</t>
  </si>
  <si>
    <t>16-1346</t>
  </si>
  <si>
    <t>19-4033</t>
  </si>
  <si>
    <t>GA333</t>
  </si>
  <si>
    <t>19-3730</t>
  </si>
  <si>
    <t>15-0538</t>
  </si>
  <si>
    <t>15-1611</t>
  </si>
  <si>
    <t>D7015</t>
  </si>
  <si>
    <t>YC-03WW048WK BRICH13-0905 PU</t>
  </si>
  <si>
    <t>YC-03WW048WK DRESS BLUE 19-4024 PU</t>
  </si>
  <si>
    <t>6205(LT ORANGE)</t>
  </si>
  <si>
    <t>G9450</t>
  </si>
  <si>
    <t>DB45</t>
  </si>
  <si>
    <t>TH636</t>
  </si>
  <si>
    <t>D833</t>
  </si>
  <si>
    <t>FULL MOON+YELLOW LOGO</t>
  </si>
  <si>
    <t>VAPOUR+YELLOW LOGO</t>
  </si>
  <si>
    <t>COILD DOVE</t>
  </si>
  <si>
    <t>BLACK+FORGED IRON+YELLOW LOGO</t>
  </si>
  <si>
    <t>DK NICOTEAN+DK NICOTEAN+FORST LOGO</t>
  </si>
  <si>
    <t>BROWN+BLACK+YELLOW REVIVE TECH LOGO</t>
  </si>
  <si>
    <t>DK BROWN SHELTER 17-1310+BLACK REVIVE TECH LOGO</t>
  </si>
  <si>
    <t>BLACK MESH+BLACK CAT YELLOW REVIVE TECH LOGO</t>
  </si>
  <si>
    <t>SHELTER 17-1310+TRENCH-19-0712 LOGO</t>
  </si>
  <si>
    <t>SUNDANCE+HOUNDAWG CAT LOGO</t>
  </si>
  <si>
    <t>2002-BEIGE</t>
  </si>
  <si>
    <t>4900-GREY</t>
  </si>
  <si>
    <t>4714-LT GREY</t>
  </si>
  <si>
    <t>8700-LT BLUE</t>
  </si>
  <si>
    <t>SPQF-5205</t>
  </si>
  <si>
    <t>FCX-3650</t>
  </si>
  <si>
    <t>SKUA-7013</t>
  </si>
  <si>
    <t>SYMQ-1000</t>
  </si>
  <si>
    <t>GOLDEN OCHRE 16-1346</t>
  </si>
  <si>
    <t>BRIDAL ROSE 15-1611</t>
  </si>
  <si>
    <t>TLMQ-1001</t>
  </si>
  <si>
    <t>YCQ0060-ORANGE</t>
  </si>
  <si>
    <t>YCQ0060-BLACK</t>
  </si>
  <si>
    <t>YCQ0060-NUT</t>
  </si>
  <si>
    <t>YCQ0060-GREEN</t>
  </si>
  <si>
    <t>YCQ0060-NAVY</t>
  </si>
  <si>
    <t>CRYSTAL PURPLE</t>
  </si>
  <si>
    <t>OASIS</t>
  </si>
  <si>
    <t>OCHER GOLDEN</t>
  </si>
  <si>
    <t>19-4024</t>
  </si>
  <si>
    <t>D655</t>
  </si>
  <si>
    <t>SJ378</t>
  </si>
  <si>
    <t>RD008</t>
  </si>
  <si>
    <t>74PBQ</t>
  </si>
  <si>
    <t>DB25</t>
  </si>
  <si>
    <t>SJ463</t>
  </si>
  <si>
    <t>BEIGE+OFF WHITE</t>
  </si>
  <si>
    <t>WHITE+LT IVORY</t>
  </si>
  <si>
    <t>IRIS-CREAM</t>
  </si>
  <si>
    <t>1500(BEIGE)</t>
  </si>
  <si>
    <t>YCQ0060-ROSE</t>
  </si>
  <si>
    <t>TSL311-BLACK/IRON</t>
  </si>
  <si>
    <t>TSL311-SANDALWOOD BLACK</t>
  </si>
  <si>
    <t>TSL311-TAUPE</t>
  </si>
  <si>
    <t>TSL907-BLACK</t>
  </si>
  <si>
    <t>TSL907-TAN/BROWN</t>
  </si>
  <si>
    <t>TSL907-BLACK/OLIVE</t>
  </si>
  <si>
    <t>D0908</t>
  </si>
  <si>
    <t>DK NUT</t>
  </si>
  <si>
    <t>LC098-SAND/GREY/TAUPE</t>
  </si>
  <si>
    <t>BLACK+SIMPLE TAUPE+YELLOW LOGO</t>
  </si>
  <si>
    <t>ESPRESSO+MUSHROOM+YELLOW LOGO</t>
  </si>
  <si>
    <t>CLEAR GREY+SHELTER+YELLOW LOGO</t>
  </si>
  <si>
    <t>MID GUM+ECRU+YELLOW LOGO</t>
  </si>
  <si>
    <t>BLACK+OXFORD TAN+YELLOW LOGO</t>
  </si>
  <si>
    <t>GREY+BROWN</t>
  </si>
  <si>
    <t>BEIGE+BROWN</t>
  </si>
  <si>
    <t>GREEN LATEX</t>
  </si>
  <si>
    <t>WHITE+NAVY BLUE</t>
  </si>
  <si>
    <t>(19-4033)BLUE</t>
  </si>
  <si>
    <t>(19-3730) CRYSTAL PURPLE</t>
  </si>
  <si>
    <t>(16-1346)GOLD ORCHE</t>
  </si>
  <si>
    <t>(15-0538)OASIS</t>
  </si>
  <si>
    <t>(15-1611)BRINDAL ROSE</t>
  </si>
  <si>
    <t>GREEN OASIS</t>
  </si>
  <si>
    <t>CANTEN VIOLET</t>
  </si>
  <si>
    <t>GENTAIN VIOLET</t>
  </si>
  <si>
    <t>MEERKAT</t>
  </si>
  <si>
    <t>SILK-0001 PU</t>
  </si>
  <si>
    <t>SMAY-5600</t>
  </si>
  <si>
    <t>SMAY-6200</t>
  </si>
  <si>
    <t>HLS-160919-BROWN</t>
  </si>
  <si>
    <t>HLS-160919-TAN</t>
  </si>
  <si>
    <t>CMS108-3730</t>
  </si>
  <si>
    <t>SGYF-7600</t>
  </si>
  <si>
    <t>SKUA-5205</t>
  </si>
  <si>
    <t>SKUA-5239</t>
  </si>
  <si>
    <t>SAEQ-5200</t>
  </si>
  <si>
    <t>POSEDON 19-4033</t>
  </si>
  <si>
    <t>3650-TEA</t>
  </si>
  <si>
    <t>4270-BEIGE</t>
  </si>
  <si>
    <t>678-BROWN</t>
  </si>
  <si>
    <t>SILK-1001</t>
  </si>
  <si>
    <t>SNXY-0001</t>
  </si>
  <si>
    <t>STRF-0001</t>
  </si>
  <si>
    <t>LT GUM + OXFORD TAN YELLOW LOGO</t>
  </si>
  <si>
    <t>DK NICOTEAN + MUSHROOM + YELLOW LOGO</t>
  </si>
  <si>
    <t>DK NICOTEAN + NICOTEAN + YELLOW LOGO</t>
  </si>
  <si>
    <t>ANTHARCITE +GHOSE GREY + YELLOW LOGO</t>
  </si>
  <si>
    <t>ANTHARCITE + POD GREY + YELLOW LOGO</t>
  </si>
  <si>
    <t>BLACK + MEDIUM CHARCOAL + YELLOW LOGO</t>
  </si>
  <si>
    <t>WILD DOVE+GHOSE GREY + YELLOW LOGO</t>
  </si>
  <si>
    <t>BLACK +BLACK + YELLOW LOGO</t>
  </si>
  <si>
    <t>FENUGREEK (15-1425)</t>
  </si>
  <si>
    <t>SERQ-1500</t>
  </si>
  <si>
    <t>SMTQ-3000</t>
  </si>
  <si>
    <t>SGYF-4200</t>
  </si>
  <si>
    <t>YS22204-1000/MDF-1544S-1000</t>
  </si>
  <si>
    <t>DGL-XF01</t>
  </si>
  <si>
    <t>SFWA-1000</t>
  </si>
  <si>
    <t>YS22204-4100</t>
  </si>
  <si>
    <t>HL54026-11</t>
  </si>
  <si>
    <t>TPXH-5249</t>
  </si>
  <si>
    <t>TPXH-7300</t>
  </si>
  <si>
    <t>SLPA-8900</t>
  </si>
  <si>
    <t>M369</t>
  </si>
  <si>
    <t>Z122</t>
  </si>
  <si>
    <t>R354</t>
  </si>
  <si>
    <t>TSL907-DK BEIGE</t>
  </si>
  <si>
    <t>GD774</t>
  </si>
  <si>
    <t>C859</t>
  </si>
  <si>
    <t>BXE1913A-TAN/BROWN</t>
  </si>
  <si>
    <t>BXE1913A-BLACK/OLIVE</t>
  </si>
  <si>
    <t>ETXTX-0001</t>
  </si>
  <si>
    <t>LT GOLDEN/WHITE</t>
  </si>
  <si>
    <t>BLACK/MIST BLACK</t>
  </si>
  <si>
    <t>KC1717-WHITE LOGO</t>
  </si>
  <si>
    <t>KC1717-BLACK LOGO</t>
  </si>
  <si>
    <t>KC1717-SILVER LOGO</t>
  </si>
  <si>
    <t>K9011</t>
  </si>
  <si>
    <t>ETXTX-1000</t>
  </si>
  <si>
    <t>ETXTX-5266</t>
  </si>
  <si>
    <t>TELC-410-BLACK</t>
  </si>
  <si>
    <t>TELC-410-WHITE/SILVER</t>
  </si>
  <si>
    <t>TELC-410-LT NUT</t>
  </si>
  <si>
    <t>84TCQ</t>
  </si>
  <si>
    <t>E7061</t>
  </si>
  <si>
    <t>SMOKE/YELLOW</t>
  </si>
  <si>
    <t>ETSLQ-S-3533</t>
  </si>
  <si>
    <t>ETSLQ-S-8481</t>
  </si>
  <si>
    <t>SPLY-001- NATURAL</t>
  </si>
  <si>
    <t>JX23-003-GREEN</t>
  </si>
  <si>
    <t>JX23-003-TAUPE</t>
  </si>
  <si>
    <t>SOSA RED EVA</t>
  </si>
  <si>
    <t>HOUNGRAWG+BLACK+YELLOW REVIVE TECH LOGO</t>
  </si>
  <si>
    <t>BOA17-0625</t>
  </si>
  <si>
    <t>CH23712-33</t>
  </si>
  <si>
    <t>TLMQ-1000 WHITE</t>
  </si>
  <si>
    <t>ETSLQ-0001</t>
  </si>
  <si>
    <t>WHITE+GUM</t>
  </si>
  <si>
    <t>TRANSPARENT+BLUE GREEN</t>
  </si>
  <si>
    <t>TRANSPARENT+DARK NAVY BLUE</t>
  </si>
  <si>
    <t>ETSLQ-S-001-BLACK</t>
  </si>
  <si>
    <t>ETSLQ-S-3533 NUT</t>
  </si>
  <si>
    <t>TLMQ-0001-BLACK</t>
  </si>
  <si>
    <t>WHITE+SPRAY LIGHT+GOLD TPR</t>
  </si>
  <si>
    <t>ETSLQ-S-2359 LIGHT GREY</t>
  </si>
  <si>
    <t>MILK SUGAR+NATURAL</t>
  </si>
  <si>
    <t>DK BROWN SHELTER 17-1310+BLACK+YELLOW REVIVE TECH LOGO</t>
  </si>
  <si>
    <t>SAND+LIGHT NUT</t>
  </si>
  <si>
    <t>SAND+GREY GRASS GREEN</t>
  </si>
  <si>
    <t>CREAM+SHELL</t>
  </si>
  <si>
    <t>OFF WHITE+NATURAL</t>
  </si>
  <si>
    <t>OFF WHITE+BLACK</t>
  </si>
  <si>
    <t>BUTTER+ORANGE</t>
  </si>
  <si>
    <t>LT CAMEL+ORANGE</t>
  </si>
  <si>
    <t>BUTTER KID SUEDE-8200</t>
  </si>
  <si>
    <t>POSEDON BLUE</t>
  </si>
  <si>
    <t>NEWLY MARRIED ROSE</t>
  </si>
  <si>
    <t>SHELL+CREAM</t>
  </si>
  <si>
    <t>BLACK+DARK GREY+SILVER LOGO</t>
  </si>
  <si>
    <t>CH23712</t>
  </si>
  <si>
    <t>BROWN+BLACK+TPR PLANE</t>
  </si>
  <si>
    <t>FLESH RUB TPR</t>
  </si>
  <si>
    <t>CLASSIC WHITE+HONEY</t>
  </si>
  <si>
    <t>HL5425-1/SILVER</t>
  </si>
  <si>
    <t>BRIDAL ROSE EVA</t>
  </si>
  <si>
    <t>BLACK+DARK GREY+DIGGING+SILVER</t>
  </si>
  <si>
    <t>BLACK BROWN+BLACK SILVER</t>
  </si>
  <si>
    <t>BROWN+BLACK+DARK COFFEE</t>
  </si>
  <si>
    <t>BLACK COFFEE ALDO PILOW WALK LOGO</t>
  </si>
  <si>
    <t>DARK BROWN ALDO PILOW WALK LOGO</t>
  </si>
  <si>
    <t>BLACK+DARK SHADOW SILVER ALDO PILLOW WALK LOGO</t>
  </si>
  <si>
    <t>BLACK+BEIGE+IVORY</t>
  </si>
  <si>
    <t>BOA</t>
  </si>
  <si>
    <t>LIGHT NATURAL+WHITE+MILK WHITE</t>
  </si>
  <si>
    <t>LIGHT NATURAL+WHITE+LIGHT GREEN</t>
  </si>
  <si>
    <t>LIGHT GREY+WHITE+LIGHT GREY</t>
  </si>
  <si>
    <t>BLACK+OFF WHITE+IVORY</t>
  </si>
  <si>
    <t>6071-ORANGE</t>
  </si>
  <si>
    <t>SHELL</t>
  </si>
  <si>
    <t>ETXTX-5468</t>
  </si>
  <si>
    <t>D0119</t>
  </si>
  <si>
    <t>MEDIUM CHARCOAL+BLACK+CONCRETE LOGO</t>
  </si>
  <si>
    <t>VULC WHITE</t>
  </si>
  <si>
    <t>HONEY C+TOFU</t>
  </si>
  <si>
    <t>OFF WHITE+LIGHT GREEN</t>
  </si>
  <si>
    <t>WHITE+IVORY</t>
  </si>
  <si>
    <t>FOREST GREY</t>
  </si>
  <si>
    <t>NAVY+OFF WHITE</t>
  </si>
  <si>
    <t>CLEAR GREEN+OFF WHITE</t>
  </si>
  <si>
    <t>GREY+OFF WHITE+SILVER</t>
  </si>
  <si>
    <t>NATURAL+OFF WHITE+NUT</t>
  </si>
  <si>
    <t>LT GREY+WHITE+SILVER</t>
  </si>
  <si>
    <t>BEIGE+OFF WHITE+SILVER</t>
  </si>
  <si>
    <t>BEIGE CORD+TURKIS COFFEE</t>
  </si>
  <si>
    <t>CLEAR GREY+BEIGE CORD+YELLOW LOGO</t>
  </si>
  <si>
    <t>DK GUM+PEAT YELLOW LOGO</t>
  </si>
  <si>
    <t>FORGED IRON</t>
  </si>
  <si>
    <t>FADED BRONZE</t>
  </si>
  <si>
    <t>COFFEE+WIPE</t>
  </si>
  <si>
    <t>BILFISH HONEY+TAN</t>
  </si>
  <si>
    <t>HONEY B+OYESTER+DRESS BLUE</t>
  </si>
  <si>
    <t>BLACK LIGHT WAXED</t>
  </si>
  <si>
    <t>JX23-003-BLACK</t>
  </si>
  <si>
    <t>TWXF-4600</t>
  </si>
  <si>
    <t>TPXH-BLACK</t>
  </si>
  <si>
    <t>YC-03WW048WK IVORY CREAM 13-1011</t>
  </si>
  <si>
    <t>YC-03WW048WK LINEN 19-0929</t>
  </si>
  <si>
    <t>LT GREY+BLACK</t>
  </si>
  <si>
    <t>BEIGE GUM</t>
  </si>
  <si>
    <t>DK NICOTEAN+DK NICOTEAN+YELLOW</t>
  </si>
  <si>
    <t>DK NICOTEAN+SHELTER+YELLOW LOGO</t>
  </si>
  <si>
    <t>SHALLOW+OFF WHITE</t>
  </si>
  <si>
    <t>CV-OFT06</t>
  </si>
  <si>
    <t>DK BROWN+165</t>
  </si>
  <si>
    <t>OFF WHITE+DESERT</t>
  </si>
  <si>
    <t>D096</t>
  </si>
  <si>
    <t>S029</t>
  </si>
  <si>
    <t>BLUE+YELLOW</t>
  </si>
  <si>
    <t>HONEY B+CLASSIC WHITE</t>
  </si>
  <si>
    <t>SKUA-5770</t>
  </si>
  <si>
    <t>DE-143</t>
  </si>
  <si>
    <t>JH-WWW12449</t>
  </si>
  <si>
    <t>BUTTER+PINK</t>
  </si>
  <si>
    <t>SAND+ALSHN-8200</t>
  </si>
  <si>
    <t>OH730</t>
  </si>
  <si>
    <t>LYD-022</t>
  </si>
  <si>
    <t>BLACK+FOREST GREY+DRESS BLUE</t>
  </si>
  <si>
    <t>TSM053-BLACK</t>
  </si>
  <si>
    <t>TSM014-BLACK</t>
  </si>
  <si>
    <t>TSL517-BLACK</t>
  </si>
  <si>
    <t>PT1839</t>
  </si>
  <si>
    <t>KF60381</t>
  </si>
  <si>
    <t>DB43</t>
  </si>
  <si>
    <t>H1852</t>
  </si>
  <si>
    <t>SKUA-5400</t>
  </si>
  <si>
    <t>SKUA-6880</t>
  </si>
  <si>
    <t>DUFFLE-BAG</t>
  </si>
  <si>
    <t>LAUREL OAK</t>
  </si>
  <si>
    <t>NUTHATCH</t>
  </si>
  <si>
    <t>SH-055-INK BLUE</t>
  </si>
  <si>
    <t>FOIL NO 2080</t>
  </si>
  <si>
    <t>YC-23WWTQNBK DEEP LAKE 18-4834</t>
  </si>
  <si>
    <t>YC-MONUMENT 17-4405</t>
  </si>
  <si>
    <t>YC-DARK SHADOW 13-3906</t>
  </si>
  <si>
    <t>YC-01SP BLACK</t>
  </si>
  <si>
    <t>YC-01SP TOFU 11-4801</t>
  </si>
  <si>
    <t>BLACK+BLACK+WHITE MERRELL LOGO</t>
  </si>
  <si>
    <t>YC-23WWWTQNBK CHOCORAL GREY</t>
  </si>
  <si>
    <t>SILK-2600</t>
  </si>
  <si>
    <t>SMKY-0001</t>
  </si>
  <si>
    <t>SS</t>
  </si>
  <si>
    <t>53HUS</t>
  </si>
  <si>
    <t>LT NUT</t>
  </si>
  <si>
    <t>LSSH-4700</t>
  </si>
  <si>
    <t>DESERT TPR+SURFACE</t>
  </si>
  <si>
    <t>SKUA-2700</t>
  </si>
  <si>
    <t>SQHY-7850</t>
  </si>
  <si>
    <t>HLS-160919-BLACK</t>
  </si>
  <si>
    <t>HLS-160919-TIGER EYE</t>
  </si>
  <si>
    <t>HLS-160919-BISON 18-1027</t>
  </si>
  <si>
    <t>SFQB-4100</t>
  </si>
  <si>
    <t>DK BLACK</t>
  </si>
  <si>
    <t>TSL053-YELLOW</t>
  </si>
  <si>
    <t>TSL517-BLUE</t>
  </si>
  <si>
    <t>TSL311-LAUREL OAK</t>
  </si>
  <si>
    <t>TSL311-BLACK/GREEN</t>
  </si>
  <si>
    <t>TSL519-BLACK/YELLOW</t>
  </si>
  <si>
    <t>TSL311-BROWN SUGAR</t>
  </si>
  <si>
    <t>TSM053-YELLOW</t>
  </si>
  <si>
    <t>2685(GREY)</t>
  </si>
  <si>
    <t>5999(VIOLET)</t>
  </si>
  <si>
    <t>4722(LT BROWN)</t>
  </si>
  <si>
    <t>TSL517-LT GREY</t>
  </si>
  <si>
    <t>TSL311-RAIN BROWN</t>
  </si>
  <si>
    <t>TSL311-WHITE</t>
  </si>
  <si>
    <t>CTVN-L0318-WHITE</t>
  </si>
  <si>
    <t>TSL311-SAND/GREY</t>
  </si>
  <si>
    <t>TSL311-BLACK/SILVER</t>
  </si>
  <si>
    <t>TSM014-WHITE</t>
  </si>
  <si>
    <t>DK OLIVE</t>
  </si>
  <si>
    <t>17-1327</t>
  </si>
  <si>
    <t>SNBN-2662</t>
  </si>
  <si>
    <t>SILK-4800</t>
  </si>
  <si>
    <t>YC-03WWW048WK-JAVA-191016</t>
  </si>
  <si>
    <t>SBWE-4620</t>
  </si>
  <si>
    <t>SBWE-9100</t>
  </si>
  <si>
    <t>YSK21001-0001</t>
  </si>
  <si>
    <t>YSK21001-3700</t>
  </si>
  <si>
    <t>YSK21001-3800</t>
  </si>
  <si>
    <t>YSK21001-8910</t>
  </si>
  <si>
    <t>TLRY-1000</t>
  </si>
  <si>
    <t>SPKQ-9400</t>
  </si>
  <si>
    <t>GARGOLE-18-0503</t>
  </si>
  <si>
    <t>MOROCCAN-BLUE</t>
  </si>
  <si>
    <t>YSK21001-3860</t>
  </si>
  <si>
    <t>SMAY-9190</t>
  </si>
  <si>
    <t>SMB-9200</t>
  </si>
  <si>
    <t>BRIGHT WHITE+BRIGHT WHITE</t>
  </si>
  <si>
    <t>3977(DK BROWN)</t>
  </si>
  <si>
    <t>7450(GREEN)</t>
  </si>
  <si>
    <t>4908(BROWN)</t>
  </si>
  <si>
    <t>DARK RUBBER+BROWN</t>
  </si>
  <si>
    <t>BRIGHT+GREY+MUSHROOM</t>
  </si>
  <si>
    <t>LIGHT RUBBER+DESERT GREY</t>
  </si>
  <si>
    <t>BLUE(16-4134)+YELLOW(13-0858)</t>
  </si>
  <si>
    <t>ETSLQ-S-0001-LIGHT PURPLE</t>
  </si>
  <si>
    <t>BLACK+DEEP LAKE+18-4834+BLACK LOGO</t>
  </si>
  <si>
    <t>BLACK + RED DIHLIA (19-1555) + BLACK LOGO</t>
  </si>
  <si>
    <t>BLACK+CHARCOAL GREY (18-0601) PALOMA (16-0000)LOGO</t>
  </si>
  <si>
    <t>BLACK+BLACK+WILD DOVE</t>
  </si>
  <si>
    <t>CASTLE ROCK(18-0201)+BLACK</t>
  </si>
  <si>
    <t>RAVEN(19-0000)+BLACK</t>
  </si>
  <si>
    <t>HY5847-DK BLUE</t>
  </si>
  <si>
    <t>DB21</t>
  </si>
  <si>
    <t>TANGO ORANGE</t>
  </si>
  <si>
    <t>H9979</t>
  </si>
  <si>
    <t>TSL311-DK BLACK/BLUE</t>
  </si>
  <si>
    <t>TSL311-TEA TREE</t>
  </si>
  <si>
    <t>TSL311-PINK</t>
  </si>
  <si>
    <t>HY5847-BLACK</t>
  </si>
  <si>
    <t>HY5847-RED</t>
  </si>
  <si>
    <t>HY5847-GREY</t>
  </si>
  <si>
    <t>GOLD</t>
  </si>
  <si>
    <t>H2427</t>
  </si>
  <si>
    <t>SF-L-5-ORANGE</t>
  </si>
  <si>
    <t>SF-L-5-TEA TREE</t>
  </si>
  <si>
    <t>SF-L-5-BROWN SUGAR</t>
  </si>
  <si>
    <t>SF-L-5-LT GREEN</t>
  </si>
  <si>
    <t>16-1432</t>
  </si>
  <si>
    <t>18-1541</t>
  </si>
  <si>
    <t>15-1218</t>
  </si>
  <si>
    <t>18-0000</t>
  </si>
  <si>
    <t>LY2108</t>
  </si>
  <si>
    <t>LY2109</t>
  </si>
  <si>
    <t>YC-03WWW048WK-FOREST GREY</t>
  </si>
  <si>
    <t>SNBN-7800</t>
  </si>
  <si>
    <t>HW-6040-WHITE</t>
  </si>
  <si>
    <t>HARVARD TAN</t>
  </si>
  <si>
    <t>BOSTON BROWN</t>
  </si>
  <si>
    <t>TSM119-DK OLIVE</t>
  </si>
  <si>
    <t>FYE04-NUT</t>
  </si>
  <si>
    <t>DK BLACK/BLUE</t>
  </si>
  <si>
    <t>PRISM VIOLET</t>
  </si>
  <si>
    <t>PURPLE/ROSE</t>
  </si>
  <si>
    <t>BRIGHT YELLOW</t>
  </si>
  <si>
    <t>BROWN RICE</t>
  </si>
  <si>
    <t>DESERT GREY</t>
  </si>
  <si>
    <t>ANTI SILVER</t>
  </si>
  <si>
    <t>ANTI GOLD</t>
  </si>
  <si>
    <t>BRIGHT SILVER</t>
  </si>
  <si>
    <t>RAIN DRUM</t>
  </si>
  <si>
    <t>66NTS024-YELLOW</t>
  </si>
  <si>
    <t>HY5847-ORANGE/GREY</t>
  </si>
  <si>
    <t>HY5847-BLACK/GREY</t>
  </si>
  <si>
    <t>LT30266-BLACK</t>
  </si>
  <si>
    <t>LT30266-NUT</t>
  </si>
  <si>
    <t>LT30266-GREY</t>
  </si>
  <si>
    <t>XL111</t>
  </si>
  <si>
    <t>SJ81</t>
  </si>
  <si>
    <t>Z1753</t>
  </si>
  <si>
    <t>VL048</t>
  </si>
  <si>
    <t>GOLDMRMBER</t>
  </si>
  <si>
    <t>SHMT-9150</t>
  </si>
  <si>
    <t>SMAY-3410</t>
  </si>
  <si>
    <t>BLACK ANTIC</t>
  </si>
  <si>
    <t>NX508-11/SNXY-100</t>
  </si>
  <si>
    <t>SSCR-0001/B4231-01-0001</t>
  </si>
  <si>
    <t>SSCR-3600/B4231-09-3600</t>
  </si>
  <si>
    <t>SRCQ-0002</t>
  </si>
  <si>
    <t>SNBN-4900</t>
  </si>
  <si>
    <t>PAVEMENT+YELLOW LOGO</t>
  </si>
  <si>
    <t>BRIGHT WHITE+YELLOW LOGO</t>
  </si>
  <si>
    <t>DK GUM+WORN BROWN+YELLOW LOGO</t>
  </si>
  <si>
    <t>2MM RED+4MM GREY</t>
  </si>
  <si>
    <t>MOONLESS NIGHT 19-4203</t>
  </si>
  <si>
    <t>ASPHALT 19-0201</t>
  </si>
  <si>
    <t>CARBON GREY+OPALESCENT</t>
  </si>
  <si>
    <t>HONEY C+BEIGE</t>
  </si>
  <si>
    <t>OLIVER GREEN+IVORY+LIGHT GOLD</t>
  </si>
  <si>
    <t>PURE WHITE +CHIPMUNK</t>
  </si>
  <si>
    <t>PEACOCK GREEN</t>
  </si>
  <si>
    <t>DARK GREY+BLACK+TIN GREY</t>
  </si>
  <si>
    <t>OFF WHITE+BROWN+BRONZE</t>
  </si>
  <si>
    <t>CREAM+GUM+CREAM</t>
  </si>
  <si>
    <t>HONEY C+BEIGE+WHITE</t>
  </si>
  <si>
    <t>CLEAR GREY+YELLOW CAT LOGO</t>
  </si>
  <si>
    <t>5100(RED)</t>
  </si>
  <si>
    <t>DARK GREY+214 BLACK+3 WHITE+5 BLACK GREY</t>
  </si>
  <si>
    <t>CHARCOAL GREY+214 BEIGE+3 SILVER+5 BEIGE+CHARCOAL GREY</t>
  </si>
  <si>
    <t>OFF WHITE 1/5+2 LIGHT GOLD+3 RED+4 BLACK</t>
  </si>
  <si>
    <t>BEIGE+2/4PURPLE+3 BURGUNDY+5 BEIGE+BLACK</t>
  </si>
  <si>
    <t>CHARCOAL GREY+DARK GREY+YELLOW</t>
  </si>
  <si>
    <t>BLACK+DARK BROWN+YELLOW LOGO</t>
  </si>
  <si>
    <t>ETCHY-4100</t>
  </si>
  <si>
    <t>ETCHY-YR-A#315</t>
  </si>
  <si>
    <t>TLRY-8750</t>
  </si>
  <si>
    <t>TLRY-7500</t>
  </si>
  <si>
    <t>LIGHTEST GUM+OXFORD TAN+YELLOW</t>
  </si>
  <si>
    <t>DK GUM+DK GUM+YELLOW LOGO</t>
  </si>
  <si>
    <t>NICOTEAN+NICOTEAN+YELLOW LOGO</t>
  </si>
  <si>
    <t>STAR WHITE+BLACK</t>
  </si>
  <si>
    <t>DK SHADOW(19-3906)+BLACK</t>
  </si>
  <si>
    <t>OXFORD TAN(15-1306)+BLACK</t>
  </si>
  <si>
    <t>HONEY C+HONEY A LOGO</t>
  </si>
  <si>
    <t>TOBACCO C+BLACK LOGO</t>
  </si>
  <si>
    <t>NATURAL+LIGHT+NATURAL</t>
  </si>
  <si>
    <t>HOUND BROWN</t>
  </si>
  <si>
    <t>BLACK+RAW+LIGHT GOLD</t>
  </si>
  <si>
    <t>NATURAL+BROWN-4*4MM</t>
  </si>
  <si>
    <t>DARK NICOTEAN PVC(17-1310)</t>
  </si>
  <si>
    <t>DARK NICOTEAN PVC(18-1130)</t>
  </si>
  <si>
    <t>OFF WHITE+TAUPE+BROWN+BLUE BRONZE</t>
  </si>
  <si>
    <t>NUT+RB BUTTER+NUT</t>
  </si>
  <si>
    <t>OLIVE+BUTTER+OLIVE</t>
  </si>
  <si>
    <t>BLACK+SEFA-3100</t>
  </si>
  <si>
    <t>BROWN RICE-13-1105</t>
  </si>
  <si>
    <t>RASPBERRY SORBET</t>
  </si>
  <si>
    <t>LIGHTEST GUM+MUSHROOM+YELLOW LOGO</t>
  </si>
  <si>
    <t>LIGHT GUM+OXFORD TAN+YELLOW LOGO</t>
  </si>
  <si>
    <t>CLEAR GREY+OXFORD TAN+YELLOW LOGO</t>
  </si>
  <si>
    <t>SNP-110</t>
  </si>
  <si>
    <t>FIXER-9004</t>
  </si>
  <si>
    <t>WHITE-102</t>
  </si>
  <si>
    <t>CLEAR PASTE-666A</t>
  </si>
  <si>
    <t>YELLOW-209/201</t>
  </si>
  <si>
    <t>BLACK-501</t>
  </si>
  <si>
    <t>DARK COFFEE+MOCCA165</t>
  </si>
  <si>
    <t>RED-302</t>
  </si>
  <si>
    <t>MEDIUM DRY-718</t>
  </si>
  <si>
    <t>TABLE GUM</t>
  </si>
  <si>
    <t>BLACK+WHITE+BLACK+YELLOW REVIVE TECH LOGO</t>
  </si>
  <si>
    <t>BLACK+YELLOW+STAR WHITE LOGO</t>
  </si>
  <si>
    <t>YELLOW CITRUS-14-0955+STAR WHITE 11-4202</t>
  </si>
  <si>
    <t>FAWN 17-1417</t>
  </si>
  <si>
    <t>SMKY-5800</t>
  </si>
  <si>
    <t>SPQF-5152</t>
  </si>
  <si>
    <t>HONEY B+SAIL WHITE</t>
  </si>
  <si>
    <t>HY222</t>
  </si>
  <si>
    <t>SLHA-S-2600</t>
  </si>
  <si>
    <t>BLACK+BOULDER(18-0513)+CATHAY SPICES(19-0950)LOGO</t>
  </si>
  <si>
    <t>BRIGHT WHITE(11-0601)+YELLOW LOGO</t>
  </si>
  <si>
    <t>ALUMINIUM(16-1107)+BLACK</t>
  </si>
  <si>
    <t>YELLOW(CITRUS-14-0955)+BLACK+BLACK</t>
  </si>
  <si>
    <t>SMAY-2900</t>
  </si>
  <si>
    <t>SVGE-2200</t>
  </si>
  <si>
    <t>SYFB-3000</t>
  </si>
  <si>
    <t>SEFA-0001</t>
  </si>
  <si>
    <t>CYMBAL</t>
  </si>
  <si>
    <t>SF-L-5-BLACK</t>
  </si>
  <si>
    <t>SF-L-5-NAVY</t>
  </si>
  <si>
    <t>SF-L-5-GREY</t>
  </si>
  <si>
    <t>BRIGHT+BLACK</t>
  </si>
  <si>
    <t>TLRY-001</t>
  </si>
  <si>
    <t>ETCHY-8481</t>
  </si>
  <si>
    <t>TSM053-RED</t>
  </si>
  <si>
    <t>TSL517-BLACK/SILVER</t>
  </si>
  <si>
    <t>TSL279-LT BROWN</t>
  </si>
  <si>
    <t>DK AMBER+TAN PODS(16-1334)</t>
  </si>
  <si>
    <t>HONEY B+DACHUND(18-1033)</t>
  </si>
  <si>
    <t>CHOCOLATE (19-0809)</t>
  </si>
  <si>
    <t>PEBBLE (14-1112)</t>
  </si>
  <si>
    <t>Y569</t>
  </si>
  <si>
    <t>DB48</t>
  </si>
  <si>
    <t>SILVER SABLE(7*4)</t>
  </si>
  <si>
    <t>TSM053-BLACK/MOON LIGHT GREY</t>
  </si>
  <si>
    <t>TIN GREY</t>
  </si>
  <si>
    <t>BROWN GREY</t>
  </si>
  <si>
    <t>16-1120</t>
  </si>
  <si>
    <t>TSL311-DK OLIVE</t>
  </si>
  <si>
    <t>TSM053-BLACK/YELLOW</t>
  </si>
  <si>
    <t>TSM053-BLACK/RED</t>
  </si>
  <si>
    <t>BLACK+COCONUT MILK+BLACK</t>
  </si>
  <si>
    <t>BLACK+BUTTER+BLACK</t>
  </si>
  <si>
    <t>BLACK+ESEFA-3100</t>
  </si>
  <si>
    <t>HONEY B+CEMENT+DRESS BLUE</t>
  </si>
  <si>
    <t>CHURCH STONE</t>
  </si>
  <si>
    <t>SSCR-3800</t>
  </si>
  <si>
    <t>SSCR-7400</t>
  </si>
  <si>
    <t>HTGZA5060-BEIGE/WHITE</t>
  </si>
  <si>
    <t>66NTS024-RED</t>
  </si>
  <si>
    <t>D9785</t>
  </si>
  <si>
    <t>D694</t>
  </si>
  <si>
    <t>KF60332</t>
  </si>
  <si>
    <t>SJ576</t>
  </si>
  <si>
    <t>SJ09</t>
  </si>
  <si>
    <t>YCQ0060-STARFISH</t>
  </si>
  <si>
    <t>TSL519-STAR WHITE/BLACK</t>
  </si>
  <si>
    <t>TSL517-YELLOW</t>
  </si>
  <si>
    <t>BIKING RED</t>
  </si>
  <si>
    <t>SAFETY YELLOW</t>
  </si>
  <si>
    <t>KF60655</t>
  </si>
  <si>
    <t>A18(BROWN)</t>
  </si>
  <si>
    <t>SVGE-0001</t>
  </si>
  <si>
    <t>TMQB-7900</t>
  </si>
  <si>
    <t>SWBE-9150</t>
  </si>
  <si>
    <t>YSK21001-8920</t>
  </si>
  <si>
    <t>SMOA-3440</t>
  </si>
  <si>
    <t>SPUM-2600</t>
  </si>
  <si>
    <t>SHRM-6650</t>
  </si>
  <si>
    <t>SEFA-3300</t>
  </si>
  <si>
    <t>ETSLQ-3533</t>
  </si>
  <si>
    <t>DEEP+ROSE</t>
  </si>
  <si>
    <t>DARK RUBBER+COFFEE RED</t>
  </si>
  <si>
    <t>HTGZA5060-BLACK/WHITE</t>
  </si>
  <si>
    <t>CAMEL BROWN</t>
  </si>
  <si>
    <t>SEKO-3900</t>
  </si>
  <si>
    <t>SPQF-3900</t>
  </si>
  <si>
    <t>RD028</t>
  </si>
  <si>
    <t>TH589</t>
  </si>
  <si>
    <t>Z0531</t>
  </si>
  <si>
    <t>D718</t>
  </si>
  <si>
    <t>BROWN RICE 13-1105 YELLOW LOGO</t>
  </si>
  <si>
    <t>FLOURESCENT FIERYCORAL + YELLOW CAT LOGO</t>
  </si>
  <si>
    <t>FLOURESCENT SAFETY + YELLOW CAT LOGO</t>
  </si>
  <si>
    <t>SMKY-2800</t>
  </si>
  <si>
    <t>JLB331-BEIGE</t>
  </si>
  <si>
    <t>BLACK+WHITE EVA+YELLOW FOAM+BLACK REVIVE TECH LOGO</t>
  </si>
  <si>
    <t>SHELTER(17-1310)+BLACK YELLOW REVIVE TECH LOGO</t>
  </si>
  <si>
    <t>BRIGHT WHITE (11-0601) + BLACK YELLOW REVIVE TECH LOGO</t>
  </si>
  <si>
    <t>BROWN+ RICE (13-1105) + BLACK YELLOW REIVE TECH LOGO</t>
  </si>
  <si>
    <t>COFFEE BEAN 19-0915 + BLACK YELLOW REVIVE TECH LOGO</t>
  </si>
  <si>
    <t>YELLOW CITRUS-14-0955 + WILD DOVE LOGO</t>
  </si>
  <si>
    <t>BLACK COSMO + YELLOW LOGO</t>
  </si>
  <si>
    <t>TOTAL ECLIPSE (19-4010) + BLACK + YELLOW REVIVE TECH LOGO</t>
  </si>
  <si>
    <t>BOA (17-0625) + BLACK + YELLOW REVIVE TECH LOGO</t>
  </si>
  <si>
    <t>BLACK + BOULDER (18-0513) + CATHAY SPICE (18-0950)</t>
  </si>
  <si>
    <t>GLACIER GREY (14-4102) + BLACK</t>
  </si>
  <si>
    <t>BLACK+RED+EVA+YELLOW</t>
  </si>
  <si>
    <t>LIGHT GREEN+OYESTER</t>
  </si>
  <si>
    <t>TCOR-001 BLACK</t>
  </si>
  <si>
    <t>TLRY-4100</t>
  </si>
  <si>
    <t>BLACK NO FONT</t>
  </si>
  <si>
    <t>NATURAL+IVORY</t>
  </si>
  <si>
    <t>RUBBER+RUBBER</t>
  </si>
  <si>
    <t>LIGHT BROWN+COFFEE RED</t>
  </si>
  <si>
    <t>TOBACCO+RED BROWN</t>
  </si>
  <si>
    <t>BLACK+BEIGE+WHITE</t>
  </si>
  <si>
    <t>DIM GREY</t>
  </si>
  <si>
    <t>TMEP-8910</t>
  </si>
  <si>
    <t>MDF-1544S-0001</t>
  </si>
  <si>
    <t>CARBON GREY</t>
  </si>
  <si>
    <t>COFFEE+BROWN 165</t>
  </si>
  <si>
    <t>LQWN-0.6</t>
  </si>
  <si>
    <t>TGMB-7900</t>
  </si>
  <si>
    <t>JLB398-BLACK</t>
  </si>
  <si>
    <t>TSL311-SAND WOOD BLACK</t>
  </si>
  <si>
    <t>JLB398-DK BROWN</t>
  </si>
  <si>
    <t>JLB401-BLACK</t>
  </si>
  <si>
    <t>84CZZ</t>
  </si>
  <si>
    <t>D7041</t>
  </si>
  <si>
    <t>H1406</t>
  </si>
  <si>
    <t>DARK COFFEE+BROWN+DEEP OLIVE GREEN</t>
  </si>
  <si>
    <t>BLACK+CREAM+BRONZE</t>
  </si>
  <si>
    <t>OFF WHITE RUBBER</t>
  </si>
  <si>
    <t>BLACK+CREAM+BLACK</t>
  </si>
  <si>
    <t>BLACK+CREAM+BLACK GREY</t>
  </si>
  <si>
    <t>BLACK+CREAM+WHITE GREY</t>
  </si>
  <si>
    <t>SMOKY+CREAM+BROWN GREY</t>
  </si>
  <si>
    <t>DARK BLUE+CREAM+DARK BLUE</t>
  </si>
  <si>
    <t>OFF WHITE+BROWN+LIGHT GOLD</t>
  </si>
  <si>
    <t>8836(NAVY)</t>
  </si>
  <si>
    <t>TANDOORI SPICE</t>
  </si>
  <si>
    <t>SARM-3300</t>
  </si>
  <si>
    <t>SARM-4600</t>
  </si>
  <si>
    <t>SARM-2700</t>
  </si>
  <si>
    <t>LY2103</t>
  </si>
  <si>
    <t>CREAM+DARK BLUE</t>
  </si>
  <si>
    <t>CREAM+WHITE+SMOKE</t>
  </si>
  <si>
    <t>ANDORA 19-1327</t>
  </si>
  <si>
    <t>SILVER LINING 14-4501</t>
  </si>
  <si>
    <t>SCR-5800/B4231-05-5800</t>
  </si>
  <si>
    <t>SYST-0001</t>
  </si>
  <si>
    <t>SMGE-9200</t>
  </si>
  <si>
    <t>SQHY-4100</t>
  </si>
  <si>
    <t>SILVER MILK+SILVER MILK</t>
  </si>
  <si>
    <t>TRENCH COAT</t>
  </si>
  <si>
    <t>SF-L-5-PINK</t>
  </si>
  <si>
    <t>SF-L-5-WHITE</t>
  </si>
  <si>
    <t>HY5847-BLACK/SILVER</t>
  </si>
  <si>
    <t>HY5847-BLACK/PURPLE</t>
  </si>
  <si>
    <t>HY5847-LT GREY</t>
  </si>
  <si>
    <t>JLB401-DK BROWN</t>
  </si>
  <si>
    <t>TSL128-TAN</t>
  </si>
  <si>
    <t>PINK/ORANGE</t>
  </si>
  <si>
    <t>JLB401-DK BLUE</t>
  </si>
  <si>
    <t>H5020</t>
  </si>
  <si>
    <t>16-1101</t>
  </si>
  <si>
    <t>19-0912</t>
  </si>
  <si>
    <t>MX027</t>
  </si>
  <si>
    <t>LY2110</t>
  </si>
  <si>
    <t>D6009</t>
  </si>
  <si>
    <t>SJ97</t>
  </si>
  <si>
    <t>BRICH</t>
  </si>
  <si>
    <t>LC098-SAND</t>
  </si>
  <si>
    <t>TSL311-DK TAUPE</t>
  </si>
  <si>
    <t>HY5847-TEA/BLACK</t>
  </si>
  <si>
    <t>YX0060/3-TAN/BROWN</t>
  </si>
  <si>
    <t>D689</t>
  </si>
  <si>
    <t>MX026</t>
  </si>
  <si>
    <t>DK CAMEL</t>
  </si>
  <si>
    <t>YX595</t>
  </si>
  <si>
    <t>LY2111</t>
  </si>
  <si>
    <t>Z696</t>
  </si>
  <si>
    <t>MX090</t>
  </si>
  <si>
    <t>CAFE/BEIGE</t>
  </si>
  <si>
    <t>MOCHA/DK CAFE</t>
  </si>
  <si>
    <t>MDF-1544S-3440</t>
  </si>
  <si>
    <t>CONSTRAST</t>
  </si>
  <si>
    <t>BOULDER(18-0513)+ALUMINIUM 16-1107+LOGO</t>
  </si>
  <si>
    <t>18-0201 CASTLE ROCK + BLACK INSERT + BLACK LOGO</t>
  </si>
  <si>
    <t>DK BROWN+BUTTER</t>
  </si>
  <si>
    <t>BELUGA 19-0405 + BLACK</t>
  </si>
  <si>
    <t>BOULDER(18-0513)+BLACK</t>
  </si>
  <si>
    <t>NATURAL ANTIC RUBBER</t>
  </si>
  <si>
    <t>BONE WHITE 12-0105 + WELT 16-1101</t>
  </si>
  <si>
    <t>BLACK+WELT BLACK</t>
  </si>
  <si>
    <t>DK GREY+BLACK</t>
  </si>
  <si>
    <t>COCONUT+MILK+BLACK</t>
  </si>
  <si>
    <t>BLACK +RED DIHILA 19-555 BLACK LOGO</t>
  </si>
  <si>
    <t>EMBROIDERED RED</t>
  </si>
  <si>
    <t>WORN BROWN</t>
  </si>
  <si>
    <t>MILK WHITE</t>
  </si>
  <si>
    <t>TSL517-WHITE</t>
  </si>
  <si>
    <t>G890</t>
  </si>
  <si>
    <t>D804-1</t>
  </si>
  <si>
    <t>BLACK+ALMOND 16-1432 + ROUND BOAT LOGO</t>
  </si>
  <si>
    <t>BLACK+BLACK 10858 + ROUND BOAT LOGO</t>
  </si>
  <si>
    <t>WHITE IRISH CREAM 14-1208 + ROUND BOAT LOGO</t>
  </si>
  <si>
    <t>ETCHY-8481 DARK BLUE</t>
  </si>
  <si>
    <t>TSL311-DK GREEN</t>
  </si>
  <si>
    <t>MOONLESS(19-4203)</t>
  </si>
  <si>
    <t>BLACK DRESS BLUE 19-4024 + DOVE</t>
  </si>
  <si>
    <t>BLACK + BRANDY BROWN 18-1541 + ROUND BOAT LOGO</t>
  </si>
  <si>
    <t>BLACK+BLACK+ROUND BOAT LOGO</t>
  </si>
  <si>
    <t>LIGHTEST GUM+YELLOW LOGO</t>
  </si>
  <si>
    <t>SILVER MINK 17-1312 YELLOW</t>
  </si>
  <si>
    <t>HONEY B + JAVA 19-1016</t>
  </si>
  <si>
    <t>BONE WHITE 12-0105 TRENCH</t>
  </si>
  <si>
    <t>8861(NAVY)</t>
  </si>
  <si>
    <t>GOLD PASTE-110</t>
  </si>
  <si>
    <t>GLANNI-1 BLACK</t>
  </si>
  <si>
    <t>DARK COFFEE+BROWN RED</t>
  </si>
  <si>
    <t>FRIED BRICK-19-1337</t>
  </si>
  <si>
    <t>CINNAMON19-1436</t>
  </si>
  <si>
    <t>SLMB-2400</t>
  </si>
  <si>
    <t>KANGARO GREY+IVORY DESERT 165</t>
  </si>
  <si>
    <t>BLACK+MOCCA 602</t>
  </si>
  <si>
    <t>HONEY B+RICE WHITE</t>
  </si>
  <si>
    <t>NATURAL+BUTTER</t>
  </si>
  <si>
    <t>NATURAL+LTNH-8920 IVORY</t>
  </si>
  <si>
    <t>DK NAVY+LTNH-8920 IVORY</t>
  </si>
  <si>
    <t>BUTTER+FOGGY</t>
  </si>
  <si>
    <t>BUTTER+BLACK</t>
  </si>
  <si>
    <t>YELLOW CITRUS 14-0955 BLACK+BLACK</t>
  </si>
  <si>
    <t>MOLDED BLACK EVA</t>
  </si>
  <si>
    <t>MUTED 16-1330 + YELLOW REVIVE TECH LOGO</t>
  </si>
  <si>
    <t>SAFETY YELLOW BLACK + YELLOW REVIVE TECH LOGO</t>
  </si>
  <si>
    <t>COCONUT+MILK+DK NATURAL</t>
  </si>
  <si>
    <t>BUTTER+DEEP BURGUNDY</t>
  </si>
  <si>
    <t>CLEAR GREY+MUSHROOM YELLOW</t>
  </si>
  <si>
    <t>HY5847-STONE/GREY</t>
  </si>
  <si>
    <t>CLEAR GREY+YELLOW LOGO</t>
  </si>
  <si>
    <t>DEEP NAVY</t>
  </si>
  <si>
    <t>PUMICE STONE</t>
  </si>
  <si>
    <t>GUM ANTIC</t>
  </si>
  <si>
    <t>CTTW-ECW0627-BLACK</t>
  </si>
  <si>
    <t>BLACK+TEA-16-0213+BLACK</t>
  </si>
  <si>
    <t>BRICH+BRICH LOGO</t>
  </si>
  <si>
    <t>BRICH+BLACK</t>
  </si>
  <si>
    <t>BELUGA 19-04405 + LIGHT GREY 12-0404 + PEPPERCORN 18-1409</t>
  </si>
  <si>
    <t>BLACK + LEA 16-0213 INSERT + BLACK</t>
  </si>
  <si>
    <t>DAZZLING BLUE +YELLOW LOGO</t>
  </si>
  <si>
    <t>PEPPERCORN 18-1409 BLACK</t>
  </si>
  <si>
    <t>BRINDLE 18-1110 + BLACK</t>
  </si>
  <si>
    <t>NEW NATURAL BROWN</t>
  </si>
  <si>
    <t>FIRYCORAL15-1456+BLACK YELLOW REVIVE TECH LOGO</t>
  </si>
  <si>
    <t>SAFETY YELLOW REVIVE TECH LOGO</t>
  </si>
  <si>
    <t>BLACK+BOULDER+OLIVE NIGHT 19-0515</t>
  </si>
  <si>
    <t>BUNGE CORD+BUNGE CORD+YELLOW LOGO</t>
  </si>
  <si>
    <t>STAR WHITE+STAR WHITE LOGO</t>
  </si>
  <si>
    <t>BRICH 13-0905+BLACK YELLOW REVIVE TECH LOGO</t>
  </si>
  <si>
    <t>ABBERY STONE 14-6408+BLACK+YELLOW REVIVE TECH LOGO</t>
  </si>
  <si>
    <t>HONEY B+BONE WHITE</t>
  </si>
  <si>
    <t>BLACK+BLACK+IRON GATE</t>
  </si>
  <si>
    <t>BELUGA 19-0405+PUMIE STONE 14-0002+ADOBE ROSE</t>
  </si>
  <si>
    <t>ADOBE ROSE 16-1508 BLACK</t>
  </si>
  <si>
    <t>GUM ENVIROMENT PVC</t>
  </si>
  <si>
    <t>53N</t>
  </si>
  <si>
    <t>ETHERSA 15-1506</t>
  </si>
  <si>
    <t>SKYWAY -14-4112</t>
  </si>
  <si>
    <t>ELMWOOD 17-1019</t>
  </si>
  <si>
    <t>CASHEW17-1137+BLACK</t>
  </si>
  <si>
    <t>BRUNETTE 19-1235+BLACK</t>
  </si>
  <si>
    <t>16-1310</t>
  </si>
  <si>
    <t>19-1020</t>
  </si>
  <si>
    <t>LT708</t>
  </si>
  <si>
    <t>6315-1</t>
  </si>
  <si>
    <t>18-0503</t>
  </si>
  <si>
    <t>CMA-370-DK CHOCOLATE</t>
  </si>
  <si>
    <t>TRANSPARENT+YELLOW LOGO</t>
  </si>
  <si>
    <t>AMBER+YELLOW LOGO</t>
  </si>
  <si>
    <t>PINE BROWN</t>
  </si>
  <si>
    <t>DEEP RAW+FOSSIL GREY</t>
  </si>
  <si>
    <t>DEEP NICOTEAN+BLUE BRONZE</t>
  </si>
  <si>
    <t>HONEY B+IRISH CREAM+WOOD ASH</t>
  </si>
  <si>
    <t>LINEN 16-1334 YX116</t>
  </si>
  <si>
    <t>DK TAN DH20 YX116</t>
  </si>
  <si>
    <t>SILVER 17-0510 YX116</t>
  </si>
  <si>
    <t>BN3176</t>
  </si>
  <si>
    <t>19-1718</t>
  </si>
  <si>
    <t>18-1018</t>
  </si>
  <si>
    <t>19-0810</t>
  </si>
  <si>
    <t>DARK GUM+DARK GUM</t>
  </si>
  <si>
    <t>BLACK+DARK GUM</t>
  </si>
  <si>
    <t>FIG</t>
  </si>
  <si>
    <t>REAL BROWN</t>
  </si>
  <si>
    <t>BLUE BERRY</t>
  </si>
  <si>
    <t>FIERY RED</t>
  </si>
  <si>
    <t>BALLAD BLUE</t>
  </si>
  <si>
    <t>BROWN/084</t>
  </si>
  <si>
    <t>SLATE</t>
  </si>
  <si>
    <t>DK GREY/080</t>
  </si>
  <si>
    <t>TAN/002</t>
  </si>
  <si>
    <t>SILVER SAGE/17-0510</t>
  </si>
  <si>
    <t>ANTIQUE COPPER</t>
  </si>
  <si>
    <t>DESERT-19-0815-N0029</t>
  </si>
  <si>
    <t>CHOCOLATE-19-1109-N0029</t>
  </si>
  <si>
    <t>BLACK-N0029</t>
  </si>
  <si>
    <t>TURKISH CAFE-19-0812-N0029</t>
  </si>
  <si>
    <t>TURKISH CAFE-19-0812-YXZ-108</t>
  </si>
  <si>
    <t>CHOCOLATE TORTE-19-1109-YXZ-108</t>
  </si>
  <si>
    <t>DESERT-19-0815-YXZ-108</t>
  </si>
  <si>
    <t>BLACK-YXZ-108</t>
  </si>
  <si>
    <t>D892</t>
  </si>
  <si>
    <t>QT204</t>
  </si>
  <si>
    <t>2L1206</t>
  </si>
  <si>
    <t>BN3156</t>
  </si>
  <si>
    <t>BIG BEN</t>
  </si>
  <si>
    <t>MINK OIL 19-1121</t>
  </si>
  <si>
    <t>FRENCH SILK</t>
  </si>
  <si>
    <t>HONEY B+HONEY B</t>
  </si>
  <si>
    <t>HONEY C+COFFEE</t>
  </si>
  <si>
    <t>HU PEPPER RUBBER</t>
  </si>
  <si>
    <t>ESPRESSO RUBBER</t>
  </si>
  <si>
    <t>TYRE+FMD-WWW 20052103+YELLOW</t>
  </si>
  <si>
    <t>SKYWAY 14-112+BLACK+YELLOW REVIVE TECH LOGO</t>
  </si>
  <si>
    <t>APPLE CINNAMON 17-1045+BLACK YELLOW REVIVE TECH LOGO</t>
  </si>
  <si>
    <t>STAR WHITE+BLACK+ YELLOW REVIVE TECH LOGO</t>
  </si>
  <si>
    <t>DUBARRY 17-1647 BLACK YELLO REVIVE TECH LOGO</t>
  </si>
  <si>
    <t>PLUM PERFECT 19-3316 + BLACK REVIVE TECH LOGO</t>
  </si>
  <si>
    <t>YELLOW+YELLOW+BLACK REVIVE TECH LOGO</t>
  </si>
  <si>
    <t>BLACK+WHITE+BLACK REVIVE TECH LOGO</t>
  </si>
  <si>
    <t>WILD DOVE+WHITE BLACK+YELLOW REVIVE TECH LOGO</t>
  </si>
  <si>
    <t>YELLOW PU FOAM</t>
  </si>
  <si>
    <t>WHEAT B+SILVER RAW WHITE</t>
  </si>
  <si>
    <t>HONEY C+DARK BROWN</t>
  </si>
  <si>
    <t>COCONUT MILK</t>
  </si>
  <si>
    <t>BLUEGILL</t>
  </si>
  <si>
    <t>BLACK COFFEE 19-1111</t>
  </si>
  <si>
    <t>DAWN BLUE 13-4303</t>
  </si>
  <si>
    <t>ALUMINUM+BOULDER</t>
  </si>
  <si>
    <t>FOG 13-0607</t>
  </si>
  <si>
    <t>BRONZE BROWN 18-0937</t>
  </si>
  <si>
    <t>ICED COFFEE 15-1040</t>
  </si>
  <si>
    <t>HONEY B+HONEY A</t>
  </si>
  <si>
    <t>LT BROWN/CL-016</t>
  </si>
  <si>
    <t>LILY WHITE 11-4301</t>
  </si>
  <si>
    <t>2L1062</t>
  </si>
  <si>
    <t>76CZZ</t>
  </si>
  <si>
    <t>D6011</t>
  </si>
  <si>
    <t>DARK GREY+MILKY WHITE</t>
  </si>
  <si>
    <t>BLACK+HONEY C</t>
  </si>
  <si>
    <t>HONEY C+WHEAT</t>
  </si>
  <si>
    <t>BROWN/CL-24</t>
  </si>
  <si>
    <t>NICOTEAN+DK GUM</t>
  </si>
  <si>
    <t>FROST GREY 17-0000</t>
  </si>
  <si>
    <t>15#</t>
  </si>
  <si>
    <t>SMAY-8481</t>
  </si>
  <si>
    <t>SMCR-0001</t>
  </si>
  <si>
    <t>HTYNHC04-CAFFEE BEAN</t>
  </si>
  <si>
    <t>INDIA-INK/19-4019</t>
  </si>
  <si>
    <t>DOVE 15-0000</t>
  </si>
  <si>
    <t>SAVVY RED 19-1554</t>
  </si>
  <si>
    <t>YAM</t>
  </si>
  <si>
    <t>LA085-BLACK</t>
  </si>
  <si>
    <t>WHITE GOLD</t>
  </si>
  <si>
    <t>ANTI GUN MATEL</t>
  </si>
  <si>
    <t>ANTI GOLDEN</t>
  </si>
  <si>
    <t>K0505</t>
  </si>
  <si>
    <t>17-1307</t>
  </si>
  <si>
    <t>G5018</t>
  </si>
  <si>
    <t>BEIGE CORD+TURKISH COFFEE</t>
  </si>
  <si>
    <t>TSL311-VAPOR BLUE</t>
  </si>
  <si>
    <t>CTTW-W0597-BITTERSWEET</t>
  </si>
  <si>
    <t>CTTW-W0597-FROST GREY</t>
  </si>
  <si>
    <t>CTTW-W0597-ETHEREA</t>
  </si>
  <si>
    <t>BXE1913A-STARFISH</t>
  </si>
  <si>
    <t>BXE1913A-NUTHATCH</t>
  </si>
  <si>
    <t>CTTW-W0597-CINNAMON SWIRL</t>
  </si>
  <si>
    <t>TSL311-INDIA INK</t>
  </si>
  <si>
    <t>TSL279-DACHSHUND</t>
  </si>
  <si>
    <t>TSL311-SHITAKE</t>
  </si>
  <si>
    <t>TSL311-MUSHROOM</t>
  </si>
  <si>
    <t>TSL836-CAMEO ROSE</t>
  </si>
  <si>
    <t>TSL311-STARFISH</t>
  </si>
  <si>
    <t>BITTERSWEET</t>
  </si>
  <si>
    <t>SEMI MATTE BLACK</t>
  </si>
  <si>
    <t>2#</t>
  </si>
  <si>
    <t>CMA370-CLOUD</t>
  </si>
  <si>
    <t>DK RAW+COFFEE RED</t>
  </si>
  <si>
    <t>OXFORD BROWN+BIRCH</t>
  </si>
  <si>
    <t>NICOTEAN+COFFEE RADISH BROWN</t>
  </si>
  <si>
    <t>LIGHT RAW+COFFEE</t>
  </si>
  <si>
    <t>DEEP RAW+COFFEE</t>
  </si>
  <si>
    <t>LIGHT+RUBBER+ROSE</t>
  </si>
  <si>
    <t>DARK RAW+BRONZE BROWN</t>
  </si>
  <si>
    <t>GLOSS BLACK</t>
  </si>
  <si>
    <t>SEPIA TINI 17-1314</t>
  </si>
  <si>
    <t>DARK BROWN+COFFEE RED</t>
  </si>
  <si>
    <t>OM283</t>
  </si>
  <si>
    <t>907PR</t>
  </si>
  <si>
    <t>WHEAT B+RAW+WHITE+BEIGE+WHITE</t>
  </si>
  <si>
    <t>OFF WHITE+HONEY A</t>
  </si>
  <si>
    <t>HONEY C+MILKY WHITE</t>
  </si>
  <si>
    <t>GUM+HONEY</t>
  </si>
  <si>
    <t>RAW+RAW</t>
  </si>
  <si>
    <t>DARK COFFEE+FOSSIL GREY</t>
  </si>
  <si>
    <t>DK GUM+COFFEE BEAN</t>
  </si>
  <si>
    <t>DK NICOTEAN+OLIVE GREEN</t>
  </si>
  <si>
    <t>7480(GREEN)</t>
  </si>
  <si>
    <t>WILD DOVE 17-1501</t>
  </si>
  <si>
    <t>DARK OLIVE 19-0516</t>
  </si>
  <si>
    <t>TOBACCO BROWN 17-1327</t>
  </si>
  <si>
    <t>EDI-AD24091300</t>
  </si>
  <si>
    <t>G3944</t>
  </si>
  <si>
    <t>CTTW-W0597-CAFE BEAN</t>
  </si>
  <si>
    <t>CTTW-W0597-MONKS ROBE</t>
  </si>
  <si>
    <t>YCQ0060-DOE</t>
  </si>
  <si>
    <t>CASHEW 17-1137</t>
  </si>
  <si>
    <t>BRUNETTE 19-1235</t>
  </si>
  <si>
    <t>HONEY A+IRISH CREAM+DRESS BLUE</t>
  </si>
  <si>
    <t>HONEY C+NATURAL</t>
  </si>
  <si>
    <t>TURKISH COFFEE+MAJOR BROWN</t>
  </si>
  <si>
    <t>TOTAL ECLIPSE 19-4010</t>
  </si>
  <si>
    <t>MOCHA+2817</t>
  </si>
  <si>
    <t>HONEY A+WHEAT</t>
  </si>
  <si>
    <t>LIGHT RAW+(16-0940)</t>
  </si>
  <si>
    <t>LIGHT RUBBER+(13-0607)</t>
  </si>
  <si>
    <t>LIGHT RUBBER+(13-1105)</t>
  </si>
  <si>
    <t>RAW+HONEY</t>
  </si>
  <si>
    <t>LIGHT BROWN+CARAMEL</t>
  </si>
  <si>
    <t>LIGHT RUBBER+TOBACCO BROWN</t>
  </si>
  <si>
    <t>LIGHT RUBBER+BROWN BEIGE</t>
  </si>
  <si>
    <t>LIGHT RAW+WHITE</t>
  </si>
  <si>
    <t>RAW RUBBER+WHITE</t>
  </si>
  <si>
    <t>LIGHT BROWN+LIGHT BROWN</t>
  </si>
  <si>
    <t>LIGHT BROWN+COFFEE</t>
  </si>
  <si>
    <t>MILKY WHITE+NATURAL</t>
  </si>
  <si>
    <t>DARK GUM+MONKS ROBE(18-1048)</t>
  </si>
  <si>
    <t>LIGHT+RUBBER+BROWN BEIGE</t>
  </si>
  <si>
    <t>DARK RAW+COFFEE RED PVC</t>
  </si>
  <si>
    <t>LIGHT GUM+TOBACCO BROWN</t>
  </si>
  <si>
    <t>BLACK+ANTHRACITE PVC</t>
  </si>
  <si>
    <t>LIGHT BROWN+BUFFALO(18-1027)</t>
  </si>
  <si>
    <t>WHEAT B+RAW RUBBER</t>
  </si>
  <si>
    <t>BLACK+KHAKI(EIFFEL TOWER PVC)</t>
  </si>
  <si>
    <t>DARK GREY+NAVY BLUE</t>
  </si>
  <si>
    <t>LIGHT BROWN+CARAMEL CAFE(18-1148)</t>
  </si>
  <si>
    <t>WHITE MOLDED</t>
  </si>
  <si>
    <t>DARKER THAN LT.PENAUT SPERRY+DIAMOND BOAT</t>
  </si>
  <si>
    <t>DK BROWN SH-101</t>
  </si>
  <si>
    <t>FYE04-BLACK</t>
  </si>
  <si>
    <t>TSL311-MEDIUM CHARCOAL</t>
  </si>
  <si>
    <t>TSL311-RAIN DRUM</t>
  </si>
  <si>
    <t>TSL279-ETHEREA</t>
  </si>
  <si>
    <t>BRUSHED GOLD</t>
  </si>
  <si>
    <t>TSL311-FUNGI</t>
  </si>
  <si>
    <t>Z1781</t>
  </si>
  <si>
    <t>TSM119-VINTAGE INDIGO</t>
  </si>
  <si>
    <t>VINTAGE INDIGO</t>
  </si>
  <si>
    <t>TSL311-ETHEREA</t>
  </si>
  <si>
    <t>BLACK+BLACK+GREY GARGOYLE(18-0503)</t>
  </si>
  <si>
    <t>BEIGE WHITE+HONEY A</t>
  </si>
  <si>
    <t>LIGHT BROWN TRANSLUCENT</t>
  </si>
  <si>
    <t>MILKY WHITE TRANSLUCENT</t>
  </si>
  <si>
    <t>BLACK+WHITE PRINT SPERRY+DIAMOND BOAT+MEMORY FOAM LOGO</t>
  </si>
  <si>
    <t>CHEST NUT+WHITE PRINT SPERRY+DIAMOND BOAT+MEMORY FOAM LOGO</t>
  </si>
  <si>
    <t>DK BROWN+WHITE PRINT SPERRY+DIAMOND BOAT+MEMORY FOAM LOGO</t>
  </si>
  <si>
    <t>TAN+WHITE PRINT SPERRY+DIAMOND BOAT+MEMORY FOAM LOGO</t>
  </si>
  <si>
    <t>COFFEE BEAN</t>
  </si>
  <si>
    <t>DRESS BLUE 19-4024+DOVE 12-5202 WHITE PRINT SPERRY+DIAMOND BOAT+MEMORY FOAM LOGO</t>
  </si>
  <si>
    <t>BAKED CLAY</t>
  </si>
  <si>
    <t>5166(RED)</t>
  </si>
  <si>
    <t>SAVANNAH TAN</t>
  </si>
  <si>
    <t>4050(LT BEIGE)</t>
  </si>
  <si>
    <t>3650(DK BROWN)</t>
  </si>
  <si>
    <t>JLB401-RED</t>
  </si>
  <si>
    <t>RAW RUBBER+RAW RUBBER</t>
  </si>
  <si>
    <t>LIGHT RUBBER+SMOKE</t>
  </si>
  <si>
    <t>BLACK+KHAKI+BLACK</t>
  </si>
  <si>
    <t>RUBBER+WHITE</t>
  </si>
  <si>
    <t>BEESWAX BROWN TRANSLUCENT</t>
  </si>
  <si>
    <t>DARK COFFEE TRANSLUCENT RUBBER</t>
  </si>
  <si>
    <t>GLACIER GREY+GLACIER GREY</t>
  </si>
  <si>
    <t>LIGHT BROWN+BISON</t>
  </si>
  <si>
    <t>LIGHT GREY+RUBBER</t>
  </si>
  <si>
    <t>RAW RUBBER+BLACK</t>
  </si>
  <si>
    <t>TSM053-BLACK/BIKING RED</t>
  </si>
  <si>
    <t>LONGAN APPLE CINAMON(17-1045)</t>
  </si>
  <si>
    <t>GREY GHOSE GREY(16-4703)</t>
  </si>
  <si>
    <t>DEEP RUBBER+BRONZE</t>
  </si>
  <si>
    <t>FOG GOLD</t>
  </si>
  <si>
    <t>TURKISH COFFEE+HONEY A+CHARCOAL GREY</t>
  </si>
  <si>
    <t>TURKISH COFFEE+BROWN</t>
  </si>
  <si>
    <t>LIGHT GUM+VAPOR BLUE</t>
  </si>
  <si>
    <t>BLACK RUBBER+COLD GREY EVA+BLACK STRIPE+PEWTER INK</t>
  </si>
  <si>
    <t>HTG-1004Y-GLACIER GREY</t>
  </si>
  <si>
    <t>HTG-1004Y-BLACK</t>
  </si>
  <si>
    <t>LC098-BLACK</t>
  </si>
  <si>
    <t>DARK GREY+TRANSLUCENT+BLACK</t>
  </si>
  <si>
    <t>DARK COFFEE+BROWN</t>
  </si>
  <si>
    <t>SHINY GUNMETAL</t>
  </si>
  <si>
    <t>TYRE YELLOW LOGO</t>
  </si>
  <si>
    <t>CLEAR BROWN+NICOTEAN</t>
  </si>
  <si>
    <t>ANTHRACITE</t>
  </si>
  <si>
    <t>DARK GUM</t>
  </si>
  <si>
    <t>MUSHROOM 14-1305</t>
  </si>
  <si>
    <t>DEEP MIDNIGHT</t>
  </si>
  <si>
    <t>NATURAL RUBBER+LIGHT BROWN</t>
  </si>
  <si>
    <t>BLACK+WHITE PRINT+DIAMOND BOAT LOGO</t>
  </si>
  <si>
    <t>DARK TAN+WHITE PRINT+DIAMOND BOAT LOGO</t>
  </si>
  <si>
    <t>WH347</t>
  </si>
  <si>
    <t>LIGHTEST GUM BRICH YELLOW</t>
  </si>
  <si>
    <t>BLACK YELLOW BLACK</t>
  </si>
  <si>
    <t>HONEY C RUBBER LOWER DUROMETER</t>
  </si>
  <si>
    <t>HONEY A+HONEY B</t>
  </si>
  <si>
    <t>DK BROWN RUBBER</t>
  </si>
  <si>
    <t>TURKISH COFFEE+HONEY C</t>
  </si>
  <si>
    <t>RICH MAHOGANY</t>
  </si>
  <si>
    <t>34*100</t>
  </si>
  <si>
    <t>30*93</t>
  </si>
  <si>
    <t>VL053</t>
  </si>
  <si>
    <t>34.5*94</t>
  </si>
  <si>
    <t>34*109</t>
  </si>
  <si>
    <t>34*110</t>
  </si>
  <si>
    <t>34.5*95</t>
  </si>
  <si>
    <t>18-1307</t>
  </si>
  <si>
    <t>GA3141</t>
  </si>
  <si>
    <t>YW339</t>
  </si>
  <si>
    <t>S015</t>
  </si>
  <si>
    <t>38*115</t>
  </si>
  <si>
    <t>30*78</t>
  </si>
  <si>
    <t>30*79</t>
  </si>
  <si>
    <t>30*80</t>
  </si>
  <si>
    <t>30*81</t>
  </si>
  <si>
    <t>DARK GULL GREY 18-0403TPG</t>
  </si>
  <si>
    <t>COFFEE BEAN 19-0915TPG</t>
  </si>
  <si>
    <t>41.3*36.8*12.4</t>
  </si>
  <si>
    <t>3-13</t>
  </si>
  <si>
    <t>9-11</t>
  </si>
  <si>
    <t>8-10</t>
  </si>
  <si>
    <t>4-11</t>
  </si>
  <si>
    <t>8-15</t>
  </si>
  <si>
    <t>5-6</t>
  </si>
  <si>
    <t>3-6</t>
  </si>
  <si>
    <t>4-13</t>
  </si>
  <si>
    <t>6-10</t>
  </si>
  <si>
    <t>6-11</t>
  </si>
  <si>
    <t>10-11</t>
  </si>
  <si>
    <t>7-9</t>
  </si>
  <si>
    <t>3-11</t>
  </si>
  <si>
    <t>4-10</t>
  </si>
  <si>
    <t>5-15</t>
  </si>
  <si>
    <t>5-9</t>
  </si>
  <si>
    <t>9-12</t>
  </si>
  <si>
    <t>11-12</t>
  </si>
  <si>
    <t>8-11</t>
  </si>
  <si>
    <t>5-16</t>
  </si>
  <si>
    <t>7-16</t>
  </si>
  <si>
    <t>7-15</t>
  </si>
  <si>
    <t>5-7</t>
  </si>
  <si>
    <t>6-7</t>
  </si>
  <si>
    <t>6-9</t>
  </si>
  <si>
    <t>5-13</t>
  </si>
  <si>
    <t>7-8</t>
  </si>
  <si>
    <t>7 - 8</t>
  </si>
  <si>
    <t>0</t>
  </si>
  <si>
    <t>7-12</t>
  </si>
  <si>
    <t>5-10</t>
  </si>
  <si>
    <t>5-12</t>
  </si>
  <si>
    <t>5-11</t>
  </si>
  <si>
    <t>7-14</t>
  </si>
  <si>
    <t>3-8</t>
  </si>
  <si>
    <t>7-13</t>
  </si>
  <si>
    <t>8-13</t>
  </si>
  <si>
    <t>10-12</t>
  </si>
  <si>
    <t>9-10</t>
  </si>
  <si>
    <t>11-13</t>
  </si>
  <si>
    <t>7-10</t>
  </si>
  <si>
    <t>6-13</t>
  </si>
  <si>
    <t>10-13</t>
  </si>
  <si>
    <t>9-13</t>
  </si>
  <si>
    <t>7-11</t>
  </si>
  <si>
    <t>5 - 6</t>
  </si>
  <si>
    <t>7.5-8.5</t>
  </si>
  <si>
    <t>4.5-9.5</t>
  </si>
  <si>
    <t>9-8.5</t>
  </si>
  <si>
    <t>5.5-15</t>
  </si>
  <si>
    <t>6-8</t>
  </si>
  <si>
    <t>31*43</t>
  </si>
  <si>
    <t>12.5-14</t>
  </si>
  <si>
    <t>35*50CM</t>
  </si>
  <si>
    <t>0.6</t>
  </si>
  <si>
    <t>31.5*18.7*12.4</t>
  </si>
  <si>
    <t>17-1501</t>
  </si>
  <si>
    <t>18-1142</t>
  </si>
  <si>
    <t>38.1*27.5*13.2</t>
  </si>
  <si>
    <t>35*21.5*11.5</t>
  </si>
  <si>
    <t>33*18*12</t>
  </si>
  <si>
    <t>37.3*33.3*14</t>
  </si>
  <si>
    <t>50*30*15</t>
  </si>
  <si>
    <t>42*37*14</t>
  </si>
  <si>
    <t>LQSS-1.2MM</t>
  </si>
  <si>
    <t>31*18*11.5</t>
  </si>
  <si>
    <t>43*38*13.7</t>
  </si>
  <si>
    <t>43*88*13.7</t>
  </si>
  <si>
    <t>51.9*34.1*11.1</t>
  </si>
  <si>
    <t>36*28*12.3</t>
  </si>
  <si>
    <t>DARK PORT 19-1331</t>
  </si>
  <si>
    <t>D1214</t>
  </si>
  <si>
    <t>1#</t>
  </si>
  <si>
    <t>4#</t>
  </si>
  <si>
    <t>9#</t>
  </si>
  <si>
    <t>16#</t>
  </si>
  <si>
    <t>LT GUM+LIGHT BROWN</t>
  </si>
  <si>
    <t>D842</t>
  </si>
  <si>
    <t>CASHEW17-1137</t>
  </si>
  <si>
    <t>OLIVE/GREY</t>
  </si>
  <si>
    <t>FIERY CORAL</t>
  </si>
  <si>
    <t>TSL815-BROWN</t>
  </si>
  <si>
    <t>TSL815-CAFE BEAN</t>
  </si>
  <si>
    <t>SF-L-5-SKY BLUE</t>
  </si>
  <si>
    <t>SF-L-5-BEIGE</t>
  </si>
  <si>
    <t>SF-L-5-RICE</t>
  </si>
  <si>
    <t>BXE1913A-CAFE BEAN</t>
  </si>
  <si>
    <t>BXE1913A-TAFFY</t>
  </si>
  <si>
    <t>BXE1913A-WILDDOVE</t>
  </si>
  <si>
    <t>TSL311-WILDDOVE</t>
  </si>
  <si>
    <t>SK235</t>
  </si>
  <si>
    <t>SJ85</t>
  </si>
  <si>
    <t>DB36</t>
  </si>
  <si>
    <t>TB150</t>
  </si>
  <si>
    <t>TSL311-RED/PURPLE</t>
  </si>
  <si>
    <t>TSL311-COLOR RED</t>
  </si>
  <si>
    <t>M2533-08</t>
  </si>
  <si>
    <t>SLPA-2000</t>
  </si>
  <si>
    <t>SMOA-3500</t>
  </si>
  <si>
    <t>TSL815-BLACK</t>
  </si>
  <si>
    <t>TSL311-CASHEW</t>
  </si>
  <si>
    <t>TSL311-NUT/RED</t>
  </si>
  <si>
    <t>TSL311-NUT</t>
  </si>
  <si>
    <t>H9561</t>
  </si>
  <si>
    <t>SEFA-9302</t>
  </si>
  <si>
    <t>SDFD-7130</t>
  </si>
  <si>
    <t>XK-87020-117</t>
  </si>
  <si>
    <t>HY5847-HOT CORAL</t>
  </si>
  <si>
    <t>CHAMPAGNE GOLD</t>
  </si>
  <si>
    <t>TSL311-STONE/GREY</t>
  </si>
  <si>
    <t>TSL311-BROWN CURRY</t>
  </si>
  <si>
    <t>TSL311-PURPLE/TAUPE</t>
  </si>
  <si>
    <t>TSM014-YELLOW</t>
  </si>
  <si>
    <t>TSL836-BROWN SUGER</t>
  </si>
  <si>
    <t>TSL836-STONE/GREY</t>
  </si>
  <si>
    <t>TSL836-BROWN CARRY</t>
  </si>
  <si>
    <t>TSL836-PURPLE/TAUPE</t>
  </si>
  <si>
    <t>D817</t>
  </si>
  <si>
    <t>D384</t>
  </si>
  <si>
    <t>H1852-1</t>
  </si>
  <si>
    <t>D6010</t>
  </si>
  <si>
    <t>E9410</t>
  </si>
  <si>
    <t>OM465</t>
  </si>
  <si>
    <t>TWILIGHT GREY+BEIGE</t>
  </si>
  <si>
    <t>BLACK+DARK SHADOW</t>
  </si>
  <si>
    <t>CLEAR GREY+SHITAKE</t>
  </si>
  <si>
    <t>CLEAR BROWN+DEMITASSE</t>
  </si>
  <si>
    <t>LIGHTEST GUM+BROWN</t>
  </si>
  <si>
    <t>OXFORD TAN+BRICH</t>
  </si>
  <si>
    <t>FULL MOON+BROWN RICE</t>
  </si>
  <si>
    <t>8050(LT BULE)</t>
  </si>
  <si>
    <t>8861(DK BLUE)</t>
  </si>
  <si>
    <t>PEACH BEIGE 15-1516</t>
  </si>
  <si>
    <t>HLS-160919-DK BROWN</t>
  </si>
  <si>
    <t>HLS-160919-BLUE NIGHT</t>
  </si>
  <si>
    <t>HLS-160919-WHITE</t>
  </si>
  <si>
    <t>HLS-160919-DOVE</t>
  </si>
  <si>
    <t>HLS-170315-NATURAL</t>
  </si>
  <si>
    <t>ETXTX-3444</t>
  </si>
  <si>
    <t>TSL836-BLACK</t>
  </si>
  <si>
    <t>TSL836-WILD DOVE</t>
  </si>
  <si>
    <t>LT GOLDEN/TWILIGHT GREY</t>
  </si>
  <si>
    <t>LT GOLDEN/BROWN</t>
  </si>
  <si>
    <t>5279-PINK</t>
  </si>
  <si>
    <t>UNCLE SAM</t>
  </si>
  <si>
    <t>LQWN-0.6MM</t>
  </si>
  <si>
    <t>SMOA-7050</t>
  </si>
  <si>
    <t>SYXD-3000</t>
  </si>
  <si>
    <t>JHS23556-1500</t>
  </si>
  <si>
    <t>MGMLN1C86-580</t>
  </si>
  <si>
    <t>MGMLN1C86-577</t>
  </si>
  <si>
    <t>MGMC86-189</t>
  </si>
  <si>
    <t>MGMC86-508</t>
  </si>
  <si>
    <t>G1937</t>
  </si>
  <si>
    <t>ANTI SILVER-2</t>
  </si>
  <si>
    <t>TCOR-4500</t>
  </si>
  <si>
    <t>ETXTX-8050</t>
  </si>
  <si>
    <t>YELLOW+BLACK+BATMAN</t>
  </si>
  <si>
    <t>DAZZLING BLUE +BLACK+YELLOW REVIVE TECH LOGO</t>
  </si>
  <si>
    <t>STAR WHITE+YELLOW LOGO</t>
  </si>
  <si>
    <t>7830-LT.GREEN</t>
  </si>
  <si>
    <t>BXE1913A-DK BLACK/BLUE</t>
  </si>
  <si>
    <t>BXE1913A-TOBACOO BROWN</t>
  </si>
  <si>
    <t>TSL311-TOBACCO BROWN</t>
  </si>
  <si>
    <t>TSL836-BEIGE</t>
  </si>
  <si>
    <t>BLACK+PASSION FLOWER HIGH RISE</t>
  </si>
  <si>
    <t>CHARCOAL 18-0601 + HOT CORAL 17-1656 + LOGO</t>
  </si>
  <si>
    <t>HIGH RISE 15-4101</t>
  </si>
  <si>
    <t>T LOGO PINK</t>
  </si>
  <si>
    <t>T LOGO LEMON</t>
  </si>
  <si>
    <t>T LOGO DK BLUE</t>
  </si>
  <si>
    <t>CLOUD CREAM 12-0804</t>
  </si>
  <si>
    <t>STGLF-0001</t>
  </si>
  <si>
    <t>STGLF-8900</t>
  </si>
  <si>
    <t>STGLF-3000</t>
  </si>
  <si>
    <t>K1418</t>
  </si>
  <si>
    <t>SLPA-1000</t>
  </si>
  <si>
    <t>LIGHT+RUBBER+COFFEE</t>
  </si>
  <si>
    <t>EGRET</t>
  </si>
  <si>
    <t>GREY/DOVE</t>
  </si>
  <si>
    <t>DARK GREY+DARK GREY</t>
  </si>
  <si>
    <t>PURPLE BROWN+OXFORD BROWN</t>
  </si>
  <si>
    <t>DARK GUM FOSSIL</t>
  </si>
  <si>
    <t>LIGHT GUM+BROWN SUGAR</t>
  </si>
  <si>
    <t>2010(BEIGE)</t>
  </si>
  <si>
    <t>1025(LT.BEIGE)</t>
  </si>
  <si>
    <t>6211(ORANGE)</t>
  </si>
  <si>
    <t>SEMOLINA 15-1218</t>
  </si>
  <si>
    <t>5214(PALEPINK)</t>
  </si>
  <si>
    <t>DUSTY BLUE</t>
  </si>
  <si>
    <t>PUMICE 14-4501</t>
  </si>
  <si>
    <t>3444(LT BROWN)</t>
  </si>
  <si>
    <t>APPLE CHNNAMON</t>
  </si>
  <si>
    <t>SEFA-9403</t>
  </si>
  <si>
    <t>BROWN SUGAR 17-1134</t>
  </si>
  <si>
    <t>LIGHTEST GUM</t>
  </si>
  <si>
    <t>TWMT-9400</t>
  </si>
  <si>
    <t>SMKY-24</t>
  </si>
  <si>
    <t>SJ462</t>
  </si>
  <si>
    <t>SJ269</t>
  </si>
  <si>
    <t>SF-L-5-BLACK/BLUE</t>
  </si>
  <si>
    <t>2050(LT.BLUE)</t>
  </si>
  <si>
    <t>BLACK+MILK WHITE+BLACK</t>
  </si>
  <si>
    <t>BLACK+MILK WHITE+TIN GREY</t>
  </si>
  <si>
    <t>CHAPEL LIME</t>
  </si>
  <si>
    <t>IVORY+OLIVE GREEN+LIGHT GOLD</t>
  </si>
  <si>
    <t>NICOTEAN+CLEAR BROWN+YELLOW LOGO</t>
  </si>
  <si>
    <t>JX23-003-NAVY</t>
  </si>
  <si>
    <t>2H835</t>
  </si>
  <si>
    <t>LIGHEST GUM+TAFFY</t>
  </si>
  <si>
    <t>DARK RAW+BROWN</t>
  </si>
  <si>
    <t>OFF WHITE+LIGHT NATURAL</t>
  </si>
  <si>
    <t>FLOATING WHITE</t>
  </si>
  <si>
    <t>CREAM RUBBER</t>
  </si>
  <si>
    <t>BLACK+BEIGE</t>
  </si>
  <si>
    <t>TSL311-CAMEO ROSE</t>
  </si>
  <si>
    <t>PINK PEACH</t>
  </si>
  <si>
    <t>TSL311-DK YELLOW</t>
  </si>
  <si>
    <t>FRENCH BLUE</t>
  </si>
  <si>
    <t>TSM119-WILD DOVE</t>
  </si>
  <si>
    <t>TSM014-CURRY</t>
  </si>
  <si>
    <t>TSM014-BROWN SUGAR</t>
  </si>
  <si>
    <t>TSM014-WILD DOVE</t>
  </si>
  <si>
    <t>FCX-0001</t>
  </si>
  <si>
    <t>CLEAR CREAM WHITE</t>
  </si>
  <si>
    <t>PP017-03/27</t>
  </si>
  <si>
    <t>SPQF-4535/NF-5628-36</t>
  </si>
  <si>
    <t>ETXTX-8861</t>
  </si>
  <si>
    <t>SPQF-8800</t>
  </si>
  <si>
    <t>SEFA-9101</t>
  </si>
  <si>
    <t>SEFA-9400</t>
  </si>
  <si>
    <t>PLAID GREY</t>
  </si>
  <si>
    <t>DUSTY EGGSHELL</t>
  </si>
  <si>
    <t>LATTE BROWN</t>
  </si>
  <si>
    <t>TSL517-STAR WHITE</t>
  </si>
  <si>
    <t>TSM014-BEIGE</t>
  </si>
  <si>
    <t>TSM014-CAMEO ROSE</t>
  </si>
  <si>
    <t>BRIGHT PUMICE</t>
  </si>
  <si>
    <t>SOFT GOLD</t>
  </si>
  <si>
    <t>ANTIQUE SILVER</t>
  </si>
  <si>
    <t>MONOCHROME</t>
  </si>
  <si>
    <t>S019</t>
  </si>
  <si>
    <t>S020</t>
  </si>
  <si>
    <t>S012</t>
  </si>
  <si>
    <t>BE3102</t>
  </si>
  <si>
    <t>14-0807</t>
  </si>
  <si>
    <t>TSL517-CAMEO ROSE</t>
  </si>
  <si>
    <t>LT731</t>
  </si>
  <si>
    <t>PLUM PERFECT</t>
  </si>
  <si>
    <t>2015(LT BEIGE)</t>
  </si>
  <si>
    <t>4270(LT PINK)</t>
  </si>
  <si>
    <t>5216(PEACH)</t>
  </si>
  <si>
    <t>SJ447</t>
  </si>
  <si>
    <t>DB10</t>
  </si>
  <si>
    <t>SUDAN TAN</t>
  </si>
  <si>
    <t>ALOE</t>
  </si>
  <si>
    <t>LIGHT BROWN+BROWN</t>
  </si>
  <si>
    <t>GUM+GUM</t>
  </si>
  <si>
    <t>DEEP RUBBER+BROWN PVC</t>
  </si>
  <si>
    <t>BLACK+DARK GREY</t>
  </si>
  <si>
    <t>DOVE+DOVE YELLOW LOGO</t>
  </si>
  <si>
    <t>CAMEO ROSE + YELLOW LOGO</t>
  </si>
  <si>
    <t>4700(GREY)</t>
  </si>
  <si>
    <t>BROWN/TAN</t>
  </si>
  <si>
    <t>T0357</t>
  </si>
  <si>
    <t>DB13</t>
  </si>
  <si>
    <t>NATURAL+GOLD</t>
  </si>
  <si>
    <t>LIGHTEST GUM+BROWN RICE</t>
  </si>
  <si>
    <t>DARK GUM+MUSTANG</t>
  </si>
  <si>
    <t>CLEAR BROWN+CLEAR BROWN</t>
  </si>
  <si>
    <t>LIGHT GUM+FULL MOON</t>
  </si>
  <si>
    <t>WILD DOVE PVC DOVE</t>
  </si>
  <si>
    <t>SILVER/SKY BLUE</t>
  </si>
  <si>
    <t>LT GOLDEN/BLACK</t>
  </si>
  <si>
    <t>TSL311-CAFE BEAN</t>
  </si>
  <si>
    <t>79WPQ</t>
  </si>
  <si>
    <t>D9672</t>
  </si>
  <si>
    <t>2418-1</t>
  </si>
  <si>
    <t>OXFORD BROWN+GLACIER GREY TECH YELLOW LOGO</t>
  </si>
  <si>
    <t>PT010-WILDDOVE/ORANGE</t>
  </si>
  <si>
    <t>PT010-BOMBAY BROWN</t>
  </si>
  <si>
    <t>TSL517-OXFORD</t>
  </si>
  <si>
    <t>D1404</t>
  </si>
  <si>
    <t>BLACK+YELLOW+GLACIER GREY LOGO</t>
  </si>
  <si>
    <t>SULPHAR WHTE+EMPEROR YELLOW</t>
  </si>
  <si>
    <t>NAVY-404</t>
  </si>
  <si>
    <t>BLACK+BIRCH+YELLOW LOGO</t>
  </si>
  <si>
    <t>LT GUM+ECRU+YELLOW LOGO</t>
  </si>
  <si>
    <t>GREY WHITE+ECRU+YELLOW LOGO</t>
  </si>
  <si>
    <t>FENUGREEK</t>
  </si>
  <si>
    <t>COMEO ROSE</t>
  </si>
  <si>
    <t>2040(LT BEIGE)</t>
  </si>
  <si>
    <t>GOLDEN BROWN</t>
  </si>
  <si>
    <t>8481(DK.BLUE)</t>
  </si>
  <si>
    <t>SPKY-8900</t>
  </si>
  <si>
    <t>THGM-7800</t>
  </si>
  <si>
    <t>TDGM-2300</t>
  </si>
  <si>
    <t>TDGM-7100</t>
  </si>
  <si>
    <t>THGM-7500</t>
  </si>
  <si>
    <t>SDRY-8900</t>
  </si>
  <si>
    <t>TWGT-4500</t>
  </si>
  <si>
    <t>SMOA-1050A</t>
  </si>
  <si>
    <t>SMOA-50A</t>
  </si>
  <si>
    <t>SDNM-6800</t>
  </si>
  <si>
    <t>SDYM-1000</t>
  </si>
  <si>
    <t>BEIGE APRICOT+WHITE</t>
  </si>
  <si>
    <t>LT BEIGE+OFF WHITE+LT BEIGE</t>
  </si>
  <si>
    <t>LT NATURAL+OFF WHITE</t>
  </si>
  <si>
    <t>JING TAIN BLUE+WHITE+JING TAIN BLUE</t>
  </si>
  <si>
    <t>LT NATURAL+PURE WHITE</t>
  </si>
  <si>
    <t>DK NICOTEAN+DK NICOTEAN</t>
  </si>
  <si>
    <t>DARK RUBBER+COFFEE RED PVC</t>
  </si>
  <si>
    <t>DEEP RUBBER+BROWN</t>
  </si>
  <si>
    <t>DEEP RUBBER PVC</t>
  </si>
  <si>
    <t>LIGHT RUBBER+YELLOW BEIGE</t>
  </si>
  <si>
    <t>LIGHT RUBBER+BROWN</t>
  </si>
  <si>
    <t>BLUE+WHITE</t>
  </si>
  <si>
    <t>TSL907-CAFE BEAN</t>
  </si>
  <si>
    <t>NICOTEAN+YELLOW LOGO</t>
  </si>
  <si>
    <t>D0723</t>
  </si>
  <si>
    <t>BXE1913A-BLACK/BLUE</t>
  </si>
  <si>
    <t>MUMBAI BROWN</t>
  </si>
  <si>
    <t>RY7070-BLACK</t>
  </si>
  <si>
    <t>RY7070-DK BROWN</t>
  </si>
  <si>
    <t>D683</t>
  </si>
  <si>
    <t>G1206</t>
  </si>
  <si>
    <t>BUTTERSCOTCH</t>
  </si>
  <si>
    <t>CURDS&amp;WHEY</t>
  </si>
  <si>
    <t>8930(DK BLUE)</t>
  </si>
  <si>
    <t>TSM119-CAFE BEAN</t>
  </si>
  <si>
    <t>S040</t>
  </si>
  <si>
    <t>SPQF-0001</t>
  </si>
  <si>
    <t>HLS-160919-CORNSTALK 16-1315</t>
  </si>
  <si>
    <t>HLS-160919-PUCE 19-1518</t>
  </si>
  <si>
    <t>1025(CAMEL)</t>
  </si>
  <si>
    <t>CHOCO BROWN</t>
  </si>
  <si>
    <t>BRONZE GOLDEN</t>
  </si>
  <si>
    <t>BROWN CAFE</t>
  </si>
  <si>
    <t>HLS4026-1500</t>
  </si>
  <si>
    <t>18-1148</t>
  </si>
  <si>
    <t>AH86R</t>
  </si>
  <si>
    <t>HONEY B+DRESS BLUE+WHITE</t>
  </si>
  <si>
    <t>DK SHADOW+YELLOW LOGO</t>
  </si>
  <si>
    <t>11-4801</t>
  </si>
  <si>
    <t>ORANGE TANGO</t>
  </si>
  <si>
    <t>BLACK+NUDE 167</t>
  </si>
  <si>
    <t>CLEAR+CREAM WHITE</t>
  </si>
  <si>
    <t>HONEY B+PURE WHITE</t>
  </si>
  <si>
    <t>DARK AMBER+MUMBAI BROWN</t>
  </si>
  <si>
    <t>WILD PIGEON+ORANGE TANGO</t>
  </si>
  <si>
    <t>WILD PIGEON GREY+ORANGE TANGO</t>
  </si>
  <si>
    <t>WOODEN GREY</t>
  </si>
  <si>
    <t>TOBACCO BROWN+LIGHT COFFEE</t>
  </si>
  <si>
    <t>WHEAT B+IMPERIAL YELLOW</t>
  </si>
  <si>
    <t>HONEY B+IMPERIAL YELLOW</t>
  </si>
  <si>
    <t>MEDIUM CHARCOAL+YELLOW LOGO</t>
  </si>
  <si>
    <t>GHOST GREY+WILD DOVE</t>
  </si>
  <si>
    <t>DK NICOTEN + DK GULL GREY</t>
  </si>
  <si>
    <t>DOVE+BLACK</t>
  </si>
  <si>
    <t>BROWN RICH 15-1425</t>
  </si>
  <si>
    <t>THERESA</t>
  </si>
  <si>
    <t>W827</t>
  </si>
  <si>
    <t>BXE1913A-BROWN</t>
  </si>
  <si>
    <t>BXE1913A-RED</t>
  </si>
  <si>
    <t>MATTE SILVER</t>
  </si>
  <si>
    <t>YS131</t>
  </si>
  <si>
    <t>16-1336</t>
  </si>
  <si>
    <t>MARINE</t>
  </si>
  <si>
    <t>WHITE+RUBBER</t>
  </si>
  <si>
    <t>PIGEON + INDIGO</t>
  </si>
  <si>
    <t>POPLAR+GREYSTONE</t>
  </si>
  <si>
    <t>BRIGHT WHITE+WILD DOVE</t>
  </si>
  <si>
    <t>DUBARRY+YELLOW</t>
  </si>
  <si>
    <t>ADOBE ROSE</t>
  </si>
  <si>
    <t>GREYSTONE</t>
  </si>
  <si>
    <t>POPLAR</t>
  </si>
  <si>
    <t>BELUGA</t>
  </si>
  <si>
    <t>DUBARRY</t>
  </si>
  <si>
    <t>DARK NAVY+BEIGE</t>
  </si>
  <si>
    <t>COGNAC+OFF WHITE+COGNAC</t>
  </si>
  <si>
    <t>BLACK+ICE BLUE</t>
  </si>
  <si>
    <t>PLUM PERFECT+YELLOW</t>
  </si>
  <si>
    <t>TOTAL ECLIPSE+WHITE DOVE</t>
  </si>
  <si>
    <t>TOTAL ECLIPSE</t>
  </si>
  <si>
    <t>MDN3001-01/SWC-2900</t>
  </si>
  <si>
    <t>YCQ0060/3-GREY</t>
  </si>
  <si>
    <t>00H16</t>
  </si>
  <si>
    <t>YCQ0060/3-PINK</t>
  </si>
  <si>
    <t>XG0151-YELLOW</t>
  </si>
  <si>
    <t>TSL836-GREY</t>
  </si>
  <si>
    <t>TSL517-GREY</t>
  </si>
  <si>
    <t>BY-W2441-P-GOLDEN</t>
  </si>
  <si>
    <t>BY-W2273-BLACK</t>
  </si>
  <si>
    <t>ZY2469-1</t>
  </si>
  <si>
    <t>ZY2469-2</t>
  </si>
  <si>
    <t>ZY2469-3</t>
  </si>
  <si>
    <t>ZY2469-4</t>
  </si>
  <si>
    <t>DARK COFFEE +PVC CURRY</t>
  </si>
  <si>
    <t>WHEAT+PURE WHITE</t>
  </si>
  <si>
    <t>WILD PIGEON+YELLOW+BLACK+YELLOW+GLACIER GREY</t>
  </si>
  <si>
    <t>LINEN BASE+BROWN(167)</t>
  </si>
  <si>
    <t>REAL WHITE ANTIC</t>
  </si>
  <si>
    <t>SAIL WHITE+WELT DK NATURAL</t>
  </si>
  <si>
    <t>FULL MOON+BLACK+YELLOW REVIVE TECH LOGO</t>
  </si>
  <si>
    <t>OXFORD TAN+BLACK+YELLOW REVIVE TECH LOGO</t>
  </si>
  <si>
    <t>WILD DOVE+BLACK+YELLOW REVIVE TECH LOGO</t>
  </si>
  <si>
    <t>ELMWOOD+BLACK+YELLOW REVIVE TECH LOGO</t>
  </si>
  <si>
    <t>CAMEO ROSE+BLACK+YELLOW REVIVE TECH LOGO</t>
  </si>
  <si>
    <t>MID CHOCOLATE</t>
  </si>
  <si>
    <t>WOOD ASH</t>
  </si>
  <si>
    <t>BRUIN</t>
  </si>
  <si>
    <t>ARK NICOTEAN</t>
  </si>
  <si>
    <t>DRESS BLUE+ROUND BOAT LOGO</t>
  </si>
  <si>
    <t>BLACK+BLACK+BLUE WHITE+DRESS BLUE</t>
  </si>
  <si>
    <t>BLACK+BLACK+DRESS BLUE+DOVE</t>
  </si>
  <si>
    <t>BLACK+BLACK+CORNSTALK</t>
  </si>
  <si>
    <t>LT947</t>
  </si>
  <si>
    <t>YCQ0060/3-16-1334</t>
  </si>
  <si>
    <t>YCQ0060/3-TAN</t>
  </si>
  <si>
    <t>T-NY7-029-BLACK</t>
  </si>
  <si>
    <t>BYE2271-BRIGHT WHITE</t>
  </si>
  <si>
    <t>BXE2032-BRIGHT WHITE</t>
  </si>
  <si>
    <t>PURE GOLD</t>
  </si>
  <si>
    <t>DARK NICOTEAN+DEEP MAHOGENY</t>
  </si>
  <si>
    <t>BLACK+ANTRACITE</t>
  </si>
  <si>
    <t>BLACK ENVIRONMENTAL EIFFEL TOWER</t>
  </si>
  <si>
    <t>HONEY C+SULFUR WHITE</t>
  </si>
  <si>
    <t>WHISPER PINK</t>
  </si>
  <si>
    <t>HONEY C+PURE WHITE</t>
  </si>
  <si>
    <t>LDS+SAND</t>
  </si>
  <si>
    <t>GRAY DIAMOND</t>
  </si>
  <si>
    <t>HONEY C+OFF WHITE</t>
  </si>
  <si>
    <t>DARK BROWN+CURRY</t>
  </si>
  <si>
    <t>HONEY B+OFF WHITE</t>
  </si>
  <si>
    <t>BOULDER 18-0513+DK EARTH 19-1020</t>
  </si>
  <si>
    <t>CASTLE ROCK+BLACK</t>
  </si>
  <si>
    <t>SILVER BRICH 13-4403+BLACK</t>
  </si>
  <si>
    <t>GOLD PASTE-2100B</t>
  </si>
  <si>
    <t>WHEAT GUM+SAIL WHITE NAVY</t>
  </si>
  <si>
    <t>ALUMINUM+ANGORA</t>
  </si>
  <si>
    <t>TURKISH COFFEE+SAIL WHITE</t>
  </si>
  <si>
    <t>DK COFFEE PVC ALONG +COFFEE RED</t>
  </si>
  <si>
    <t>BROWN 167</t>
  </si>
  <si>
    <t>BRIGHT WHITE+CAPPUCCINO</t>
  </si>
  <si>
    <t>NICOTEAN RUBBER</t>
  </si>
  <si>
    <t>MEDIUM WHITE+PURE WHITE</t>
  </si>
  <si>
    <t>HONEY B+MILKY WHITE</t>
  </si>
  <si>
    <t>YCQ0060/3-15-1213</t>
  </si>
  <si>
    <t>11-0601</t>
  </si>
  <si>
    <t>16-1148</t>
  </si>
  <si>
    <t>ELEGANCE BEIGE+OFF WHITE</t>
  </si>
  <si>
    <t>CG4073</t>
  </si>
  <si>
    <t>SPQP-0001</t>
  </si>
  <si>
    <t>HONEYB+SAIL WHITE+DRESS BLUE</t>
  </si>
  <si>
    <t>ANGORA+DK NATURAL</t>
  </si>
  <si>
    <t>MARCO VOLEANO GREY+CAMEL</t>
  </si>
  <si>
    <t>HOLOGRAM</t>
  </si>
  <si>
    <t>SF-L-5-GREY/DOVE</t>
  </si>
  <si>
    <t>SJ277</t>
  </si>
  <si>
    <t>BROWN+TURKIS COFFEE</t>
  </si>
  <si>
    <t>HONEY B+VULC WHITE+DRESS BLUE</t>
  </si>
  <si>
    <t>BEAN WHITE+LT RUBBER</t>
  </si>
  <si>
    <t>OFF WHITE+LT RUBBER</t>
  </si>
  <si>
    <t>MARCO MILKY TRANSPRANTE+CAMEL</t>
  </si>
  <si>
    <t>GUM LOWER DUROMETER</t>
  </si>
  <si>
    <t>TAN+YELLOW+YELLOW LOGO</t>
  </si>
  <si>
    <t>CATTE BROWN</t>
  </si>
  <si>
    <t>TAUPE/OFF WHITE</t>
  </si>
  <si>
    <t>YX0060-BLACK</t>
  </si>
  <si>
    <t>YX0060-RAWHIDE</t>
  </si>
  <si>
    <t>BEIGE WHITE+CAPPUCCINO</t>
  </si>
  <si>
    <t>LC098-JAVA</t>
  </si>
  <si>
    <t>344-1</t>
  </si>
  <si>
    <t>CLEAR BROWN+CARAMEL COFFEE</t>
  </si>
  <si>
    <t>SYRAH 19-1535</t>
  </si>
  <si>
    <t>BUTTERNUT 18-0830</t>
  </si>
  <si>
    <t>CAMEO ROSE 14-1310</t>
  </si>
  <si>
    <t>ROGUE LITE SHIELD</t>
  </si>
  <si>
    <t>BROWNOUT 19-1428</t>
  </si>
  <si>
    <t>DRESS BLUE+DARK BEIGE</t>
  </si>
  <si>
    <t>SEAL BROWN 19-1314-YXZ-108</t>
  </si>
  <si>
    <t>DARK NAVY 19-4013-YXZ-108</t>
  </si>
  <si>
    <t>PLATIUM</t>
  </si>
  <si>
    <t>19-4019</t>
  </si>
  <si>
    <t>19-1218</t>
  </si>
  <si>
    <t>WH352</t>
  </si>
  <si>
    <t>MATTE DRESS BLUE</t>
  </si>
  <si>
    <t>SHINY POTTING SOIL</t>
  </si>
  <si>
    <t>SHINY DRESS BLUE</t>
  </si>
  <si>
    <t>DB26</t>
  </si>
  <si>
    <t>372PQ</t>
  </si>
  <si>
    <t>911EQ</t>
  </si>
  <si>
    <t>24N DARK RUSSET</t>
  </si>
  <si>
    <t>27K LT BRITISH TAN</t>
  </si>
  <si>
    <t>SMOKED PEANUT</t>
  </si>
  <si>
    <t>RED OCHRE 18-1442</t>
  </si>
  <si>
    <t>K1426</t>
  </si>
  <si>
    <t>TSL311-TEAK</t>
  </si>
  <si>
    <t>TSL907-INDIAN TAN</t>
  </si>
  <si>
    <t>TSL907-BRONZE BROWN</t>
  </si>
  <si>
    <t>CT07-S1110-APPLE CINNAMON</t>
  </si>
  <si>
    <t>HTRW-3016-DARK OLIVE+GOLD FLACK</t>
  </si>
  <si>
    <t>HTRW-3016-DACHSHUND+OXFORD TAN</t>
  </si>
  <si>
    <t>BLACK PVC YELLOW</t>
  </si>
  <si>
    <t>LIGHT BROWN PVC YELLOW</t>
  </si>
  <si>
    <t>DEEP/DK NICOTEAN PVC YELLOW</t>
  </si>
  <si>
    <t>MUSHROOM(17-1312)PVC YELLOW</t>
  </si>
  <si>
    <t>WALNUT(18-1112)PVC YELLOW</t>
  </si>
  <si>
    <t>OXFORD BROWN(15-1306)PVC YELLOW</t>
  </si>
  <si>
    <t>GLAZED GINGER</t>
  </si>
  <si>
    <t>GOLDEN GLOW</t>
  </si>
  <si>
    <t>YCCN-EF0170-SEQUOIA</t>
  </si>
  <si>
    <t>YCCN-EF0170-CAFE BEAN</t>
  </si>
  <si>
    <t>HTRW-3016-BUTTER NUT+MANDRIN RED</t>
  </si>
  <si>
    <t>HTRW-3016-COFE BEAN+SUGAR ALMOND</t>
  </si>
  <si>
    <t>HTRW-3016-BUTTER NUT+GOLD FLAKE</t>
  </si>
  <si>
    <t>BY-C0285-BLACK</t>
  </si>
  <si>
    <t>BY-C0285-BROWN OUT</t>
  </si>
  <si>
    <t>BY-C0285-WREN</t>
  </si>
  <si>
    <t>BY-C0285-MONKS ROBE</t>
  </si>
  <si>
    <t>BXE1913A-SMOKED PEANUT</t>
  </si>
  <si>
    <t>BYFA851-BLACK</t>
  </si>
  <si>
    <t>BYFA851-COFE BEAN</t>
  </si>
  <si>
    <t>BYFA851-BROWN OUT</t>
  </si>
  <si>
    <t>CTTW-W0598-DEEP TAUPE</t>
  </si>
  <si>
    <t>YCQ-1315+DARK OLIVE+BISON</t>
  </si>
  <si>
    <t>YCQ-1315+BRONZ BROWN+BISON</t>
  </si>
  <si>
    <t>YCQ-1315+NUTHACH+BISON</t>
  </si>
  <si>
    <t>YCQ0060-WHISPER PINK</t>
  </si>
  <si>
    <t>TSL907-ALOE</t>
  </si>
  <si>
    <t>17-1044</t>
  </si>
  <si>
    <t>18-1024</t>
  </si>
  <si>
    <t>14-1038</t>
  </si>
  <si>
    <t>Z1294</t>
  </si>
  <si>
    <t>Z0844</t>
  </si>
  <si>
    <t>60QUR</t>
  </si>
  <si>
    <t>G9476</t>
  </si>
  <si>
    <t>HONEY B+MID WHITE</t>
  </si>
  <si>
    <t>DARK BROWN+BLACK+YELLOW REVIVE TECH LOGO</t>
  </si>
  <si>
    <t>DARK GUM+DEMITASSE(19-0712)</t>
  </si>
  <si>
    <t>DARK NICOTEN MULGH</t>
  </si>
  <si>
    <t>DK NICOTEN+ANTIQUE BRONZE</t>
  </si>
  <si>
    <t>DEMITASSET NUTHATCH</t>
  </si>
  <si>
    <t>DARK GUM+COFFEE BEAN</t>
  </si>
  <si>
    <t>DARK NICOTEANT SEQUOILA</t>
  </si>
  <si>
    <t>TOBACCO BROWN(17-1327)+GUM TOBACCO BROWN</t>
  </si>
  <si>
    <t>LIGHTEST GUM+SMOKE FOG</t>
  </si>
  <si>
    <t>LIGHTEST GUM+LIGHTEST GUM</t>
  </si>
  <si>
    <t>SIMPLY TAUPE+SIMPLY TAUPE</t>
  </si>
  <si>
    <t>GUM+CHIPMUNK</t>
  </si>
  <si>
    <t>RAWHIDE+RAWHIDE</t>
  </si>
  <si>
    <t>ROSE SMOKE</t>
  </si>
  <si>
    <t>DK NICOTEAN+DK GULL GREY</t>
  </si>
  <si>
    <t>DK NICOTEAN+NICOTEAN+YELLOW LOGO</t>
  </si>
  <si>
    <t>ANTIQUE BRONZE+BLACK YELLOW REVIVE TECH LOGO</t>
  </si>
  <si>
    <t>YCQ0060-DK TAUPE</t>
  </si>
  <si>
    <t>G797</t>
  </si>
  <si>
    <t>SHINY WHITE</t>
  </si>
  <si>
    <t>TSL311-NORTHERN DROPLET</t>
  </si>
  <si>
    <t>TSL836-NORTHERN DROPLET</t>
  </si>
  <si>
    <t>BLIND</t>
  </si>
  <si>
    <t>14-4801</t>
  </si>
  <si>
    <t>YW367</t>
  </si>
  <si>
    <t>DB51</t>
  </si>
  <si>
    <t>SJ149</t>
  </si>
  <si>
    <t>AUBURN</t>
  </si>
  <si>
    <t>NORTHERN DROPLET 14-4104TPG</t>
  </si>
  <si>
    <t>HTRW-3016-BLACK+BIKING RED</t>
  </si>
  <si>
    <t>MATTE GOLDEN</t>
  </si>
  <si>
    <t>DA112-POTTING SOIL</t>
  </si>
  <si>
    <t>HTRW-3016-DARK SHADOWS+HAUTE RED</t>
  </si>
  <si>
    <t>HTRW-3016-DARK GULL GREY+HAUTE RED</t>
  </si>
  <si>
    <t>BXE1913A-BRITISH TAN</t>
  </si>
  <si>
    <t>BLACK+GARGOYLE</t>
  </si>
  <si>
    <t>NUTHATCH+BISON</t>
  </si>
  <si>
    <t>JAVE+BISON</t>
  </si>
  <si>
    <t>LC098-BISON</t>
  </si>
  <si>
    <t>HTRW-3016-BLACK+TORNADO</t>
  </si>
  <si>
    <t>SHINY SILVER</t>
  </si>
  <si>
    <t>QT287</t>
  </si>
  <si>
    <t>YW399</t>
  </si>
  <si>
    <t>HONEY A</t>
  </si>
  <si>
    <t>DK BROWN(19-0915)</t>
  </si>
  <si>
    <t>DARK GUM+ANTIQUE BRONZE</t>
  </si>
  <si>
    <t>LIGHT GUM+TAFFY</t>
  </si>
  <si>
    <t>TOBACCO BROWN</t>
  </si>
  <si>
    <t>Sky Nice II International Co. Ltd.</t>
  </si>
  <si>
    <t>MB1</t>
    <phoneticPr fontId="1" type="noConversion"/>
  </si>
  <si>
    <t>MB2</t>
    <phoneticPr fontId="1" type="noConversion"/>
  </si>
  <si>
    <t>MB3</t>
  </si>
  <si>
    <t>MB4</t>
  </si>
  <si>
    <t>KY1</t>
    <phoneticPr fontId="1" type="noConversion"/>
  </si>
  <si>
    <t>EYELET &amp; HOOK</t>
  </si>
  <si>
    <t>JHC-1270/11530 (11*5.6*3MM) (7MM) JH-09 DULL ANTI SILVER</t>
  </si>
  <si>
    <t>110MM TSL907 BRONZE BROWN 18-0937TPG</t>
  </si>
  <si>
    <t>42"5MM TS26-036 BLACK+TORNADO 18-3907TPG</t>
  </si>
  <si>
    <t>58" COFFEE BEAN 19-0915 QJFFW233086+6N</t>
  </si>
  <si>
    <t>20MM YCQ-1315 EPM5 BRONZE BROWN 18-0937TPG+BISON 18-1027TPG</t>
  </si>
  <si>
    <t>CN251127K</t>
  </si>
  <si>
    <t>54" DRESS BLUES 19-4024 TPG 420G GS-A03955 MESH</t>
  </si>
  <si>
    <t>54" LEMON PEPPER 16-1119 TPG 420G GS-A03955 MESH</t>
  </si>
  <si>
    <t>54" BLACK 420G GS-A03955 MESH</t>
  </si>
  <si>
    <t>54" 0.6MM BEIGE MICROFIBER</t>
  </si>
  <si>
    <t>44" LX-GJE BONE WHITE 12-0105TPG MESH+PE</t>
  </si>
  <si>
    <t>54" TAUPE+BLACK WQ1363 MESH+180G</t>
  </si>
  <si>
    <t>46" HWB22-C162 SKETCH MESH COFFEE BEAN 19-0915TPG</t>
  </si>
  <si>
    <t xml:space="preserve"> 54" TAUPE+BLACK WQ1363 MESH</t>
  </si>
  <si>
    <t>46" HWB22-C162 SKETCH MESH DACHSHUND 18-1033TPG</t>
  </si>
  <si>
    <t>46" HWB22-C162 SKETCH MESH BLACK</t>
  </si>
  <si>
    <t>52" LIGHT GOLD JH-WW12449+6N</t>
  </si>
  <si>
    <t>54" SKYWAY 14-4112 JH-WW12710A+6A</t>
  </si>
  <si>
    <t>54" BLUE FUSION 18-4218 TPG STRETCH LYCRA+280G</t>
  </si>
  <si>
    <t>54“ OYSTER 14-1107 TPG STRETCH LYCRA+280G</t>
  </si>
  <si>
    <t>54" WHITE JH-WW12875A+6N</t>
  </si>
  <si>
    <t>54" WHITE/NAVY L14D10Z00Y01</t>
  </si>
  <si>
    <t>56" TAN 10858 TWILL L15G22X01C01</t>
  </si>
  <si>
    <t>56" DRESS BLUE 19-4024 10858 TWILL L15G22X01C01</t>
  </si>
  <si>
    <t>44" SKYWAY 14-4112 LX -GJE62+28G</t>
  </si>
  <si>
    <t>44" ROSE DUST 14-1307 LX-GJE62+20G</t>
  </si>
  <si>
    <t>58" BROWN RICE 13-1105 TPG 6OZ TWILL</t>
  </si>
  <si>
    <t>56" CHIPMUNK 17-1044TPG 10858 TWILL L15G2201CO1</t>
  </si>
  <si>
    <t>46" DARK BROWN 19-0814 TPG BY-M240804 BK MESH+28G</t>
  </si>
  <si>
    <t>46" EGRET BY-M240804 BK MESH+28G</t>
  </si>
  <si>
    <t>44" DRESS BLUE 19-4024 LX-GLE62+28G</t>
  </si>
  <si>
    <t>56" TAUPE 16-1315 TPG FMD-SPERRY25022102</t>
  </si>
  <si>
    <t>54" NAVY 19-4024TPG FMD-SPERRY25022102</t>
  </si>
  <si>
    <t>54" DRESS BLUE 19-4024 JH -WW12357+6N</t>
  </si>
  <si>
    <t>54" 1.5MM NONWOVEN</t>
  </si>
  <si>
    <t>54" 0.6MM GLASSWOLL+PAPER</t>
  </si>
  <si>
    <t>56" 175G BLACK LYCRA+3MM SBR</t>
  </si>
  <si>
    <t>54" 1.0MM NON-WOVEN</t>
  </si>
  <si>
    <t>54" NATURAL  HLS-170315 PU</t>
  </si>
  <si>
    <t>36" 3MM BLUE LATEX FOAM</t>
  </si>
  <si>
    <t>54" 6MM WHITE K360 FOAM SELF-ADHESIVE+KRAFT PAPER</t>
  </si>
  <si>
    <t>M20 THREAD</t>
  </si>
  <si>
    <t>M40 THREAD</t>
  </si>
  <si>
    <t>M60 THREAD</t>
  </si>
  <si>
    <t>CB1-4</t>
    <phoneticPr fontId="1" type="noConversion"/>
  </si>
  <si>
    <t>CB5-8</t>
    <phoneticPr fontId="1" type="noConversion"/>
  </si>
  <si>
    <t>CB9-12</t>
    <phoneticPr fontId="1" type="noConversion"/>
  </si>
  <si>
    <t>CB13</t>
  </si>
  <si>
    <t>CB14</t>
  </si>
  <si>
    <t>CB15</t>
  </si>
  <si>
    <t>CB16-18</t>
    <phoneticPr fontId="1" type="noConversion"/>
  </si>
  <si>
    <t>CB19-28</t>
    <phoneticPr fontId="1" type="noConversion"/>
  </si>
  <si>
    <t>CB29-32</t>
    <phoneticPr fontId="1" type="noConversion"/>
  </si>
  <si>
    <t>CB33-36</t>
    <phoneticPr fontId="1" type="noConversion"/>
  </si>
  <si>
    <t>CB37-38</t>
    <phoneticPr fontId="1" type="noConversion"/>
  </si>
  <si>
    <t>CB39</t>
  </si>
  <si>
    <t>CB57</t>
    <phoneticPr fontId="1" type="noConversion"/>
  </si>
  <si>
    <t>CB58</t>
  </si>
  <si>
    <t>CB59</t>
  </si>
  <si>
    <t>CB60</t>
  </si>
  <si>
    <t>CB61-62</t>
    <phoneticPr fontId="1" type="noConversion"/>
  </si>
  <si>
    <t>CB63</t>
  </si>
  <si>
    <t>CB64-65</t>
    <phoneticPr fontId="1" type="noConversion"/>
  </si>
  <si>
    <t>CB66</t>
    <phoneticPr fontId="1" type="noConversion"/>
  </si>
  <si>
    <t>CB67</t>
  </si>
  <si>
    <t>CB68-69</t>
    <phoneticPr fontId="1" type="noConversion"/>
  </si>
  <si>
    <t>CB70</t>
    <phoneticPr fontId="1" type="noConversion"/>
  </si>
  <si>
    <t>CB71</t>
  </si>
  <si>
    <t>CB72-73</t>
    <phoneticPr fontId="1" type="noConversion"/>
  </si>
  <si>
    <t>CB74-75</t>
    <phoneticPr fontId="1" type="noConversion"/>
  </si>
  <si>
    <t>CB76</t>
    <phoneticPr fontId="1" type="noConversion"/>
  </si>
  <si>
    <t>CB77</t>
  </si>
  <si>
    <t>CB78-79</t>
    <phoneticPr fontId="1" type="noConversion"/>
  </si>
  <si>
    <t>CB80</t>
  </si>
  <si>
    <t>CB81</t>
  </si>
  <si>
    <t>ZX1</t>
    <phoneticPr fontId="1" type="noConversion"/>
  </si>
  <si>
    <t>ZX2</t>
    <phoneticPr fontId="1" type="noConversion"/>
  </si>
  <si>
    <t>ZX3</t>
    <phoneticPr fontId="1" type="noConversion"/>
  </si>
  <si>
    <t>ZX4-7</t>
    <phoneticPr fontId="1" type="noConversion"/>
  </si>
  <si>
    <t>ZX8</t>
    <phoneticPr fontId="1" type="noConversion"/>
  </si>
  <si>
    <t>ZX9</t>
    <phoneticPr fontId="1" type="noConversion"/>
  </si>
  <si>
    <t>ZX10</t>
    <phoneticPr fontId="1" type="noConversion"/>
  </si>
  <si>
    <t>ZX11</t>
    <phoneticPr fontId="1" type="noConversion"/>
  </si>
  <si>
    <t>ZX12</t>
    <phoneticPr fontId="1" type="noConversion"/>
  </si>
  <si>
    <t>ZX13</t>
    <phoneticPr fontId="1" type="noConversion"/>
  </si>
  <si>
    <t>ZX14</t>
    <phoneticPr fontId="1" type="noConversion"/>
  </si>
  <si>
    <t>ZX15</t>
  </si>
  <si>
    <t>ZX16</t>
    <phoneticPr fontId="19" type="noConversion"/>
  </si>
  <si>
    <t>ZX17</t>
    <phoneticPr fontId="1" type="noConversion"/>
  </si>
  <si>
    <t>ZX18</t>
    <phoneticPr fontId="1" type="noConversion"/>
  </si>
  <si>
    <t>ZX19</t>
    <phoneticPr fontId="1" type="noConversion"/>
  </si>
  <si>
    <t>ZX20</t>
    <phoneticPr fontId="1" type="noConversion"/>
  </si>
  <si>
    <t>ZX21</t>
    <phoneticPr fontId="1" type="noConversion"/>
  </si>
  <si>
    <t>ZX22</t>
    <phoneticPr fontId="1" type="noConversion"/>
  </si>
  <si>
    <t>ZX23</t>
    <phoneticPr fontId="1" type="noConversion"/>
  </si>
  <si>
    <t>ZX24</t>
    <phoneticPr fontId="1" type="noConversion"/>
  </si>
  <si>
    <t>ZX25</t>
    <phoneticPr fontId="1" type="noConversion"/>
  </si>
  <si>
    <t>ZX26</t>
    <phoneticPr fontId="1" type="noConversion"/>
  </si>
  <si>
    <t>ZX27-29</t>
    <phoneticPr fontId="1" type="noConversion"/>
  </si>
  <si>
    <t>ZX30-34</t>
    <phoneticPr fontId="1" type="noConversion"/>
  </si>
  <si>
    <t>ZX35</t>
    <phoneticPr fontId="1" type="noConversion"/>
  </si>
  <si>
    <t>ZX36-37</t>
    <phoneticPr fontId="1" type="noConversion"/>
  </si>
  <si>
    <t>ZX38-41</t>
    <phoneticPr fontId="1" type="noConversion"/>
  </si>
  <si>
    <t>ZX42</t>
    <phoneticPr fontId="1" type="noConversion"/>
  </si>
  <si>
    <t>ZX43</t>
    <phoneticPr fontId="1" type="noConversion"/>
  </si>
  <si>
    <t>ZX44</t>
    <phoneticPr fontId="1" type="noConversion"/>
  </si>
  <si>
    <t>ZX45</t>
    <phoneticPr fontId="1" type="noConversion"/>
  </si>
  <si>
    <t>ZX46</t>
    <phoneticPr fontId="1" type="noConversion"/>
  </si>
  <si>
    <t>ZX47</t>
    <phoneticPr fontId="1" type="noConversion"/>
  </si>
  <si>
    <t>ZX48</t>
    <phoneticPr fontId="1" type="noConversion"/>
  </si>
  <si>
    <t>ZX49</t>
    <phoneticPr fontId="1" type="noConversion"/>
  </si>
  <si>
    <t>ZX50</t>
    <phoneticPr fontId="1" type="noConversion"/>
  </si>
  <si>
    <t>ZX51</t>
    <phoneticPr fontId="1" type="noConversion"/>
  </si>
  <si>
    <t>ZX52</t>
    <phoneticPr fontId="1" type="noConversion"/>
  </si>
  <si>
    <t>ZX53</t>
    <phoneticPr fontId="1" type="noConversion"/>
  </si>
  <si>
    <t>ZX54</t>
    <phoneticPr fontId="1" type="noConversion"/>
  </si>
  <si>
    <t>ZX55</t>
    <phoneticPr fontId="1" type="noConversion"/>
  </si>
  <si>
    <t>ZX56</t>
    <phoneticPr fontId="1" type="noConversion"/>
  </si>
  <si>
    <t>ZX57</t>
    <phoneticPr fontId="1" type="noConversion"/>
  </si>
  <si>
    <t>ZX58</t>
    <phoneticPr fontId="1" type="noConversion"/>
  </si>
  <si>
    <t>ZX59</t>
    <phoneticPr fontId="1" type="noConversion"/>
  </si>
  <si>
    <t>ZX60</t>
    <phoneticPr fontId="1" type="noConversion"/>
  </si>
  <si>
    <t>ZX61</t>
    <phoneticPr fontId="1" type="noConversion"/>
  </si>
  <si>
    <t>ZX62</t>
    <phoneticPr fontId="1" type="noConversion"/>
  </si>
  <si>
    <t>ZX63</t>
    <phoneticPr fontId="1" type="noConversion"/>
  </si>
  <si>
    <t>ZX64</t>
    <phoneticPr fontId="1" type="noConversion"/>
  </si>
  <si>
    <t>ZX65</t>
    <phoneticPr fontId="1" type="noConversion"/>
  </si>
  <si>
    <t>ZX66</t>
    <phoneticPr fontId="1" type="noConversion"/>
  </si>
  <si>
    <t>ZX67</t>
    <phoneticPr fontId="1" type="noConversion"/>
  </si>
  <si>
    <t>ZX68</t>
    <phoneticPr fontId="1" type="noConversion"/>
  </si>
  <si>
    <t>ZX69</t>
    <phoneticPr fontId="1" type="noConversion"/>
  </si>
  <si>
    <t>ZX70</t>
    <phoneticPr fontId="1" type="noConversion"/>
  </si>
  <si>
    <t>ZX71</t>
  </si>
  <si>
    <t>ZX72</t>
  </si>
  <si>
    <t>ZX73</t>
  </si>
  <si>
    <t>ZX74</t>
    <phoneticPr fontId="1" type="noConversion"/>
  </si>
  <si>
    <t>ZX75</t>
    <phoneticPr fontId="1" type="noConversion"/>
  </si>
  <si>
    <t>ZX76</t>
    <phoneticPr fontId="1" type="noConversion"/>
  </si>
  <si>
    <t>ZX77</t>
    <phoneticPr fontId="1" type="noConversion"/>
  </si>
  <si>
    <t>ZX78</t>
    <phoneticPr fontId="1" type="noConversion"/>
  </si>
  <si>
    <t>K1-24</t>
    <phoneticPr fontId="1" type="noConversion"/>
  </si>
  <si>
    <t>K30-31</t>
    <phoneticPr fontId="1" type="noConversion"/>
  </si>
  <si>
    <t>B123</t>
    <phoneticPr fontId="24" type="noConversion"/>
  </si>
  <si>
    <t>B124</t>
    <phoneticPr fontId="24" type="noConversion"/>
  </si>
  <si>
    <t>B125</t>
    <phoneticPr fontId="24" type="noConversion"/>
  </si>
  <si>
    <t>B126</t>
    <phoneticPr fontId="24" type="noConversion"/>
  </si>
  <si>
    <t>B127</t>
    <phoneticPr fontId="24" type="noConversion"/>
  </si>
  <si>
    <t>B128</t>
    <phoneticPr fontId="24" type="noConversion"/>
  </si>
  <si>
    <t>B129</t>
    <phoneticPr fontId="24" type="noConversion"/>
  </si>
  <si>
    <t>B130-229</t>
    <phoneticPr fontId="24" type="noConversion"/>
  </si>
  <si>
    <t>B239-268</t>
    <phoneticPr fontId="24" type="noConversion"/>
  </si>
  <si>
    <t>B269</t>
    <phoneticPr fontId="24" type="noConversion"/>
  </si>
  <si>
    <t>B302-314</t>
    <phoneticPr fontId="24" type="noConversion"/>
  </si>
  <si>
    <t>B420</t>
    <phoneticPr fontId="24" type="noConversion"/>
  </si>
  <si>
    <t>B421</t>
    <phoneticPr fontId="24" type="noConversion"/>
  </si>
  <si>
    <t>B422-431</t>
    <phoneticPr fontId="24" type="noConversion"/>
  </si>
  <si>
    <t>B432-434</t>
    <phoneticPr fontId="24" type="noConversion"/>
  </si>
  <si>
    <t>B435-454</t>
    <phoneticPr fontId="24" type="noConversion"/>
  </si>
  <si>
    <t>K44-63</t>
    <phoneticPr fontId="1" type="noConversion"/>
  </si>
  <si>
    <t>IM-8201-1 LAMINATION ANTIFUNGAL AGENT</t>
  </si>
  <si>
    <t>IM-8201 WATER BASED MILDEW INHIBITOR</t>
  </si>
  <si>
    <t>72MM SEAL TAPE</t>
  </si>
  <si>
    <t>ALDO PACKING PAPER</t>
  </si>
  <si>
    <t>3*4 THREAD</t>
  </si>
  <si>
    <t>700MM NYLON TAPE</t>
  </si>
  <si>
    <t>M30(20#) THREAD</t>
  </si>
  <si>
    <t>M40(30#) THREAD</t>
  </si>
  <si>
    <t>40# THREAD</t>
  </si>
  <si>
    <t>60# THREAD</t>
  </si>
  <si>
    <t>M60 THREAD NON WICKING (PFC FREE)</t>
  </si>
  <si>
    <t>M40 THREAD NON WICKING (PFC FREE)</t>
  </si>
  <si>
    <t>M30 THREAD</t>
  </si>
  <si>
    <t>M60(40#&amp;60#) THREAD</t>
  </si>
  <si>
    <t>M60# THREAD</t>
  </si>
  <si>
    <t>M8 THREAD</t>
  </si>
  <si>
    <t>10# THREAD</t>
  </si>
  <si>
    <t>M20 THREAD NON WICKING (PFC FREE)</t>
  </si>
  <si>
    <t>M30 THREAD NON WICKING (PFC FREE)</t>
  </si>
  <si>
    <t>M20(10#) THREAD</t>
  </si>
  <si>
    <t>8*4MM DULL ANTI SILVER WITH BASE</t>
  </si>
  <si>
    <t>11.5*5.8 JH-CA15 DULL ANTI BRASS</t>
  </si>
  <si>
    <t>11.5*5.8 JH-CA15 (7.3MM) MATT GOLDEN</t>
  </si>
  <si>
    <t>JS-539WA10 5MM MATT GOLDEN WATERPROOF LOGO</t>
  </si>
  <si>
    <t>25MM BLACK YCQ-0060 GORE</t>
  </si>
  <si>
    <t>25MM DOE 16-1333TPG YX-0060 GORE</t>
  </si>
  <si>
    <t>16MM YX-Z110 LEMON PEPPER 16-1119TPG WEBBING</t>
  </si>
  <si>
    <t>16MM YX-Z110 DRESS BLUES 19-4024TPG WEBBING</t>
  </si>
  <si>
    <t>16MM YX-Z110 BLACK WEBBING</t>
  </si>
  <si>
    <t>40"5MM H011906 BLACK OVAL LACE WITH PLASTIC TIP</t>
  </si>
  <si>
    <t>42"5MM H011906 BLACK OVAL LACE WITH PLASTIC TIP</t>
  </si>
  <si>
    <t>38"5MM H011906 NUTHATCH 18-1024TPG OVAL LACE WITH PLASTIC TIP</t>
  </si>
  <si>
    <t>42"5MM H011906 NUTHATCH 18-1024TPG OVAL LACE WITH PLASTIC TIP</t>
  </si>
  <si>
    <t>40"5MM H011906 NUTHATCH 18-1024TPG OVAL LACE WITH PLASTIC TIP</t>
  </si>
  <si>
    <t>38"5MM H011906 JAVA 19-1016 OVAL LACE WITH PLASTIC TIP</t>
  </si>
  <si>
    <t>42"5MM H011906 JAVA 19-1016 OVAL LACE WITH PLASTIC TIP</t>
  </si>
  <si>
    <t>40"5MM H011906 JAVA 19-1016 OVAL LACE WITH PLASTIC TIP</t>
  </si>
  <si>
    <t>46"5MM TS-LY001 SHELTER 17-1310TPG+TYRE POLYESTER FLAT LACE</t>
  </si>
  <si>
    <t>48"5MM TS-LY001 SHELTER 17-1310TPG+TYRE POLYESTER FLAT LACE</t>
  </si>
  <si>
    <t>40"6MM HTW-CA604 SHELTER 17-1310TPG</t>
  </si>
  <si>
    <t>38"6MM HTW-CA604 SHELTER 17-1310TPG</t>
  </si>
  <si>
    <t>42"4MM BY-L2407 DACHSHUND 18-1033TPG+DEMITASSE 19-0712TPG</t>
  </si>
  <si>
    <t>44"4MM BY-L2407 DACHSHUND 18-1033TPG+DEMITASSE 19-0712TPG</t>
  </si>
  <si>
    <t>47"5MM LINEN+BROWN PT-005 ROUND LACE</t>
  </si>
  <si>
    <t>49"5MM LINEN+BROWN PT-005 ROUND LACE</t>
  </si>
  <si>
    <t>47"5MM GUNMETAL+WILD DOVE PT-005 ROUND LACE</t>
  </si>
  <si>
    <t xml:space="preserve">49"5MM GUNMETAL+WILD DOVE PT-005 ROUND LACE </t>
  </si>
  <si>
    <t>15MM BOMBAY BROWN PT-010 FABRIC WEBBING</t>
  </si>
  <si>
    <t>8MM BOMBAY BROWN PT-010 FABRIC WEBBING</t>
  </si>
  <si>
    <t>15MM TANGERINE TANGO+WILD DOVE PT-010 FABRIC WEBBING</t>
  </si>
  <si>
    <t>8MM TANGERINE TANGO+WILD DOVE PT-010 FABRIC WEBBING</t>
  </si>
  <si>
    <t xml:space="preserve">13MM DRESS BLUES 19-4024TPG WEBBING </t>
  </si>
  <si>
    <t>13MM BLACK WEBBING</t>
  </si>
  <si>
    <t>13MM LEMON PEPPER 16-1119TPG WEBBING</t>
  </si>
  <si>
    <t>38"4MM PALE YELLOW 16R ROUND TASLON LACE</t>
  </si>
  <si>
    <t>42"4MM PALE YELLOW 16R ROUND TASLON LACE</t>
  </si>
  <si>
    <t>40"4MM PALE YELLOW 16R ROUND TASLON LACE</t>
  </si>
  <si>
    <t>42"4MM TAUPE/OFF WHITE TASLON ROUND LACE</t>
  </si>
  <si>
    <t>44"4MM TAUPE/OFF WHITE TASLON ROUND LACE</t>
  </si>
  <si>
    <t>38"4MM TAUPE/OFF WHITE ROUND TASLON LACE</t>
  </si>
  <si>
    <t>40"4MM TAUPE/OFF WHITE ROUND TASLON LACE</t>
  </si>
  <si>
    <t>38"4MM KHAKI 16R ROUND TASLON LACE</t>
  </si>
  <si>
    <t>40"4MM KHAKI 16R ROUND TASLON LACE</t>
  </si>
  <si>
    <t>42"4MM KHAKI 16R ROUND TASLON LACE</t>
  </si>
  <si>
    <t>SPM544 SHOE LAST</t>
  </si>
  <si>
    <t>CN251114</t>
  </si>
  <si>
    <t>B270-298</t>
    <phoneticPr fontId="8" type="noConversion"/>
  </si>
  <si>
    <t>B299</t>
    <phoneticPr fontId="8" type="noConversion"/>
  </si>
  <si>
    <t>B315-333</t>
    <phoneticPr fontId="8" type="noConversion"/>
  </si>
  <si>
    <t>B334</t>
    <phoneticPr fontId="8" type="noConversion"/>
  </si>
  <si>
    <t>C1</t>
    <phoneticPr fontId="8" type="noConversion"/>
  </si>
  <si>
    <t>ZX24-26</t>
    <phoneticPr fontId="10" type="noConversion"/>
  </si>
  <si>
    <t>ZX27-29</t>
    <phoneticPr fontId="10" type="noConversion"/>
  </si>
  <si>
    <t>ZX30</t>
  </si>
  <si>
    <t>ZX31-33</t>
    <phoneticPr fontId="10" type="noConversion"/>
  </si>
  <si>
    <t>10*6MM DULL NICKEL SPERRY LOGO WITH BASE</t>
  </si>
  <si>
    <t>10*6MM DULL NICKEL SPERRY LOGO NO BASE</t>
  </si>
  <si>
    <t>10*6MM BRONZE OEB SPERRY LOGO WITH BASE</t>
  </si>
  <si>
    <t>10*6MM BRONZE OEB SPERRY LOGO NO BASE</t>
  </si>
  <si>
    <t>CB1-2</t>
    <phoneticPr fontId="1" type="noConversion"/>
  </si>
  <si>
    <t>CB3</t>
  </si>
  <si>
    <t>CB4</t>
  </si>
  <si>
    <t>CB5-6</t>
    <phoneticPr fontId="1" type="noConversion"/>
  </si>
  <si>
    <t>CB7</t>
  </si>
  <si>
    <t>CB8</t>
  </si>
  <si>
    <t>CB9</t>
  </si>
  <si>
    <t>CB10</t>
  </si>
  <si>
    <t>CB11-16</t>
    <phoneticPr fontId="1" type="noConversion"/>
  </si>
  <si>
    <t>CB17</t>
  </si>
  <si>
    <t>CB18</t>
  </si>
  <si>
    <t>CB19</t>
  </si>
  <si>
    <t>CB20</t>
  </si>
  <si>
    <t>CB21</t>
  </si>
  <si>
    <t>ZX3-4</t>
    <phoneticPr fontId="1" type="noConversion"/>
  </si>
  <si>
    <t>ZX5</t>
  </si>
  <si>
    <t>ZX6</t>
    <phoneticPr fontId="1" type="noConversion"/>
  </si>
  <si>
    <t>ZX7</t>
    <phoneticPr fontId="1" type="noConversion"/>
  </si>
  <si>
    <t>ZX8-10</t>
    <phoneticPr fontId="1" type="noConversion"/>
  </si>
  <si>
    <t>ZX11</t>
  </si>
  <si>
    <t>ZX12</t>
  </si>
  <si>
    <t>ZX15</t>
    <phoneticPr fontId="1" type="noConversion"/>
  </si>
  <si>
    <t>ZX16-18</t>
    <phoneticPr fontId="1" type="noConversion"/>
  </si>
  <si>
    <t>ZX34</t>
    <phoneticPr fontId="1" type="noConversion"/>
  </si>
  <si>
    <t>ZX36</t>
    <phoneticPr fontId="1" type="noConversion"/>
  </si>
  <si>
    <t>ZX37</t>
    <phoneticPr fontId="1" type="noConversion"/>
  </si>
  <si>
    <t>ZX38</t>
    <phoneticPr fontId="1" type="noConversion"/>
  </si>
  <si>
    <t>ZX39</t>
    <phoneticPr fontId="1" type="noConversion"/>
  </si>
  <si>
    <t>ZX40</t>
    <phoneticPr fontId="1" type="noConversion"/>
  </si>
  <si>
    <t>ZX41</t>
    <phoneticPr fontId="1" type="noConversion"/>
  </si>
  <si>
    <t>ZX45-48</t>
    <phoneticPr fontId="21" type="noConversion"/>
  </si>
  <si>
    <t>ZX49</t>
    <phoneticPr fontId="21" type="noConversion"/>
  </si>
  <si>
    <t>ZX50</t>
    <phoneticPr fontId="21" type="noConversion"/>
  </si>
  <si>
    <t>ZX51</t>
    <phoneticPr fontId="21" type="noConversion"/>
  </si>
  <si>
    <t>ZX52</t>
    <phoneticPr fontId="21" type="noConversion"/>
  </si>
  <si>
    <t>ZX53</t>
    <phoneticPr fontId="21" type="noConversion"/>
  </si>
  <si>
    <t>ZX54</t>
    <phoneticPr fontId="21" type="noConversion"/>
  </si>
  <si>
    <t>ZX56</t>
    <phoneticPr fontId="21" type="noConversion"/>
  </si>
  <si>
    <t>X1-15</t>
    <phoneticPr fontId="1" type="noConversion"/>
  </si>
  <si>
    <t>B335-344</t>
    <phoneticPr fontId="23" type="noConversion"/>
  </si>
  <si>
    <t>B345-359</t>
    <phoneticPr fontId="23" type="noConversion"/>
  </si>
  <si>
    <t>(SQ-004  SQ-007) 霧面青古銅  铆钉</t>
  </si>
  <si>
    <t>KY1-2</t>
    <phoneticPr fontId="1" type="noConversion"/>
  </si>
  <si>
    <t>KY3</t>
  </si>
  <si>
    <t>KY4</t>
  </si>
  <si>
    <t>6D62" MARK LINES</t>
  </si>
  <si>
    <t>6D52" MARK LINES</t>
  </si>
  <si>
    <t>4D42" MARK LINES</t>
  </si>
  <si>
    <t>54" MACCHIATO 17-1221+CLOVE 18-1320 JW-8259 MESH+LEATHER BROWN 18-1142 VELVET</t>
  </si>
  <si>
    <t>54" CORNSTALK 16-1315TPG+COCA MOCHA 18-1019TPG JW-8259</t>
  </si>
  <si>
    <t>46" HWB22-C162 SKETCH MESH SHELTER 17-1310TPG</t>
  </si>
  <si>
    <t>54" 0.6MM TAN SUPER FIBER LINING</t>
  </si>
  <si>
    <t>54" 0.6MM LINEN MICROFIBER SUPER FIBER LINING</t>
  </si>
  <si>
    <t>54" 0.6MM TURKISH MICROFIBER SUPER FIBER LINING</t>
  </si>
  <si>
    <t>54" 0.7MM CHIPMUNK 17-1044 SUPER FIBER LINING</t>
  </si>
  <si>
    <t>54" 0.6MM SHELL TY81 MICROFIBER</t>
  </si>
  <si>
    <t>54" 0.6MM COFFEE BROWN MICROFIBER</t>
  </si>
  <si>
    <t>54" 0.7MM DRESS BLUE 19-4024 SUPER FIBER LINING</t>
  </si>
  <si>
    <t xml:space="preserve">54" 0.7MM TAN 16-1334TPX SUPER FIBER LINING  </t>
  </si>
  <si>
    <t>54" 0.7MM SONORA SUPER FIBER LINING</t>
  </si>
  <si>
    <t>54" 0.7MM CLOUD CREAM 12-0804 SUPER FIBER LINING</t>
  </si>
  <si>
    <t>56" S06 NAVY LX19-DF113CHAMBAY+16P</t>
  </si>
  <si>
    <t>56" BEIGE HW-6040 TWLL+16P</t>
  </si>
  <si>
    <t>56" BEIGE FMD-WWW20052104</t>
  </si>
  <si>
    <t>54" 0.9MM LX-FGNR21 COSMO WHITE</t>
  </si>
  <si>
    <t>54" BONE WHITE 12-0105TPG+FLECK: VAPOR 14-4203TPG JW-8259 MESH</t>
  </si>
  <si>
    <t>54" STORMY WEATHER 18-4214 JW-8259 MESH</t>
  </si>
  <si>
    <t>54" BLUE/WHITE FMD-SPERRY25103102-2+6N</t>
  </si>
  <si>
    <t>54" MATCH CYCLONE FMD-SPERRY 25022102</t>
  </si>
  <si>
    <t>SPERRY PACKING PAPER</t>
  </si>
  <si>
    <t>CAT PACKING PAPER</t>
  </si>
  <si>
    <t>CB7-8</t>
    <phoneticPr fontId="1" type="noConversion"/>
  </si>
  <si>
    <t>CB9-10</t>
    <phoneticPr fontId="1" type="noConversion"/>
  </si>
  <si>
    <t>CB11</t>
    <phoneticPr fontId="1" type="noConversion"/>
  </si>
  <si>
    <t>CB12-14</t>
    <phoneticPr fontId="1" type="noConversion"/>
  </si>
  <si>
    <t>CB15</t>
    <phoneticPr fontId="1" type="noConversion"/>
  </si>
  <si>
    <t>CB16</t>
  </si>
  <si>
    <t>ZX4</t>
    <phoneticPr fontId="1" type="noConversion"/>
  </si>
  <si>
    <t>C1-5</t>
    <phoneticPr fontId="27" type="noConversion"/>
  </si>
  <si>
    <t>C6-8</t>
    <phoneticPr fontId="27" type="noConversion"/>
  </si>
  <si>
    <t>C9</t>
    <phoneticPr fontId="27" type="noConversion"/>
  </si>
  <si>
    <t>C10-18</t>
    <phoneticPr fontId="27" type="noConversion"/>
  </si>
  <si>
    <t>C19</t>
    <phoneticPr fontId="27" type="noConversion"/>
  </si>
  <si>
    <t>C20</t>
    <phoneticPr fontId="27" type="noConversion"/>
  </si>
  <si>
    <t>C21</t>
  </si>
  <si>
    <t>C22</t>
  </si>
  <si>
    <t>C23</t>
  </si>
  <si>
    <t>C24</t>
  </si>
  <si>
    <t>C25</t>
  </si>
  <si>
    <t>C26</t>
  </si>
  <si>
    <t>C27-33</t>
    <phoneticPr fontId="27" type="noConversion"/>
  </si>
  <si>
    <t>SJ229</t>
  </si>
  <si>
    <t>6A FABRIC LINING</t>
  </si>
  <si>
    <t>52" 8MM H78 YC-055 PHLRP FIBER 0.8/0.05MM</t>
  </si>
  <si>
    <t>36" 1.0MM CV-SK BLUE</t>
  </si>
  <si>
    <t>58" WOOL FABRIC 1*1</t>
  </si>
  <si>
    <t>54" 0.7MM CASHEW 17-1137TPG PIG PU</t>
  </si>
  <si>
    <t>3.2MMX3.0MMX38" #200897 #65 DOUBLE BACK</t>
  </si>
  <si>
    <t>3.2MMX3.0MMX40" #200897 #65 DOUBLE BACK</t>
  </si>
  <si>
    <t>3.2MMX3.0MMX42" #200897 #65 DOUBLE BACK</t>
  </si>
  <si>
    <t>42"4MM DRESSBLUE 19-4024 TPG + FLECK : STORMY WEATHER 18-4214TPG #166  ROUND SHOE LACE</t>
  </si>
  <si>
    <t>44"4MM DRESSBLUE 19-4024 TPG + FLECK : STORMY WEATHER 18-4214TPG #166  ROUND SHOE LACE</t>
  </si>
  <si>
    <t>42"4MM COCA MOCHA 18-1019 TPG + FLECK : EMPERADOR 18-1028TPG #166  ROUND SHOELACE</t>
  </si>
  <si>
    <t>44"4MM COCA MOCHA 18-1019 TPG + FLECK : EMPERADOR 18-1028TPG #166  ROUND SHOELACE</t>
  </si>
  <si>
    <t>3.5MMX3.0MMX45" 1111 RED BROWN</t>
  </si>
  <si>
    <t>3.5MMX3.0MMX47" 1111 RED BROWN</t>
  </si>
  <si>
    <t>VN251205ISA</t>
  </si>
  <si>
    <t>CONSUMABLE</t>
  </si>
  <si>
    <t>CN251211K</t>
  </si>
  <si>
    <t>CN251121B</t>
  </si>
  <si>
    <t>42"4MM BLACK+SPECKLES:GREY SH24-11 ROUND SHOE LACE</t>
  </si>
  <si>
    <t>44"4MM BLACK+SPECKLES:GREY SH24-11 ROUND SHOE LACE</t>
  </si>
  <si>
    <t>42"4MM WHITE+SPECKLES:GREY SH24-11 ROUND SHOE LACE</t>
  </si>
  <si>
    <t>44"4MM WHITE+SPECKLES:GREY SH24-11 ROUND SHOE LACE</t>
  </si>
  <si>
    <t>10*5.5*5MM MATTE BLACK SPD-A46 SPERRY LOGO WITH BASE</t>
  </si>
  <si>
    <t>10*5.5*5MM MATTE BLACK SPD-A46 SPERRY LOGO NO BASE</t>
  </si>
  <si>
    <t>10*5.5*5MM NICKEL TWO TONE SPD-A46 SPERRY LOGO WITH BASE</t>
  </si>
  <si>
    <t>10*5.5*5MM NICKEL TWO TONE  SPD-A46 SPERRY LOGO NO BASE</t>
  </si>
  <si>
    <t>10*5.5*5MM PLATIUM DRF-31 TWO TONE SPD-A46 SPERRY LOGO WITH BASE</t>
  </si>
  <si>
    <t>10*5.5*5MM PLATIUM DRF-31 TWO TONE SPD-A46 SPERRY LOGO NO BASE</t>
  </si>
  <si>
    <t>10*5.5*5MM ANTIQUE SILVER TWO-TONE SPD-A46 SPERRY LOGO WITH BASE</t>
  </si>
  <si>
    <t>10*5.5*5MM ANTIQUE SILVER TWO-TONE SPD-A46 SPERRY LOGO NO BASE</t>
  </si>
  <si>
    <t>10*5.5*5MM SOFT GOLD TWO TONE SPD-A46 SPERRY LOGO NO BASE</t>
  </si>
  <si>
    <t>10*5.5*5MM SOFT GOLD TWO TONE SPD-A46 SPERRY LOGO WITH BASE</t>
  </si>
  <si>
    <t>10*5.5*5MM SHINY BRASS TWO TONE  SPD-A46 SPERRY LOGO WITH BASE</t>
  </si>
  <si>
    <t>10*5.5*5MM SHINY BRASS TWO TONE SPD-A46 SPERRY LOGO NO BASE</t>
  </si>
  <si>
    <t>10*6MM ANTIQUE SILVER TWO TONE SPERRY LOGO WITH BASE</t>
  </si>
  <si>
    <t>10*6MM ANTIQUE SILVER TWO TONE SPERRY LOGO NO BASE</t>
  </si>
  <si>
    <t>10*6MM MATTE BLACK TWO-TONE SPERRY LOGO EYELET WITH BASE</t>
  </si>
  <si>
    <t>10*6MM MATTE BLACK TWO-TONE SPERRY LOGO EYELET NO BASE</t>
  </si>
  <si>
    <t>10*6MM NICKLE ONE TONE SPERRY LOGO WITH BASE</t>
  </si>
  <si>
    <t>10*6MM NICKLE ONE TONE SPERRY LOGO NO BASE</t>
  </si>
  <si>
    <t>10*6MM NICKLE BLIND EYELET NO BASE</t>
  </si>
  <si>
    <t>14MM LC-098 BEANED+SHELTER 17-1310TPG</t>
  </si>
  <si>
    <t>10*6MM 4MM SOFT GOLD SPERRY LOGO EYELET C1060 5.2 SPERRY/CC1030 6.0 WITH BASE</t>
  </si>
  <si>
    <t>10*6MM 4MM SOFT GOLD SPERRY LOGO EYELET C1060 5.2 SPERRY/CC1030 6.0 NO BASE</t>
  </si>
  <si>
    <t>10*6MM GOLD 18K ONE TONE SPERRY LOGO NO BASE</t>
  </si>
  <si>
    <t>10*6MM GOLD 18K ONE TONE SPERRY LOGO WITH BASE</t>
  </si>
  <si>
    <t>CN251121A</t>
  </si>
  <si>
    <t>CN251128</t>
  </si>
  <si>
    <t>10MM FHM00002 COFFEE BEAN 19-0915TPG BASE+3MM BISON 18-1027TPG REFLECTIVE STRIPE HEEL WEBBING</t>
  </si>
  <si>
    <t>10MM FHM00002 NUTHATCH 18-1024TPG BASE+3MM BISON 18-1027 TPG REFLECTIVE STRIPE HEEL WEBBING</t>
  </si>
  <si>
    <t>10MM FHM00002 BLACK BASE+3MM GARGOYLE 18-0503TPG REFLECTIVE STRIPE HEEL WEBBING</t>
  </si>
  <si>
    <t>LI25112401</t>
  </si>
  <si>
    <t>A686T ADHESIVE</t>
  </si>
  <si>
    <t>A409 ADHESIVE</t>
  </si>
  <si>
    <t>29MEK PRIMER</t>
  </si>
  <si>
    <t>766N ADHESIVE</t>
  </si>
  <si>
    <t>P200 ADHESIVE</t>
  </si>
  <si>
    <t>1015F PRIMER</t>
  </si>
  <si>
    <t>NP-RFE HARDENER</t>
  </si>
  <si>
    <t>NP1-550</t>
  </si>
  <si>
    <t>NP551-600</t>
  </si>
  <si>
    <t>NP601-605</t>
  </si>
  <si>
    <t>NP606-705</t>
  </si>
  <si>
    <t>NP706-905</t>
  </si>
  <si>
    <t>NP906-915</t>
  </si>
  <si>
    <t>NP916-930</t>
  </si>
  <si>
    <t>ZX3</t>
  </si>
  <si>
    <t>CB1</t>
    <phoneticPr fontId="1" type="noConversion"/>
  </si>
  <si>
    <t>CB2</t>
  </si>
  <si>
    <t>CB3</t>
    <phoneticPr fontId="1" type="noConversion"/>
  </si>
  <si>
    <t>CB4-5</t>
    <phoneticPr fontId="1" type="noConversion"/>
  </si>
  <si>
    <t>CB6-7</t>
    <phoneticPr fontId="1" type="noConversion"/>
  </si>
  <si>
    <t>ZX1</t>
    <phoneticPr fontId="23" type="noConversion"/>
  </si>
  <si>
    <t>V143</t>
    <phoneticPr fontId="1" type="noConversion"/>
  </si>
  <si>
    <t>V144-147</t>
    <phoneticPr fontId="1" type="noConversion"/>
  </si>
  <si>
    <t>V148-151</t>
    <phoneticPr fontId="1" type="noConversion"/>
  </si>
  <si>
    <t>V152-156</t>
    <phoneticPr fontId="1" type="noConversion"/>
  </si>
  <si>
    <t>3.5MMX3.0MMX42" S508 DUNE</t>
  </si>
  <si>
    <t>3.5MMX3.0MMX44" S508 DUNE</t>
  </si>
  <si>
    <t>3.2MMX2.5MMX34" MT201927 GOLD FOIL</t>
  </si>
  <si>
    <t>3.2MMX2.5MMX36" MT201927 GOLD FOIL</t>
  </si>
  <si>
    <t>3.2MMX3.0MMX34" #200897 #65 DOUBLE BACK</t>
  </si>
  <si>
    <t>3.2MMX3.0MMX36" #200897 #65 DOUBLE BACK</t>
  </si>
  <si>
    <t>3.2MMX3.0MMX36" #202967 TAN AS TOUCH</t>
  </si>
  <si>
    <t>3.2MMX3.0MMX38" #202967 TAN AS TOUCH</t>
  </si>
  <si>
    <t>3.2MMX3.0MMX34" #202967 TAN AS TOUCH</t>
  </si>
  <si>
    <t>54" 0.7MM TOFU 11-4801 SUPER FIBER LINING</t>
  </si>
  <si>
    <t>54" CHIPMUNK 17-1044 GS-SS25CW2274</t>
  </si>
  <si>
    <t>54" SUDAN TAN JSVS-17</t>
  </si>
  <si>
    <t>58" CHINO AVENUE MICROBAN+2MM K329+28G</t>
  </si>
  <si>
    <t>54" GUNMETAL 18-0306 TPG JSVS-17 UNBACKED</t>
  </si>
  <si>
    <t>44" TANGERINE TANGO 17-1463 BLACK JACK FABRIC</t>
  </si>
  <si>
    <t>58" GUNMETAL AVENUE+2MM FOAM+20G</t>
  </si>
  <si>
    <t>44" SUDAN TAN BLACK JACK UNBACKED</t>
  </si>
  <si>
    <t>18-1444</t>
  </si>
  <si>
    <t>6D42" MARK LINES</t>
  </si>
  <si>
    <t>BO2512002A</t>
  </si>
  <si>
    <t>CN251203S</t>
  </si>
  <si>
    <t>WU112625</t>
  </si>
  <si>
    <t>VN251217ISA</t>
  </si>
  <si>
    <t>VN251222ISA</t>
  </si>
  <si>
    <t>3.5MMX3.0MMX26" 661 COFFEE BEAN</t>
  </si>
  <si>
    <t>3.5MMX3.0MMX42" 245-17 DK BROWN</t>
  </si>
  <si>
    <t>3.5MMX3.0MMX44" 245-17 DK BROWN</t>
  </si>
  <si>
    <t>3.6MMX3.0MMX42" 150-67 SEAWEED</t>
  </si>
  <si>
    <t>3.6MMX3.0MMX44" 150-67 SEAWEED</t>
  </si>
  <si>
    <t>3.6MMX3.0MMX46" 150-67 SEAWEED</t>
  </si>
  <si>
    <t>3.6MMX3.0MMX42" 642-22SR DK RUST</t>
  </si>
  <si>
    <t>3.6MMX3.0MMX44" 642-22SR DK RUST</t>
  </si>
  <si>
    <t>3.0MMX2.5MMX16" 282-100 BLACK</t>
  </si>
  <si>
    <t>3.0MMX2.5MMX18" 282-100 BLACK</t>
  </si>
  <si>
    <t>3.0MMX2.5MMX20" 282-100 BLACK</t>
  </si>
  <si>
    <t>3.5MMX3.0MMX42" 642-22SR DK RUST</t>
  </si>
  <si>
    <t>3.5MMX3.0MMX44" 642-22SR DK RUST</t>
  </si>
  <si>
    <t>3.5MMX3.0MMX42" 639-03SR CHEROKEE BROWN</t>
  </si>
  <si>
    <t>3.5MMX3.0MMX44" 639-03SR CHEROKEE BROWN</t>
  </si>
  <si>
    <t>3.2MMX2.8MMX34" 282-100 BLACK</t>
  </si>
  <si>
    <t>3.2MMX2.8MMX36" 282-100 BLACK</t>
  </si>
  <si>
    <t>3.2MMX2.8MMX38" 282-100 BLACK</t>
  </si>
  <si>
    <t>3.2MMX2.8MMX40" 282-100 BLACK</t>
  </si>
  <si>
    <t>3.2MMX2.8MMX42" 282-100 BLACK</t>
  </si>
  <si>
    <t>3.6MMX3.0MMX42" 138-42SR BURNT SIENNA</t>
  </si>
  <si>
    <t>3.6MMX3.0MMX44" 138-42SR BURNT SIENNA</t>
  </si>
  <si>
    <t>250D M.CODE</t>
  </si>
  <si>
    <t>30# THREAD</t>
  </si>
  <si>
    <t>27* 0.7MM TURKISH COFFEE 19-0812 PIG PU</t>
  </si>
  <si>
    <t>CN251212</t>
  </si>
  <si>
    <t>CB5</t>
    <phoneticPr fontId="1" type="noConversion"/>
  </si>
  <si>
    <t>CB6</t>
  </si>
  <si>
    <t>CB11</t>
  </si>
  <si>
    <t>CB17-18</t>
    <phoneticPr fontId="1" type="noConversion"/>
  </si>
  <si>
    <t>CB19</t>
    <phoneticPr fontId="1" type="noConversion"/>
  </si>
  <si>
    <t>ZX4-5</t>
    <phoneticPr fontId="1" type="noConversion"/>
  </si>
  <si>
    <t>ZX6</t>
  </si>
  <si>
    <t>ZX7</t>
    <phoneticPr fontId="20" type="noConversion"/>
  </si>
  <si>
    <t>ZX8</t>
    <phoneticPr fontId="20" type="noConversion"/>
  </si>
  <si>
    <t>ZX11-12</t>
    <phoneticPr fontId="1" type="noConversion"/>
  </si>
  <si>
    <t>ZX16</t>
    <phoneticPr fontId="1" type="noConversion"/>
  </si>
  <si>
    <t>C1-50</t>
    <phoneticPr fontId="27" type="noConversion"/>
  </si>
  <si>
    <t>C51</t>
    <phoneticPr fontId="27" type="noConversion"/>
  </si>
  <si>
    <t>C52</t>
    <phoneticPr fontId="27" type="noConversion"/>
  </si>
  <si>
    <t>40"8MM YC-8916 SEPHIA 18-0928TPG+PETRIFIED OAK 17-1115TPG</t>
  </si>
  <si>
    <t>42"8MM YC-8916 SEPHIA 18-0928TPG+PETRIFIED OAK 17-1115TPG</t>
  </si>
  <si>
    <t>20# THREAD</t>
  </si>
  <si>
    <t>54" 2MM EVA WHITE</t>
  </si>
  <si>
    <t>56" BLACK HW-6040 TWLL+16P</t>
  </si>
  <si>
    <t>58" WHITE ASPARAGUS 12-0104 CK13 DRI-LEX RHINO</t>
  </si>
  <si>
    <t>46" DARK BROWN 19-0814TPG BY-M240804 BK MESH+28G</t>
  </si>
  <si>
    <t>54" 0.7MM BLACK SUPER FIBER LINING</t>
  </si>
  <si>
    <t>46" DEMITASSE 19-0712 HWB22-162 SKETCH +2MM K329+28G</t>
  </si>
  <si>
    <t>4MM MEMORY FOAM WHITE</t>
  </si>
  <si>
    <t>4MM LATEX FOAM</t>
  </si>
  <si>
    <t>3MM LATEX FOAM</t>
  </si>
  <si>
    <t>36" 0.4MM LQSS WHITE</t>
  </si>
  <si>
    <t>1230MM BLACK DOUBLE FACE TAPE</t>
  </si>
  <si>
    <t>58" BLACK+TAUPE GS-6681C+2MM FOAM+SAND 1062#</t>
  </si>
  <si>
    <t xml:space="preserve">10*5MM OEB SPERRY LOGO NO BASE </t>
  </si>
  <si>
    <t>10*5MM OEB SPERRY LOGO WITH BASE</t>
  </si>
  <si>
    <t>CB3-13</t>
    <phoneticPr fontId="1" type="noConversion"/>
  </si>
  <si>
    <t>CB18-19</t>
    <phoneticPr fontId="1" type="noConversion"/>
  </si>
  <si>
    <t>CB23-25</t>
    <phoneticPr fontId="1" type="noConversion"/>
  </si>
  <si>
    <t>CB26-32</t>
    <phoneticPr fontId="1" type="noConversion"/>
  </si>
  <si>
    <t>CB34-35</t>
    <phoneticPr fontId="1" type="noConversion"/>
  </si>
  <si>
    <t>CB36-38</t>
    <phoneticPr fontId="1" type="noConversion"/>
  </si>
  <si>
    <t>CB39-40</t>
    <phoneticPr fontId="1" type="noConversion"/>
  </si>
  <si>
    <t>CB41</t>
  </si>
  <si>
    <t>CB42</t>
  </si>
  <si>
    <t>CB43-45</t>
    <phoneticPr fontId="1" type="noConversion"/>
  </si>
  <si>
    <t>CB46</t>
  </si>
  <si>
    <t>CB47</t>
  </si>
  <si>
    <t>CB48-49</t>
    <phoneticPr fontId="1" type="noConversion"/>
  </si>
  <si>
    <t>ZX5</t>
    <phoneticPr fontId="1" type="noConversion"/>
  </si>
  <si>
    <t>ZX20</t>
    <phoneticPr fontId="15" type="noConversion"/>
  </si>
  <si>
    <t>ZX21</t>
    <phoneticPr fontId="15" type="noConversion"/>
  </si>
  <si>
    <t>ZX22</t>
    <phoneticPr fontId="15" type="noConversion"/>
  </si>
  <si>
    <t>ZX23</t>
    <phoneticPr fontId="15" type="noConversion"/>
  </si>
  <si>
    <t>ZX24</t>
    <phoneticPr fontId="15" type="noConversion"/>
  </si>
  <si>
    <t>ZX25</t>
    <phoneticPr fontId="15" type="noConversion"/>
  </si>
  <si>
    <t>ZX26</t>
    <phoneticPr fontId="15" type="noConversion"/>
  </si>
  <si>
    <t>ZX27</t>
    <phoneticPr fontId="15" type="noConversion"/>
  </si>
  <si>
    <t>ZX28</t>
    <phoneticPr fontId="15" type="noConversion"/>
  </si>
  <si>
    <t>ZX29</t>
    <phoneticPr fontId="15" type="noConversion"/>
  </si>
  <si>
    <t>ZX30-31</t>
    <phoneticPr fontId="15" type="noConversion"/>
  </si>
  <si>
    <t>ZX32</t>
    <phoneticPr fontId="15" type="noConversion"/>
  </si>
  <si>
    <t>ZX33</t>
    <phoneticPr fontId="15" type="noConversion"/>
  </si>
  <si>
    <t>ZX34</t>
    <phoneticPr fontId="15" type="noConversion"/>
  </si>
  <si>
    <t>ZX35</t>
    <phoneticPr fontId="15" type="noConversion"/>
  </si>
  <si>
    <t>ZX36</t>
    <phoneticPr fontId="15" type="noConversion"/>
  </si>
  <si>
    <t>ZX37</t>
    <phoneticPr fontId="15" type="noConversion"/>
  </si>
  <si>
    <t>ZX38</t>
    <phoneticPr fontId="15" type="noConversion"/>
  </si>
  <si>
    <t>ZX39</t>
    <phoneticPr fontId="15" type="noConversion"/>
  </si>
  <si>
    <t>X41</t>
  </si>
  <si>
    <t>CB2-3</t>
    <phoneticPr fontId="1" type="noConversion"/>
  </si>
  <si>
    <t>CB9</t>
    <phoneticPr fontId="1" type="noConversion"/>
  </si>
  <si>
    <t>CB10-13</t>
    <phoneticPr fontId="1" type="noConversion"/>
  </si>
  <si>
    <t>CB14-15</t>
    <phoneticPr fontId="1" type="noConversion"/>
  </si>
  <si>
    <t>CB20-21</t>
    <phoneticPr fontId="1" type="noConversion"/>
  </si>
  <si>
    <t>CB22</t>
    <phoneticPr fontId="1" type="noConversion"/>
  </si>
  <si>
    <t>CB23</t>
    <phoneticPr fontId="1" type="noConversion"/>
  </si>
  <si>
    <t>CB24</t>
    <phoneticPr fontId="1" type="noConversion"/>
  </si>
  <si>
    <t>CB25</t>
    <phoneticPr fontId="1" type="noConversion"/>
  </si>
  <si>
    <t>CB26-27</t>
    <phoneticPr fontId="1" type="noConversion"/>
  </si>
  <si>
    <t>CB28</t>
  </si>
  <si>
    <t>CB29-31</t>
    <phoneticPr fontId="1" type="noConversion"/>
  </si>
  <si>
    <t>CB32-33</t>
    <phoneticPr fontId="1" type="noConversion"/>
  </si>
  <si>
    <t>CB34-36</t>
    <phoneticPr fontId="1" type="noConversion"/>
  </si>
  <si>
    <t>CB37-41</t>
    <phoneticPr fontId="1" type="noConversion"/>
  </si>
  <si>
    <t>CB43</t>
  </si>
  <si>
    <t>CB44</t>
  </si>
  <si>
    <t>CB45</t>
  </si>
  <si>
    <t>CB46-47</t>
    <phoneticPr fontId="1" type="noConversion"/>
  </si>
  <si>
    <t>CB48</t>
  </si>
  <si>
    <t>CB49</t>
  </si>
  <si>
    <t>CB50-55</t>
    <phoneticPr fontId="1" type="noConversion"/>
  </si>
  <si>
    <t>CB56-57</t>
    <phoneticPr fontId="1" type="noConversion"/>
  </si>
  <si>
    <t>CB59-88</t>
    <phoneticPr fontId="1" type="noConversion"/>
  </si>
  <si>
    <t>ZX17-19</t>
    <phoneticPr fontId="1" type="noConversion"/>
  </si>
  <si>
    <t>ZX20</t>
    <phoneticPr fontId="30" type="noConversion"/>
  </si>
  <si>
    <t>ZX21</t>
    <phoneticPr fontId="30" type="noConversion"/>
  </si>
  <si>
    <t>ZX22-23</t>
    <phoneticPr fontId="30" type="noConversion"/>
  </si>
  <si>
    <t>ZX24</t>
    <phoneticPr fontId="30" type="noConversion"/>
  </si>
  <si>
    <t>ZX26-27</t>
    <phoneticPr fontId="1" type="noConversion"/>
  </si>
  <si>
    <t>ZX28-29</t>
    <phoneticPr fontId="1" type="noConversion"/>
  </si>
  <si>
    <t>ZX31-32</t>
    <phoneticPr fontId="1" type="noConversion"/>
  </si>
  <si>
    <t>ZX33</t>
    <phoneticPr fontId="1" type="noConversion"/>
  </si>
  <si>
    <t>P1-8</t>
    <phoneticPr fontId="1" type="noConversion"/>
  </si>
  <si>
    <t>P9-18</t>
    <phoneticPr fontId="1" type="noConversion"/>
  </si>
  <si>
    <t>P19-22</t>
    <phoneticPr fontId="1" type="noConversion"/>
  </si>
  <si>
    <t>P23-26</t>
    <phoneticPr fontId="1" type="noConversion"/>
  </si>
  <si>
    <t>P27-28</t>
    <phoneticPr fontId="1" type="noConversion"/>
  </si>
  <si>
    <t>P29-32</t>
    <phoneticPr fontId="1" type="noConversion"/>
  </si>
  <si>
    <t>P33-41</t>
    <phoneticPr fontId="1" type="noConversion"/>
  </si>
  <si>
    <t>P42-49</t>
    <phoneticPr fontId="1" type="noConversion"/>
  </si>
  <si>
    <t>CB1-6</t>
    <phoneticPr fontId="1" type="noConversion"/>
  </si>
  <si>
    <t>CB7-9</t>
    <phoneticPr fontId="1" type="noConversion"/>
  </si>
  <si>
    <t>CB10-11</t>
    <phoneticPr fontId="1" type="noConversion"/>
  </si>
  <si>
    <t>CB12</t>
    <phoneticPr fontId="1" type="noConversion"/>
  </si>
  <si>
    <t>CB13</t>
    <phoneticPr fontId="1" type="noConversion"/>
  </si>
  <si>
    <t>CB14</t>
    <phoneticPr fontId="1" type="noConversion"/>
  </si>
  <si>
    <t>CB15-16</t>
    <phoneticPr fontId="1" type="noConversion"/>
  </si>
  <si>
    <t>CB 17-21</t>
    <phoneticPr fontId="1" type="noConversion"/>
  </si>
  <si>
    <t>ZX2</t>
  </si>
  <si>
    <t>ZX14-15</t>
    <phoneticPr fontId="1" type="noConversion"/>
  </si>
  <si>
    <t>5MM REIN. TAPE</t>
  </si>
  <si>
    <t>M30# THREAD</t>
  </si>
  <si>
    <t>M40# THREAD</t>
  </si>
  <si>
    <t>M20# THREAD</t>
  </si>
  <si>
    <t>15MM HTGA-CD5189 SOFT GREY 18-1110TPG</t>
  </si>
  <si>
    <t>20MM TS-LY004 TYRE+NEWT 18-0920TPG</t>
  </si>
  <si>
    <t>54" 1.5MM HYC-1317 INSOLE FABRIC</t>
  </si>
  <si>
    <t>25MM DH111#  YX-0060 GORE</t>
  </si>
  <si>
    <t>25MM SHITAKE 18-1015TPG YX-0060/3 GORE</t>
  </si>
  <si>
    <t>RE3119</t>
  </si>
  <si>
    <t>2K401</t>
  </si>
  <si>
    <t>HYA0684 WHITE+2MM EVA</t>
  </si>
  <si>
    <t>54" QY-1528 0.8MM WHITE +2MM EVA</t>
  </si>
  <si>
    <t>1*1MM 0.4MM WHITE HOT MELT CP202</t>
  </si>
  <si>
    <t>52" 0.7MM LT COFFEE YC-03WW048WK FR CK PU</t>
  </si>
  <si>
    <t xml:space="preserve">54" 0.6MM TAN SUPER FIBER LINING  </t>
  </si>
  <si>
    <t>54" 0.7MM TAN 16-1334TPX SUPER FIBER LINING</t>
  </si>
  <si>
    <t>46" BLACK DLL560</t>
  </si>
  <si>
    <t>54" 0.7MM TAFFY 16-0940 SUPER FIBER LINING</t>
  </si>
  <si>
    <t>CN251230K</t>
  </si>
  <si>
    <t>40"3MM GT780 CASHEW 17-1137TPG YX- H113 SQUARE WAXED LACE</t>
  </si>
  <si>
    <t>42"3MM GT780 CASHEW 17-1137TPG YX- H113 SQUARE WAXED LACE</t>
  </si>
  <si>
    <t>3.5MMX3.0MMX28" 661 COFFEE BEAN</t>
  </si>
  <si>
    <t>MB3</t>
    <phoneticPr fontId="1" type="noConversion"/>
  </si>
  <si>
    <t>CN251219</t>
  </si>
  <si>
    <t>38"3.2*2.4MM #8009 SQUARE PU LACE</t>
  </si>
  <si>
    <t>42"3.2*2.4MM #8009 SQUARE PU LACE</t>
  </si>
  <si>
    <t>40”3.2*2.4MM #8009 SQUARE PU LACE</t>
  </si>
  <si>
    <t>50''5MM TS-LY002 TSB-91 SHELTER 17-1310TPG+TYRE POLYESTER FLAT LACE</t>
  </si>
  <si>
    <t>52''5MM TS-LY002 TSB-91 SHELTER 17-1310TPG+TYRE POLYESTER FLAT LACE</t>
  </si>
  <si>
    <t>40"4MM BROWN 18-0930TPG YX25-11X471 ROUND COTTON LACE</t>
  </si>
  <si>
    <t>38"4MM BROWN 18-0930TPG YX25-11X471 ROUND COTTON LACE</t>
  </si>
  <si>
    <t>40"4MM COFFEE YX25-11X471 ROUND COTTON LACE</t>
  </si>
  <si>
    <t>38"4MM COFFEE YX25-11X471 ROUND COTTON LACE</t>
  </si>
  <si>
    <t>40"3MM YX-H113/GT823 SQUARE WAXED COTTON LACE</t>
  </si>
  <si>
    <t>42"3MM YX-H113/GT823 SQUARE WAXED COTTON LACE</t>
  </si>
  <si>
    <t>334-1</t>
  </si>
  <si>
    <t>1.2MM THREAD</t>
  </si>
  <si>
    <t>3*3 THREAD</t>
  </si>
  <si>
    <t>M10 THREAD</t>
  </si>
  <si>
    <t>M80(60#) THREAD</t>
  </si>
  <si>
    <t>M60(40#) THREAD</t>
  </si>
  <si>
    <t>3.5MMX3.0MMX42" 120-03 CHEROKEE BROWN</t>
  </si>
  <si>
    <t>3.5MMX3.0MMX44" 120-03 CHEROKEE BROWN</t>
  </si>
  <si>
    <t>54" TAUPE/BLACK JW-8259 (C0-68) MESH</t>
  </si>
  <si>
    <t>54" BLACK LIXIN CLOTH 0.8MM-1MM</t>
  </si>
  <si>
    <t>46" HY-6870 WALRUS SKETCH MESH+2MM K329+TC</t>
  </si>
  <si>
    <t>44" LX-GJE62 ICE COFFEE 15-1040TPG MESH+PE</t>
  </si>
  <si>
    <t>54" DESERT TAUPE 17-1311 L11E26C01 VELVET+130G</t>
  </si>
  <si>
    <t>54" DESERT TAUPE 17-1311 L11E26C01 VELVET+2MM K329+20G</t>
  </si>
  <si>
    <t>52" 0.7MM LINEN PIG SKIN GRAIN PU</t>
  </si>
  <si>
    <t>52" 0.7MM LINEN 19-0929 YC-03WW048WK FR CK PU</t>
  </si>
  <si>
    <t>36"*1.0MM TYRE BC-22 SCRATCH 1MM RUBBER</t>
  </si>
  <si>
    <t>52" 0.7MM SONORA PIG SKIN GRAIN PU</t>
  </si>
  <si>
    <t>4MM DESERT PALM 19-0815TPG N0029 SQUARE SHOELACE</t>
  </si>
  <si>
    <t>CC1260/CC11530 (6MM) DULL ANTI BRASS</t>
  </si>
  <si>
    <t>8*5MM SOFT GOLD TWO TONE SPERRY LOGO ROUND EYELET NO BASE</t>
  </si>
  <si>
    <t>CB49-50</t>
    <phoneticPr fontId="1" type="noConversion"/>
  </si>
  <si>
    <t>CB51-52</t>
    <phoneticPr fontId="1" type="noConversion"/>
  </si>
  <si>
    <t>CB82</t>
  </si>
  <si>
    <t>CB83</t>
  </si>
  <si>
    <t>ZX6-7</t>
    <phoneticPr fontId="1" type="noConversion"/>
  </si>
  <si>
    <t>ZX27</t>
    <phoneticPr fontId="1" type="noConversion"/>
  </si>
  <si>
    <t>ZX31</t>
    <phoneticPr fontId="1" type="noConversion"/>
  </si>
  <si>
    <t>ZX32</t>
    <phoneticPr fontId="1" type="noConversion"/>
  </si>
  <si>
    <t>ZX45</t>
  </si>
  <si>
    <t>ZX87</t>
  </si>
  <si>
    <t>ZX88</t>
  </si>
  <si>
    <t>ZX117</t>
    <phoneticPr fontId="1" type="noConversion"/>
  </si>
  <si>
    <t>CN250108K</t>
  </si>
  <si>
    <t>MB1</t>
  </si>
  <si>
    <t>MB2</t>
  </si>
  <si>
    <t>SH-T255 PA BUTTONS BLACK</t>
  </si>
  <si>
    <t>ZX7-11</t>
  </si>
  <si>
    <t>3MM WHITE MEMORY+2MM EVA</t>
  </si>
  <si>
    <t>54"*3MM WHITE F50 FOAM CLOTH SELF-ADHESIVE+KRAFT PAPER</t>
  </si>
  <si>
    <t>54"*6MM BLACK K360 FOAM SELF-ADHESIVE+KRAFT PAPER</t>
  </si>
  <si>
    <t xml:space="preserve">4MM LATEX FOAM  </t>
  </si>
  <si>
    <t>20G BLACK COTTONY FABRIC</t>
  </si>
  <si>
    <t>3.0MMX2.5MMX16" S508 DUNE</t>
  </si>
  <si>
    <t>3.0MMX2.5MMX18" S508 DUNE</t>
  </si>
  <si>
    <t>3.0MMX2.5MMX20" S508 DUNE</t>
  </si>
  <si>
    <t>58" BLACK+TAUPE GS-6681C MESH</t>
  </si>
  <si>
    <t>46" DARK TAN 17-1327 TPG BY-M240804 BK MESH+130G</t>
  </si>
  <si>
    <t>54" 0.7MM BROWN SUPER FIBER LINING</t>
  </si>
  <si>
    <t>54" 0.7MM JAVA SUPER FIBER LINING</t>
  </si>
  <si>
    <t>46" NAVY BY-M240804 BK MESH+28G</t>
  </si>
  <si>
    <t>56" BLACK HWB21- K012</t>
  </si>
  <si>
    <t>56" SAND HW-6040 TWLL+16P</t>
  </si>
  <si>
    <t>56" DARK BROWN HW-6040 TWLL+16P</t>
  </si>
  <si>
    <t>56" BLACK 10858 TWILL L15G22X01C01</t>
  </si>
  <si>
    <t>56" JAVA 19-1016TPG 10858 TWILL L15G22X01C01</t>
  </si>
  <si>
    <t>56" LINEN 10858 TWILL L15G22X01C01</t>
  </si>
  <si>
    <t>58" SAND 1062# L11E26C01 VELVET+16P</t>
  </si>
  <si>
    <t>54" 0.7MM CAMBRIDGE BROWN 19-1242TPG SUPER FIBER LINING</t>
  </si>
  <si>
    <t>54" 0.7MM HMFQJ KL-138 BLACK</t>
  </si>
  <si>
    <t>54" 0.6MM SADDLE BROWN SUPER FIBER LINING</t>
  </si>
  <si>
    <t>50MM DESERT PALM 19-0815TPG YXZ-108 GORE</t>
  </si>
  <si>
    <t>60MM DESERT PALM 19-0815TPG YXZ-108 GORE</t>
  </si>
  <si>
    <t>20MM BLACK YX0060 GORE</t>
  </si>
  <si>
    <t>8*5MM OEB TWO TONE SPERRY LOGO ROUND EYELET NO BASE</t>
  </si>
  <si>
    <t>CN251226</t>
  </si>
  <si>
    <t>32"3MM GT1011 YX-H113 SQUARE WAXED SHOE LACE</t>
  </si>
  <si>
    <t>42"3MM GT1011 YX-H113 SQUARE WAXED SHOE LACE</t>
  </si>
  <si>
    <t>36"3MM GT1011 YX-H113 SQUARE WAXED SHOE LACE</t>
  </si>
  <si>
    <t>40"3MM GT1011 YX-H113 SQUARE WAXED SHOE LACE</t>
  </si>
  <si>
    <t>4"3MM GT1011 YX-H113 SQUARE WAXED SHOE LACE</t>
  </si>
  <si>
    <t>CB5</t>
  </si>
  <si>
    <t>CB11-13</t>
    <phoneticPr fontId="1" type="noConversion"/>
  </si>
  <si>
    <t>CB14-18</t>
    <phoneticPr fontId="1" type="noConversion"/>
  </si>
  <si>
    <t>CB23</t>
  </si>
  <si>
    <t>CB24</t>
  </si>
  <si>
    <t>CB25</t>
  </si>
  <si>
    <t>CB26</t>
  </si>
  <si>
    <t>CB27</t>
  </si>
  <si>
    <t>CB28-29</t>
    <phoneticPr fontId="1" type="noConversion"/>
  </si>
  <si>
    <t>CB30</t>
  </si>
  <si>
    <t>CB31-32</t>
    <phoneticPr fontId="1" type="noConversion"/>
  </si>
  <si>
    <t>CB33</t>
  </si>
  <si>
    <t>CB34</t>
  </si>
  <si>
    <t>CB35</t>
  </si>
  <si>
    <t>CB36-37</t>
    <phoneticPr fontId="1" type="noConversion"/>
  </si>
  <si>
    <t>CB38</t>
  </si>
  <si>
    <t>CB40</t>
  </si>
  <si>
    <t>CB43-44</t>
    <phoneticPr fontId="1" type="noConversion"/>
  </si>
  <si>
    <t>CB47-48</t>
    <phoneticPr fontId="1" type="noConversion"/>
  </si>
  <si>
    <t>CB53-55</t>
    <phoneticPr fontId="1" type="noConversion"/>
  </si>
  <si>
    <t>CB56</t>
  </si>
  <si>
    <t>CB57-58</t>
    <phoneticPr fontId="1" type="noConversion"/>
  </si>
  <si>
    <t>CB59-60</t>
    <phoneticPr fontId="1" type="noConversion"/>
  </si>
  <si>
    <t>CB61</t>
  </si>
  <si>
    <t>CB62-63</t>
    <phoneticPr fontId="1" type="noConversion"/>
  </si>
  <si>
    <t>CB64</t>
  </si>
  <si>
    <t>CB65</t>
  </si>
  <si>
    <t>CB66-67</t>
    <phoneticPr fontId="1" type="noConversion"/>
  </si>
  <si>
    <t>CB70-71</t>
    <phoneticPr fontId="1" type="noConversion"/>
  </si>
  <si>
    <t>CB74</t>
  </si>
  <si>
    <t>CB75-78</t>
    <phoneticPr fontId="1" type="noConversion"/>
  </si>
  <si>
    <t>CB79-81</t>
    <phoneticPr fontId="1" type="noConversion"/>
  </si>
  <si>
    <t>CB84</t>
    <phoneticPr fontId="1" type="noConversion"/>
  </si>
  <si>
    <t>CB85-86</t>
    <phoneticPr fontId="1" type="noConversion"/>
  </si>
  <si>
    <t>CB87-88</t>
    <phoneticPr fontId="1" type="noConversion"/>
  </si>
  <si>
    <t>CB89-95</t>
    <phoneticPr fontId="1" type="noConversion"/>
  </si>
  <si>
    <t>CB96</t>
  </si>
  <si>
    <t>ZX10</t>
  </si>
  <si>
    <t>ZX19-20</t>
    <phoneticPr fontId="1" type="noConversion"/>
  </si>
  <si>
    <t>ZX26-30</t>
    <phoneticPr fontId="1" type="noConversion"/>
  </si>
  <si>
    <t>ZX35-42</t>
    <phoneticPr fontId="1" type="noConversion"/>
  </si>
  <si>
    <t>ZX44</t>
  </si>
  <si>
    <t>ZX46</t>
  </si>
  <si>
    <t>ZX47</t>
  </si>
  <si>
    <t>ZX55</t>
  </si>
  <si>
    <t>ZX68-69</t>
    <phoneticPr fontId="1" type="noConversion"/>
  </si>
  <si>
    <t>ZX74</t>
  </si>
  <si>
    <t>ZX75</t>
  </si>
  <si>
    <t>ZX76-77</t>
    <phoneticPr fontId="1" type="noConversion"/>
  </si>
  <si>
    <t>ZX78</t>
  </si>
  <si>
    <t>ZX79</t>
  </si>
  <si>
    <t>ZX80</t>
  </si>
  <si>
    <t>ZX81</t>
  </si>
  <si>
    <t>ZX82</t>
  </si>
  <si>
    <t>ZX83</t>
  </si>
  <si>
    <t>ZX84</t>
  </si>
  <si>
    <t>ZX85</t>
  </si>
  <si>
    <t>ZX86</t>
  </si>
  <si>
    <t>ZX89</t>
  </si>
  <si>
    <t>ZX90</t>
  </si>
  <si>
    <t>ZX91</t>
  </si>
  <si>
    <t>ZX92</t>
  </si>
  <si>
    <t>ZX93</t>
  </si>
  <si>
    <t>ZX94</t>
  </si>
  <si>
    <t>ZX95-97</t>
    <phoneticPr fontId="1" type="noConversion"/>
  </si>
  <si>
    <t>ZX98</t>
  </si>
  <si>
    <t>ZX99</t>
  </si>
  <si>
    <t>ZX100-101</t>
    <phoneticPr fontId="1" type="noConversion"/>
  </si>
  <si>
    <t>ZX102</t>
  </si>
  <si>
    <t>ZX103-104</t>
    <phoneticPr fontId="1" type="noConversion"/>
  </si>
  <si>
    <t>ZX105</t>
  </si>
  <si>
    <t>ZX106-109</t>
    <phoneticPr fontId="1" type="noConversion"/>
  </si>
  <si>
    <t>ZX110-111</t>
    <phoneticPr fontId="1" type="noConversion"/>
  </si>
  <si>
    <t>ZX112</t>
  </si>
  <si>
    <t>ZX113-116</t>
    <phoneticPr fontId="1" type="noConversion"/>
  </si>
  <si>
    <t>ZX118-119</t>
    <phoneticPr fontId="1" type="noConversion"/>
  </si>
  <si>
    <t>ZX120-123</t>
    <phoneticPr fontId="1" type="noConversion"/>
  </si>
  <si>
    <t>ZX124-126</t>
    <phoneticPr fontId="1" type="noConversion"/>
  </si>
  <si>
    <t>ZX127</t>
    <phoneticPr fontId="1" type="noConversion"/>
  </si>
  <si>
    <t>ZX128</t>
    <phoneticPr fontId="1" type="noConversion"/>
  </si>
  <si>
    <t>ZX129</t>
    <phoneticPr fontId="1" type="noConversion"/>
  </si>
  <si>
    <t>ZX130</t>
    <phoneticPr fontId="1" type="noConversion"/>
  </si>
  <si>
    <t>ZX131</t>
    <phoneticPr fontId="1" type="noConversion"/>
  </si>
  <si>
    <t>ZX132</t>
    <phoneticPr fontId="1" type="noConversion"/>
  </si>
  <si>
    <t>ZX133</t>
    <phoneticPr fontId="1" type="noConversion"/>
  </si>
  <si>
    <t>ZX134</t>
    <phoneticPr fontId="1" type="noConversion"/>
  </si>
  <si>
    <t>ZX135</t>
    <phoneticPr fontId="1" type="noConversion"/>
  </si>
  <si>
    <t>00262</t>
  </si>
  <si>
    <t>06265</t>
  </si>
  <si>
    <t>236</t>
  </si>
  <si>
    <t>SA377</t>
  </si>
  <si>
    <t>2MM LATEX FOAM</t>
  </si>
  <si>
    <t>54" 0.6MM RICH MOCHA BROWN TY172 MICROFIBER SUPER FIBER LINING</t>
  </si>
  <si>
    <t>54" 0.6MM BLUSH TY9 MICROFIBER SUPER FIBER LINING</t>
  </si>
  <si>
    <t>4MM TAUPE+OFF WHITE ROUND LACE</t>
  </si>
  <si>
    <t>4MM BASE: RED BROWN+FLECKS : HONEY A (#166) ROUND SHOE LACE</t>
  </si>
  <si>
    <t>10*5MM CB1150/CC1030 NEWT 18-0920TPG</t>
  </si>
  <si>
    <t>CAT YELLOW 14-0955TPG NIC-002 TPU INJECTION EYELET</t>
  </si>
  <si>
    <t>36MM CH16608 BLACK AND CHARCOAL GREY 18-0601 TPG (AS PER IMAGE TO RIGHT) PVC CLASSIC B&amp;S NON WICKING PFC FREE 黑色+木炭灰色防水热塑性塑料</t>
  </si>
  <si>
    <t>CB8-10</t>
    <phoneticPr fontId="1" type="noConversion"/>
  </si>
  <si>
    <t>CB12</t>
  </si>
  <si>
    <t>CB14-16</t>
    <phoneticPr fontId="1" type="noConversion"/>
  </si>
  <si>
    <t>CB19-20</t>
    <phoneticPr fontId="1" type="noConversion"/>
  </si>
  <si>
    <t>CB21-22</t>
    <phoneticPr fontId="1" type="noConversion"/>
  </si>
  <si>
    <t>ZX6-9</t>
    <phoneticPr fontId="1" type="noConversion"/>
  </si>
  <si>
    <t>ZX18</t>
  </si>
  <si>
    <t>ZX19</t>
  </si>
  <si>
    <t>ZX21</t>
  </si>
  <si>
    <t>ZX22</t>
  </si>
  <si>
    <t>ZX25</t>
  </si>
  <si>
    <t>ZX26</t>
  </si>
  <si>
    <t>R1-15</t>
    <phoneticPr fontId="1" type="noConversion"/>
  </si>
  <si>
    <t>R16-17</t>
    <phoneticPr fontId="1" type="noConversion"/>
  </si>
  <si>
    <t>R19-30</t>
    <phoneticPr fontId="1" type="noConversion"/>
  </si>
  <si>
    <t>M13 THREAD</t>
  </si>
  <si>
    <t>M80 THREAD</t>
  </si>
  <si>
    <t>25MM BLACK YX-0060 GORE/黑色松紧带</t>
  </si>
  <si>
    <t>8MM YCCN-EF0170 咖啡豆色 COFFEE BEAN 19-0915TPG 扁平鞋带</t>
  </si>
  <si>
    <t>8MM YCCN-EF0170  咖红色SEQUOIA 19-1333TPG 扁平鞋带</t>
  </si>
  <si>
    <t xml:space="preserve">150MM BXE-1913A 黑色 BLACK  ELASTIC GORE/三筋单层松紧带 </t>
  </si>
  <si>
    <t>28MM BY-C0285 黑色BLACK 中空松紧带</t>
  </si>
  <si>
    <t>CB2</t>
    <phoneticPr fontId="1" type="noConversion"/>
  </si>
  <si>
    <t>CB3-4</t>
    <phoneticPr fontId="1" type="noConversion"/>
  </si>
  <si>
    <t>CB6
CB13</t>
    <phoneticPr fontId="1" type="noConversion"/>
  </si>
  <si>
    <t>CB20-22</t>
    <phoneticPr fontId="1" type="noConversion"/>
  </si>
  <si>
    <t>CB25-26</t>
    <phoneticPr fontId="1" type="noConversion"/>
  </si>
  <si>
    <t>CB27-30</t>
    <phoneticPr fontId="1" type="noConversion"/>
  </si>
  <si>
    <t>CB31-34</t>
    <phoneticPr fontId="1" type="noConversion"/>
  </si>
  <si>
    <t>CB35-37</t>
    <phoneticPr fontId="1" type="noConversion"/>
  </si>
  <si>
    <t>CB38-40</t>
    <phoneticPr fontId="1" type="noConversion"/>
  </si>
  <si>
    <t>CB41-45</t>
    <phoneticPr fontId="1" type="noConversion"/>
  </si>
  <si>
    <t>CB46-55</t>
    <phoneticPr fontId="1" type="noConversion"/>
  </si>
  <si>
    <t>CB60-62</t>
    <phoneticPr fontId="1" type="noConversion"/>
  </si>
  <si>
    <t>CB63-64</t>
    <phoneticPr fontId="1" type="noConversion"/>
  </si>
  <si>
    <t>CB65-69</t>
    <phoneticPr fontId="1" type="noConversion"/>
  </si>
  <si>
    <t>ZX25</t>
    <phoneticPr fontId="20" type="noConversion"/>
  </si>
  <si>
    <t>ZX28</t>
    <phoneticPr fontId="1" type="noConversion"/>
  </si>
  <si>
    <t>ZX29</t>
  </si>
  <si>
    <t>ZX31</t>
  </si>
  <si>
    <t>H108-123</t>
    <phoneticPr fontId="1" type="noConversion"/>
  </si>
  <si>
    <t>H124-125</t>
    <phoneticPr fontId="1" type="noConversion"/>
  </si>
  <si>
    <t>8*5MM CB8050/CC8025 GRAPEADE 18-3211TPG</t>
  </si>
  <si>
    <t xml:space="preserve">8*5MM CB8050/CC8025 MEDIUM CHARCOAL 18-0601TPG  </t>
  </si>
  <si>
    <t>10MM*6MM  CB1060/CC1030 BLACK</t>
  </si>
  <si>
    <t>CB12-13</t>
    <phoneticPr fontId="1" type="noConversion"/>
  </si>
  <si>
    <t>CB17-21</t>
    <phoneticPr fontId="1" type="noConversion"/>
  </si>
  <si>
    <t>CB29</t>
  </si>
  <si>
    <t>CB39</t>
    <phoneticPr fontId="1" type="noConversion"/>
  </si>
  <si>
    <t>CB41-43</t>
    <phoneticPr fontId="1" type="noConversion"/>
  </si>
  <si>
    <t>CB44-47</t>
    <phoneticPr fontId="1" type="noConversion"/>
  </si>
  <si>
    <t>CB48</t>
    <phoneticPr fontId="1" type="noConversion"/>
  </si>
  <si>
    <t>CB49-54</t>
    <phoneticPr fontId="1" type="noConversion"/>
  </si>
  <si>
    <t>ZX2-3</t>
    <phoneticPr fontId="1" type="noConversion"/>
  </si>
  <si>
    <t>ZX4</t>
  </si>
  <si>
    <t>ZX7</t>
  </si>
  <si>
    <t>ZX8</t>
  </si>
  <si>
    <t>ZX9</t>
  </si>
  <si>
    <t>ZX13</t>
    <phoneticPr fontId="22" type="noConversion"/>
  </si>
  <si>
    <t>ZX14</t>
    <phoneticPr fontId="22" type="noConversion"/>
  </si>
  <si>
    <t>ZX15</t>
    <phoneticPr fontId="22" type="noConversion"/>
  </si>
  <si>
    <t>ZX16</t>
    <phoneticPr fontId="22" type="noConversion"/>
  </si>
  <si>
    <t>ZX17</t>
    <phoneticPr fontId="22" type="noConversion"/>
  </si>
  <si>
    <t>ZX23</t>
  </si>
  <si>
    <t>ZX29</t>
    <phoneticPr fontId="1" type="noConversion"/>
  </si>
  <si>
    <t>ZX30</t>
    <phoneticPr fontId="1" type="noConversion"/>
  </si>
  <si>
    <t>ZX32</t>
  </si>
  <si>
    <t>ZX33</t>
  </si>
  <si>
    <t>ZX34</t>
  </si>
  <si>
    <t>ZX35</t>
  </si>
  <si>
    <t>ZX36</t>
  </si>
  <si>
    <t>ZX37</t>
  </si>
  <si>
    <t>ZX38</t>
  </si>
  <si>
    <t>ZX39</t>
  </si>
  <si>
    <t>ZX40-41</t>
    <phoneticPr fontId="1" type="noConversion"/>
  </si>
  <si>
    <t>ZX42</t>
  </si>
  <si>
    <t>ZX43</t>
  </si>
  <si>
    <t>ZX45-46</t>
    <phoneticPr fontId="1" type="noConversion"/>
  </si>
  <si>
    <t>ZX48</t>
  </si>
  <si>
    <t>ZX49</t>
  </si>
  <si>
    <t>ZX50</t>
  </si>
  <si>
    <t>ZX68-70</t>
    <phoneticPr fontId="1" type="noConversion"/>
  </si>
  <si>
    <t>ZX72</t>
    <phoneticPr fontId="1" type="noConversion"/>
  </si>
  <si>
    <t>ZX73</t>
    <phoneticPr fontId="1" type="noConversion"/>
  </si>
  <si>
    <t>W303-313</t>
    <phoneticPr fontId="1" type="noConversion"/>
  </si>
  <si>
    <t>W314-325</t>
    <phoneticPr fontId="1" type="noConversion"/>
  </si>
  <si>
    <t>W326-335</t>
    <phoneticPr fontId="1" type="noConversion"/>
  </si>
  <si>
    <t>W336-343</t>
    <phoneticPr fontId="1" type="noConversion"/>
  </si>
  <si>
    <t>C112-115     B17-28   117-119</t>
    <phoneticPr fontId="26" type="noConversion"/>
  </si>
  <si>
    <t>CAT584BH SHOE LAST</t>
  </si>
  <si>
    <t>CAT718AH-1 SHOE LAST</t>
  </si>
  <si>
    <t>52" 1.2MM BLACK HL-200419A KAKA SUEDE</t>
  </si>
  <si>
    <t>52" 1.2MM ICED COFFEE 15-1040 HL-200419A KAKA SUEDE</t>
  </si>
  <si>
    <t>52" 1.2MM DAWN BLUE 13-4303 HL-200419A KAKA SUEDE</t>
  </si>
  <si>
    <t>54" BLACK QJF-C23077 STONE WASHED</t>
  </si>
  <si>
    <t>54" 0.7MM HMFQJ KL-138 BUTTERNUT 18-0830TPG</t>
  </si>
  <si>
    <t>58" 1200D BLACK FABRIC</t>
  </si>
  <si>
    <t>BC-2021722 COFFEE BEAN 19-0915 SANDWICH</t>
  </si>
  <si>
    <t>58" 1680D PAVEMENT 19-3900+18P+2MM F50+FOAM+28G</t>
  </si>
  <si>
    <t>54" COFFEE BEAN 19-0915 OT5562 LYCRA+2MM SBR</t>
  </si>
  <si>
    <t>58" BISCUIT 16-1336TPG OT9540+2MM BLACK SBR</t>
  </si>
  <si>
    <t>BC-2021722 BLACK SANDWICH</t>
  </si>
  <si>
    <t>BC-2021722 SAND SANDWICH</t>
  </si>
  <si>
    <t>58" 1200D BROWN FABRIC</t>
  </si>
  <si>
    <t>58" 1200D WHITE FABRIC</t>
  </si>
  <si>
    <t>58" BLACK OT9286+BLACK 60Z CANVAS</t>
  </si>
  <si>
    <t>54" DACHSUND 18-1033 OT9286+60Z BLACK CANVAS</t>
  </si>
  <si>
    <t>58" 1680D BLACK +18P+2MM F50+20G</t>
  </si>
  <si>
    <t>44" 220G BLACK MFS7099 MESH+2MM SBR</t>
  </si>
  <si>
    <t>44" 220G BLACK+COFFE BEAN 19-0915TPG MSF7099 MESH+2MM SBR</t>
  </si>
  <si>
    <t>56" BLACK NYLON QJF-FW211104+6N</t>
  </si>
  <si>
    <t>58" COFFEE BEAN 19-0915 QJF-FW211104+6N</t>
  </si>
  <si>
    <t>58" BROWN SUGAR 17-1134 QJF-FW211104+6N</t>
  </si>
  <si>
    <t>58" HAUTE RED 19-1758 QJF-FW211104+6N</t>
  </si>
  <si>
    <t>56" BLACK QJFFW233086+6N</t>
  </si>
  <si>
    <t>58" DARK BEIGE 18-0928 TPG QJFFW233086+6N</t>
  </si>
  <si>
    <t>58" PEAT 19-1116 QJFFW233086+6N</t>
  </si>
  <si>
    <t>56" DEMITASSE 19-0712 QJFFW233086+6N</t>
  </si>
  <si>
    <t>48" BLUSH FMD-SPERRY25090701 EMBROIDERY FLORAL CANVAS+6N</t>
  </si>
  <si>
    <t>58" 1680D BLACK FABRIC+6A</t>
  </si>
  <si>
    <t>44" 220G BLACK+ COFFEE BEAN 19-0915 TPG MFS7099 MESH+18P</t>
  </si>
  <si>
    <t>44" 220G BLACK+PEAT 19-1116 MFS7099 MESH+18P</t>
  </si>
  <si>
    <t>46" ANTIQUE BRONZE 17-1028TPG HWB22-162 SKETCH+2MM K329+28G</t>
  </si>
  <si>
    <t>46" BIRCH 13-0905TPG HWB22-162 SKETCH+2MM K329+28G</t>
  </si>
  <si>
    <t>44" QUIET SHADE 18-4006TPG DLL560 LINING</t>
  </si>
  <si>
    <t>46" COFFEE BEAN 19-0915 DLL560 MESH</t>
  </si>
  <si>
    <t>54" DARK SHADOWS 19-3906 OT5562+2MM SBR</t>
  </si>
  <si>
    <t>44" 220G BLACK+PEAT 19-1116 MSF7099 MESH+2MM SBR</t>
  </si>
  <si>
    <t>52" 1.2MM DEEP TAUPE 18-1312 HL-200419A KAKA SUEDE</t>
  </si>
  <si>
    <t>44" MANDARIN ORANGE 16-1459TPG DLL560 LINING</t>
  </si>
  <si>
    <t>44" BLACK 100Z CANVAS+6N</t>
  </si>
  <si>
    <t>44" 220G BLACK MFS7099 MESH+18P</t>
  </si>
  <si>
    <t>46" BIRCH 13-0905 DLL560 MESH</t>
  </si>
  <si>
    <t>46" BROWN DLL560 MESH</t>
  </si>
  <si>
    <t>20MM HTRW-3016 COFFEE BEAN 19-0915TPG+SUGAR ALMOND 18-1155TPG</t>
  </si>
  <si>
    <t>14MM LC-098 DACHSHUND 18-1033TPG+PEAT 19-1116TPG</t>
  </si>
  <si>
    <t>20MM HTRW-3016 BLACK+BIKING RED 19-1650TPG</t>
  </si>
  <si>
    <t>42"5MM HTZW-5128 DEEP TAUPE 18-1312TPG+SIMPLY TAUPE 16-0906TPG</t>
  </si>
  <si>
    <t>42"5MM HTZW-5128 DAWN BLUE 13-4303TPG+FROST GREY 17-0000TPG</t>
  </si>
  <si>
    <t>57"5MM HY-4515 BIKING RED 19-1650TPG PFC FREE</t>
  </si>
  <si>
    <t>38''6MM HTW-CA604 SHELTER 17-1310TPG</t>
  </si>
  <si>
    <t>57"5MM HY-4515 LICORICE 19-1102TPG PFC FREE</t>
  </si>
  <si>
    <t>59"5MM HY-4515 DACHSHUND 18-1033TPG PFC FREE</t>
  </si>
  <si>
    <t>57"5MM HY-4515 DACHSHUND 18-1033TPG PFC FREE</t>
  </si>
  <si>
    <t>54"5MM HY-4515 ROUND TASON LACE BLACK</t>
  </si>
  <si>
    <t>58"5MM HY-4515 ROUND TASON LACE BLACK</t>
  </si>
  <si>
    <t>4*4MM JHY-167 DULL ANTIQUE SILVER</t>
  </si>
  <si>
    <t>4*4MM JHY-167 DULL ANTIQUE BRASS</t>
  </si>
  <si>
    <t>JS-1643A BIKING RED 19-1650TPG TRIANGLE EYELET</t>
  </si>
  <si>
    <t>10MM*6MM CB1060/CC1030 BLACK</t>
  </si>
  <si>
    <t>10MM*6MM CB1060/CC1030 DULL ANTI BRASS</t>
  </si>
  <si>
    <t>10MM*6MM CB1060/CC1030 DARK SHADOWS 19-3906TPG</t>
  </si>
  <si>
    <t>CC1260/CC11530 (6MM) BLACK</t>
  </si>
  <si>
    <t>CC1260/CC11530 (6MM) DULL ANTI COPPER JC-38</t>
  </si>
  <si>
    <t>34*10MM HD-409 SEMI-MATTE ANTIQUE SILVER METAL</t>
  </si>
  <si>
    <t>10MM JS-27A SEMI-MATTE ANTIQUE BRASS HOOK METAL NON WICKING PFC FREE</t>
  </si>
  <si>
    <t>10MM JS-27A  SEMI-MATTE ANTIQUE SILVER HOOK METAL NON WICKING PFC FREE</t>
  </si>
  <si>
    <t>7MM JS-4449AG SEMI-MATTE ANTIQUE SILVER LOCALLY SOURCE POINTED METAL STUDS 5MM</t>
  </si>
  <si>
    <t>M8 THREAD NON WICKING (PFC FREE)</t>
  </si>
  <si>
    <t>JHC-1232 (7MM) JH-17 DULL ANTI COPPER</t>
  </si>
  <si>
    <t>15MM JHC-1471 (6MM) JH-06 DULL ANTI BRASS</t>
  </si>
  <si>
    <t>10MM JHC-715+11*4.5*3MM WASHER 6MM JH-12 DULL ANTI GUNMETAL</t>
  </si>
  <si>
    <t>10MM JHC-715+11*4.5*3MM WASHER 6MM JH-09 DULL ANTI SILVER</t>
  </si>
  <si>
    <t>10MM JHC-715+11*4.5*3MM WASHER 6MM JH-06 DULL ANTI  BRASS</t>
  </si>
  <si>
    <t>10MM JHC-715+11*4.5*3MM WASHER 6MM JH-06 DULL ANTI  COPPER JC-38</t>
  </si>
  <si>
    <t>10MM JHC-715+11*4.5*3MM WASHER 6MM JH-06 DULL ANTI GOLD</t>
  </si>
  <si>
    <t>JHC-1270/11530 11*5.6*3MM (6MM) JH-12 DULL ANTI GUNMETAL</t>
  </si>
  <si>
    <t>JHC-1270/11530 11*5.6*3MM WASHER (6MM) JH-06 DULL ANTI  BRASS</t>
  </si>
  <si>
    <t>JHC-1270/11530 11*5.6*3MM WASHER 7MM JH-06 DULL ANTI  BRASS</t>
  </si>
  <si>
    <t>JHC-1270/11530 12*5.3*7MM+11*5.6*3MM GUNMETAL JH-12 METAL HEXAGON EYELETS 7MM</t>
  </si>
  <si>
    <t>CAT584B SHOE LAST</t>
  </si>
  <si>
    <t>CAT1153B SHOE LAST</t>
  </si>
  <si>
    <t>54" WHITE WET PIG PU HLS-160919 PU</t>
  </si>
  <si>
    <t>52" 0.7MM YC-07CAT 74DE COLOR 9# PU</t>
  </si>
  <si>
    <t>52" 0.7MM YC-07CAT 74DE COLOR 1# PU</t>
  </si>
  <si>
    <t>54" 0.7MM CARAFE 19-1116 YC-07CAT 74DE PU</t>
  </si>
  <si>
    <t>52" 0.7MM YC-07CAT 74DE COLOR 16# PU</t>
  </si>
  <si>
    <t xml:space="preserve">27" 0.8MM BLACK BETA-NFNWK+RP: T2000 PU </t>
  </si>
  <si>
    <t>APPLE CINAMON 17-1015TPG CMC-23418+PFC</t>
  </si>
  <si>
    <t>OXFORD TAN 15-1306 0.6MM HMGRS LYK099 TPU</t>
  </si>
  <si>
    <t>MUSHROOM 14-1305 HMRGS LYKK099</t>
  </si>
  <si>
    <t>BLACK 0.6MM HMGRS LYK099 TPU</t>
  </si>
  <si>
    <t>20MM TAN 16-1334TPG YX0060 GORE</t>
  </si>
  <si>
    <t>50MM TURKISH COFFEE 19-0812TPG YXZ-108 GORE</t>
  </si>
  <si>
    <t>JS-10593 DULL ANTI BRASS</t>
  </si>
  <si>
    <t>JS-10593 JC-38 COPPER</t>
  </si>
  <si>
    <t>35MM JS-7251 5*37.5 JC-38 COPPER</t>
  </si>
  <si>
    <t>35MM JS-7251 5*37.5 DULL ANTI BRASS</t>
  </si>
  <si>
    <t>44"5MM HTZW-5128 DAWN BLUE 13-4303TPG+FROST GREY 17-0000TPG</t>
  </si>
  <si>
    <t>44"5MM HTZW-5128 DEEP TAUPE 18-1312TPG+SIMPLY TAUPE 16-0906TPG</t>
  </si>
  <si>
    <t>20MM HTRW-3016 BLACK+TORNADO 18-3907TPG</t>
  </si>
  <si>
    <t>20MM HTRW-3016 DARK SHADOWS 19-3906TPG+HAUTE RED 19-1758TPG</t>
  </si>
  <si>
    <t>20MM HTRW-3016 BUTTERNUT 18-0830TPG+GOLD FLAKE 16-0748TPG</t>
  </si>
  <si>
    <t>14MM LC-098 BLACK+PAVEMENT 19-3900TPG</t>
  </si>
  <si>
    <t>21MM HTG-1004Y SAND 15-1225TPG NYLON GORE</t>
  </si>
  <si>
    <t>JH-CA62 6MM MATT BLACK</t>
  </si>
  <si>
    <t>11.5*5.8 JH-CA15 DULL ANTI GUNMETAL</t>
  </si>
  <si>
    <t>HG-01 (7MM) JC-38 COPPER</t>
  </si>
  <si>
    <t>14MM TSL311 DUSTED CLAY 15-1429TPG (PFC FREE)</t>
  </si>
  <si>
    <t>14MM TSL311 APPLE CINNAMON 17-1045TPG (PFC FREE)</t>
  </si>
  <si>
    <t>20MM TSM119 COFFEE BEAN 19-0915TPG (PFC FREE)</t>
  </si>
  <si>
    <t>20MM TSM119 WALNUT 18-1112TPG (PFC FREE)</t>
  </si>
  <si>
    <t>36"8MM TS21-013 BASE: BLACK, FLECK x 1: GHOST GRAY 16-4703TPG, FLECK x 2: ASPHALT 19-0201TPG COTTON WITH FLECK LACE</t>
  </si>
  <si>
    <t>38"8MM TS21-013 BASE: BLACK, FLECK x 1: GHOST GRAY 16-4703TPG, FLECK x 2: ASPHALT 19-0201TPG COTTON WITH FLECK LACE</t>
  </si>
  <si>
    <t>36"8MM TS21-013 BLACK FLAT LACE</t>
  </si>
  <si>
    <t>38"8MM TS21-013 BLACK FLAT LACE</t>
  </si>
  <si>
    <t>40"4MM TSL1137 BLACK LACE</t>
  </si>
  <si>
    <t>42"4MM TSL1137 BLACK LACE</t>
  </si>
  <si>
    <t>48"5MM TSL924 BLACK ROUND COTTON LACE</t>
  </si>
  <si>
    <t>50"5MM TSL924 BLACK ROUND COTTON LACE</t>
  </si>
  <si>
    <t>125MM TSL907 COCOA BROWN 18-1222TPG</t>
  </si>
  <si>
    <t>10MM FHM00002 BLACK BASE+3MM GARGOYLE 18-0503 TPG REFLECTIVE STRIPE HEEL WEBBING</t>
  </si>
  <si>
    <t>9*7.5MM SZ-233 IMITATION GOLD ROUND RIVET-COPPER-NICKLE FREE</t>
  </si>
  <si>
    <t>16*5*5.5MM SZ-190 SEMI-MATTE BLACK SOURCE OVAL RIVETED EYELET METAL</t>
  </si>
  <si>
    <t>JHC-113 10.2*5.8*7.5+11.5*6.1*3MM (7.5MM) DULL ANTI BRASS HEX EYELET</t>
  </si>
  <si>
    <t>JHC-113 10.2*5.8*7.5+11.5*6.1*3MM (7.5MM) DULL ANTI GOLD HEX EYELET</t>
  </si>
  <si>
    <t>JHC-491 10MM+11*4.3*3MM (5.2MM) ANTI BRASS DULL</t>
  </si>
  <si>
    <t>10MM JHC-1025 6MM+11*5.3*3MM WASHER MATT SILVER JC-26</t>
  </si>
  <si>
    <t>10MM JHC-1025 5MM+11*5.3*3MM WASHER IMITATION SILVER JC-30</t>
  </si>
  <si>
    <t>10MM JHC-1025 5MM+11*5.3*3MM WASHER DULL ANTI GOLD</t>
  </si>
  <si>
    <t>18MM JHC-1162+RIVET 7*4*6MM+9*4.5*3MM JH-09 ANTI GUNMETAL DULL</t>
  </si>
  <si>
    <t>18MM JHC-1162+RIVET 7*4*6MM+9*4.5*3MM JH-06 DULL ANTI BRASS</t>
  </si>
  <si>
    <t>JHC-1217 9*3MM JH-09 DULL ANTI SILVER</t>
  </si>
  <si>
    <t>JHC-1232 (7MM) JH-09 DULL ANTI SILVER</t>
  </si>
  <si>
    <t>JHC-1232 (7MM) JH-06 DULL ANTI BRASS</t>
  </si>
  <si>
    <t>JHC-1270/11530 12*5.3*7MM+11*5.6*3MM GUNMETAL (7MM) JH-12 METAL HEXAGON EYELET</t>
  </si>
  <si>
    <t>JHC-1270/11530 11*5.6*3MM WASHER (6MM) DULL ANTI GOLD</t>
  </si>
  <si>
    <t>JHC-1270/11530 11*5.6*3MM WASHER (6MM) JH-17 DULL ANTI COPPER</t>
  </si>
  <si>
    <t>15MM JHC-1471 (6MM) JH-09 DULL ANTI SILVER</t>
  </si>
  <si>
    <t>SQ-004 MATTE BLACK</t>
  </si>
  <si>
    <t>SQ-004 DULL ANTI BRASS</t>
  </si>
  <si>
    <t>SQ-007 MATTE BLACK</t>
  </si>
  <si>
    <t>SQ-007 DULL ANTI BRASS</t>
  </si>
  <si>
    <t>08209</t>
  </si>
  <si>
    <t>CN260116</t>
  </si>
  <si>
    <t>CN260123</t>
  </si>
  <si>
    <t>11.5*6MM HD-19 SEMI-MATTE ANTIQUE SILVER EYELET METAL NON WICKING PFC FREE</t>
  </si>
  <si>
    <t>11.5*6MM HD-19 SEMI-MATTE ANTIQUE BRASS EYELET METAL NON WICKING PFC FREE</t>
  </si>
  <si>
    <t>HD-68 22MM SEMI-MATTE ANTIQUE SILVER  BUCKLE</t>
  </si>
  <si>
    <t xml:space="preserve">8*4*7MM HD-9 SEMI-MATTE BLACK METAL RIVET 5MM </t>
  </si>
  <si>
    <t>10*6MM HD-118 SEMI-MATTE ANTIQUE SILVER EYELETS METAL</t>
  </si>
  <si>
    <t>10*6MM HD-118  SEMI-MATTE ANTIQUE BRASS EYELETS METAL</t>
  </si>
  <si>
    <t>10*6MM HD-118 SEMI-MATTE ANTIQUE BLACK EYELETS METAL</t>
  </si>
  <si>
    <t>10*6MM HD-118 SEMI-MATTE BLACK EYELETS METAL</t>
  </si>
  <si>
    <t>JHC-1223A 10*5.7*5MM (5MM) IMITATION SILVER</t>
  </si>
  <si>
    <t>JHC-1223 10*5.7*5MM (5MM) IMITATION SILVER</t>
  </si>
  <si>
    <t>JHC-1223 10*5.7*6MM+10*6.1*3MM WASHER (6MM) JH-09 DULL ANTI SILVER</t>
  </si>
  <si>
    <t>HG-01 (7MM) MATT BLACK</t>
  </si>
  <si>
    <t>JHC-1223 10*5.7*6MM+10*6.1*3MM WASHER (6MM) JH-06 DULL ANTI BRASS</t>
  </si>
  <si>
    <t>JHC-1223A 10*5.7*6MM+10*6.1*3MM WASHER (6MM) JH-06 DULL ANTI BRASS</t>
  </si>
  <si>
    <t>JHC-1223 10*5.7*6MM+10*6.1*3MM WASHER (6MM) JH-03 MATT SILVER</t>
  </si>
  <si>
    <t>JHC-1223A 10*5.7*6MM (6MM) IMITATION SILVER</t>
  </si>
  <si>
    <t>JHC-1223 10*5.7*6MM+10*6.1*3MM WASHER (6MM) IMITATION SILVER</t>
  </si>
  <si>
    <t>JHC-1223 10*5.7*6MM+10*6.1*3MM WASHER (7MM) IMITATION SILVER</t>
  </si>
  <si>
    <t>JHC-1223A 10*5.7*7MM (7MM) JH-09 DULL ANTI SILVER</t>
  </si>
  <si>
    <t>JHC-1223A 10*5.7*5MM (5MM) DULL ANTI GOLD</t>
  </si>
  <si>
    <t>JHC-1223A 10*5.7*6MM (6MM) DULL ANTI GOLD</t>
  </si>
  <si>
    <t>JHC-1223 10*5.7*6MM+10*6.1*3MM WASHER (6MM) DULL ANTI GOLD</t>
  </si>
  <si>
    <t>JHC-1223A 10*5.7*7MM (7MM) DULL ANTI GOLD</t>
  </si>
  <si>
    <t>CC1260/CC11530 (6MM) DULL ANTI GUNMETAL</t>
  </si>
  <si>
    <t>CC1260/CC11530 (6MM) DULL ANTI SILVER</t>
  </si>
  <si>
    <t>JHC-113 10.2*5.8*7+11.5*6.1*3MM ANTI BRASS DULL</t>
  </si>
  <si>
    <t>44" BLACK DLL560 LINING+2MM BLACK FOAM+WATERPROOF TRICOT</t>
  </si>
  <si>
    <t>CB6-10</t>
  </si>
  <si>
    <t>CB31-33</t>
  </si>
  <si>
    <t>CB36-38</t>
  </si>
  <si>
    <t>54" DARK SHADOW 19-3906 OT9286+60Z CANVAS</t>
  </si>
  <si>
    <t>58" 1680D PEAT 19-1116TPG+6N</t>
  </si>
  <si>
    <t>46" CORNSTALK 16-1315 DLL560+2MM FOAM+20G</t>
  </si>
  <si>
    <t>54" 0.8MM DLP1305 COSMO STROBEL</t>
  </si>
  <si>
    <t xml:space="preserve">7” 5# BLACK NYLON ZIPPER+ANTIQUE SILVER METAL ZIPPER PULL (KFZ BOTTOM)+RB-08 </t>
  </si>
  <si>
    <t>7” 5# BLACK+KF0699 BLACK NYLON+EDGE REVERSE ZIPPER+SEMI-MATTE METAL ZIPPER (KFZ BOTTOM)</t>
  </si>
  <si>
    <t>35"10MM XW-127 BLACK BASE,CHARCOAL GRAY 18-0601TPG TEXT  "WATERPROOF" TEXT RUBBER /黑色底 +黑灰色 防水热塑性塑料</t>
  </si>
  <si>
    <t>35"10MM XW-127 BLACK BASE,COFFEE BEAN 19-0915TPG TEXT "WATERPROOF" TEXT RUBBER /黑色底+黑灰色 防水热塑性塑料</t>
  </si>
  <si>
    <t>85MM TSL907 TOTAL ECLIPSE 19-4010 ELASTIC GORE</t>
  </si>
  <si>
    <t>38"5MM H011906 BLACK OVAL LACE WITH PLASTIC TIP</t>
  </si>
  <si>
    <t>57"5MM HY-4515 橙红色 GOLD FLAME 16-1449TPG 圓形鞋帶+防虹吸 (PFC FREE)</t>
  </si>
  <si>
    <t>59"5MM HY-4515 橙红色 GOLD FLAME 16-1449TPG 圓形鞋帶+防虹吸 (PFC FREE)</t>
  </si>
  <si>
    <t>42"5MM HTZW-5128 冰咖啡色ICED COFFEE 15-1040TPG+桦木色 BIRCH 13-0905TPG 双色圆形鞋带</t>
  </si>
  <si>
    <t>44"5MM HTZW-5128 冰咖啡色ICED COFFEE 15-1040TPG+桦木色 BIRCH 13-0905TPG 双色圆形鞋带</t>
  </si>
  <si>
    <t>45"6MM HTW-CA604 黑色 BLACK 扁平棉质鞋带</t>
  </si>
  <si>
    <t>47"6MM HTW-CA604 黑色 BLACK 扁平棉质鞋带</t>
  </si>
  <si>
    <t>58"5MM HY-4515 黑色BLACK 圆形鞋带+防虹吸 (PFC FREE)</t>
  </si>
  <si>
    <t>60"5MM HY-4515 黑色BLACK 圆形鞋带+防虹吸 (PFC FREE)</t>
  </si>
  <si>
    <t>45"6MM HTW-CA604 DACHSHUND 18-1033TPG</t>
  </si>
  <si>
    <t>47"6MM HTW-CA604 DACHSHUND 18-1033TPG</t>
  </si>
  <si>
    <t>27*20MM HD-26 SEMI-MATTE ANTIQUE BRASS METAL LOGO (3MM)</t>
  </si>
  <si>
    <t>27*20MM HD-26 SEMI-MATTE ANTIQUE SILVER METAL LOGO (3MM)</t>
  </si>
  <si>
    <t>31*23MM HD-14 SEMI-MATTE ANTIQUE SILVER METAL LOGO</t>
  </si>
  <si>
    <t>85MM TSL907 CORNSTALK 16-1315 ELASTIC GORE/米黃色松紧带</t>
  </si>
  <si>
    <t>125MM TSL907 COFFEE BEAN 19-0915TPG</t>
  </si>
  <si>
    <t xml:space="preserve">4MM BLACK N0029 SQUARE SHOELACE (30%POLYES+70%RUBBER) /黑色方形上蜡棉鞋帶 </t>
  </si>
  <si>
    <t>15MM CTTW-W0597 CINNAMON SWIRL 17-1324TPG</t>
  </si>
  <si>
    <t>15MM CTTW-W0597 DEEP TAUPE 18-1312TPG</t>
  </si>
  <si>
    <t>1MM BLACK ELASTIC/黑色圆形松紧带</t>
  </si>
  <si>
    <t>20MM SF-W-2420 MANDARIN ORANGE 16-1459TPG BASE,BLACK STRIPES WEBBING NON WICKING PFC FREE/曼达林橘色底+黑色色中间防水扁平后织带</t>
  </si>
  <si>
    <t>22MM WHITE DLP1308 TAPE/白色高透防水条条</t>
  </si>
  <si>
    <t>3.5MMX3.0MMX28" 122-11 DK COFFEE</t>
  </si>
  <si>
    <t>3.5MMX3.0MMX45" 122-11 DK COFFEE</t>
  </si>
  <si>
    <t>3.5MMX3.0MMX47" 122-11 DK COFFEE</t>
  </si>
  <si>
    <t>3.5MMX3.0MMX44" 122-11 DK COFFEE</t>
  </si>
  <si>
    <t>3.5MMX3.0MMX42" 785-215DT THRU CHESTNUT</t>
  </si>
  <si>
    <t>3.5MMX3.0MMX44" 785-215DT THRU CHESTNUT</t>
  </si>
  <si>
    <t>3.2MMX2.8MMX34" 624 SPACE BLUE</t>
  </si>
  <si>
    <t>3.2MMX2.8MMX36" 624 SPACE BLUE</t>
  </si>
  <si>
    <t>3.2MMX2.8MMX38" 624 SPACE BLUE</t>
  </si>
  <si>
    <t>3.2MMX2.8MMX40" 624 SPACE BLUE</t>
  </si>
  <si>
    <t>3.5MMX3.0MMX26" 240-03DT THRU CHEROKEE</t>
  </si>
  <si>
    <t>3.5MMX3.0MMX28" 240-03DT THRU CHEROKEE</t>
  </si>
  <si>
    <t>VN260224ISA</t>
  </si>
  <si>
    <t>CN260130</t>
  </si>
  <si>
    <t>53301 088 001 ROSE PINS</t>
  </si>
  <si>
    <t>53302 088 001 ROSE PINS</t>
  </si>
  <si>
    <t>53303 088 001 ROSE PINS</t>
  </si>
  <si>
    <t>53304 088 001 ROSE PINS</t>
  </si>
  <si>
    <t>C4-8</t>
  </si>
  <si>
    <t>6D24" MARK LINES</t>
  </si>
  <si>
    <t>6D40" MARK LINES</t>
  </si>
  <si>
    <t>JS-539WA10 5MM ANTI BRASS DULL WATERPROOF LOGO</t>
  </si>
  <si>
    <t>8*5*3.5MM C8050X  DULL ANTI GUNMETAL HEXAGON EYELETS (1MM)</t>
  </si>
  <si>
    <t>8*5*3.5MM C8050X  DULL ANTI GOLD HEXAGON EYELETS (1MM)</t>
  </si>
  <si>
    <t>150MM BXE-1913A 腊肠色 DACHSHUND 18-1033TPG ELASTIC GORE/三筋单层松紧带</t>
  </si>
  <si>
    <t>6"8#蜂蜜色HONEY 布边+8#金色GOLD 拉齿+金色GOLD拉头+下挡齿 (8#KF1150)</t>
  </si>
  <si>
    <t>6"8#黑色BLACK 布边+8#银色SILVER 拉齿+银色+SILVER拉头+下挡齿 (8#KF1150)</t>
  </si>
  <si>
    <t>HARLEY DAVIDSON NORMAL WRAPPING PAPER BLACK LOGO</t>
  </si>
  <si>
    <t>C1-3</t>
  </si>
  <si>
    <t>46"8MM YCCN-EF0170 咖红色SEQUOIA 19-1333TPG 扁平鞋带</t>
  </si>
  <si>
    <t>48"8MM YCCN-EF0170 咖红色SEQUOIA 19-1333TPG 扁平鞋带</t>
  </si>
  <si>
    <t>40"8MM YC-8916  黑色BLACK+野鸽子色 WILD DOVE 17-1501 TPG 双色特多龙扁鞋带</t>
  </si>
  <si>
    <t>42"8MM YC-8916  黑色BLACK+野鸽子色 WILD DOVE 17-1501 TPG 双色特多龙扁鞋带</t>
  </si>
  <si>
    <t>BLACK NIC-002 TPU INJECTION EYELET</t>
  </si>
  <si>
    <t>25MM DACHSHUND 18-1033TPG TSL1199 WEBBING/腊肠色织带</t>
  </si>
  <si>
    <t>20MM TAN 16-1334TPG YX0060 GORE/棕色单层三筋松紧带</t>
  </si>
  <si>
    <t xml:space="preserve">50MM BLACK YXZ-108 GORE/黑色双针纬松紧带      </t>
  </si>
  <si>
    <t>60MM BLACK YXZ-108 GORE/黑色双针纬松紧带</t>
  </si>
  <si>
    <t>25MM DRESS BLUES 19-4024TPG YX-0060 GORE/爵士蓝色  松紧带</t>
  </si>
  <si>
    <t>CAT1100C-SP SHOE LAST</t>
  </si>
  <si>
    <t>L43868 SHOE LAST</t>
  </si>
  <si>
    <t>46" GLAZED GINGER 18-1154 DLL560 MESH</t>
  </si>
  <si>
    <t>46" DACHSHUND 18-1033 DLL560 MESH</t>
  </si>
  <si>
    <t xml:space="preserve">54" 0.7MM HMFQJ KL-138 PEAT 19-1116TPG </t>
  </si>
  <si>
    <t>54" 0.7MM LT PEANUT SUPER FIBER LINING</t>
  </si>
  <si>
    <t>46" OXFORD TAN 15-1306TPG HWB22-C162 SKETCH MESH+2MM K329+20G</t>
  </si>
  <si>
    <t>46" OXFORD TAN 15-1306 DLL560+2MM K360+20G</t>
  </si>
  <si>
    <t>46" CAT YELLOW CITRUS 14-0955TPG DLL560</t>
  </si>
  <si>
    <t>46" SHELTER 17-1310TPG DLL560</t>
  </si>
  <si>
    <t>46" DARK GULL GREY 18-0403TPG HWB22-C162 SKETCH MESH</t>
  </si>
  <si>
    <t>46" TOBACCO BROWN 17-1327TPG HWB22-C162 SKETCH MESH</t>
  </si>
  <si>
    <t>56" GREY HW-6040 TWLL+16P</t>
  </si>
  <si>
    <t>46" BLACK BY-M240804 BK MESH+130G</t>
  </si>
  <si>
    <t>46" DK BROWN BY-M240804 BK MESH+130G</t>
  </si>
  <si>
    <t>46" HY-6870 BK BLACK+2MM K360+20G</t>
  </si>
  <si>
    <t>58" TANGERINE TANGO 17-1463+2MM FOAM+20G</t>
  </si>
  <si>
    <t>BO2601002A</t>
  </si>
  <si>
    <t>CN260206</t>
  </si>
  <si>
    <t>H133-141</t>
  </si>
  <si>
    <t>H347-363</t>
  </si>
  <si>
    <t>52" 0.7MM CHOCOLATE TORTE 19-1109 PIG PU</t>
  </si>
  <si>
    <t>52" 0.7MM YC-07CAT 74DE COLOR 17# PU</t>
  </si>
  <si>
    <t>SHOE LABEL</t>
  </si>
  <si>
    <t>44"4MM TAUPE/OFF WHITE TASLON ROUND LACE/褐色/象牙白色 雙色圓形特多龍棉鞋帶+透明鞋帶頭</t>
  </si>
  <si>
    <t>42"4MM TAUPE/OFF WHITE TASLON ROUND LACE/褐色/象牙白色 雙色圓形特多龍棉鞋帶+透明鞋帶頭</t>
  </si>
  <si>
    <t>46"8MM YCCN-EF0170 咖啡豆色 COFFEE BEAN 19-0915TPG 扁平鞋带</t>
  </si>
  <si>
    <t>48"8MM YCCN-EF0170 咖啡豆色 COFFEE BEAN 19-0915TPG 扁平鞋带</t>
  </si>
  <si>
    <t>47"5MM LINEN+BROWN PT-005 ROUND LACE/亚麻色+褐色圆形鞋带</t>
  </si>
  <si>
    <t>49"5MM LINEN+BROWN PT-005 ROUND LACE/亚麻色+褐色圆形鞋带</t>
  </si>
  <si>
    <t>43"4MM BY-L2407 DACHSHUND 18-1033TPG ROUND TASLON/腊肠色圆形间点特多龙鞋带</t>
  </si>
  <si>
    <t>45"4MM BY-L2407 DACHSHUND 18-1033TPG ROUND TASLON/腊肠色圆形间点特多龙鞋带</t>
  </si>
  <si>
    <t>43"4MM BY-L2407 COFFEE BEAN 19-0915TPG ROUND TASLON/咖啡豆色圆形间点特多龙鞋带</t>
  </si>
  <si>
    <t>45"4MM BY-L2407 COFFEE BEAN 19-0915TPG ROUND TASLON/咖啡豆色圆形间点特多龙鞋带</t>
  </si>
  <si>
    <t>54"5MM BY-C0190 ROUND TASLON LACE 桂圓色 APPLE CINNAMON 17-1045TPG+牛津棕色 OXFORD TAN 15-1306TPG 双色椭圆形扁鞋带+防虹吸(PFC FREE)</t>
  </si>
  <si>
    <t>58"5MM BY-C0190 ROUND TASLON LACE 桂圓色 APPLE CINNAMON 17-1045TPG+牛津棕色 OXFORD TAN 15-1306TPG 双色椭圆形扁鞋带+防虹吸(PFC FREE)</t>
  </si>
  <si>
    <t>3.5MMX3.0MMX26" 122-11 DK COFFEE</t>
  </si>
  <si>
    <t>3.5MMX2.8MMX42" 245-17 DK BROWN</t>
  </si>
  <si>
    <t>3.5MMX2.8MMX44" 245-17 DK BROWN</t>
  </si>
  <si>
    <t>VN260303ISA</t>
  </si>
  <si>
    <t>BO2603001A-C</t>
  </si>
  <si>
    <t>HANGTAG WITH HOLOGRAM STICKER</t>
  </si>
  <si>
    <t>1-20</t>
  </si>
  <si>
    <t>46"4MM HY-5473 咖啡色DEMITASSE 19-0712TPG+肉桂色CINNAMON SWIRL 17-1324TPG双色圆形鞋带</t>
  </si>
  <si>
    <t>48"4MM HY-5473 咖啡色DEMITASSE 19-0712TPG+肉桂色CINNAMON SWIRL 17-1324TPG双色圆形鞋带</t>
  </si>
  <si>
    <t>46"4MM HY-5473 棕土咖色SEPIA TINT 17-1314TPG+香菇色 SHITAKE 18-1015TPG双色圆形鞋带</t>
  </si>
  <si>
    <t>48"4MM HY-5473 棕土咖色SEPIA TINT 17-1314TPG+香菇色 SHITAKE 18-1015TPG双色圆形鞋带</t>
  </si>
  <si>
    <t>38"4MM LT19EF-035 BIRCH 13-0905TPG RECYCLED POLYESTER TASLON LACE 桦木色圆形鞋带</t>
  </si>
  <si>
    <t>40"4MM LT19EF-035 BIRCH 13-0905TPG RECYCLED POLYESTER TASLON LACE 桦木色圆形鞋带</t>
  </si>
  <si>
    <t>125MM TSL907 黑色BLACK 双层松紧带</t>
  </si>
  <si>
    <t>21MM HTG-1004Y 黑色BLACK 加密松緊帶</t>
  </si>
  <si>
    <t>42"5MM HTZW-5128  黎明蓝色DAWN BLUE 13-4303TPG+冷灰色 FROST GREY 17-0000TPG双色圆形鞋带</t>
  </si>
  <si>
    <t>44"5MM HTZW-5128  黎明蓝色DAWN BLUE 13-4303TPG+冷灰色 FROST GREY 17-0000TPG双色圆形鞋带</t>
  </si>
  <si>
    <t>42"5MM HTZW-5128 红土咖色DEEP TAUPE 18-1312TPG+草灰色SIMPLY TAUPE 16-0906TPG 双色圆形鞋带</t>
  </si>
  <si>
    <t>44"5MM HTZW-5128 红土咖色DEEP TAUPE 18-1312TPG+草灰色SIMPLY TAUPE 16-0906TPG 双色圆形鞋带</t>
  </si>
  <si>
    <t>20MM TSM119  咖啡豆色COFFEE BEAN 19-0915TPG 平纹织带WEBBING+防虹吸（(PFC FREE)</t>
  </si>
  <si>
    <t>44" 4MM 25C90  黑色 BLACK  圆形特多龙鞋带</t>
  </si>
  <si>
    <t>26MM JHY-200 DULL ANTI SILVER LATERAL D-RING METAL/雾面古银色 D扣子</t>
  </si>
  <si>
    <t>CB2-10</t>
    <phoneticPr fontId="1" type="noConversion"/>
  </si>
  <si>
    <t>CB16-17</t>
    <phoneticPr fontId="1" type="noConversion"/>
  </si>
  <si>
    <t>CB20</t>
    <phoneticPr fontId="1" type="noConversion"/>
  </si>
  <si>
    <t>CB21-24</t>
    <phoneticPr fontId="1" type="noConversion"/>
  </si>
  <si>
    <t>CB25-27</t>
    <phoneticPr fontId="1" type="noConversion"/>
  </si>
  <si>
    <t>CB30-32</t>
    <phoneticPr fontId="1" type="noConversion"/>
  </si>
  <si>
    <t>CB33</t>
    <phoneticPr fontId="1" type="noConversion"/>
  </si>
  <si>
    <t>CB34</t>
    <phoneticPr fontId="1" type="noConversion"/>
  </si>
  <si>
    <t>CB35-36</t>
    <phoneticPr fontId="1" type="noConversion"/>
  </si>
  <si>
    <t>CB37</t>
    <phoneticPr fontId="1" type="noConversion"/>
  </si>
  <si>
    <t>CB41-44</t>
    <phoneticPr fontId="1" type="noConversion"/>
  </si>
  <si>
    <t>CB48-53</t>
    <phoneticPr fontId="23" type="noConversion"/>
  </si>
  <si>
    <t>CB54</t>
    <phoneticPr fontId="1" type="noConversion"/>
  </si>
  <si>
    <t>CB55-56</t>
    <phoneticPr fontId="1" type="noConversion"/>
  </si>
  <si>
    <t>CB61-63</t>
    <phoneticPr fontId="1" type="noConversion"/>
  </si>
  <si>
    <t>CB65-67</t>
    <phoneticPr fontId="1" type="noConversion"/>
  </si>
  <si>
    <t>CB68</t>
    <phoneticPr fontId="1" type="noConversion"/>
  </si>
  <si>
    <t>CB69</t>
  </si>
  <si>
    <t>CB70</t>
  </si>
  <si>
    <t>CB71-74</t>
    <phoneticPr fontId="1" type="noConversion"/>
  </si>
  <si>
    <t>CB75-77</t>
    <phoneticPr fontId="1" type="noConversion"/>
  </si>
  <si>
    <t>CB78</t>
  </si>
  <si>
    <t>CB83-84</t>
    <phoneticPr fontId="1" type="noConversion"/>
  </si>
  <si>
    <t>CB85</t>
  </si>
  <si>
    <t>CB86-87</t>
    <phoneticPr fontId="1" type="noConversion"/>
  </si>
  <si>
    <t>CB88</t>
  </si>
  <si>
    <t>CB89</t>
  </si>
  <si>
    <t>CB90-91</t>
    <phoneticPr fontId="1" type="noConversion"/>
  </si>
  <si>
    <t>CB92-93</t>
    <phoneticPr fontId="1" type="noConversion"/>
  </si>
  <si>
    <t>CB94</t>
  </si>
  <si>
    <t>CB95</t>
  </si>
  <si>
    <t>CB97</t>
  </si>
  <si>
    <t>CB98</t>
  </si>
  <si>
    <t>CB99</t>
  </si>
  <si>
    <t>CB100</t>
  </si>
  <si>
    <t>CB101-105</t>
    <phoneticPr fontId="1" type="noConversion"/>
  </si>
  <si>
    <t>CB106-127</t>
    <phoneticPr fontId="1" type="noConversion"/>
  </si>
  <si>
    <t>CB128-136</t>
    <phoneticPr fontId="1" type="noConversion"/>
  </si>
  <si>
    <t>CB137-138</t>
    <phoneticPr fontId="1" type="noConversion"/>
  </si>
  <si>
    <t>CB139-143</t>
    <phoneticPr fontId="1" type="noConversion"/>
  </si>
  <si>
    <t>CB144</t>
  </si>
  <si>
    <t>CB145</t>
  </si>
  <si>
    <t>CB146</t>
  </si>
  <si>
    <t>CB147-149</t>
    <phoneticPr fontId="1" type="noConversion"/>
  </si>
  <si>
    <t>CB150</t>
  </si>
  <si>
    <t>CB151</t>
  </si>
  <si>
    <t>CB152</t>
  </si>
  <si>
    <t>CB153</t>
  </si>
  <si>
    <t>CB154</t>
  </si>
  <si>
    <t>CB155-156</t>
    <phoneticPr fontId="1" type="noConversion"/>
  </si>
  <si>
    <t>CB157-158</t>
    <phoneticPr fontId="1" type="noConversion"/>
  </si>
  <si>
    <t>CB159</t>
  </si>
  <si>
    <t>CB160</t>
  </si>
  <si>
    <t>CB161</t>
  </si>
  <si>
    <t>CB162-164</t>
    <phoneticPr fontId="1" type="noConversion"/>
  </si>
  <si>
    <t>CB165-166</t>
    <phoneticPr fontId="1" type="noConversion"/>
  </si>
  <si>
    <t>CB167-170</t>
    <phoneticPr fontId="1" type="noConversion"/>
  </si>
  <si>
    <t>CB171</t>
    <phoneticPr fontId="1" type="noConversion"/>
  </si>
  <si>
    <t>CB172</t>
  </si>
  <si>
    <t>CB173</t>
  </si>
  <si>
    <t>CB174</t>
  </si>
  <si>
    <t>CB175-177</t>
    <phoneticPr fontId="1" type="noConversion"/>
  </si>
  <si>
    <t>CB178-179</t>
    <phoneticPr fontId="1" type="noConversion"/>
  </si>
  <si>
    <t>CB180-181</t>
    <phoneticPr fontId="1" type="noConversion"/>
  </si>
  <si>
    <t>CB182-187</t>
    <phoneticPr fontId="1" type="noConversion"/>
  </si>
  <si>
    <t>CB188</t>
  </si>
  <si>
    <t>CB189</t>
  </si>
  <si>
    <t>CB190</t>
  </si>
  <si>
    <t>CB191-193</t>
    <phoneticPr fontId="1" type="noConversion"/>
  </si>
  <si>
    <t>CB194-197</t>
    <phoneticPr fontId="1" type="noConversion"/>
  </si>
  <si>
    <t>CB198-199</t>
    <phoneticPr fontId="1" type="noConversion"/>
  </si>
  <si>
    <t>CB200-206</t>
    <phoneticPr fontId="1" type="noConversion"/>
  </si>
  <si>
    <t>CB207-214</t>
    <phoneticPr fontId="1" type="noConversion"/>
  </si>
  <si>
    <t>CB215</t>
  </si>
  <si>
    <t>CB216</t>
  </si>
  <si>
    <t>CB217</t>
  </si>
  <si>
    <t>CB218</t>
  </si>
  <si>
    <t>CB219</t>
  </si>
  <si>
    <t>CB220</t>
  </si>
  <si>
    <t>CB221</t>
    <phoneticPr fontId="1" type="noConversion"/>
  </si>
  <si>
    <t>CB222-223</t>
    <phoneticPr fontId="1" type="noConversion"/>
  </si>
  <si>
    <t>CB224</t>
  </si>
  <si>
    <t>CB225</t>
  </si>
  <si>
    <t>CB226-227</t>
    <phoneticPr fontId="1" type="noConversion"/>
  </si>
  <si>
    <t>CB228</t>
  </si>
  <si>
    <t>CB229</t>
  </si>
  <si>
    <t>CB230</t>
  </si>
  <si>
    <t>CB231</t>
  </si>
  <si>
    <t>CB232</t>
  </si>
  <si>
    <t>CB233</t>
  </si>
  <si>
    <t>ZX1-2</t>
    <phoneticPr fontId="1" type="noConversion"/>
  </si>
  <si>
    <t>ZX4-8</t>
    <phoneticPr fontId="1" type="noConversion"/>
  </si>
  <si>
    <t>ZX33</t>
    <phoneticPr fontId="23" type="noConversion"/>
  </si>
  <si>
    <t>ZX34-35</t>
    <phoneticPr fontId="1" type="noConversion"/>
  </si>
  <si>
    <t>ZX43-44</t>
    <phoneticPr fontId="1" type="noConversion"/>
  </si>
  <si>
    <t>ZX56</t>
  </si>
  <si>
    <t>ZX57</t>
  </si>
  <si>
    <t>ZX58</t>
  </si>
  <si>
    <t>ZX59</t>
  </si>
  <si>
    <t>ZX71</t>
    <phoneticPr fontId="1" type="noConversion"/>
  </si>
  <si>
    <t>ZX79</t>
    <phoneticPr fontId="1" type="noConversion"/>
  </si>
  <si>
    <t>ZX80</t>
    <phoneticPr fontId="1" type="noConversion"/>
  </si>
  <si>
    <t>ZX81</t>
    <phoneticPr fontId="1" type="noConversion"/>
  </si>
  <si>
    <t>ZX82</t>
    <phoneticPr fontId="1" type="noConversion"/>
  </si>
  <si>
    <t>ZX83</t>
    <phoneticPr fontId="1" type="noConversion"/>
  </si>
  <si>
    <t>ZX84</t>
    <phoneticPr fontId="1" type="noConversion"/>
  </si>
  <si>
    <t>ZX85</t>
    <phoneticPr fontId="1" type="noConversion"/>
  </si>
  <si>
    <t>ZX86</t>
    <phoneticPr fontId="1" type="noConversion"/>
  </si>
  <si>
    <t>ZX89</t>
    <phoneticPr fontId="1" type="noConversion"/>
  </si>
  <si>
    <t>ZX90</t>
    <phoneticPr fontId="1" type="noConversion"/>
  </si>
  <si>
    <t>ZX93</t>
    <phoneticPr fontId="1" type="noConversion"/>
  </si>
  <si>
    <t>ZX94</t>
    <phoneticPr fontId="1" type="noConversion"/>
  </si>
  <si>
    <t>ZX95</t>
    <phoneticPr fontId="1" type="noConversion"/>
  </si>
  <si>
    <t>ZX96</t>
    <phoneticPr fontId="1" type="noConversion"/>
  </si>
  <si>
    <t>ZX97</t>
    <phoneticPr fontId="1" type="noConversion"/>
  </si>
  <si>
    <t>ZX98</t>
    <phoneticPr fontId="1" type="noConversion"/>
  </si>
  <si>
    <t>ZX99</t>
    <phoneticPr fontId="1" type="noConversion"/>
  </si>
  <si>
    <t>ZX100</t>
    <phoneticPr fontId="1" type="noConversion"/>
  </si>
  <si>
    <t>ZX101</t>
    <phoneticPr fontId="1" type="noConversion"/>
  </si>
  <si>
    <t>ZX102</t>
    <phoneticPr fontId="1" type="noConversion"/>
  </si>
  <si>
    <t>ZX103</t>
    <phoneticPr fontId="1" type="noConversion"/>
  </si>
  <si>
    <t>ZX104</t>
    <phoneticPr fontId="1" type="noConversion"/>
  </si>
  <si>
    <t>ZX105</t>
    <phoneticPr fontId="1" type="noConversion"/>
  </si>
  <si>
    <t>ZX106</t>
    <phoneticPr fontId="1" type="noConversion"/>
  </si>
  <si>
    <t>ZX107</t>
    <phoneticPr fontId="1" type="noConversion"/>
  </si>
  <si>
    <t>ZX108</t>
  </si>
  <si>
    <t>ZX109</t>
  </si>
  <si>
    <t>ZX110</t>
  </si>
  <si>
    <t>ZX111</t>
  </si>
  <si>
    <t>ZX113</t>
    <phoneticPr fontId="1" type="noConversion"/>
  </si>
  <si>
    <t>ZX114</t>
    <phoneticPr fontId="1" type="noConversion"/>
  </si>
  <si>
    <t>ZX115</t>
  </si>
  <si>
    <t>ZX116</t>
  </si>
  <si>
    <t>ZX117</t>
  </si>
  <si>
    <t>ZX118</t>
  </si>
  <si>
    <t>ZX119</t>
  </si>
  <si>
    <t>ZX120</t>
    <phoneticPr fontId="1" type="noConversion"/>
  </si>
  <si>
    <t>ZX121</t>
    <phoneticPr fontId="1" type="noConversion"/>
  </si>
  <si>
    <t>ZX122</t>
    <phoneticPr fontId="1" type="noConversion"/>
  </si>
  <si>
    <t>ZX123</t>
    <phoneticPr fontId="1" type="noConversion"/>
  </si>
  <si>
    <t>ZX124</t>
    <phoneticPr fontId="1" type="noConversion"/>
  </si>
  <si>
    <t>ZX125</t>
    <phoneticPr fontId="1" type="noConversion"/>
  </si>
  <si>
    <t>ZX126</t>
    <phoneticPr fontId="1" type="noConversion"/>
  </si>
  <si>
    <t>ZX136</t>
    <phoneticPr fontId="1" type="noConversion"/>
  </si>
  <si>
    <t>ZX137</t>
    <phoneticPr fontId="1" type="noConversion"/>
  </si>
  <si>
    <t>ZX138</t>
    <phoneticPr fontId="1" type="noConversion"/>
  </si>
  <si>
    <t>ZX139</t>
    <phoneticPr fontId="1" type="noConversion"/>
  </si>
  <si>
    <t>ZX140</t>
    <phoneticPr fontId="1" type="noConversion"/>
  </si>
  <si>
    <t>ZX141</t>
  </si>
  <si>
    <t>ZX142</t>
  </si>
  <si>
    <t>ZX143</t>
  </si>
  <si>
    <t>ZX144</t>
    <phoneticPr fontId="1" type="noConversion"/>
  </si>
  <si>
    <t>ZX145</t>
    <phoneticPr fontId="1" type="noConversion"/>
  </si>
  <si>
    <t>ZX146</t>
    <phoneticPr fontId="1" type="noConversion"/>
  </si>
  <si>
    <t>ZX147</t>
    <phoneticPr fontId="1" type="noConversion"/>
  </si>
  <si>
    <t>ZX148</t>
    <phoneticPr fontId="1" type="noConversion"/>
  </si>
  <si>
    <t>ZX149</t>
  </si>
  <si>
    <t>ZX150</t>
  </si>
  <si>
    <t>ZX151</t>
    <phoneticPr fontId="1" type="noConversion"/>
  </si>
  <si>
    <t>ZX152</t>
    <phoneticPr fontId="1" type="noConversion"/>
  </si>
  <si>
    <t>ZX153</t>
    <phoneticPr fontId="1" type="noConversion"/>
  </si>
  <si>
    <t>ZX154</t>
    <phoneticPr fontId="1" type="noConversion"/>
  </si>
  <si>
    <t>ZX155</t>
    <phoneticPr fontId="1" type="noConversion"/>
  </si>
  <si>
    <t>ZX156</t>
    <phoneticPr fontId="1" type="noConversion"/>
  </si>
  <si>
    <t>ZX157</t>
    <phoneticPr fontId="1" type="noConversion"/>
  </si>
  <si>
    <t>ZX158</t>
    <phoneticPr fontId="1" type="noConversion"/>
  </si>
  <si>
    <t>ZX159</t>
    <phoneticPr fontId="1" type="noConversion"/>
  </si>
  <si>
    <t>ZX160</t>
    <phoneticPr fontId="1" type="noConversion"/>
  </si>
  <si>
    <t>ZX161-162</t>
    <phoneticPr fontId="1" type="noConversion"/>
  </si>
  <si>
    <t>ZX163</t>
    <phoneticPr fontId="1" type="noConversion"/>
  </si>
  <si>
    <t>ZX164</t>
    <phoneticPr fontId="1" type="noConversion"/>
  </si>
  <si>
    <t>ZX165</t>
    <phoneticPr fontId="1" type="noConversion"/>
  </si>
  <si>
    <t>ZX166</t>
    <phoneticPr fontId="1" type="noConversion"/>
  </si>
  <si>
    <t>ZX167</t>
    <phoneticPr fontId="1" type="noConversion"/>
  </si>
  <si>
    <t>ZX168</t>
    <phoneticPr fontId="1" type="noConversion"/>
  </si>
  <si>
    <t>ZX169</t>
    <phoneticPr fontId="1" type="noConversion"/>
  </si>
  <si>
    <t>ZX170</t>
    <phoneticPr fontId="1" type="noConversion"/>
  </si>
  <si>
    <t>ZX171</t>
    <phoneticPr fontId="1" type="noConversion"/>
  </si>
  <si>
    <t>ZX172</t>
    <phoneticPr fontId="1" type="noConversion"/>
  </si>
  <si>
    <t>ZX173</t>
    <phoneticPr fontId="1" type="noConversion"/>
  </si>
  <si>
    <t>ZX174</t>
    <phoneticPr fontId="1" type="noConversion"/>
  </si>
  <si>
    <t>ZX175</t>
    <phoneticPr fontId="1" type="noConversion"/>
  </si>
  <si>
    <t>ZX176</t>
    <phoneticPr fontId="1" type="noConversion"/>
  </si>
  <si>
    <t>ZX177</t>
    <phoneticPr fontId="21" type="noConversion"/>
  </si>
  <si>
    <t>ZX178</t>
    <phoneticPr fontId="21" type="noConversion"/>
  </si>
  <si>
    <t>ZX179</t>
    <phoneticPr fontId="21" type="noConversion"/>
  </si>
  <si>
    <t>ZX180</t>
    <phoneticPr fontId="21" type="noConversion"/>
  </si>
  <si>
    <t>ZX181</t>
    <phoneticPr fontId="21" type="noConversion"/>
  </si>
  <si>
    <t>ZX182</t>
    <phoneticPr fontId="21" type="noConversion"/>
  </si>
  <si>
    <t>ZX183</t>
    <phoneticPr fontId="21" type="noConversion"/>
  </si>
  <si>
    <t>ZX184</t>
    <phoneticPr fontId="21" type="noConversion"/>
  </si>
  <si>
    <t>ZX185</t>
    <phoneticPr fontId="21" type="noConversion"/>
  </si>
  <si>
    <t>ZX186-187</t>
    <phoneticPr fontId="21" type="noConversion"/>
  </si>
  <si>
    <t>ZX188</t>
    <phoneticPr fontId="21" type="noConversion"/>
  </si>
  <si>
    <t>ZX189</t>
    <phoneticPr fontId="21" type="noConversion"/>
  </si>
  <si>
    <t>ZX190</t>
    <phoneticPr fontId="21" type="noConversion"/>
  </si>
  <si>
    <t>ZX191</t>
    <phoneticPr fontId="21" type="noConversion"/>
  </si>
  <si>
    <t>ZX192</t>
    <phoneticPr fontId="1" type="noConversion"/>
  </si>
  <si>
    <t>ZX193</t>
    <phoneticPr fontId="1" type="noConversion"/>
  </si>
  <si>
    <t>ZX194</t>
    <phoneticPr fontId="1" type="noConversion"/>
  </si>
  <si>
    <t>ZX195</t>
    <phoneticPr fontId="1" type="noConversion"/>
  </si>
  <si>
    <t>ZX196</t>
    <phoneticPr fontId="1" type="noConversion"/>
  </si>
  <si>
    <t>ZX197</t>
    <phoneticPr fontId="1" type="noConversion"/>
  </si>
  <si>
    <t>ZX198</t>
    <phoneticPr fontId="1" type="noConversion"/>
  </si>
  <si>
    <t>ZX199</t>
    <phoneticPr fontId="1" type="noConversion"/>
  </si>
  <si>
    <t>ZX200</t>
  </si>
  <si>
    <t>ZX201</t>
  </si>
  <si>
    <t>ZX202-203</t>
    <phoneticPr fontId="1" type="noConversion"/>
  </si>
  <si>
    <t>ZX204-206</t>
    <phoneticPr fontId="1" type="noConversion"/>
  </si>
  <si>
    <t>ZX207</t>
  </si>
  <si>
    <t>ZX208</t>
  </si>
  <si>
    <t>ZX209</t>
  </si>
  <si>
    <t>ZX210</t>
  </si>
  <si>
    <t>ZX211</t>
  </si>
  <si>
    <t>ZX212</t>
  </si>
  <si>
    <t>ZX213</t>
  </si>
  <si>
    <t>ZX214</t>
  </si>
  <si>
    <t>ZX215</t>
  </si>
  <si>
    <t>ZX216</t>
  </si>
  <si>
    <t>ZX217</t>
  </si>
  <si>
    <t>ZX218</t>
  </si>
  <si>
    <t>ZX219</t>
  </si>
  <si>
    <t>ZX220</t>
  </si>
  <si>
    <t>ZX221</t>
  </si>
  <si>
    <t>ZX222</t>
  </si>
  <si>
    <t>ZX223-230</t>
    <phoneticPr fontId="1" type="noConversion"/>
  </si>
  <si>
    <t>ZX231</t>
  </si>
  <si>
    <t>ZX232</t>
    <phoneticPr fontId="21" type="noConversion"/>
  </si>
  <si>
    <t>ZX233</t>
    <phoneticPr fontId="1" type="noConversion"/>
  </si>
  <si>
    <t>K2-31</t>
  </si>
  <si>
    <t>K32-45</t>
  </si>
  <si>
    <t>K48-63</t>
  </si>
  <si>
    <t>K65-74</t>
  </si>
  <si>
    <t>C19-28</t>
    <phoneticPr fontId="37" type="noConversion"/>
  </si>
  <si>
    <t>C29-43</t>
    <phoneticPr fontId="37" type="noConversion"/>
  </si>
  <si>
    <t>C72-137</t>
    <phoneticPr fontId="37" type="noConversion"/>
  </si>
  <si>
    <t>C44-49</t>
    <phoneticPr fontId="37" type="noConversion"/>
  </si>
  <si>
    <t>B1-15</t>
    <phoneticPr fontId="20" type="noConversion"/>
  </si>
  <si>
    <t>52" 0.7MM YC-07CAT 74DE COLOR 15# PU</t>
  </si>
  <si>
    <t>52" 0.8MM A39 YC-055 PHLZRP2020/WHITE GREY PU</t>
  </si>
  <si>
    <t>0.7MM*54" NEW NATURAL YC-03WW048 RP CK PU</t>
  </si>
  <si>
    <t>56" BLACK FMD-WWW20052104</t>
  </si>
  <si>
    <t>56" TYRE FMD-WWW20052104</t>
  </si>
  <si>
    <t>FMD-SPERRY 24081903 #21 OLIVE</t>
  </si>
  <si>
    <t>54" BROWN WET PIG PU HLS-160919</t>
  </si>
  <si>
    <t>52" 1.2MM TAFFY 16-0940 HL-200419A KAKA SUEDE</t>
  </si>
  <si>
    <t>56" TAUPE 16-1315TPG FMD-SPERRY25022102</t>
  </si>
  <si>
    <t>54" 0.7MM HMFQJ KL-138 DARK BEIGE 18-0928TPG</t>
  </si>
  <si>
    <t>54" 0.7MM HMFQJ KL-138 BISON 18-1027</t>
  </si>
  <si>
    <t>54" 0.7MM HMFQJ KL-138 FORGED IRON 19-3907TPG</t>
  </si>
  <si>
    <t>25MM ALMOND 16-1432TPG YX-0060 GORE</t>
  </si>
  <si>
    <t>10MM FHM00002 NUTHATCH 18-1024TPG BASE+3MM BISON 18-1027TPG REFLECTIVE STRIPE HEEL WEBBING</t>
  </si>
  <si>
    <t>10MM FHM00002 TOBACCO BROWN 17-1327TPG BASE+3MM BROWN RICE 13-1105TPG  REFLECTIVE STRIPE HEEL WEBBING</t>
  </si>
  <si>
    <t>10MM FHM00002 TOTAL ECLIPSE 19-4010 BASE+3MM BROWN SUGAR 17-1134 REFLECTIVE STRIPE HEEL WEBBING</t>
  </si>
  <si>
    <t>10MM FHM00002 TYRE 19-0814TPG BASE+3MM SHELTER 17-1310TPG REFLECTIVE STRIPE HEEL WEBBING</t>
  </si>
  <si>
    <t>T255 三角型 PVC LOGO 黑色 BLACK 三角型 PVC LOGO 云朵''WATERPROOF" LOGO</t>
  </si>
  <si>
    <t>SH-T255 PA 四排扣 11-0601TPG亮白色</t>
  </si>
  <si>
    <t>M80 THREAD NON WICKING (PFC FREE)</t>
  </si>
  <si>
    <t>150MM BXE-1913A 黑色 BLACK  ELASTIC GORE/三筋单层松紧带</t>
  </si>
  <si>
    <t>28MM BY-C0285 腊肠色 DACHSHUND 18-1033TPG 中空松紧带</t>
  </si>
  <si>
    <t>85MM BXE-1913A COCOA BROWN 18-1222TPG</t>
  </si>
  <si>
    <t>22MM HT-ZJ11 NUTHATCH 18-1024TPG ELASTIC/雀棕色中空松緊帶</t>
  </si>
  <si>
    <t>8MM CT07-S110 桂圆色 APPLE CINNAMON 17-1045TPG 扁平鞋带</t>
  </si>
  <si>
    <t>10MM FHM00002 BLACK BASE+3MM STEEPLE GREY 17-1500 REFLECTIVE STRIPE HEEL WEBBING</t>
  </si>
  <si>
    <t>20MM HTRW-3016 BUTTERNUT 18-0830TPG+MANDARIN RED 17-1562TPG</t>
  </si>
  <si>
    <t>21MM HTG-1004Y WHITE 白色特多龙单边松紧带</t>
  </si>
  <si>
    <t>12MM TSL002 BROWN RICE 13-1105TPG TEXTILE 弹力包边带</t>
  </si>
  <si>
    <t>12MM TSL002 BLACK TEXTILE 黑色 弹力包边带</t>
  </si>
  <si>
    <t>15MM TSM014 黑色 BLACK 莱卡包边带+防虹吸 (PFC FREE)</t>
  </si>
  <si>
    <t>85MM TSL907 BLACK 黑色 ELASTIC DOUBLE GORE/双边双层松紧带</t>
  </si>
  <si>
    <t>85MM TSL907 TYRE 深咖色19-0814 ELASTIC GORE/双层松紧带</t>
  </si>
  <si>
    <t>85MM TSL907 COFFEE BEAN 19-0915TPG ELASTIC DOUBLE GORE/咖啡豆色 双边双层松紧带</t>
  </si>
  <si>
    <t>70MM SEAL TAPE</t>
  </si>
  <si>
    <t>CN250309K</t>
  </si>
  <si>
    <t>KY1</t>
  </si>
  <si>
    <t xml:space="preserve">15MM TSM119 黑色BLACK尼龙防水扁平织带+ 防虹吸 (PFC FREE) </t>
  </si>
  <si>
    <t>12MM TSM119 黑色BLACK 尼龙织带+防虹吸 (PFC FREE)</t>
  </si>
  <si>
    <t>20MM TSM119 咖啡豆色COFFEE BEAN 19-0915TPG 平纹织带+防虹吸 (PFC FREE)</t>
  </si>
  <si>
    <t>15MM TSM119 BLACK NYLON WEBBING/黑色 扁平织带</t>
  </si>
  <si>
    <t>42"4MM HY-5473 黑色BLACK+深海鸥灰色DARK GULL GREY 18-0403TPG 双色圆形鞋带</t>
  </si>
  <si>
    <t>44"4MM HY-5473 黑色BLACK+深海鸥灰色DARK GULL GREY 18-0403TPG 双色圆形鞋带</t>
  </si>
  <si>
    <t>42"4MM HY-5473 咖啡豆色COFFEE BEAN 19-0915TPG+胡桃木色 WALNUT 18-1112TPG双色圆形鞋带</t>
  </si>
  <si>
    <t>44"4MM HY-5473 咖啡豆色COFFEE BEAN 19-0915TPG+胡桃木色 WALNUT 18-1112TPG双色圆形鞋带</t>
  </si>
  <si>
    <t xml:space="preserve">48"5MM TSL924 BLACK ROUND COTTON LACE/黑色圆形上蜡鞋带 </t>
  </si>
  <si>
    <t xml:space="preserve">50"5MM TSL924 BLACK ROUND COTTON LACE/黑色圆形上蜡鞋带 </t>
  </si>
  <si>
    <t>48"5MM TSL924 BLACK ROUND COTTON LACE/黑色圆形上蜡鞋带</t>
  </si>
  <si>
    <t>50"5MM TSL924 BLACK ROUND COTTON LACE/黑色圆形上蜡鞋带</t>
  </si>
  <si>
    <t>38"5MM H011906 NUTHATCH 18-1024TPG 雀棕色OVAL LACE WITH PLASTIC TIP 圆形鞋带</t>
  </si>
  <si>
    <t>40"5MM H011906 NUTHATCH 18-1024TPG 雀棕色OVAL LACE WITH PLASTIC TIP 圆形鞋带</t>
  </si>
  <si>
    <t>38"5MM H011906 JAVA 19-1016 红黑咖色 OVAL LACE WITH PLASTIC TIP 圆形鞋带</t>
  </si>
  <si>
    <t>40"5MM H011906 JAVA 19-1016 红黑咖色 OVAL LACE WITH PLASTIC TIP 圆形鞋带</t>
  </si>
  <si>
    <t>42"5MM H011906 NUTHATCH 18-1024TPG 雀棕色OVAL LACE WITH PLASTIC TIP 圆形鞋带</t>
  </si>
  <si>
    <t>42"5MM H011906 JAVA 19-1016 红黑咖色 OVAL LACE WITH PLASTIC TIP 圆形鞋带</t>
  </si>
  <si>
    <t>54"5MM HY-4515 黑色BLACK ROUND TASLON LACE+NON-WIKING (PFC FREE) 防水圆形鞋带</t>
  </si>
  <si>
    <t>56"5MM HY-4515 黑色BLACK ROUND TASLON LACE+NON-WIKING (PFC FREE) 防水圆形鞋带</t>
  </si>
  <si>
    <t>58"5MM HY-4515 黑色BLACK圆形鞋带+防虹吸 (PFC FREE)</t>
  </si>
  <si>
    <t>60"5MM HY-4515 黑色BLACK圆形鞋带+防虹吸 (PFC FREE)</t>
  </si>
  <si>
    <t>54"5MM HY-4515咖啡豆色COFFEE BEAN 19-0915TPG ROUND TASLON LACE+NON-WIKING(PFC FREE)防水圆形鞋带</t>
  </si>
  <si>
    <t>56"5MM HY-4515咖啡豆色COFFEE BEAN 19-0915TPG ROUND TASLON LACE+NON-WIKING(PFC FREE)防水圆形鞋带</t>
  </si>
  <si>
    <t>58"5MM HY-4515 咖啡豆色 COFFEE BEAN 19-0915TPG 圆形鞋带+防虹吸(PFC FREE)</t>
  </si>
  <si>
    <t>60"5MM HY-4515 咖啡豆色 COFFEE BEAN 19-0915TPG 圆形鞋带+防虹吸(PFC FREE)</t>
  </si>
  <si>
    <t xml:space="preserve">54"5MM HY-4515 BISON 18-1027 ROUND TASLON LACE 野牛色圆形鞋带  </t>
  </si>
  <si>
    <t xml:space="preserve">56"5MM HY-4515 BISON 18-1027 ROUND TASLON LACE 野牛色圆形鞋带  </t>
  </si>
  <si>
    <t>54"5MM HY-4515 ROUND TASON LACE 黑色 BLACK 圆形鞋带</t>
  </si>
  <si>
    <t>56"5MM HY-4515 ROUND TASON LACE 黑色 BLACK 圆形鞋带</t>
  </si>
  <si>
    <t>52"4MM YC-5312 黑色 BLACK 圆形特多龙鞋带</t>
  </si>
  <si>
    <t>54"4MM YC-5312 黑色 BLACK 圆形特多龙鞋带</t>
  </si>
  <si>
    <t>52"4MMYC-5312 胡桃木色MUDDY 19-0810TPG圆形特多龙鞋带</t>
  </si>
  <si>
    <t>54"4MMYC-5312 胡桃木色MUDDY 19-0810TPG圆形特多龙鞋带</t>
  </si>
  <si>
    <t>52"4MM YC-5312 深褐色 SHELTER 17-1310TPG圆形特多龙鞋带</t>
  </si>
  <si>
    <t>54"4MM YC-5312 深褐色 SHELTER 17-1310TPG圆形特多龙鞋带</t>
  </si>
  <si>
    <t>41"8MM YC-8916 DACSHUND 18-1033TPG POLYESTER FLAT LACE 1 TONE 腊肠色纯棉扁鞋带</t>
  </si>
  <si>
    <t>43"8MM YC-8916 DACSHUND 18-1033TPG POLYESTER FLAT LACE 1 TONE 腊肠色纯棉扁鞋带</t>
  </si>
  <si>
    <t>40"8MM YC-8916 黑檀木色BUNGEE CORD 18-0513TPG+虎斑色 BRINDLE 18-1110TPG 双色特多龙鞋带</t>
  </si>
  <si>
    <t>42"8MM YC-8916 黑檀木色BUNGEE CORD 18-0513TPG+虎斑色 BRINDLE 18-1110TPG 双色特多龙鞋带</t>
  </si>
  <si>
    <t>41"8MM YC-8916 DARK SHADOWS 19-3906TPG POLYESTER FLAT LACE 1 TONE/深灰色纯棉扁鞋带鞋带</t>
  </si>
  <si>
    <t>43"8MM YC-8916 DARK SHADOWS 19-3906TPG POLYESTER FLAT LACE 1 TONE/深灰色纯棉扁鞋带鞋带</t>
  </si>
  <si>
    <t>34"6MM YCCN-EF0170 FRENCH ROAST 19-1012TPG ROUND BURNISH COTTON LACE 炒咖啡色扁平上蜡鞋带</t>
  </si>
  <si>
    <t>36"6MM YCCN-EF0170 FRENCH ROAST 19-1012TPG ROUND BURNISH COTTON LACE 炒咖啡色扁平上蜡鞋带</t>
  </si>
  <si>
    <t>34"6MM YCCN-EF0170 BLACK ROUND BURNISH COTTON LACE 黑色扁平上蜡鞋带</t>
  </si>
  <si>
    <t>36"6MM YCCN-EF0170 BLACK ROUND BURNISH COTTON LACE 黑色扁平上蜡鞋带</t>
  </si>
  <si>
    <t>32"8MM YCCN-EF0170 咖啡豆色 COFFEE BEAN 19-0915TPG 扁平鞋带</t>
  </si>
  <si>
    <t>34"8MM YCCN-EF0170 咖啡豆色 COFFEE BEAN 19-0915TPG 扁平鞋带</t>
  </si>
  <si>
    <t>40"8MM YC-8916 腊肠色 DACHSHUND 18-1033TPG+蘑菇色 MUSHROOM 17-1312TPG 双色特多龙鞋带</t>
  </si>
  <si>
    <t>42"8MM YC-8916 腊肠色 DACHSHUND 18-1033TPG+蘑菇色 MUSHROOM 17-1312TPG 双色特多龙鞋带</t>
  </si>
  <si>
    <t>40"8MM YC-8916 墨褐色 SEPHIA 18-0928TPG+石化色PETRIFIED OAK 17-1115TPG 双色特多龙鞋带</t>
  </si>
  <si>
    <t>42"8MM YC-8916 墨褐色 SEPHIA 18-0928TPG+石化色PETRIFIED OAK 17-1115TPG 双色特多龙鞋带</t>
  </si>
  <si>
    <t>40"8MM YC-8916 灰胡桃色 BUTTERNUT 18-0830TPG+牛津棕色 OXFORD TAN 15-1306TPG 双色鞋带</t>
  </si>
  <si>
    <t>42"8MM YC-8916 灰胡桃色 BUTTERNUT 18-0830TPG+牛津棕色 OXFORD TAN 15-1306TPG 双色鞋带</t>
  </si>
  <si>
    <t>40"8MM YC-8916 咖啡豆色COFFEE BEAN 19-0915TPG+泥炭色PEAT19-1116TPG双色特多龙鞋带</t>
  </si>
  <si>
    <t>42"8MM YC-8916 咖啡豆色COFFEE BEAN 19-0915TPG+泥炭色PEAT19-1116TPG双色特多龙鞋带</t>
  </si>
  <si>
    <t>44"6MM HTZ-1005Y BLACK/WOOD THRUSH 17-1129TPG LACE/黑色+画眉鸟色鞋带</t>
  </si>
  <si>
    <t>46"6MM HTZ-1005Y BLACK/WOOD THRUSH 17-1129TPG LACE/黑色+画眉鸟色鞋带</t>
  </si>
  <si>
    <t>36"6MM HTZ-1005Y BLACK/GARGOYLE 18-0503 LACE/黑色+水滴灰色鞋带</t>
  </si>
  <si>
    <t>38"6MM HTZ-1005Y BLACK/GARGOYLE 18-0503 LACE/黑色+水滴灰色鞋带</t>
  </si>
  <si>
    <t>38"4MM YX25-11X471 COFFEE ROUND COTTON LACE/咖啡色 圆形SP涤棉鞋带</t>
  </si>
  <si>
    <t>40"4MM YX25-11X471 COFFEE ROUND COTTON LACE/咖啡色 圆形SP涤棉鞋带</t>
  </si>
  <si>
    <t>40"3MM GT780 CASHEW 17-1137TPG YX-H113 SQUARE WAXED LACE/腰果 方形鞋帶</t>
  </si>
  <si>
    <t>42"3MM GT780 CASHEW 17-1137TPG YX-H113 SQUARE WAXED LACE/腰果 方形鞋帶</t>
  </si>
  <si>
    <t>42"3.0*3.5MM 606 MONK'S ROBE SQUARE LEATHER LACE/僧袍棕色 方形皮鞋帶</t>
  </si>
  <si>
    <t>44"3.0*3.5MM 606 MONK'S ROBE SQUARE LEATHER LACE/僧袍棕色 方形皮鞋帶</t>
  </si>
  <si>
    <t>45"3.0*3.5MM 606 MONK'S ROBE SQUARE LEATHER LACE/僧袍棕色 方形皮鞋帶</t>
  </si>
  <si>
    <t>47"3.0*3.5MM 606 MONK'S ROBE SQUARE LEATHER LACE/僧袍棕色 方形皮鞋帶</t>
  </si>
  <si>
    <t>41"3.5*3.0MM 606 MONKS ROBE CLASSIC PLUS SUPER SOFT LACE/僧袍棕色方形皮鞋帶</t>
  </si>
  <si>
    <t>43"3.5*3.0MM 606 MONKS ROBE CLASSIC PLUS SUPER SOFT LACE/僧袍棕色方形皮鞋帶</t>
  </si>
  <si>
    <t>28"3.0*3.5MM #202764 DARK CHOCOLATE SQUARE LEATHER LACE/黑巧克力色方形皮鞋帶</t>
  </si>
  <si>
    <t>45"3.0*3.5MM 606 MONK'S ROBE CLASSIC PLUS SUPER SOFT LACE/僧袍棕色 方形皮鞋帶</t>
  </si>
  <si>
    <t>26"3.0*3.5MM #202764 DARK CHOCOLATE SQUARE LEATHER LACE/黑巧克力色方形皮鞋帶</t>
  </si>
  <si>
    <t>44"6MM HTZ-1005Y COFFEE BEAN 19-0915TPG/BISON 18-1027TPG LACE/咖啡豆色+野牛色鞋带</t>
  </si>
  <si>
    <t>46"6MM HTZ-1005Y COFFEE BEAN 19-0915TPG/BISON 18-1027TPG LACE/咖啡豆色+野牛色鞋带</t>
  </si>
  <si>
    <t>44"6MM HTZ-1005Y TAFFY 16-0940TPG/SEPHIA 18-0928TPG LACES/太妃糖色+ 深米色鞋带</t>
  </si>
  <si>
    <t>46"6MM HTZ-1005Y TAFFY 16-0940TPG/SEPHIA 18-0928TPG LACES/太妃糖色+ 深米色鞋带</t>
  </si>
  <si>
    <t>57"5MM HY-4515 腊肠色DACHSHUND 18-1033TPG 圓形鞋帶+防虹吸 (PFC FREE)</t>
  </si>
  <si>
    <t>59"5MM HY-4515 腊肠色DACHSHUND 18-1033TPG 圓形鞋帶+防虹吸 (PFC FREE)</t>
  </si>
  <si>
    <t>59"5MM HY-4515甘草糖色 LICORICE 19-1102TPG 圓形鞋帶+防虹吸(PFC FREE)</t>
  </si>
  <si>
    <t>57"5MM HY-4515甘草糖色 LICORICE 19-1102TPG 圓形鞋帶+防虹吸(PFC FREE)</t>
  </si>
  <si>
    <t>36"6MM HTZ-1005Y TOBACCO BROWN 17-1327TPG/MUSHROOM 17-1312TPG LACE/烟草色+蘑菇色鞋带</t>
  </si>
  <si>
    <t>38"6MM HTZ-1005Y TOBACCO BROWN 17-1327TPG/MUSHROOM 17-1312TPG LACE/烟草色+蘑菇色鞋带</t>
  </si>
  <si>
    <t>40"4MM 25C90 黑色BLACK圆形特多龙鞋带</t>
  </si>
  <si>
    <t>42"4MM 25C90 黑色BLACK圆形特多龙鞋带</t>
  </si>
  <si>
    <t xml:space="preserve">58"5MM BY-C0190 黑色 BLACK+浅绿果色BOA 17-0625TPG 双色椭圆形扁鞋带  </t>
  </si>
  <si>
    <t xml:space="preserve">60"5MM BY-C0190 黑色 BLACK+浅绿果色BOA 17-0625TPG 双色椭圆形扁鞋带  </t>
  </si>
  <si>
    <t>58"5MM BY-C0190 深灰色DARK SHADOWS 19-3906TPG+象皮色 POD GREY 17-0205TPG 双色椭圆形扁鞋带</t>
  </si>
  <si>
    <t>60"5MM BY-C0190 深灰色DARK SHADOWS 19-3906TPG+象皮色 POD GREY 17-0205TPG 双色椭圆形扁鞋带</t>
  </si>
  <si>
    <t>58"5MM BY-C0190 腊肠色DACHSHUND 18-1033TPG+炒咖啡色FRENCH ROAST 19-1012TPG双色椭圆形扁鞋带</t>
  </si>
  <si>
    <t>60"5MM BY-C0190 腊肠色DACHSHUND 18-1033TPG+炒咖啡色FRENCH ROAST 19-1012TPG双色椭圆形扁鞋带</t>
  </si>
  <si>
    <t>56"5MM BY-L2407/W/R 黑色BLACK+野鴿子色 WILD DOVE 17-1501TPG 圆形间点特多龙鞋带+NON WICKING (PFC FREE)</t>
  </si>
  <si>
    <t>58"5MM BY-L2407/W/R 黑色BLACK+野鴿子色 WILD DOVE 17-1501TPG 圆形间点特多龙鞋带+NON WICKING (PFC FREE)</t>
  </si>
  <si>
    <t>56"5MM BY-L2407/W/R 黑檀木色BUNGEE CORD 18-0513TPG+虎斑色 BRINDLE 18-1110TPG 圆形间点特多龙鞋带+NON WICKING (PFC FREE)</t>
  </si>
  <si>
    <t>58"5MM BY-L2407/W/R 黑檀木色BUNGEE CORD 18-0513TPG+虎斑色 BRINDLE 18-1110TPG 圆形间点特多龙鞋带+NON WICKING (PFC FREE)</t>
  </si>
  <si>
    <t>56"5MM BY-L2407/W/R 腊肠色 DACHSHUND 18-1033TPG+咖啡红色MUSTANG 19-1217TPG 圆形间点特多龙鞋带+NON WICKING (PFC FREE)</t>
  </si>
  <si>
    <t>58"5MM BY-L2407/W/R 腊肠色 DACHSHUND 18-1033TPG+咖啡红色MUSTANG 19-1217TPG 圆形间点特多龙鞋带+NON WICKING (PFC FREE)</t>
  </si>
  <si>
    <t>42"4MM BY-L2407 黑色BLACK+黑檀色FORGED IRON 19-3907TPG圆形间点特多龙鞋带</t>
  </si>
  <si>
    <t>44"4MM BY-L2407 黑色BLACK+黑檀色FORGED IRON 19-3907TPG圆形间点特多龙鞋带</t>
  </si>
  <si>
    <t>42"4MM BY-L2407 黑檀木色BUNGEE CORD 18-0513 TPG +木檀黑色BRINDLE 18-1110TPG圆形间点特多龙鞋带</t>
  </si>
  <si>
    <t>44"4MM BY-L2407 黑檀木色BUNGEE CORD 18-0513TPG+木檀黑色BRINDLE 18-1110TPG圆形间点特多龙鞋带</t>
  </si>
  <si>
    <t>42"4MM BY-L2407 腊肠色DACHSHUND 18-1033TPG+咖啡色DEMITASSE 19-0712TPG 圆形间点特多龙鞋带</t>
  </si>
  <si>
    <t>44"4MM BY-L2407 腊肠色DACHSHUND 18-1033TPG+咖啡色DEMITASSE 19-0712TPG 圆形间点特多龙鞋带</t>
  </si>
  <si>
    <t>46"4MM BY-L2407 腊肠色DACHSHUND 18-1033TPG+咖啡色DEMITASSE 19-0712TPG 圆形间点特多龙鞋带</t>
  </si>
  <si>
    <t>42"4MM BY-L2407 深米色SEPHIA 18-0928TPG+土卡其色PETRIFIED OAK 17-1115TPG圆形间点特多龙鞋带</t>
  </si>
  <si>
    <t>44"4MM BY-L2407 深米色SEPHIA 18-0928TPG+土卡其色PETRIFIED OAK 17-1115TPG圆形间点特多龙鞋带</t>
  </si>
  <si>
    <t>42"4MM BY-L2407 DACHSHUND 18-1033TPG ROUND TASLON/腊肠色圆形间点特多龙鞋带</t>
  </si>
  <si>
    <t>44"4MM BY-L2407 DACHSHUND 18-1033TPG ROUND TASLON/腊肠色圆形间点特多龙鞋带</t>
  </si>
  <si>
    <t>42"4MM BY-L2407 COFFEE BEAN 19-0915TPG ROUND TASLON/咖啡豆色圆形间点特多龙鞋带</t>
  </si>
  <si>
    <t>44"4MM BY-L2407 COFFEE BEAN 19-0915TPG ROUND TASLON/咖啡豆色圆形间点特多龙鞋带</t>
  </si>
  <si>
    <t xml:space="preserve">52" STAR WHITE WJT19-026 BEE S/W MESH </t>
  </si>
  <si>
    <t>WJ26-W.UNION0318-AF</t>
  </si>
  <si>
    <t>WU021026</t>
  </si>
  <si>
    <t>CN260326K</t>
  </si>
  <si>
    <t>KY6</t>
  </si>
  <si>
    <t>KY7</t>
  </si>
  <si>
    <t>KY8</t>
  </si>
  <si>
    <t>MB4</t>
    <phoneticPr fontId="1" type="noConversion"/>
  </si>
  <si>
    <t>MB5</t>
    <phoneticPr fontId="1" type="noConversion"/>
  </si>
  <si>
    <t>MB6</t>
    <phoneticPr fontId="1" type="noConversion"/>
  </si>
  <si>
    <t>MB7</t>
    <phoneticPr fontId="1" type="noConversion"/>
  </si>
  <si>
    <t>MB8</t>
    <phoneticPr fontId="1" type="noConversion"/>
  </si>
  <si>
    <t>MB9</t>
    <phoneticPr fontId="1" type="noConversion"/>
  </si>
  <si>
    <t>MB10</t>
    <phoneticPr fontId="1" type="noConversion"/>
  </si>
  <si>
    <t>MB11</t>
    <phoneticPr fontId="1" type="noConversion"/>
  </si>
  <si>
    <t>MB12</t>
    <phoneticPr fontId="1" type="noConversion"/>
  </si>
  <si>
    <t>MB13</t>
    <phoneticPr fontId="1" type="noConversion"/>
  </si>
  <si>
    <t>MB14</t>
    <phoneticPr fontId="1" type="noConversion"/>
  </si>
  <si>
    <t>MB15</t>
    <phoneticPr fontId="1" type="noConversion"/>
  </si>
  <si>
    <t>MB16</t>
    <phoneticPr fontId="1" type="noConversion"/>
  </si>
  <si>
    <t>MB17</t>
    <phoneticPr fontId="1" type="noConversion"/>
  </si>
  <si>
    <t>MB18-21</t>
    <phoneticPr fontId="1" type="noConversion"/>
  </si>
  <si>
    <t>MB22</t>
    <phoneticPr fontId="1" type="noConversion"/>
  </si>
  <si>
    <t>MB23</t>
    <phoneticPr fontId="1" type="noConversion"/>
  </si>
  <si>
    <t>MB24</t>
    <phoneticPr fontId="1" type="noConversion"/>
  </si>
  <si>
    <t>MB25</t>
    <phoneticPr fontId="1" type="noConversion"/>
  </si>
  <si>
    <t>MB26</t>
    <phoneticPr fontId="1" type="noConversion"/>
  </si>
  <si>
    <t>MB27</t>
  </si>
  <si>
    <t>MB28</t>
    <phoneticPr fontId="1" type="noConversion"/>
  </si>
  <si>
    <t>46" HWB22-C162 SKETCH MESH CORNSTALK 16-1315TPG</t>
  </si>
  <si>
    <t>54" HWB23-F226 1.2MM SKIN SUEDE CARAFE 19-1116TPG</t>
  </si>
  <si>
    <t>46" DRESS BLUE 19-4024TPG DLL560+28G</t>
  </si>
  <si>
    <t>QT91</t>
  </si>
  <si>
    <t>PAPER SHANK-20CM</t>
  </si>
  <si>
    <t>56"*10MM BLACK K360 FOAM</t>
  </si>
  <si>
    <t>56"*12MM BLACK F50 FOAM</t>
  </si>
  <si>
    <t>56"*12MM BLACK K360 FOAM</t>
  </si>
  <si>
    <t>56"*12MM WHITE F50 FOAM</t>
  </si>
  <si>
    <t>56"*2MM WHITE F50 FOAM</t>
  </si>
  <si>
    <t>56"*5MM WHITE K360 FOAM</t>
  </si>
  <si>
    <t>56"*8MM WHITE K360 FOAM</t>
  </si>
  <si>
    <t>58"WHITE SL-2700 ADHESIVE-BACKED SWEATSHIRT FABRIC</t>
  </si>
  <si>
    <t>1.4MM*52" GUNMETAL+WILD DOVE Z HIDE W/BR2 EMBOSS PU</t>
  </si>
  <si>
    <t>36" 1.0MM CV-SSA WHITE</t>
  </si>
  <si>
    <t>44" DRESS BLUE 19-4024 LX-GLE62+28G</t>
  </si>
  <si>
    <t>46" DARK SHADOWS 19-3906TPG DLL560 MESH</t>
  </si>
  <si>
    <t>46" DK CHINO 17-1113 TPG DLL560</t>
  </si>
  <si>
    <t>56" NATURAL HW-6040 TWLL+16P</t>
  </si>
  <si>
    <t>58" 1680D PAVEMENT 19-3900+6N</t>
  </si>
  <si>
    <t>NATURAL#1 FMD SPERRY 24042903 STRIPE CANVAS</t>
  </si>
  <si>
    <t>STAR WHITE HWB21-K012+2MM F50+20G</t>
  </si>
  <si>
    <t xml:space="preserve">0.9*52" PU LINING+PE </t>
  </si>
  <si>
    <t>CLARIONO 1.1MM KX8702</t>
  </si>
  <si>
    <t>8A FEBRIC LINING</t>
  </si>
  <si>
    <t>115MM BXE-1913A BLACK</t>
  </si>
  <si>
    <t>125MM TSL907 SEPHIA 18-0928TPG</t>
  </si>
  <si>
    <t>14MM LC-098 COFFEE BEAN 19-0915TPG+DACHSHUND 18-1033TPG</t>
  </si>
  <si>
    <t>14MM TSL311 ALEUTIAN 15-3912TPG (PFC FREE)</t>
  </si>
  <si>
    <t>14MM TSL311 BLACK</t>
  </si>
  <si>
    <t>14MM TSL311 BRINDLE 18-1110TPG</t>
  </si>
  <si>
    <t>14MM TSL311 CAT YELLOW 14-0955TPG (PFC FREE)</t>
  </si>
  <si>
    <t>15MM CTTW-W0597 FROST GREY 17-0000TPG</t>
  </si>
  <si>
    <t>15MM HY16R-034 BLACK+PAVEMENT19-3900TPG</t>
  </si>
  <si>
    <t>15MM HY16R-034 COFFEE BEAN 19-0915TPG+APPLE CINNAMON 17-1045TPG</t>
  </si>
  <si>
    <t>15MM HY16R-034 PEAT 19-1116TPG+MUSHROOM 17-1312TPG</t>
  </si>
  <si>
    <t>15MM TSL311 BLACK</t>
  </si>
  <si>
    <t>15MM TSL311 BROWN SUGAR 17-1134TPG</t>
  </si>
  <si>
    <t>15MM TSL311 DEMITASSE 19-0712TPG</t>
  </si>
  <si>
    <t>15MM TSL311 INDIA INK 19-4019TPG</t>
  </si>
  <si>
    <t>16MM BLACK TSM053 TASLON WEBBING+BIKING RED 19-1650TPG CAT 3/8 LOGO</t>
  </si>
  <si>
    <t>16MM BLACK TSM053 TASLON WEBBING+CAT YELLOW 14-0955TPG CAT 3/8 LOGO</t>
  </si>
  <si>
    <t>85MM BXE-1913 BLACK</t>
  </si>
  <si>
    <t xml:space="preserve">125MM ELASTIC </t>
  </si>
  <si>
    <t>16MM WEABING</t>
  </si>
  <si>
    <t>25MM WEABING</t>
  </si>
  <si>
    <t>10*6MM MATTE DRESS BLUES 19-4024TPG ONE TONE SPERRY LOGO EYELET NO BASE</t>
  </si>
  <si>
    <t>10*6MM MATTE DRESS BLUES 19-4024TPG ONE TONE SPERRY LOGO EYELET WITH BASE</t>
  </si>
  <si>
    <t>10*6MM SHINY SILVER ONE-TONE SPERRY LOGO NO BASE</t>
  </si>
  <si>
    <t>10*6MM SHINY SILVER ONE-TONE SPERRY LOGO WITH BASE</t>
  </si>
  <si>
    <t>8*5MM CB8050/CC8025 MEDIUM CHARCOAL 18-0601TPG</t>
  </si>
  <si>
    <t>JHC-1223 10*5.7*6MM+10*6.1*3MM WASHER 6MM JH-12 DULL ANTI GUNMETAL</t>
  </si>
  <si>
    <t>JHC-1270/11530 11*5.6*3MM (6MM) JH-09 DULL ANTI SILVER</t>
  </si>
  <si>
    <t>JHC-1270/11530 11*5.6*3MM WASHER (7MM) JH-17 DULL ANTI COPPER</t>
  </si>
  <si>
    <t>JHC-1288 7.5*5.5MM+7*2*2.5MM WASHER JH-06 DULL ANTI BRASS</t>
  </si>
  <si>
    <t>JHC-1288 7.5*7MM+7*2*2.5MM WASHER (7MM) JH-06 DULL ANTI BRASS</t>
  </si>
  <si>
    <t>JH-CA62 6MM JC-38 COPPER</t>
  </si>
  <si>
    <t>10*6MM EYELET (UP)</t>
  </si>
  <si>
    <t>CC1060/CC1030MM EYELET</t>
  </si>
  <si>
    <t>CB1060/CC1030MM EYELET</t>
  </si>
  <si>
    <t>HG-01-7MM BUCKLE</t>
  </si>
  <si>
    <t>JHC-1025(5MM)</t>
  </si>
  <si>
    <t>JHC-113(7.5MM)</t>
  </si>
  <si>
    <t>JHC-1162-9*4.5*3MM</t>
  </si>
  <si>
    <t>JHC-1270(6MM)</t>
  </si>
  <si>
    <t>JHC-244(6MM)</t>
  </si>
  <si>
    <t>JHC-491-11*4.3*3MM</t>
  </si>
  <si>
    <t>JHC-948 EYELET</t>
  </si>
  <si>
    <t>JH-CA15(8MM)</t>
  </si>
  <si>
    <t>JHY-1569-9*3.8*3MM</t>
  </si>
  <si>
    <t>JS-2950(31MM) BUCKLE</t>
  </si>
  <si>
    <t>JS-539WA10 BUCKLE</t>
  </si>
  <si>
    <t>N1-024 BUCKLE</t>
  </si>
  <si>
    <t>SH-T255 PA BUCKLE</t>
  </si>
  <si>
    <t>SQ-004 BUCKEL</t>
  </si>
  <si>
    <t>SQ-007 BUCKEL</t>
  </si>
  <si>
    <t xml:space="preserve">14*10MM SZ-214 BLACK D-RING HARDWARE/ 黑色D形扣 (脚长8.7MM) </t>
  </si>
  <si>
    <t xml:space="preserve">22*5.1*5MM SZ-213 ANTI GUNMETAL DULL "WATERPROOF" METAL LOGO/ 霧黑鎳色扣子 (脚长5MM)+银色底扣 </t>
  </si>
  <si>
    <t xml:space="preserve">22*5.1*5MM SZ-213 DULL COPPER "WATERPROOF" METAL LOGO/半雾无镍红古铜色扣子 </t>
  </si>
  <si>
    <t>31X20.5MM SZ-157 ANTI GUNMETAL DULL METAL FAKE ROLLER BUCKLE 黑鎳色 金属假管扣</t>
  </si>
  <si>
    <t>11.5*7.3 JH-CA15 (7.3MM) MATT GOLDEN</t>
  </si>
  <si>
    <t>11.5*5.8 JH-CA15 (7.3) DULL ANTI BRASS</t>
  </si>
  <si>
    <t>10MM*6MM CB1060/CC1030 SAND</t>
  </si>
  <si>
    <t>JHC-1217 9*5*5MM BLACK ROUND EYESTAY/黑色鞋眼 (脚长5MM)银色底扣</t>
  </si>
  <si>
    <t>JHC-1217 9*5*5MM DULL ANTI GUNMETAL JH-12 DIA ROUND EYELETS/雾黑镍色金属平面鞋眼 (脚长5MM)银色底扣</t>
  </si>
  <si>
    <t xml:space="preserve"> JHC-1217 9*5*5MM ANTI BRASS DULL JH-06 EYELET HARDWARE 雾面青古铜色 圓形金属鞋眼 (脚长5MM)银色底扣 </t>
  </si>
  <si>
    <t xml:space="preserve">JHC-491 10*6+11*4.5*3MM 黑色BLACK TOP HEX HOOK HARDWARE/虎骨扣(脚长6MM)银色底扣 </t>
  </si>
  <si>
    <t xml:space="preserve">JHC-1234 19+7*4*6MM BLACK HOOK HARDWARE 黑色金属双孔勾扣(脚长6MM)银色底扣 </t>
  </si>
  <si>
    <t xml:space="preserve">JHC-1234 19+7*4*6MM DULL ANTI GUNMETAL HOOK HARDWARE 雾黑镍色金属铆钉(脚长6MM)银色底扣 </t>
  </si>
  <si>
    <t>JHC-1234 19+7*4*6MM DULL ANTI SILVER HOOK HARDWARE 雾古银色金属铆钉(脚长6MM)银色底扣</t>
  </si>
  <si>
    <t xml:space="preserve">JHC-1234 19+7*4*6MM DULL ANTI BRASS HOOK HARDWARE 雾青古铜色金属铆钉(脚长6MM)银色底扣 </t>
  </si>
  <si>
    <t xml:space="preserve">JHC-1270/11530 12*5.3*7MM+11*5.6*3MM  BLACK HEX EYELETS 黑色金属六角形鞋眼(脚长7MM)银色底扣 </t>
  </si>
  <si>
    <t>20MM HTRW-3016 黑色BLACK+雷灰色TORNADO 18-3907TPG 双色织带</t>
  </si>
  <si>
    <t>15MM CTTW-W0597 红土咖色DEEP TAUPE 18-1312TPG 织带</t>
  </si>
  <si>
    <t>7"5# 黑色尼龙布边+黑色尼龙拉齿+KF0699半霧古银色金属拉头拉链(KFZ底)+黑色上档止+RB-08下挡齿 (内腰拉链）</t>
  </si>
  <si>
    <t>8MM JS-3465霧黑烤漆色 BLACK鉚釘</t>
  </si>
  <si>
    <t>14MM LC-098 銀貂色SILVER MINK 17-1312TPG+沙漠灰色IRISH CREAM 14-1208TPG平纹织带</t>
  </si>
  <si>
    <t>32"8MM CT07-S110 桂圆色APPLE CINNAMON 17-1045TPG 扁平鞋带</t>
  </si>
  <si>
    <t>34"8MM CT07-S110 桂圆色APPLE CINNAMON 17-1045TPG 扁平鞋带</t>
  </si>
  <si>
    <t>44"6MM HTZ-1005Y TAFFY 16-0940TPG /SEPHIA 18-0928 TPG LACES/太妃糖色+ 深米色鞋带</t>
  </si>
  <si>
    <t>46"6MM HTZ-1005Y TAFFY 16-0940TPG /SEPHIA 18-0928 TPG LACES/太妃糖色+ 深米色鞋带</t>
  </si>
  <si>
    <t>4*4MM JHY-167 DULL ANTIQUE SILVER/雾面古银单面蘑菇钉</t>
  </si>
  <si>
    <t>CB1-24</t>
    <phoneticPr fontId="1" type="noConversion"/>
  </si>
  <si>
    <t>CB28</t>
    <phoneticPr fontId="1" type="noConversion"/>
  </si>
  <si>
    <t>CB30-31</t>
    <phoneticPr fontId="1" type="noConversion"/>
  </si>
  <si>
    <t>CB32</t>
  </si>
  <si>
    <t>CB35-40</t>
    <phoneticPr fontId="1" type="noConversion"/>
  </si>
  <si>
    <t>CB42-44</t>
    <phoneticPr fontId="1" type="noConversion"/>
  </si>
  <si>
    <t>CB45</t>
    <phoneticPr fontId="1" type="noConversion"/>
  </si>
  <si>
    <t>CB46</t>
    <phoneticPr fontId="1" type="noConversion"/>
  </si>
  <si>
    <t>CB50</t>
  </si>
  <si>
    <t>CB51</t>
  </si>
  <si>
    <t>CB52</t>
  </si>
  <si>
    <t>CB56-59</t>
    <phoneticPr fontId="1" type="noConversion"/>
  </si>
  <si>
    <t>CB60-61</t>
    <phoneticPr fontId="1" type="noConversion"/>
  </si>
  <si>
    <t>CB62-66</t>
    <phoneticPr fontId="1" type="noConversion"/>
  </si>
  <si>
    <t>CB68</t>
  </si>
  <si>
    <t>CB74-77</t>
    <phoneticPr fontId="1" type="noConversion"/>
  </si>
  <si>
    <t>CB78-80</t>
    <phoneticPr fontId="1" type="noConversion"/>
  </si>
  <si>
    <t>CB81-83</t>
    <phoneticPr fontId="1" type="noConversion"/>
  </si>
  <si>
    <t>CB84-86</t>
    <phoneticPr fontId="1" type="noConversion"/>
  </si>
  <si>
    <t>CB89-90</t>
    <phoneticPr fontId="1" type="noConversion"/>
  </si>
  <si>
    <t>CB91-92</t>
    <phoneticPr fontId="1" type="noConversion"/>
  </si>
  <si>
    <t>CB93-94</t>
    <phoneticPr fontId="1" type="noConversion"/>
  </si>
  <si>
    <t>CB95-97</t>
    <phoneticPr fontId="1" type="noConversion"/>
  </si>
  <si>
    <t>CB101</t>
  </si>
  <si>
    <t>CB102</t>
  </si>
  <si>
    <t>CB103</t>
  </si>
  <si>
    <t>CB104-111</t>
    <phoneticPr fontId="1" type="noConversion"/>
  </si>
  <si>
    <t>CB112-113</t>
    <phoneticPr fontId="1" type="noConversion"/>
  </si>
  <si>
    <t>CB114-116</t>
    <phoneticPr fontId="1" type="noConversion"/>
  </si>
  <si>
    <t>CB117-118
CB145</t>
    <phoneticPr fontId="1" type="noConversion"/>
  </si>
  <si>
    <t>CB119-123</t>
    <phoneticPr fontId="1" type="noConversion"/>
  </si>
  <si>
    <t>CB124</t>
  </si>
  <si>
    <t>CB125-127</t>
    <phoneticPr fontId="1" type="noConversion"/>
  </si>
  <si>
    <t>CB128-129</t>
    <phoneticPr fontId="1" type="noConversion"/>
  </si>
  <si>
    <t>CB130</t>
  </si>
  <si>
    <t>CB131-135</t>
    <phoneticPr fontId="1" type="noConversion"/>
  </si>
  <si>
    <t>CB136</t>
  </si>
  <si>
    <t>CB137</t>
  </si>
  <si>
    <t>CB138</t>
  </si>
  <si>
    <t>CB139</t>
  </si>
  <si>
    <t>CB140-143</t>
    <phoneticPr fontId="1" type="noConversion"/>
  </si>
  <si>
    <t>CB146</t>
    <phoneticPr fontId="1" type="noConversion"/>
  </si>
  <si>
    <t>CB147-151</t>
    <phoneticPr fontId="1" type="noConversion"/>
  </si>
  <si>
    <t>CB152-153</t>
    <phoneticPr fontId="1" type="noConversion"/>
  </si>
  <si>
    <t>CB154-157</t>
    <phoneticPr fontId="1" type="noConversion"/>
  </si>
  <si>
    <t>CB158-159</t>
    <phoneticPr fontId="1" type="noConversion"/>
  </si>
  <si>
    <t>CB160</t>
    <phoneticPr fontId="1" type="noConversion"/>
  </si>
  <si>
    <t>CB161</t>
    <phoneticPr fontId="1" type="noConversion"/>
  </si>
  <si>
    <t>CB162-163</t>
    <phoneticPr fontId="1" type="noConversion"/>
  </si>
  <si>
    <t>CB164-165</t>
    <phoneticPr fontId="1" type="noConversion"/>
  </si>
  <si>
    <t>CB166</t>
  </si>
  <si>
    <t>CB167</t>
  </si>
  <si>
    <t>CB168</t>
  </si>
  <si>
    <t>CB169</t>
  </si>
  <si>
    <t>CB170</t>
  </si>
  <si>
    <t>CB171</t>
  </si>
  <si>
    <t>CB175</t>
  </si>
  <si>
    <t>CB176</t>
  </si>
  <si>
    <t>CB177</t>
  </si>
  <si>
    <t>CB178</t>
  </si>
  <si>
    <t>CB179</t>
    <phoneticPr fontId="1" type="noConversion"/>
  </si>
  <si>
    <t>CB180</t>
  </si>
  <si>
    <t>CB181</t>
  </si>
  <si>
    <t>CB182</t>
  </si>
  <si>
    <t>GB1-26</t>
    <phoneticPr fontId="1" type="noConversion"/>
  </si>
  <si>
    <t>GB27-61</t>
    <phoneticPr fontId="1" type="noConversion"/>
  </si>
  <si>
    <t>GB113-115</t>
    <phoneticPr fontId="1" type="noConversion"/>
  </si>
  <si>
    <t>GB116-117</t>
    <phoneticPr fontId="1" type="noConversion"/>
  </si>
  <si>
    <t>GB118-125</t>
    <phoneticPr fontId="1" type="noConversion"/>
  </si>
  <si>
    <t>GB126-142</t>
    <phoneticPr fontId="1" type="noConversion"/>
  </si>
  <si>
    <t>GB143-160</t>
    <phoneticPr fontId="1" type="noConversion"/>
  </si>
  <si>
    <t>GB203</t>
    <phoneticPr fontId="1" type="noConversion"/>
  </si>
  <si>
    <t>ZX51</t>
  </si>
  <si>
    <t>ZX52</t>
  </si>
  <si>
    <t>ZX53</t>
  </si>
  <si>
    <t>ZX59-60</t>
    <phoneticPr fontId="1" type="noConversion"/>
  </si>
  <si>
    <t>ZX61</t>
  </si>
  <si>
    <t>ZX62</t>
  </si>
  <si>
    <t>ZX63</t>
  </si>
  <si>
    <t>ZX64</t>
  </si>
  <si>
    <t>ZX65</t>
  </si>
  <si>
    <t>ZX66</t>
  </si>
  <si>
    <t>ZX69</t>
  </si>
  <si>
    <t>ZX70</t>
  </si>
  <si>
    <t>ZX87</t>
    <phoneticPr fontId="1" type="noConversion"/>
  </si>
  <si>
    <t>ZX88</t>
    <phoneticPr fontId="1" type="noConversion"/>
  </si>
  <si>
    <t>ZX91</t>
    <phoneticPr fontId="1" type="noConversion"/>
  </si>
  <si>
    <t>ZX92</t>
    <phoneticPr fontId="1" type="noConversion"/>
  </si>
  <si>
    <t>ZX103</t>
  </si>
  <si>
    <t>ZX108</t>
    <phoneticPr fontId="1" type="noConversion"/>
  </si>
  <si>
    <t>ZX109</t>
    <phoneticPr fontId="1" type="noConversion"/>
  </si>
  <si>
    <t>ZX110</t>
    <phoneticPr fontId="1" type="noConversion"/>
  </si>
  <si>
    <t>ZX113</t>
  </si>
  <si>
    <t>ZX114</t>
  </si>
  <si>
    <t>ZX115</t>
    <phoneticPr fontId="1" type="noConversion"/>
  </si>
  <si>
    <t>ZX116</t>
    <phoneticPr fontId="1" type="noConversion"/>
  </si>
  <si>
    <t>ZX123-124</t>
    <phoneticPr fontId="1" type="noConversion"/>
  </si>
  <si>
    <t>ZX125-126</t>
    <phoneticPr fontId="1" type="noConversion"/>
  </si>
  <si>
    <t>ZX127</t>
  </si>
  <si>
    <t>ZX133-134</t>
    <phoneticPr fontId="1" type="noConversion"/>
  </si>
  <si>
    <t>ZX135</t>
  </si>
  <si>
    <t>ZX136</t>
  </si>
  <si>
    <t>ZX137</t>
  </si>
  <si>
    <t>ZX141</t>
    <phoneticPr fontId="1" type="noConversion"/>
  </si>
  <si>
    <t>ZX144</t>
  </si>
  <si>
    <t>ZX146</t>
    <phoneticPr fontId="29" type="noConversion"/>
  </si>
  <si>
    <t>ZX147</t>
    <phoneticPr fontId="29" type="noConversion"/>
  </si>
  <si>
    <t>ZX149</t>
    <phoneticPr fontId="1" type="noConversion"/>
  </si>
  <si>
    <t>ZX150</t>
    <phoneticPr fontId="1" type="noConversion"/>
  </si>
  <si>
    <t>ZX160-162</t>
    <phoneticPr fontId="1" type="noConversion"/>
  </si>
  <si>
    <t>ZX163</t>
  </si>
  <si>
    <t>ZX164</t>
  </si>
  <si>
    <t>ZX167</t>
  </si>
  <si>
    <t>ZX168</t>
  </si>
  <si>
    <t>ZX173</t>
  </si>
  <si>
    <t>ZX174-177</t>
    <phoneticPr fontId="1" type="noConversion"/>
  </si>
  <si>
    <t>ZX178</t>
  </si>
  <si>
    <t>ZX179-180</t>
    <phoneticPr fontId="1" type="noConversion"/>
  </si>
  <si>
    <t>ZX181</t>
  </si>
  <si>
    <t>ZX182</t>
  </si>
  <si>
    <t>ZX183-189</t>
    <phoneticPr fontId="1" type="noConversion"/>
  </si>
  <si>
    <t>ZX190-191</t>
    <phoneticPr fontId="1" type="noConversion"/>
  </si>
  <si>
    <t>ZX192</t>
  </si>
  <si>
    <t>ZX193</t>
  </si>
  <si>
    <t>ZX194</t>
  </si>
  <si>
    <t>ZX197</t>
  </si>
  <si>
    <t>ZX199</t>
  </si>
  <si>
    <t>ZX202</t>
  </si>
  <si>
    <t>ZX203</t>
  </si>
  <si>
    <t>ZX204</t>
  </si>
  <si>
    <t>ZX205</t>
  </si>
  <si>
    <t>ZX206</t>
  </si>
  <si>
    <t>S1-8</t>
    <phoneticPr fontId="1" type="noConversion"/>
  </si>
  <si>
    <t>S9-12</t>
    <phoneticPr fontId="1" type="noConversion"/>
  </si>
  <si>
    <t>S15-21</t>
    <phoneticPr fontId="1" type="noConversion"/>
  </si>
  <si>
    <t>S22-23</t>
    <phoneticPr fontId="1" type="noConversion"/>
  </si>
  <si>
    <t>CAT1157CH (MEN HIGH C CUT) SIZE:</t>
  </si>
  <si>
    <t>CAT1157C (MEN HIGH C CUT) SIZE:</t>
  </si>
  <si>
    <t>16-1315</t>
  </si>
  <si>
    <t xml:space="preserve">100MM MISTY ROSE 15-1512TPG 39A22381 39B24461 LOOP 迷雾玫瑰色魔术带 毛 </t>
  </si>
  <si>
    <t>100MM MISTY ROSE 15-1512TPG 39A22381 39B24461 HOOK 迷雾玫瑰色魔术带  勾</t>
  </si>
  <si>
    <t xml:space="preserve">100MM BROWN RICE 13-1105TPG  39A22381 39B24461 LOOP 糙米色魔术带 毛 </t>
  </si>
  <si>
    <t xml:space="preserve">100MM BROWN RICE 13-1105TPG  39A22381 39B24461 HOOK 糙米色魔术带  勾 </t>
  </si>
  <si>
    <t>100MM FORGED IRON 19-3907TPG 39A22381 39B24461 HOOK 黑檀色魔术带  勾</t>
  </si>
  <si>
    <t>100MM FORGED IRON 19-3907TPG 39A22381 39B24461 LOOP 黑檀色魔术带  毛</t>
  </si>
  <si>
    <t>TLC-3MM B200</t>
  </si>
  <si>
    <t>46" HWB22-C162 SKETCH MESH PEAT 19-1116TPG</t>
  </si>
  <si>
    <t>46" TAFFY 16-0940TPG HWB22-C162 SKETCH MESH</t>
  </si>
  <si>
    <t>54" 1.0MM DACHSHUND 18-1033TPG KW-MS100 MICROFIBER</t>
  </si>
  <si>
    <t>46" HY6870 DARK SHADOW 19-3906 BK MESH</t>
  </si>
  <si>
    <t>46" TOFFEE 18-1031TPG BY-M240804 BK MESH+130G</t>
  </si>
  <si>
    <t>1200D DACHSHUND 18-1033 NYLON MESH</t>
  </si>
  <si>
    <t>54" BLACK OT5562 LYCRA+2MM SBR</t>
  </si>
  <si>
    <t>54" HOUNDAWG 16-1315 OT5562 LYCRA+2MM SBR</t>
  </si>
  <si>
    <t>58" 1680D SILVER MINK 17-1312 18P+2MM F50+20G</t>
  </si>
  <si>
    <t>56" SHELTER 17-1310 FMD-WWW20052103</t>
  </si>
  <si>
    <t>54" HWB23-F226 1.2MM SKIN SUEDE BLACK</t>
  </si>
  <si>
    <t>54" NAVY TY354 MICROFIBER</t>
  </si>
  <si>
    <t>54" DARK NATURAL MICROFIBER</t>
  </si>
  <si>
    <t>58" 1200D GARGOYLE 18-0503TPG</t>
  </si>
  <si>
    <t>58" 1200D BISON 18-1027TPG</t>
  </si>
  <si>
    <t>58" 1200D DARK OLIVE 19-0516TPG</t>
  </si>
  <si>
    <t>54" DK BROWN FMD-SPERRY25022102</t>
  </si>
  <si>
    <t>54" OAT LATTE TY362 MICROFIBER</t>
  </si>
  <si>
    <t>10MM FHM00002 COFFEE BEAN 19-0915TPG BASE+3MM BISON 18-1027TPG REFLECTIVE STRIPE HEEL WEBBING 981TH00792A</t>
  </si>
  <si>
    <t>54" HWB23-F218 0.6MM ROOT BEER 19-1228TPG PIG SKIN MICROFIBER PU</t>
  </si>
  <si>
    <t>54"* 0.7MM BLACK COLOR 16#  WV-VIDY P174WMD PU</t>
  </si>
  <si>
    <t>54"* 0.7MM BLACK COLOR 1#  WV-VIDY P174WMD PU</t>
  </si>
  <si>
    <t>54" 0.8MM NEW DK BROWN WV ANILINE-8 P174WMD PU</t>
  </si>
  <si>
    <t>54" 6MM COBALT XRD-20236-65-54U PORON FOAM</t>
  </si>
  <si>
    <t>54" NATURAL HLS-170315 PU</t>
  </si>
  <si>
    <t>1.2MM BLACK BC-8 RUBBER+18P+1.5MM+16P</t>
  </si>
  <si>
    <t>CN260313B</t>
  </si>
  <si>
    <t>CN260313A</t>
  </si>
  <si>
    <t>36" 0.8MM CV-SK BLUE</t>
  </si>
  <si>
    <t>36" 1.2MM CV-SK BLUE</t>
  </si>
  <si>
    <t>54" HWB23-F218 0.6MM BLACK PIG SKIN MICROFIBER PU</t>
  </si>
  <si>
    <t>54" HWB23-F218 0.6MM COFFEE BEAN 19-0915TPG PIG SKIN MICROFIBER PU</t>
  </si>
  <si>
    <t>46" HWB22-C162 SKETCH MESH TOTAL ECLIPSE 19-4010TPG</t>
  </si>
  <si>
    <t>ESPRESSO 19-0712 0.6MM HMGRS LYK099 TPU</t>
  </si>
  <si>
    <t>BC-2021722 PAVEMENT 13-3900 SANDWICH</t>
  </si>
  <si>
    <t>1200D COFFEE BEAN 19-0915 FABRIC</t>
  </si>
  <si>
    <t>52" 0.7MM YC-07CAT 74DE COLOR 2# PU</t>
  </si>
  <si>
    <t>52" 0.7MM YC-07CAT 74DE COLOR 4# PU</t>
  </si>
  <si>
    <t>56" BLUSH 10858 TWILL L15G22X01C01</t>
  </si>
  <si>
    <t>27" 0.8MM BLACK BETA-NFNWK+RP: T2000 PU</t>
  </si>
  <si>
    <t>CN260320</t>
  </si>
  <si>
    <t>GB62-112</t>
    <phoneticPr fontId="1" type="noConversion"/>
  </si>
  <si>
    <t>GB161-202</t>
    <phoneticPr fontId="1" type="noConversion"/>
  </si>
  <si>
    <t>CB1-13</t>
    <phoneticPr fontId="1" type="noConversion"/>
  </si>
  <si>
    <t>CB20-23</t>
    <phoneticPr fontId="1" type="noConversion"/>
  </si>
  <si>
    <t>CB24-25</t>
    <phoneticPr fontId="1" type="noConversion"/>
  </si>
  <si>
    <t>CB26-29</t>
    <phoneticPr fontId="1" type="noConversion"/>
  </si>
  <si>
    <t>CB31</t>
  </si>
  <si>
    <t>CB32-34</t>
    <phoneticPr fontId="1" type="noConversion"/>
  </si>
  <si>
    <t>CB35-43</t>
    <phoneticPr fontId="1" type="noConversion"/>
  </si>
  <si>
    <t>CB51-54</t>
    <phoneticPr fontId="1" type="noConversion"/>
  </si>
  <si>
    <t>CB55</t>
  </si>
  <si>
    <t>CB56-58</t>
    <phoneticPr fontId="1" type="noConversion"/>
  </si>
  <si>
    <t>CB62</t>
  </si>
  <si>
    <t>CB63-65</t>
    <phoneticPr fontId="1" type="noConversion"/>
  </si>
  <si>
    <t>CB72</t>
  </si>
  <si>
    <t>CB73</t>
  </si>
  <si>
    <t>CB75-76</t>
    <phoneticPr fontId="1" type="noConversion"/>
  </si>
  <si>
    <t>CB77-78</t>
    <phoneticPr fontId="1" type="noConversion"/>
  </si>
  <si>
    <t>CB79-80</t>
    <phoneticPr fontId="1" type="noConversion"/>
  </si>
  <si>
    <t>CB84</t>
  </si>
  <si>
    <t>CB87</t>
  </si>
  <si>
    <t>CB90</t>
  </si>
  <si>
    <t>CB91</t>
  </si>
  <si>
    <t>CB92-94</t>
    <phoneticPr fontId="1" type="noConversion"/>
  </si>
  <si>
    <t>CB97-98</t>
    <phoneticPr fontId="1" type="noConversion"/>
  </si>
  <si>
    <t>CB104</t>
  </si>
  <si>
    <t>CB105</t>
  </si>
  <si>
    <t>CB106-107</t>
    <phoneticPr fontId="1" type="noConversion"/>
  </si>
  <si>
    <t>CB108</t>
  </si>
  <si>
    <t>CB109</t>
  </si>
  <si>
    <t>CB110</t>
  </si>
  <si>
    <t>CB111-112</t>
    <phoneticPr fontId="1" type="noConversion"/>
  </si>
  <si>
    <t>CB113</t>
  </si>
  <si>
    <t>CB114-115</t>
    <phoneticPr fontId="1" type="noConversion"/>
  </si>
  <si>
    <t>CB116</t>
  </si>
  <si>
    <t>CB117</t>
  </si>
  <si>
    <t>CB118</t>
  </si>
  <si>
    <t>CB119</t>
  </si>
  <si>
    <t>CB120</t>
  </si>
  <si>
    <t>CB121-124</t>
    <phoneticPr fontId="1" type="noConversion"/>
  </si>
  <si>
    <t>CB130</t>
    <phoneticPr fontId="1" type="noConversion"/>
  </si>
  <si>
    <t>CB131</t>
    <phoneticPr fontId="1" type="noConversion"/>
  </si>
  <si>
    <t>CB132-135</t>
    <phoneticPr fontId="1" type="noConversion"/>
  </si>
  <si>
    <t>CB136-137</t>
    <phoneticPr fontId="1" type="noConversion"/>
  </si>
  <si>
    <t>CB138-143</t>
    <phoneticPr fontId="1" type="noConversion"/>
  </si>
  <si>
    <t>CB145-148</t>
    <phoneticPr fontId="1" type="noConversion"/>
  </si>
  <si>
    <t>CB149-151</t>
    <phoneticPr fontId="1" type="noConversion"/>
  </si>
  <si>
    <t>CB155</t>
  </si>
  <si>
    <t>CB156</t>
  </si>
  <si>
    <t>CB157-169</t>
    <phoneticPr fontId="1" type="noConversion"/>
  </si>
  <si>
    <t>CB170-171</t>
    <phoneticPr fontId="1" type="noConversion"/>
  </si>
  <si>
    <t>CB172</t>
    <phoneticPr fontId="1" type="noConversion"/>
  </si>
  <si>
    <t>CB174-175</t>
    <phoneticPr fontId="1" type="noConversion"/>
  </si>
  <si>
    <t>CB178-182</t>
    <phoneticPr fontId="1" type="noConversion"/>
  </si>
  <si>
    <t>CB183-187</t>
    <phoneticPr fontId="1" type="noConversion"/>
  </si>
  <si>
    <t>CB188-191</t>
    <phoneticPr fontId="1" type="noConversion"/>
  </si>
  <si>
    <t>CB192-195</t>
    <phoneticPr fontId="1" type="noConversion"/>
  </si>
  <si>
    <t>CB196</t>
  </si>
  <si>
    <t>CB197</t>
  </si>
  <si>
    <t>CB198</t>
  </si>
  <si>
    <t>ZX2-4</t>
    <phoneticPr fontId="1" type="noConversion"/>
  </si>
  <si>
    <t>ZX5</t>
    <phoneticPr fontId="20" type="noConversion"/>
  </si>
  <si>
    <t>ZX48-56</t>
    <phoneticPr fontId="1" type="noConversion"/>
  </si>
  <si>
    <t>ZX102-107</t>
    <phoneticPr fontId="1" type="noConversion"/>
  </si>
  <si>
    <t>ZX112-113</t>
    <phoneticPr fontId="1" type="noConversion"/>
  </si>
  <si>
    <t>ZX115-117</t>
    <phoneticPr fontId="1" type="noConversion"/>
  </si>
  <si>
    <t>ZX111</t>
    <phoneticPr fontId="1" type="noConversion"/>
  </si>
  <si>
    <t>ZX118</t>
    <phoneticPr fontId="1" type="noConversion"/>
  </si>
  <si>
    <t>ZX119</t>
    <phoneticPr fontId="1" type="noConversion"/>
  </si>
  <si>
    <t>ZX125</t>
  </si>
  <si>
    <t>ZX126</t>
  </si>
  <si>
    <t>ZX128-130</t>
    <phoneticPr fontId="1" type="noConversion"/>
  </si>
  <si>
    <t>ZX131-133</t>
    <phoneticPr fontId="1" type="noConversion"/>
  </si>
  <si>
    <t>ZX134</t>
  </si>
  <si>
    <t>ZX135-136</t>
    <phoneticPr fontId="1" type="noConversion"/>
  </si>
  <si>
    <t>ZX138-139</t>
    <phoneticPr fontId="1" type="noConversion"/>
  </si>
  <si>
    <t>ZX140-141</t>
    <phoneticPr fontId="1" type="noConversion"/>
  </si>
  <si>
    <t>ZX143-146</t>
    <phoneticPr fontId="1" type="noConversion"/>
  </si>
  <si>
    <t>ZX147</t>
  </si>
  <si>
    <t>ZX148</t>
  </si>
  <si>
    <t>ZX150-152</t>
    <phoneticPr fontId="1" type="noConversion"/>
  </si>
  <si>
    <t>ZX153-154</t>
    <phoneticPr fontId="1" type="noConversion"/>
  </si>
  <si>
    <t>ZX155</t>
  </si>
  <si>
    <t>ZX156-157</t>
    <phoneticPr fontId="1" type="noConversion"/>
  </si>
  <si>
    <t>ZX158-159</t>
    <phoneticPr fontId="1" type="noConversion"/>
  </si>
  <si>
    <t>ZX164-165</t>
    <phoneticPr fontId="1" type="noConversion"/>
  </si>
  <si>
    <t>ZX166</t>
  </si>
  <si>
    <t>ZX168-170</t>
    <phoneticPr fontId="1" type="noConversion"/>
  </si>
  <si>
    <t>ZX171-177</t>
    <phoneticPr fontId="1" type="noConversion"/>
  </si>
  <si>
    <t>ZX178-181</t>
    <phoneticPr fontId="1" type="noConversion"/>
  </si>
  <si>
    <t>ZX183-184</t>
    <phoneticPr fontId="1" type="noConversion"/>
  </si>
  <si>
    <t>ZX185-187</t>
    <phoneticPr fontId="1" type="noConversion"/>
  </si>
  <si>
    <t>ZX188-189</t>
    <phoneticPr fontId="1" type="noConversion"/>
  </si>
  <si>
    <t>ZX190</t>
  </si>
  <si>
    <t>ZX191</t>
  </si>
  <si>
    <t>ZX196</t>
  </si>
  <si>
    <t>S162-165</t>
    <phoneticPr fontId="1" type="noConversion"/>
  </si>
  <si>
    <t>S340-343</t>
    <phoneticPr fontId="1" type="noConversion"/>
  </si>
  <si>
    <t>S454-468</t>
    <phoneticPr fontId="1" type="noConversion"/>
  </si>
  <si>
    <t>B27-30</t>
    <phoneticPr fontId="26" type="noConversion"/>
  </si>
  <si>
    <t>CN260327</t>
  </si>
  <si>
    <t>CN260402K</t>
  </si>
  <si>
    <t>15MM TSM119 GARGOYLE 18-0503TPG NYLON  WEBBING +NON-WIKING (PFC FREE) 水滴灰色防水织带</t>
  </si>
  <si>
    <t>15MM TSM119  TAFFY 16-0940TPG NYLON  WEBBING +NON-WIKING (PFC FREE)太妃糖色防水织带</t>
  </si>
  <si>
    <t>31X20.5MM SZ-157 DULL ANTI GOLD METAL FAKE ROLLER BUCKLE 霧金色 金属假管扣</t>
  </si>
  <si>
    <t>KY2</t>
    <phoneticPr fontId="1" type="noConversion"/>
  </si>
  <si>
    <t>MB17</t>
  </si>
  <si>
    <t>MB18</t>
  </si>
  <si>
    <t>MB19</t>
    <phoneticPr fontId="1" type="noConversion"/>
  </si>
  <si>
    <t>MB20</t>
    <phoneticPr fontId="1" type="noConversion"/>
  </si>
  <si>
    <t>MB21</t>
    <phoneticPr fontId="1" type="noConversion"/>
  </si>
  <si>
    <t>MB27</t>
    <phoneticPr fontId="1" type="noConversion"/>
  </si>
  <si>
    <t>MB29</t>
    <phoneticPr fontId="1" type="noConversion"/>
  </si>
  <si>
    <t>MB30</t>
    <phoneticPr fontId="1" type="noConversion"/>
  </si>
  <si>
    <t>MB31</t>
  </si>
  <si>
    <t>MB32</t>
  </si>
  <si>
    <t>9*5*5MM SOFT GOLD SPD-A47 ONE TONE "SPERRY" LOGO EYELET WITH BASE/柔金色圆面鞋眼 (有底座)</t>
  </si>
  <si>
    <t>9*5*5MM SOFT GOLD SPD-A47 ONE TONE "SPERRY" LOGO EYELET NO BASE/柔金色圆面鞋眼 (有底座)</t>
  </si>
  <si>
    <t>9*5*5MM PLATINUM SPD-A47 TWO TONE "SPERRY" LOGO EYELET WITH BASE/ 白金色双色圆面鞋眼 (有底座)</t>
  </si>
  <si>
    <t>9*5*5MM PLATINUM SPD-A47 TWO TONE "SPERRY" LOGO EYELET NO BASE/ 白金色双色圆面鞋眼 (有底座)</t>
  </si>
  <si>
    <t>QT201</t>
  </si>
  <si>
    <t>DB24</t>
  </si>
  <si>
    <t>22MM HT-ZJ11 黑色BLACK 中空松緊帶</t>
  </si>
  <si>
    <t>14MM LC-098 土灰色BEANED+深褐色SHELTER 17-1310TPG平纹织带</t>
  </si>
  <si>
    <t>14MM LC-098 咖啡豆色COFFEE BEAN 19-0915TPG+腊肠色DACHSHUND 18-1033TPG平纹织带</t>
  </si>
  <si>
    <t>14MM LC-098 野牛色+ 虎眼色 BISON 18-1024TPG/TIGERS EYE 17-1038TPG WEBBING平纹织带</t>
  </si>
  <si>
    <t>36"6MM HTZ-1005Y BUNGEE CORD 18-0513TPG/BLACK  LACE 黑檀木色+ 黑色鞋带</t>
  </si>
  <si>
    <t>38"6MM HTZ-1005Y BUNGEE CORD 18-0513TPG/BLACK  LACE 黑檀木色+ 黑色鞋带</t>
  </si>
  <si>
    <t>58"5MM HY-4515 ROUND TASON LACE 黑色 BLACK 圆形鞋带</t>
  </si>
  <si>
    <t>57"5MM HY-4515 單紅色 BIKING RED 19-1650TPG圓形鞋帶+防虹吸(PFC FREE)</t>
  </si>
  <si>
    <t>59"5MM HY-4515 單紅色 BIKING RED 19-1650TPG圓形鞋帶+防虹吸(PFC FREE)</t>
  </si>
  <si>
    <t>13*10MM OEB TWO TONE HX-SP013 METAL LOGO/青古铜色双色菱形帆船钉</t>
  </si>
  <si>
    <t>50"5MM TS-LY002 TSB-91深褐色SHELTER17-1310TPG+深咖色TYRE 圆形双色鞋带 POLYESTER FLAT LACE</t>
  </si>
  <si>
    <t>52"5MM TS-LY002 TSB-91深褐色SHELTER17-1310TPG+深咖色TYRE 圆形双色鞋带 POLYESTER FLAT LACE</t>
  </si>
  <si>
    <t>22*5.1*5MM SZ-213 DULL ANTI SILVER “WATERPROOF” BADGE (脚长5MM)霧面古銀色扣子 银色底扣</t>
  </si>
  <si>
    <t>50"4MM TSM386 黑色BLACK+CAT YELLOW 黄双色圆形鞋带TETORON ROUND LAC+防虹吸(PFC FREE)</t>
  </si>
  <si>
    <t>52"4MM TSM386 黑色BLACK+CAT YELLOW 黄双色圆形鞋带TETORON ROUND LAC+防虹吸(PFC FREE)</t>
  </si>
  <si>
    <t>54"4MM TSM386 黑色BLACK+CAT YELLOW 黄双色圆形鞋带TETORON ROUND LAC+防虹吸(PFC FREE)</t>
  </si>
  <si>
    <t>42"4MM TSM386 黑色BLACK+CAT YELLOW 黄双色圆形鞋带TETORON ROUND LAC+防虹吸(PFC FREE)</t>
  </si>
  <si>
    <t>44"4MM TSM386 黑色BLACK+CAT YELLOW 黄双色圆形鞋带TETORON ROUND LAC+防虹吸(PFC FREE)</t>
  </si>
  <si>
    <t>46"5MM TS-LY001深褐色SHELTER17-1310TPG+深咖色TYRE圆形双色鞋带 POLYESTER FLAT LACE</t>
  </si>
  <si>
    <t>48"5MM TS-LY001深褐色SHELTER17-1310TPG+深咖色TYRE圆形双色鞋带 POLYESTER FLAT LACE</t>
  </si>
  <si>
    <t>40"4MM TSL-562 CAT YELLOW 黄+黑色 BLACK 双色圆形特多龙鞋带</t>
  </si>
  <si>
    <t>42"4MM TSL-562 CAT YELLOW 黄+黑色 BLACK 双色圆形特多龙鞋带</t>
  </si>
  <si>
    <t>44"4MM TSL-562 CAT YELLOW 黄+黑色 BLACK 双色圆形特多龙鞋带</t>
  </si>
  <si>
    <t>85MM TSL907 TOTAL ECLIPSE 19-4010TPG ELASTIC GORE/深黑蓝色松紧带</t>
  </si>
  <si>
    <t>12MM TSL002 MISTY ROSE 15-1512TPG TEXTILE 迷雾玫瑰色弹力包边带</t>
  </si>
  <si>
    <t>10MM*5MM CB1150/CC1030 土卡其色NEWT18-0920TPG圆形 外鞋眼</t>
  </si>
  <si>
    <t>10MM*6MM CB1060/CC1030 深灰色DARK SHADOWS 19-3906TPG圓型外鞋眼</t>
  </si>
  <si>
    <t>CC1260/CC11530 6.0孔 (脚长6MM)半霧黑色 BLACK 无字体正六角鞋眼</t>
  </si>
  <si>
    <t>CC1260/CC11530 6.0孔 (脚长6MM)霧黑鎳色ANTI GUNMETAL DULL无字体 正六角鞋眼</t>
  </si>
  <si>
    <t>CC1260/CC11530 6.0孔 (脚长6MM)霧面青古銅 DULL ANTI BRASS无字体 正六角鞋眼</t>
  </si>
  <si>
    <t>8*5*3.5MM C8050X DULL ANTI GUNMETAL HEXAGON EYELETS (1MM)</t>
  </si>
  <si>
    <t>8*5*3.5MM C8050X DULL ANTI GOLD HEXAGON EYELETS (1MM)</t>
  </si>
  <si>
    <t>6MM JS-38B/CC1130 SILVER JK-01 CHROME HOOK/挂电无镍银色金属虎骨扣 (脚长6MM)-挂电的效果</t>
  </si>
  <si>
    <t>12*4.5MM CC1260/CC1530 SILVER JK-01 CHROME HEX EYELETS/挂电无镍银色金属正六角形鞋眼 (脚长6MM)-挂电的效果</t>
  </si>
  <si>
    <t>HD-68 內徑22MM SEMI-MATTE ANTIQUE SILVER BUCKLE/古银色半日字饰扣</t>
  </si>
  <si>
    <t>10MM JS-27A SEMI-MATTE ANTIQUE SILVER HOOK METAL NON WICKING PFC FREE</t>
  </si>
  <si>
    <t>10*5MM BRONZE OEB TWO TONE SPERRY LOGO WITH BASE</t>
  </si>
  <si>
    <t>10*5MM BRONZE OEB TWO TONE SPERRY LOGO NO BASE</t>
  </si>
  <si>
    <t>4MM (脚长3MM 撞钉盖) 霧面古銀色DULL ANTI SIL VER 铆钉</t>
  </si>
  <si>
    <t>4MM*3MM IMITATION GOLD ROUND RIVET/仿金色 铆钉 (脚长3MM 撞钉盖) 银色底扣</t>
  </si>
  <si>
    <t xml:space="preserve">24MM JH-CA53 霧面古銀色DULL ANTI SIL VER 日字扣  </t>
  </si>
  <si>
    <t>24MM JH-CA53 IMITATION GOLD BUCKLE/仿金色 日字扣</t>
  </si>
  <si>
    <t>20MM HTRW-3016腊肠色DACHSHUND 18-1033TPG+牛津棕色OXFORD TAN 15-1306TPG 双色织带</t>
  </si>
  <si>
    <t>44"6MM HTZ-1005Y BISON 18-1027TPG/TOBACCO BROWN 17-1327TPG LACES/野牛色+ 烟草色鞋带</t>
  </si>
  <si>
    <t>46"6MM HTZ-1005Y BISON 18-1027TPG/TOBACCO BROWN 17-1327TPG LACES/野牛色+ 烟草色鞋带</t>
  </si>
  <si>
    <t>54"5MM HY-4515 BISON 18-1027 ROUND TASLON LACE 野牛色圆形鞋带</t>
  </si>
  <si>
    <t>56"5MM HY-4515 BISON 18-1027 ROUND TASLON LACE 野牛色圆形鞋带</t>
  </si>
  <si>
    <t>54"5MM HY-4515 BISON 18-1027TPG ROUND TASLON LACE+NON-WIKING (PFC FREE) 野牛色防水圆形鞋带</t>
  </si>
  <si>
    <t>56"5MM HY-4515 BISON 18-1027TPG ROUND TASLON LACE+NON-WIKING (PFC FREE) 野牛色防水圆形鞋带</t>
  </si>
  <si>
    <t>15MM TSM119 MONKS ROBE 18-1048TPG NYLON WEBBING/薔薇色扁平织带</t>
  </si>
  <si>
    <t>15MM TSM119 OLIVE NIGHT 19-0515TPG NYLON WEBBING/深橄榄色扁平织带</t>
  </si>
  <si>
    <t>15MM TSM119 COFFEE BEAN 19-0915 NYLON WEBBING 咖啡豆色扁平织带</t>
  </si>
  <si>
    <t>15MM TSM119 DARK OLIVE 19-0516TPG NYLON WEBBING 黑橄欖色扁平织带</t>
  </si>
  <si>
    <t>15MM TSM119 DACHSHUND 18-1033TPG NYLON WEBBING/腊肠色扁平织带</t>
  </si>
  <si>
    <t>38"4MM 25C90 黑色 BLACK 圆形特多龙鞋带</t>
  </si>
  <si>
    <t>40"4MM 25C90 黑色 BLACK 圆形特多龙鞋带</t>
  </si>
  <si>
    <t>44"4MM 25C90  黑色 BLACK 圆形特多龙鞋带</t>
  </si>
  <si>
    <t>58"5MM BY-C0190 黑色 BLACK+浅绿果色BOA 17-0625TPG 双色椭圆形扁鞋带</t>
  </si>
  <si>
    <t>60"5MM BY-C0190 黑色 BLACK+浅绿果色BOA 17-0625TPG 双色椭圆形扁鞋带</t>
  </si>
  <si>
    <t>16MM BY-C0285 BLACK 中空松紧带</t>
  </si>
  <si>
    <t>20MM BY-C0285 BLACK 中空松紧带</t>
  </si>
  <si>
    <t>54"5MM HY-4515 COFFEE BEAN 19-0915TPG ROUND TASLON LACE 咖啡豆色圆形鞋带</t>
  </si>
  <si>
    <t>56"5MM HY-4515 COFFEE BEAN 19-0915TPG ROUND TASLON LACE 咖啡豆色圆形鞋带</t>
  </si>
  <si>
    <t>40"6MM HTW-CA604 深褐色SHELTER 17-1310TPG扁平棉质鞋带</t>
  </si>
  <si>
    <t xml:space="preserve">125MM TSL907 黑橄榄色BLACK OLIVE 19-0608TPG 双层松紧带 </t>
  </si>
  <si>
    <t>15MM TSM119 黑色BLACK尼龙防水扁平织带+ 防虹吸 (PFC FREE)</t>
  </si>
  <si>
    <t>15MM TSM119 COFFEE BEAN 19-0915TPG NYLON WEBBING+NON-WIKING (PFC FREE)咖啡豆色 防水扁平织带</t>
  </si>
  <si>
    <t xml:space="preserve">JHC-1270/11530 12*5.3*7MM DULL ANTI GUNMETAL HEX EYELETS 雾黑镍色金属六角形鞋眼 (脚长7MM)银色底扣 </t>
  </si>
  <si>
    <t>JHC-1270/11530 (11*5.6*3MM) WASHER (7MM) JH-06 DULL ANTI  BRASS</t>
  </si>
  <si>
    <t>HG-01(铆钉7MM) 雾黑色MATT BLACK 烤漆 虎骨扣</t>
  </si>
  <si>
    <t>22*5.1*5MM SZ-213 DULL ANTI BRASS “WATERPROOF” BADGE (脚长5MM) 霧面青古銅色扣子 银色底扣</t>
  </si>
  <si>
    <t>8*4*7MM HD-9 SEMI-MATTE BLACK METAL RIVET 5MM</t>
  </si>
  <si>
    <t>5*38MM HD-34 內徑 40MM SEMI-MATTE ANTIQUE SILVER O-RING METAL/古银色锌圈</t>
  </si>
  <si>
    <t>7MM JS-4449AG SEMI-MATTE ANTIQUE SILVER LOCALLY SOURCE POINTED METAL STUDS (脚长5MM) 古银色平面铆钉 银色底扣</t>
  </si>
  <si>
    <t xml:space="preserve">7MM JS-4449AG SEMI-MATTE ANTIQUE SILVER LOCALLY SOURCE POINTED METAL STUDS 古银色平面铆钉(脚长3.5MM) </t>
  </si>
  <si>
    <t xml:space="preserve">HD-67 內徑 18.5MM SEMI-MATTE ANTIQUE SILVER BUCKLE METAL/古银色半日字饰扣 ' </t>
  </si>
  <si>
    <t>52" 1.0MM COLOR 01 (SILVER WHITE) YC-02WBFSS032 PU</t>
  </si>
  <si>
    <t>52" 1.0MM COLOR 07 (COPPER) YC-02WBFSS032 PU</t>
  </si>
  <si>
    <t>52" 1.2MM BLACK YC-17WBFSS029 PU</t>
  </si>
  <si>
    <t>52" 1.2MM COLOR 04 YC-17WBFSS029 PU</t>
  </si>
  <si>
    <t>52" 1.2MM COLOR 02 YC-17WBFSS029 PU</t>
  </si>
  <si>
    <t>52" 1.2MM COLOR 01 YC-17WBFSS029 PU</t>
  </si>
  <si>
    <t>52" 0.7MM YC-07CAT 74DE COLOR 5# PU</t>
  </si>
  <si>
    <t>27" 0.8MM CLOUD DANCER 11-4201TPG BETA-NFNWK+ RP: T2000 PU</t>
  </si>
  <si>
    <t>47" TOFFEE 18-1031TPG SANDWICH MESH HX326</t>
  </si>
  <si>
    <t>58" BROWN RICE 13-1105TPG OT9540 MULTISPADEX+3MM WHITE SBR</t>
  </si>
  <si>
    <t>58" FORGED IRON 19-3907TPG OT9540 MULTISPADEX+3MM BLACK SBR</t>
  </si>
  <si>
    <t>58" MISTY ROSE 15-1512TPG OT9540 MULTISPADEX+3MM WHITE SBR</t>
  </si>
  <si>
    <t>58" BROWN RICE 13-1105TPG OT9540 MULTISPADEX+2MM WHITE SBR</t>
  </si>
  <si>
    <t>54" HWB23-F226 1.2MM SKIN SUEDE BRIGHT WHITE 11-0601TPG</t>
  </si>
  <si>
    <t>54" 1.0MM OXFORD TAN 15-1306TPG KW-MS100 MICROFIBER</t>
  </si>
  <si>
    <t xml:space="preserve">56" PORT ROYALE 19-1627TPG 10858 TWILL L15G22X01C01 </t>
  </si>
  <si>
    <t>54" 0.6MM PORT ROYALE 19-1627TPG MICROFIBER</t>
  </si>
  <si>
    <t>54" 0.6MM MOCHA MOUSSE 17-1230TPG MICROFIBER</t>
  </si>
  <si>
    <t>54" TAFFY 16-0940TPG OT5562 NON-WICKING LYCRA+2MM BLACK SBR</t>
  </si>
  <si>
    <t>QT276</t>
  </si>
  <si>
    <t>255-1</t>
  </si>
  <si>
    <t>B63</t>
  </si>
  <si>
    <t>VL072</t>
  </si>
  <si>
    <t>VL022</t>
  </si>
  <si>
    <t>M6 THREAD</t>
  </si>
  <si>
    <t>KY2</t>
  </si>
  <si>
    <t>46" BRIGHT WHITE 11-0601 HWB22-C162 SKETCH MESH</t>
  </si>
  <si>
    <t>SQ-007 霧黑镍色 ANTI GUNMETAL DULL 烤漆虎骨扣</t>
  </si>
  <si>
    <t>CN260409K</t>
  </si>
  <si>
    <t>0.7MM*52" PU CMA370-1#</t>
  </si>
  <si>
    <t>0.7MM*52" PU CMA370-16#</t>
  </si>
  <si>
    <t>0.7MM*52" PU CMA370-17#</t>
  </si>
  <si>
    <t>0.6MM*52" CMC-23418-PFC-BLACK</t>
  </si>
  <si>
    <t>44" MEDIUM CHARCOAL 18-0601TPG DLL560 MESH</t>
  </si>
  <si>
    <t>46" SUNDANCE DLL560</t>
  </si>
  <si>
    <t>36"*1.2MM BC-22 BLACK SCRATCH 1MM RUBBER</t>
  </si>
  <si>
    <t>SAND OT9286+60Z CANVAS</t>
  </si>
  <si>
    <t>56" BUTTERNUT 18-0830 QJF-FW211104+6N</t>
  </si>
  <si>
    <t>SEPIA TINT 17-1314 QJFFW233086</t>
  </si>
  <si>
    <t>56" CAT YELLOW FMD-WWW20052104</t>
  </si>
  <si>
    <t>MEDIUM CHARCOAL 18-0601 FMD-WWW20052104</t>
  </si>
  <si>
    <t>7"5#黑色尼龙布边反拉拉链+KF0699黑色手喷半哑光色金属拉头拉链(KFZ底)防虹吸拉链</t>
  </si>
  <si>
    <t>11.5"5# 黑色尼龙布边+黑色尼龙拉齿+KF0699半霧古银色金属拉头拉链(KFZ底)+黑色上档止+RB-08下挡齿 (内腰拉链）</t>
  </si>
  <si>
    <t>CN260403</t>
  </si>
  <si>
    <t xml:space="preserve">JS144 雾黑色 MATT BLACK虎骨扣 HOOKS+CC9030 COPPER EYELTE NO NICKLE  </t>
  </si>
  <si>
    <t>SQ-004霧面青古銅DULLANTIBRASS 虎骨扣</t>
  </si>
  <si>
    <t>SQ-007 霧面青古銅DULLANTI BRASS虎骨扣</t>
  </si>
  <si>
    <t>47''6MM HTW-CA604  腊肠色DACHSHUND 18-1033TPG扁平棉质鞋带</t>
  </si>
  <si>
    <t>JS-1643A 单红色 BIKING RED 19-1650TPG TRIANGLE EYELET 三角形鞋眼</t>
  </si>
  <si>
    <t>CB2-6</t>
    <phoneticPr fontId="1" type="noConversion"/>
  </si>
  <si>
    <t>CB7-10</t>
    <phoneticPr fontId="1" type="noConversion"/>
  </si>
  <si>
    <t>CB22</t>
  </si>
  <si>
    <t>CB24-26</t>
    <phoneticPr fontId="1" type="noConversion"/>
  </si>
  <si>
    <t>CB30</t>
    <phoneticPr fontId="1" type="noConversion"/>
  </si>
  <si>
    <t>CB31</t>
    <phoneticPr fontId="1" type="noConversion"/>
  </si>
  <si>
    <t>CB36</t>
    <phoneticPr fontId="1" type="noConversion"/>
  </si>
  <si>
    <t>CB37-39</t>
    <phoneticPr fontId="1" type="noConversion"/>
  </si>
  <si>
    <t>CB40</t>
    <phoneticPr fontId="1" type="noConversion"/>
  </si>
  <si>
    <t>CB53</t>
  </si>
  <si>
    <t>CB54</t>
  </si>
  <si>
    <t>CB59</t>
    <phoneticPr fontId="1" type="noConversion"/>
  </si>
  <si>
    <t>CB64-69</t>
    <phoneticPr fontId="1" type="noConversion"/>
  </si>
  <si>
    <t>ZX54</t>
  </si>
  <si>
    <t>ZX107</t>
  </si>
  <si>
    <t>ZX110-113</t>
    <phoneticPr fontId="1" type="noConversion"/>
  </si>
  <si>
    <t>ZX114-115</t>
    <phoneticPr fontId="1" type="noConversion"/>
  </si>
  <si>
    <t>ZX117-118</t>
    <phoneticPr fontId="1" type="noConversion"/>
  </si>
  <si>
    <t>ZX142</t>
    <phoneticPr fontId="1" type="noConversion"/>
  </si>
  <si>
    <t>ZX143</t>
    <phoneticPr fontId="1" type="noConversion"/>
  </si>
  <si>
    <t>ZX151</t>
  </si>
  <si>
    <t>ZX152</t>
  </si>
  <si>
    <t>ZX153</t>
  </si>
  <si>
    <t>ZX161</t>
    <phoneticPr fontId="1" type="noConversion"/>
  </si>
  <si>
    <t>ZX162</t>
    <phoneticPr fontId="1" type="noConversion"/>
  </si>
  <si>
    <t>ZX169-170</t>
    <phoneticPr fontId="1" type="noConversion"/>
  </si>
  <si>
    <t>ZX171-173</t>
    <phoneticPr fontId="1" type="noConversion"/>
  </si>
  <si>
    <t>ZX174</t>
  </si>
  <si>
    <t>ZX175-176</t>
    <phoneticPr fontId="1" type="noConversion"/>
  </si>
  <si>
    <t>ZX177</t>
    <phoneticPr fontId="27" type="noConversion"/>
  </si>
  <si>
    <t>ZX178</t>
    <phoneticPr fontId="27" type="noConversion"/>
  </si>
  <si>
    <t>ZX179</t>
    <phoneticPr fontId="27" type="noConversion"/>
  </si>
  <si>
    <t>ZX180</t>
    <phoneticPr fontId="27" type="noConversion"/>
  </si>
  <si>
    <t>ZX181</t>
    <phoneticPr fontId="27" type="noConversion"/>
  </si>
  <si>
    <t>ZX183</t>
    <phoneticPr fontId="27" type="noConversion"/>
  </si>
  <si>
    <t>ZX184</t>
    <phoneticPr fontId="27" type="noConversion"/>
  </si>
  <si>
    <t>ZX185</t>
    <phoneticPr fontId="1" type="noConversion"/>
  </si>
  <si>
    <t>ZX186</t>
    <phoneticPr fontId="1" type="noConversion"/>
  </si>
  <si>
    <t>ZX187</t>
    <phoneticPr fontId="1" type="noConversion"/>
  </si>
  <si>
    <t>ZX188</t>
    <phoneticPr fontId="1" type="noConversion"/>
  </si>
  <si>
    <t>ZX189</t>
    <phoneticPr fontId="1" type="noConversion"/>
  </si>
  <si>
    <t>ZX190</t>
    <phoneticPr fontId="1" type="noConversion"/>
  </si>
  <si>
    <t>ZX191</t>
    <phoneticPr fontId="1" type="noConversion"/>
  </si>
  <si>
    <t>ZX200</t>
    <phoneticPr fontId="1" type="noConversion"/>
  </si>
  <si>
    <t>ZX202</t>
    <phoneticPr fontId="1" type="noConversion"/>
  </si>
  <si>
    <t>ZX203</t>
    <phoneticPr fontId="1" type="noConversion"/>
  </si>
  <si>
    <t>R1-4</t>
    <phoneticPr fontId="1" type="noConversion"/>
  </si>
  <si>
    <t>L0SS</t>
  </si>
  <si>
    <t>0.7MM*52" PU CMA370-10#</t>
  </si>
  <si>
    <t>CAT1100-1A26W BLACK/CAT YELLOW 14-0955TPG LOGO RUBBER MOLD WITH CATERPILLAR LOGO/黑色+ CAT黄色LOGO橡胶片+白色细布</t>
  </si>
  <si>
    <t xml:space="preserve"> CAT1100-1A26W DARK OLIVE 19-0516/DARK GULL GREY 18-0403 LOGO RUBBER MOLD WITH CATERPILLAR LOGO/黑橄欖色+ 深海鸥灰色LOGO 橡胶片+白色细布</t>
  </si>
  <si>
    <t xml:space="preserve"> CAT1100-1A26W DACHSHUND 18-1033/COFFEE BEAN 19-0915 LOGO LOGO RUBBER MOLD WITH CATERPILLAR LOGO/腊肠色+ 咖啡豆色LOGO 橡胶片+白色细布</t>
  </si>
  <si>
    <t>CAT1100-1A26W BISON 18-1027TPG/CAT YELLOW 14-0955TPG LOGO RUBBER MOLD WITH CATERPILLAR LOGO/野牛色+ CAT黄色LOGO橡胶片+白色细布</t>
  </si>
  <si>
    <t>CAT1100-1A26W GARGOYLE 18-0503TPG/BLACK LOGO RUBBER MOLD WITH CATERPILLAR LOGO/水滴灰色+ 黑色LOGO橡胶片+白色细布</t>
  </si>
  <si>
    <t>CAT1100-1A26W COFFEE BEAN 19-0915TPG/SHELTER 17-1310 LOGO RUBBER MOLD WITH CATERPILLAR LOGO/咖啡豆色+ 深褐色LOGO 橡胶片+白色细布</t>
  </si>
  <si>
    <t>ZX13-14</t>
  </si>
  <si>
    <t>ZX8-9</t>
  </si>
  <si>
    <t>ZX6-7</t>
  </si>
  <si>
    <t>58" DACHSHUND 18-1033TPG QJF-FW211104+6N</t>
  </si>
  <si>
    <t>62"4MM YC-5312 黑色 BLACK 圆形特多龙鞋带</t>
  </si>
  <si>
    <t>60"4MM YC-5312 黑色 BLACK 圆形特多龙鞋带</t>
  </si>
  <si>
    <t>40"3.2*2.4MM #8009 SQUARE PU LACE</t>
  </si>
  <si>
    <t>22MM HT-ZJ11 SILVER 14-5002TPG ELASTIC/银色中空松緊帶</t>
  </si>
  <si>
    <t>36"6MM HTZ-1005Y BUNGEE CORD 18-0513/BLACK LACE/黑檀木色+黑色鞋带</t>
  </si>
  <si>
    <t>38"6MM HTZ-1005Y BUNGEE CORD 18-0513/BLACK LACE/黑檀木色+黑色鞋带</t>
  </si>
  <si>
    <t>45"6MM HTW-CA604 銀貂色SILVER MINK 17-1312TPG+沙漠灰色IRISH CREAM 14-1208TPG 雙色扁平棉质鞋带</t>
  </si>
  <si>
    <t>47"6MM HTW-CA604 銀貂色SILVER MINK 17-1312TPG+沙漠灰色IRISH CREAM 14-1208TPG 雙色扁平棉质鞋带</t>
  </si>
  <si>
    <t>CN260416K</t>
  </si>
  <si>
    <t>KY2-5</t>
    <phoneticPr fontId="1" type="noConversion"/>
  </si>
  <si>
    <t>KY6</t>
    <phoneticPr fontId="1" type="noConversion"/>
  </si>
  <si>
    <t>A1</t>
    <phoneticPr fontId="1" type="noConversion"/>
  </si>
  <si>
    <t>A2</t>
    <phoneticPr fontId="1" type="noConversion"/>
  </si>
  <si>
    <t>A3</t>
    <phoneticPr fontId="1" type="noConversion"/>
  </si>
  <si>
    <t>VN260403ISA</t>
  </si>
  <si>
    <t>3.5MMX3.0MMX42" 122-11 DK COFFEE</t>
  </si>
  <si>
    <t>3.5MMX3.0MMX42" 002-45SR SR WHITE</t>
  </si>
  <si>
    <t>3.5MMX3.0MMX44" 002-45SR SR WHITE</t>
  </si>
  <si>
    <t>52" 1.2MM RAWHIDE 18-1137 HWB23-F226 SUEDE</t>
  </si>
  <si>
    <t>58" BLACK QJF-M260159R POLYESTER SATIN</t>
  </si>
  <si>
    <t>58" BRIGHT WHITE 11-0601 QJF-M260159R POLYESTER SATIN</t>
  </si>
  <si>
    <t>58" BLACK OT9540 MULTISPADEX+3MM WHITE SBR</t>
  </si>
  <si>
    <t xml:space="preserve">48" HWB22-C162 SKETCH MESH FORGED IRON 19-3907TPG </t>
  </si>
  <si>
    <t>46" HWB22-C162 SKETCH MESH TYRE 19-0814TPG</t>
  </si>
  <si>
    <t>54" 0.6MM REDDISH BROWN MICROFIBER</t>
  </si>
  <si>
    <t>54" 0.6MM DARK NATURAL MICROFIBER</t>
  </si>
  <si>
    <t>56" NEW DRESS BLUE 10858 TWILL L15G2201CO1</t>
  </si>
  <si>
    <t>56" OAT LATTE 10858 TWILL L15G2201CO1</t>
  </si>
  <si>
    <t>PAVEMENT 19-3900 TPG QJFFW233086+6N</t>
  </si>
  <si>
    <t>58" FORGED IRON 19-3907TPG QJF-FW233086+6N</t>
  </si>
  <si>
    <t xml:space="preserve">46" CORK 16-1422TPG HWB22-C162 SKETCH MESH  </t>
  </si>
  <si>
    <t xml:space="preserve">48" NAVY+WARM WHITE FMD-SPERRY25090702 </t>
  </si>
  <si>
    <t>48" OAT LATTE FMD-SPERRY25082102</t>
  </si>
  <si>
    <t xml:space="preserve"> 125MM TSL815 黑色BLACK 三筋双层松紧带 </t>
  </si>
  <si>
    <t>125MM TSL815 咖啡豆色COFFEE BEAN 19-0915TPG 三筋双层松紧带</t>
  </si>
  <si>
    <t>36MM CH16608 BLACK AND CHARCOAL GREY 18-0601TPG (AS PER IMAGE TO RIGHT) PVC CLASSIC B&amp;S NON WICKING PFC FREE 黑色+木炭灰色防水热塑性塑料</t>
  </si>
  <si>
    <t>35*10MM XW-127 BLACK BASE, CHARCOAL GRAY 18-0601TPG TEXT  "WATERPROOF" TEXT RUBBER/黑色底 +黑灰色 防水热塑性塑料</t>
  </si>
  <si>
    <t>35*10MM XW-127 BLACK BASE, COFFEE BEAN 19-0915TPG TEXT "WATERPROOF" TEXT RUBBER/黑色底 +咖啡豆色 防水热塑性塑料</t>
  </si>
  <si>
    <t>10*6MM GUNMETAL ONE TONE "SPERRY"LOGO NO BASE</t>
  </si>
  <si>
    <t>14*10MM SZ-214 BLACK D-RING HARDWARE/ 黑色D形扣 (脚长8.7MM)</t>
  </si>
  <si>
    <t>18*11MM SZ-136 ANTI SILVER DULL/BLACK “CAT"LOGO Metal 银色底+黑色字本 "CAT+R" 金属标识</t>
  </si>
  <si>
    <t>22*5.1*5MM SZ-213 ANTI GUNMETAL DULL "WATERPROOF" METAL LOGO/ 霧黑鎳色扣子 (脚长5MM)+银色底扣</t>
  </si>
  <si>
    <t>22*5.1*5MM SZ-213 DULL COPPER "WATERPROOF" METAL LOGO/半雾无镍红古铜色扣子</t>
  </si>
  <si>
    <t xml:space="preserve">5*3.5MM SZ-217 DULL ANTI SILVER HEX STUD METAL 霧面古銀色金属铆钉 (脚长 3.5MM) 银色底扣 </t>
  </si>
  <si>
    <t>30X40X2.5MM SZ-270 NO.26 SILVER CAT+R" LOGO HANG TAG METAL 银色 "CAT + R"字体 金属吊牌  (只挂右脚)</t>
  </si>
  <si>
    <t>19MM JHC-613 DULL ANTI SILVER D-RING METAL/雾面古银色D扣子</t>
  </si>
  <si>
    <t>JHC-948 (9MM+6*3.5*7MM空心钉+9*3.8*3MM 底扣) 雾青古JH-06(DULL ANTI  BRASS)  登山扣</t>
  </si>
  <si>
    <t>JHC-1217 9*5*5MM ANTI BRASS DULL JH-06 EYELET HARDWARE 雾面青古铜色 圓形金属鞋眼 (脚长5MM)银色底扣</t>
  </si>
  <si>
    <t>JHC-1234 19+7*4*6MM BLACK HOOK HARDWARE 黑色金属双孔勾扣(脚长6MM)银色底扣</t>
  </si>
  <si>
    <t>JHC-1234 19+7*4*6MM DULL ANTI GUNMETAL HOOK HARDWARE 雾黑镍色金属铆钉(脚长6MM)银色底扣</t>
  </si>
  <si>
    <t>JHC-1234 19+7*4*6MM DULL ANTI BRASS HOOK HARDWARE 雾青古铜色金属铆钉(脚长6MM)银色底扣</t>
  </si>
  <si>
    <t>JHC-1270/11530 11*5.6*3MM (6MM) SEMI MATTE BLACK</t>
  </si>
  <si>
    <t>JHC-1270/11530 12*5.3*7MM+11*5.6*3MM  BLACK HEX EYELETS 黑色金属六角形鞋眼(脚长7MM)银色底扣</t>
  </si>
  <si>
    <t>JHC-1270/11530 12*5.3*7MM DULL ANTI GUNMETAL HEX EYELETS 雾黑镍色金属六角形鞋眼 (脚长7MM)银色底扣</t>
  </si>
  <si>
    <t>JHC-1270/11530 11*5.6*3MM 6MM JC-10 IMITATION SILVER</t>
  </si>
  <si>
    <t>JHC-1270/11530 11*5.6*3MM WASHER (7.5MM) JH-06 DULL ANTI BRASS</t>
  </si>
  <si>
    <t>JHC-1288 7.5*7MM+7*2*2.5MM WASHER (7MM) BLACK</t>
  </si>
  <si>
    <t>JHC-1288 7.5*7MM+7*2*2.5MM WASHER (7MM) JH-06 DULL ANTI COPPER JC-38</t>
  </si>
  <si>
    <t>DB34</t>
  </si>
  <si>
    <t>25MM SHITAKE 18-1015TPG YX-0060/3 GORE/棕色单层三筋松紧带</t>
  </si>
  <si>
    <t>25MM ALMOND 16-1432TPG YX-0060 GORE/杏仁色 松紧带</t>
  </si>
  <si>
    <t>38"4MM TSL-562 CAT YELLOW 黄+黑色 BLACK 双色圆形特多龙鞋带</t>
  </si>
  <si>
    <t>38"5MM H011906 黑色 BLACK OVAL LACE WITH PLASTIC TIP 圆形鞋带</t>
  </si>
  <si>
    <t>42"5MM H011906 黑色 BLACK OVAL LACE WITH PLASTIC TIP 圆形鞋带</t>
  </si>
  <si>
    <t>40"5MM H011906 黑色 BLACK OVAL LACE WITH PLASTIC TIP 圆形鞋带</t>
  </si>
  <si>
    <t xml:space="preserve">44"6MM BROWN RICE 13-1105TPG TS-LY003 TASLON OVAL LACE/糙米色椭圆形鞋带   </t>
  </si>
  <si>
    <t xml:space="preserve">46"6MM BROWN RICE 13-1105TPG TS-LY003 TASLON OVAL LACE/糙米色椭圆形鞋带   </t>
  </si>
  <si>
    <t>15MM TSM119 GARGOYLE 18-0503TPG NYLON WEBBING+NON-WIKING (PFC FREE) 水滴灰色防水织带</t>
  </si>
  <si>
    <t>12MM TSL002 FORGED IRON 19-3907TPG TEXTILE 黑檀色弹力包边带</t>
  </si>
  <si>
    <t>32"8MM YCCN-EF0170 咖红色SEQUOIA 19-1333TPG 扁平鞋带</t>
  </si>
  <si>
    <t>34"8MM YCCN-EF0170 咖红色SEQUOIA 19-1333TPG 扁平鞋带</t>
  </si>
  <si>
    <t>4MM (脚长3MM 撞钉盖) 霧面古銀色DULL ANTI SILVER 铆钉</t>
  </si>
  <si>
    <t>24MM JH-CA53 霧面古銀色DULL ANTI SILVER 日字扣</t>
  </si>
  <si>
    <t>10MM*6MM CB1060/CC1030 淺灰色 PAVEMENT 19-3900TPG圓型外鞋眼</t>
  </si>
  <si>
    <t>20MM TSM119 胡桃木色WALNUT 18-1112TPG 平纹织带+防虹吸(PFC FREE)</t>
  </si>
  <si>
    <t>46"4MM HY-5473墨汁色INDIA INK 19-4019TPG+浅灰色PAVEMENT 19-3900TPG双色圆形鞋带</t>
  </si>
  <si>
    <t>48"4MM HY-5473墨汁色INDIA INK 19-4019TPG+浅灰色PAVEMENT 19-3900TPG双色圆形鞋带</t>
  </si>
  <si>
    <t>15MM HY16R-034 黑色BLACK 平纹织带 WEBBING</t>
  </si>
  <si>
    <t>15MM HY16R-034 黑色BLACK+浅灰色PAVEMENT19-3900TPG 双色平纹织带</t>
  </si>
  <si>
    <t>15MM HY16R-034 咖啡豆色COFFEE BEAN19-0915TPG+桂圆色APPLE CINNAMON 17-1045TPG双色平纹织带</t>
  </si>
  <si>
    <t>100MM HY-5014黑色BLACK 松紧带 DOUBLE ELASTIC</t>
  </si>
  <si>
    <t>SQ-007雾黑色MATTE BLACK烤漆虎骨扣</t>
  </si>
  <si>
    <t>45"6MM HTW-CA604 腊肠色DACHSHUND 18-1033TPG扁平棉质鞋带</t>
  </si>
  <si>
    <t>39"6MM HTW-CA604 泥土色 RAWHIDE 18-1137TPG LACE/扁平棉质鞋带</t>
  </si>
  <si>
    <t>41"6MM HTW-CA604 泥土色 RAWHIDE 18-1137TPG LACE/扁平棉质鞋带</t>
  </si>
  <si>
    <t>15MM HTGA-CD5189 软灰色 SOFT GREY 18-1110TPG 尼龙带 对折中间加</t>
  </si>
  <si>
    <t>SQ-004 雾黑色 MATTE BLACK 烤漆 虎骨扣</t>
  </si>
  <si>
    <t>48" HWB22-C162 SKETCH MESH FORGED IRON 19-3907TPG</t>
  </si>
  <si>
    <t>54" 1.2MM BISON 18-1027 HL-200419A KAKA SUEDE</t>
  </si>
  <si>
    <t>#4 ATT554830 GREY NYLON+6N</t>
  </si>
  <si>
    <t>46" CLOUD DANCER 11-4201TPG HWB22-C162 SKETCH MESH</t>
  </si>
  <si>
    <t>54" NATURAL 10MM HY25808 SHEARLING</t>
  </si>
  <si>
    <t>44"4MM 25C90  黑色 BLACK  圆形特多龙鞋带</t>
  </si>
  <si>
    <t>46"4MM 25C90 黑色 BLACK 圆形特多龙鞋带</t>
  </si>
  <si>
    <t>48"4MM 25C90 黑色 BLACK 圆形特多龙鞋带</t>
  </si>
  <si>
    <t>44"5MM BY-C0190 黑色 BLACK 椭圆形扁鞋带</t>
  </si>
  <si>
    <t>46"5MM BY-C0190 黑色 BLACK 椭圆形扁鞋带</t>
  </si>
  <si>
    <t xml:space="preserve">44"5MM BY-C0190 淺灰色 PAVEMENT 19-3900TPG 椭圆形扁鞋带 </t>
  </si>
  <si>
    <t xml:space="preserve">46"5MM BY-C0190 淺灰色 PAVEMENT 19-3900TPG 椭圆形扁鞋带 </t>
  </si>
  <si>
    <t>85MM BXE-1913 黑色BLACK 三筋双层松紧带</t>
  </si>
  <si>
    <t>85MM BXE-1913 黑橄榄色ABLACK OLIVE 19-0608TPG三筋双层松紧带</t>
  </si>
  <si>
    <t>10MM*6MM CB1060/CC1030 雾黑色 BLACK 圓型外鞋眼</t>
  </si>
  <si>
    <t>8*5MM 8050/8025 CORK 16-1422TPG METAL W/OUT NICKEL/软木色圆形鞋眼</t>
  </si>
  <si>
    <t>8MM*5MM 8050/8025 NO.36 PALE GOLD METAL W/OUT NICKEL/無鎳金色 金属圆形鞋眼</t>
  </si>
  <si>
    <t>JS-1643A CAT 黄色 CAT YELLOW 14-0955TPG TRIANGLE EYELET 三角形鞋眼</t>
  </si>
  <si>
    <t>42"4MM  BASE : DRESS BLUE 19-4024TPG+FLECK : STORMY WEATHER 18-4214TPG #166 ROUND SHOELACE 底色: 爵士蓝色+斑点: 暴风雨天气色 圓形尼龍鞋帶+透明鞋帶頭</t>
  </si>
  <si>
    <t>44"4MM BASE : DRESS BLUE 19-4024TPG+FLECK : STORMY WEATHER 18-4214TPG #166 ROUND SHOELACE 底色: 爵士蓝色+斑点: 暴风雨天气色 圓形尼龍鞋帶+透明鞋帶頭</t>
  </si>
  <si>
    <t>NATURAL HLS-170315 PU</t>
  </si>
  <si>
    <t>27" 0.7MM DRESS BLUE 19-4024TPG YC-03WW048WK PU</t>
  </si>
  <si>
    <t>36" 0.6MM CV-SK BLUE</t>
  </si>
  <si>
    <t>3.5MMX3.0MMX38" #200897 #65 DOUBLE BACK</t>
  </si>
  <si>
    <t>36" 0.4MM CV-SSA</t>
  </si>
  <si>
    <t>36" 0.6MM CV-SSA</t>
  </si>
  <si>
    <t>36" 1.0MM CV-SSA</t>
  </si>
  <si>
    <t>CN260423K</t>
  </si>
  <si>
    <t>MB5</t>
  </si>
  <si>
    <t>MB6</t>
  </si>
  <si>
    <t>MB7</t>
  </si>
  <si>
    <t>CN260410</t>
  </si>
  <si>
    <t>CB1</t>
  </si>
  <si>
    <t>CB2-3</t>
  </si>
  <si>
    <t>CB12-14</t>
  </si>
  <si>
    <t>CB18-22</t>
  </si>
  <si>
    <t>CB23-27</t>
  </si>
  <si>
    <t>CB31-32</t>
  </si>
  <si>
    <t>CB33-37</t>
  </si>
  <si>
    <t>CB40-41</t>
  </si>
  <si>
    <t>CB43-49</t>
  </si>
  <si>
    <t>CB51-52</t>
  </si>
  <si>
    <t>CB53-55</t>
  </si>
  <si>
    <t>ZX1</t>
  </si>
  <si>
    <t>ZX7-8</t>
  </si>
  <si>
    <t>ZX13</t>
  </si>
  <si>
    <t>ZX14</t>
  </si>
  <si>
    <t>ZX16</t>
  </si>
  <si>
    <t>ZX17</t>
  </si>
  <si>
    <t>ZX20</t>
  </si>
  <si>
    <t>ZX23-24</t>
  </si>
  <si>
    <t>ZX27</t>
  </si>
  <si>
    <t>ZX28</t>
  </si>
  <si>
    <t>ZX40</t>
  </si>
  <si>
    <t>ZX41</t>
  </si>
  <si>
    <t>ZX60</t>
  </si>
  <si>
    <t>ZX67</t>
  </si>
  <si>
    <t>ZX68</t>
  </si>
  <si>
    <t>ZX73-74</t>
  </si>
  <si>
    <t>ZX76</t>
  </si>
  <si>
    <t>ZX77</t>
  </si>
  <si>
    <t>ZX85-86</t>
  </si>
  <si>
    <t>ZX87-94</t>
  </si>
  <si>
    <t>ZX95</t>
  </si>
  <si>
    <t>ZX96</t>
  </si>
  <si>
    <t>ZX97</t>
  </si>
  <si>
    <t>ZX100</t>
  </si>
  <si>
    <t>ZX101</t>
  </si>
  <si>
    <t xml:space="preserve">54" 0.7MM HMFQJ KL-138 COFFEE BEAN 19-0915TPG </t>
  </si>
  <si>
    <t>56" BUTTERNUT 18-0830 QJFFW233086+6N</t>
  </si>
  <si>
    <t>125MM TSL907 黑橄榄色BLACK OLIVE 19-0608TPG 双层松紧带</t>
  </si>
  <si>
    <t>40"4MM 野牛色BISON 8-1027TPG  TSL1137 圆形鞋带</t>
  </si>
  <si>
    <t>42"4MM 野牛色BISON 8-1027TPG  TSL1137 圆形鞋带</t>
  </si>
  <si>
    <t>10MM 66NTSO24 BIKING RED 19-1650TPG</t>
  </si>
  <si>
    <t>10MM 66NTSO24 CAT YELLOW</t>
  </si>
  <si>
    <t>40"7MM CT07-S110 咖啡豆色COFFEE BEAN 19-0915TPG 扁平棉质鞋带</t>
  </si>
  <si>
    <t>42"7MM CT07-S110 咖啡豆色COFFEE BEAN 19-0915TPG 扁平棉质鞋带</t>
  </si>
  <si>
    <t>JHC-491 10*6+11*4.5*3MM 黑色BLACK TOP HEX HOOK HARDWARE/虎骨扣(脚长6MM)银色底扣</t>
  </si>
  <si>
    <t>54" 140CM*1.1MM #570 BROWN KX8702</t>
  </si>
  <si>
    <t>58" BELUGA 19-0405 QJFFW233086+6N</t>
  </si>
  <si>
    <t>CB6-8</t>
    <phoneticPr fontId="1" type="noConversion"/>
  </si>
  <si>
    <t>CB10</t>
    <phoneticPr fontId="1" type="noConversion"/>
  </si>
  <si>
    <t>CB11-12</t>
    <phoneticPr fontId="1" type="noConversion"/>
  </si>
  <si>
    <t>CB25-29</t>
    <phoneticPr fontId="1" type="noConversion"/>
  </si>
  <si>
    <t>CB36</t>
  </si>
  <si>
    <t>CB37</t>
  </si>
  <si>
    <t>CB41</t>
    <phoneticPr fontId="1" type="noConversion"/>
  </si>
  <si>
    <t>CB44-45</t>
    <phoneticPr fontId="1" type="noConversion"/>
  </si>
  <si>
    <t>CB50-54</t>
    <phoneticPr fontId="1" type="noConversion"/>
  </si>
  <si>
    <t>CB55</t>
    <phoneticPr fontId="1" type="noConversion"/>
  </si>
  <si>
    <t>CB56</t>
    <phoneticPr fontId="1" type="noConversion"/>
  </si>
  <si>
    <t>ZX13-14</t>
    <phoneticPr fontId="1" type="noConversion"/>
  </si>
  <si>
    <t>ZX36-43</t>
    <phoneticPr fontId="1" type="noConversion"/>
  </si>
  <si>
    <t>C23</t>
    <phoneticPr fontId="1" type="noConversion"/>
  </si>
  <si>
    <t>C24</t>
    <phoneticPr fontId="1" type="noConversion"/>
  </si>
  <si>
    <t>R68-75</t>
    <phoneticPr fontId="1" type="noConversion"/>
  </si>
  <si>
    <t>C25-60</t>
    <phoneticPr fontId="1" type="noConversion"/>
  </si>
  <si>
    <t>CB8-9</t>
    <phoneticPr fontId="1" type="noConversion"/>
  </si>
  <si>
    <t>CB10-22</t>
    <phoneticPr fontId="1" type="noConversion"/>
  </si>
  <si>
    <t>CB24-28</t>
    <phoneticPr fontId="1" type="noConversion"/>
  </si>
  <si>
    <t>CB32</t>
    <phoneticPr fontId="1" type="noConversion"/>
  </si>
  <si>
    <t>CB33-35</t>
    <phoneticPr fontId="1" type="noConversion"/>
  </si>
  <si>
    <t>CB41-42</t>
    <phoneticPr fontId="1" type="noConversion"/>
  </si>
  <si>
    <t>ZX1</t>
    <phoneticPr fontId="26" type="noConversion"/>
  </si>
  <si>
    <t>ZX21</t>
    <phoneticPr fontId="38" type="noConversion"/>
  </si>
  <si>
    <t>ZX22</t>
    <phoneticPr fontId="38" type="noConversion"/>
  </si>
  <si>
    <t>ZX23</t>
    <phoneticPr fontId="38" type="noConversion"/>
  </si>
  <si>
    <t>C61-75</t>
    <phoneticPr fontId="1" type="noConversion"/>
  </si>
  <si>
    <t>C76-83</t>
    <phoneticPr fontId="1" type="noConversion"/>
  </si>
  <si>
    <t>C86</t>
    <phoneticPr fontId="1" type="noConversion"/>
  </si>
  <si>
    <t>C87</t>
    <phoneticPr fontId="1" type="noConversion"/>
  </si>
  <si>
    <t>C88-91</t>
    <phoneticPr fontId="1" type="noConversion"/>
  </si>
  <si>
    <t>C92</t>
    <phoneticPr fontId="1" type="noConversion"/>
  </si>
  <si>
    <t>7"5#黑色尼龙布边拉链+古银色金属拉齿+KF0699 HDN古银色金属拉头拉链+金属拉齿拉链+银色U型上挡</t>
  </si>
  <si>
    <t>JHC-1217 9*5MM+9*5.3*3MM 霧面古銀色JH-09 (DULL ANTI SILVER) 内鞋眼</t>
  </si>
  <si>
    <t>SQ-004 霧黑鎳色ANTI GUNMETAL DULL 虎骨扣</t>
  </si>
  <si>
    <t>SQ-007 霧面青古銅DULL ANTI BRASS虎骨扣</t>
  </si>
  <si>
    <t>CN260430K</t>
  </si>
  <si>
    <t>KY3</t>
    <phoneticPr fontId="1" type="noConversion"/>
  </si>
  <si>
    <t>KY4</t>
    <phoneticPr fontId="1" type="noConversion"/>
  </si>
  <si>
    <t>44" MANDARIN ORANGE 16-1459TPG DLL560 LINING+2MM BLACK FOAM+WATERPROOF TRICOT</t>
  </si>
  <si>
    <t>36" 1.0MM TYRE BC-22 SCRATCH 1MM RUBBER</t>
  </si>
  <si>
    <t>ANTRACITE 19-4007 0.6MM HMGRS LYK099 TPU</t>
  </si>
  <si>
    <t>54" DARK SHADOW 19-3906TPG OT9286+60Z CANVAS</t>
  </si>
  <si>
    <t>54" PAVEMENT 19-3900TPG OT9286+60Z BLACK CANVAS</t>
  </si>
  <si>
    <t>3.2MM BLACK CALF LINING LEATHER HENG JIANG HJ103 BRAIDED SHOE LACE</t>
  </si>
  <si>
    <t>38"6MM HTW-CA604 咖啡豆色COFFEE BEAN 19-0915TPG扁平棉质鞋带</t>
  </si>
  <si>
    <t>40"6MM HTW-CA604 咖啡豆色COFFEE BEAN 19-0915TPG扁平棉质鞋带</t>
  </si>
  <si>
    <t xml:space="preserve">40"7MM CT07-S110 青铜色FADED BRONZE 18-1015扁平棉质鞋带 </t>
  </si>
  <si>
    <t xml:space="preserve">42"7MM CT07-S110 青铜色FADED BRONZE 18-1015扁平棉质鞋带 </t>
  </si>
  <si>
    <t>38"6MM HTZ-1005Y BUNGEE CORD 18-0513TPG/BLACK LACE 黑檀木色+黑色鞋带</t>
  </si>
  <si>
    <t>38"6MM HTW-CA604 深褐色SHELTER 17-1310TPG扁平棉质鞋带</t>
  </si>
  <si>
    <t>36MM CH16608 BLACK AND CHARCOAL GREY 18-0601TPG (AS PER IMAGE TO RIGHT) PVC CLASSIC B&amp;S NON WICKING PFC FREE 黑色+木炭灰色防水热塑性塑</t>
  </si>
  <si>
    <t>EYELET AND BUCKLE 2 PART</t>
  </si>
  <si>
    <t>CN260417</t>
  </si>
  <si>
    <t>JHC-1270/11530 11*5.6*3MM (7MM) JH-09 DULL ANTI SILVER</t>
  </si>
  <si>
    <t>HC-1270/11530 12*5.3*7MM+11*5.6*3MM GUNMETAL (7MM) JH-12 METAL HEXAGON EYELET</t>
  </si>
  <si>
    <t>10MM JHC-715+11*4.5*3MM WASHER (6MM) JH-09 DULL ANTI SILVER</t>
  </si>
  <si>
    <t>JHC-948 (9MM+6*3.5*7MM空心钉+9*3.8*3MM 底扣) 雾青古JH-06 (DULL ANTI  BRASS) 登山扣</t>
  </si>
  <si>
    <t>36" 1.0MM LQSS WHITE</t>
  </si>
  <si>
    <t>LI26041301</t>
  </si>
  <si>
    <t>760N ADHESIVE</t>
  </si>
  <si>
    <t>1017TAB TPR PRIMER</t>
  </si>
  <si>
    <t>1071S ADHESIVE</t>
  </si>
  <si>
    <t>NP1-350</t>
  </si>
  <si>
    <t>NP351-450</t>
  </si>
  <si>
    <t>NP451-470</t>
  </si>
  <si>
    <t>NP471-475</t>
  </si>
  <si>
    <t>NP476-875</t>
  </si>
  <si>
    <t>NP876-905</t>
  </si>
  <si>
    <t>NP906-925</t>
  </si>
  <si>
    <t>NP926-930</t>
  </si>
  <si>
    <t>NP931-950</t>
  </si>
  <si>
    <t>5MM COTTON CORE STRIP 棉芯条 WHITE 白色</t>
  </si>
  <si>
    <t>QT242</t>
  </si>
  <si>
    <t>44" QUIET SHADE 18-4006TPG DLL560 LINING+2MM BLACK FOAM+WATERPROOF TRICOT</t>
  </si>
  <si>
    <t>54" 140CM*1.1MM 07H DACHSHUND KX8702</t>
  </si>
  <si>
    <t>8*4*7MM HD-9 SEMI-MATTE BLACK METAL RIVET (5MM)</t>
  </si>
  <si>
    <t>10*6MM HD-118 SEMI-MATTE ANTIQUE BRASS EYELETS METAL</t>
  </si>
  <si>
    <t>MB3</t>
    <phoneticPr fontId="39" type="noConversion"/>
  </si>
  <si>
    <t>JHC-1270/11530 11*5.6*3MM WASHER (6MM) JH-06 DULL ANTI BRASS</t>
  </si>
  <si>
    <t>CN260424</t>
  </si>
  <si>
    <t>CN260430</t>
  </si>
  <si>
    <t>B1-3</t>
    <phoneticPr fontId="1" type="noConversion"/>
  </si>
  <si>
    <t>B4-6</t>
    <phoneticPr fontId="1" type="noConversion"/>
  </si>
  <si>
    <t>B7</t>
    <phoneticPr fontId="1" type="noConversion"/>
  </si>
  <si>
    <t>M1-3</t>
    <phoneticPr fontId="1" type="noConversion"/>
  </si>
  <si>
    <t>M45-47</t>
    <phoneticPr fontId="1" type="noConversion"/>
  </si>
  <si>
    <t>0.7MM*52" PU CMA370-15#</t>
  </si>
  <si>
    <t>JS3474 AH (脚长7MM) 半雾无镍红古色 JC-38(COPPER) "CAT"鉚釘</t>
  </si>
  <si>
    <t>15MM HTG-CA5060 土司色 FRENCH ROAST 19-1012TPG 织带</t>
  </si>
  <si>
    <t>52"5MM HY-4515土司色FRENCH ROAST 19-1012TPG+CAT YELLOW 黄 14-0955TPG 双色圓型特多龍鞋帶</t>
  </si>
  <si>
    <t>54"5MM HY-4515土司色FRENCH ROAST 19-1012TPG+CAT YELLOW 黄 14-0955TPG 双色圓型特多龍鞋帶</t>
  </si>
  <si>
    <t>52"5MM HY-4515 咖啡红色 MUSTANG 19-1217 单色圓型特多龍鞋帶</t>
  </si>
  <si>
    <t>54"5MM HY-4515 咖啡红色 MUSTANG 19-1217 单色圓型特多龍鞋帶</t>
  </si>
  <si>
    <t>44"3MM GT1011 YX-H113 SQUARE WAXED SHOE LACE</t>
  </si>
  <si>
    <t>125MM TSL907 咖红棕色 COCOA BROWN 18-1222TPG 双层松紧带</t>
  </si>
  <si>
    <t>HW-1</t>
  </si>
  <si>
    <t>HW2-4</t>
    <phoneticPr fontId="1" type="noConversion"/>
  </si>
  <si>
    <t>HW5</t>
    <phoneticPr fontId="1" type="noConversion"/>
  </si>
  <si>
    <t>HW6-8</t>
    <phoneticPr fontId="1" type="noConversion"/>
  </si>
  <si>
    <t>FMD2</t>
    <phoneticPr fontId="1" type="noConversion"/>
  </si>
  <si>
    <t>HY-01</t>
  </si>
  <si>
    <t>CM001</t>
  </si>
  <si>
    <t>BC1-2</t>
    <phoneticPr fontId="1" type="noConversion"/>
  </si>
  <si>
    <t>BC3</t>
  </si>
  <si>
    <t>BC4</t>
  </si>
  <si>
    <t>BC5</t>
  </si>
  <si>
    <t>BC9</t>
  </si>
  <si>
    <t>BC10</t>
  </si>
  <si>
    <t>BC11-13</t>
    <phoneticPr fontId="1" type="noConversion"/>
  </si>
  <si>
    <t>BC14</t>
  </si>
  <si>
    <t>BC15</t>
  </si>
  <si>
    <t>BC16</t>
  </si>
  <si>
    <t>BC17</t>
  </si>
  <si>
    <t>CB5-7</t>
    <phoneticPr fontId="1" type="noConversion"/>
  </si>
  <si>
    <t>CB8</t>
    <phoneticPr fontId="1" type="noConversion"/>
  </si>
  <si>
    <t>CB13-14</t>
    <phoneticPr fontId="1" type="noConversion"/>
  </si>
  <si>
    <t>CB17-33</t>
    <phoneticPr fontId="1" type="noConversion"/>
  </si>
  <si>
    <t>ZX51-52</t>
    <phoneticPr fontId="1" type="noConversion"/>
  </si>
  <si>
    <t>ZX66-68</t>
    <phoneticPr fontId="1" type="noConversion"/>
  </si>
  <si>
    <t>ZX69-71</t>
    <phoneticPr fontId="1" type="noConversion"/>
  </si>
  <si>
    <t>ZX72</t>
    <phoneticPr fontId="21" type="noConversion"/>
  </si>
  <si>
    <t>ZX73</t>
    <phoneticPr fontId="21" type="noConversion"/>
  </si>
  <si>
    <t>ZX74</t>
    <phoneticPr fontId="21" type="noConversion"/>
  </si>
  <si>
    <t>ZX78</t>
    <phoneticPr fontId="25" type="noConversion"/>
  </si>
  <si>
    <t>YC1-2</t>
    <phoneticPr fontId="17" type="noConversion"/>
  </si>
  <si>
    <t>YC3-4</t>
    <phoneticPr fontId="1" type="noConversion"/>
  </si>
  <si>
    <t>YC5-6</t>
    <phoneticPr fontId="1" type="noConversion"/>
  </si>
  <si>
    <t>YC17-37</t>
    <phoneticPr fontId="1" type="noConversion"/>
  </si>
  <si>
    <t>YC54-56</t>
    <phoneticPr fontId="1" type="noConversion"/>
  </si>
  <si>
    <t>C1-28</t>
    <phoneticPr fontId="16" type="noConversion"/>
  </si>
  <si>
    <t>C29</t>
    <phoneticPr fontId="16" type="noConversion"/>
  </si>
  <si>
    <t>C30</t>
    <phoneticPr fontId="16" type="noConversion"/>
  </si>
  <si>
    <t>C31-50</t>
    <phoneticPr fontId="16" type="noConversion"/>
  </si>
  <si>
    <t>C60-61</t>
    <phoneticPr fontId="1" type="noConversion"/>
  </si>
  <si>
    <t>C62-63</t>
    <phoneticPr fontId="1" type="noConversion"/>
  </si>
  <si>
    <t>TJ1-3</t>
    <phoneticPr fontId="1" type="noConversion"/>
  </si>
  <si>
    <t>QY36-41</t>
    <phoneticPr fontId="1" type="noConversion"/>
  </si>
  <si>
    <t>85MM BXE-1913咖啡豆色 COFFEE BEAN 19-0915TPG三筋双层松紧带</t>
  </si>
  <si>
    <t>VN260430ISA</t>
  </si>
  <si>
    <t>58" 1200D HONEY RESET FABRIC</t>
  </si>
  <si>
    <t>58" 1200D COFFEE BEAN 19-0915 FABRIC</t>
  </si>
  <si>
    <t>KY5</t>
  </si>
  <si>
    <t>CN260520K</t>
  </si>
  <si>
    <t>4*4MM JHY-167 DULL ANTIQUE BRASS/雾面古银单面蘑菇钉</t>
  </si>
  <si>
    <t>JS-539WA10 (脚长5MM)霧金色MATT GOLDEN''WATERPROOF" LOGO 防水鉚釘</t>
  </si>
  <si>
    <t>CN260515K</t>
  </si>
  <si>
    <t>CN260529K</t>
  </si>
  <si>
    <t>VN250527ISAK</t>
  </si>
  <si>
    <t>58" 1200D DACHSHUND 18-1033 NYLON MESH</t>
  </si>
  <si>
    <t>16*5*5.5MM SZ-190 SEMI-MATTE BLACK SOURCE OVAL RIVETED EYELET METAL/半雾黑色金属偏心鞋眼</t>
  </si>
  <si>
    <t>46" HWB22-162 SKETCH DEMITASSE 19-0712TPG+2MM K329+28G</t>
  </si>
  <si>
    <t>FMD-SPERRY 24081701 BROWN</t>
  </si>
  <si>
    <t>CN260515</t>
  </si>
  <si>
    <t>CAT1100-1A26W DARK OLIVE 19-0516/DARK GULL GREY 18-0403 LOGO RUBBER MOLD WITH CATERPILLAR LOGO/黑橄欖色+ 深海鸥灰色LOGO 橡胶片+白色细布</t>
  </si>
  <si>
    <t>CAT1100-1A26W DACHSHUND 18-1033/COFFEE BEAN 19-0915 LOGO LOGO RUBBER MOLD WITH CATERPILLAR LOGO/腊肠色+ 咖啡豆色LOGO 橡胶片+白色细布</t>
  </si>
  <si>
    <t>SQ-004霧面青古銅 DULL ANTI BRASS 虎骨扣</t>
  </si>
  <si>
    <t>54"5MM BY-C0190 咖啡豆色COFFEE BEAN 19-0915TPG+蘑菇色 MUSHROOM 17-1312TPG 双色椭圆形扁鞋带+防虹吸(PFC FREE)</t>
  </si>
  <si>
    <t>58"5MM BY-C0190 咖啡豆色COFFEE BEAN 19-0915TPG+蘑菇色 MUSHROOM 17-1312TPG 双色椭圆形扁鞋带+防虹吸(PFC FREE)</t>
  </si>
  <si>
    <t>CC1260/CC11530 6.0孔 (脚长6MM) 霧面古銀色DULL ANTI SIL VER 无字体 正六角鞋眼</t>
  </si>
  <si>
    <t>3MM REIN. TAPE</t>
  </si>
  <si>
    <t>8MM REIN. TAPE</t>
  </si>
  <si>
    <t>CN260604K</t>
  </si>
  <si>
    <t>CN260522</t>
  </si>
  <si>
    <t>KY2-3</t>
    <phoneticPr fontId="1" type="noConversion"/>
  </si>
  <si>
    <t>KY4-5</t>
    <phoneticPr fontId="1" type="noConversion"/>
  </si>
  <si>
    <t>FMD-04</t>
  </si>
  <si>
    <t>DL1-2</t>
    <phoneticPr fontId="1" type="noConversion"/>
  </si>
  <si>
    <t>DL4-5</t>
    <phoneticPr fontId="1" type="noConversion"/>
  </si>
  <si>
    <t>DL6-7</t>
    <phoneticPr fontId="1" type="noConversion"/>
  </si>
  <si>
    <t>DL8</t>
  </si>
  <si>
    <t>LQ01</t>
  </si>
  <si>
    <t>LQ02</t>
  </si>
  <si>
    <t>BC1</t>
  </si>
  <si>
    <t>HW1</t>
    <phoneticPr fontId="1" type="noConversion"/>
  </si>
  <si>
    <t>CYC 3</t>
    <phoneticPr fontId="25" type="noConversion"/>
  </si>
  <si>
    <t>CYC 7</t>
    <phoneticPr fontId="25" type="noConversion"/>
  </si>
  <si>
    <t>CYC 9</t>
    <phoneticPr fontId="25" type="noConversion"/>
  </si>
  <si>
    <t>CYC 11</t>
    <phoneticPr fontId="25" type="noConversion"/>
  </si>
  <si>
    <t>CYC 12-13</t>
    <phoneticPr fontId="25" type="noConversion"/>
  </si>
  <si>
    <t>CYC 16-17</t>
    <phoneticPr fontId="25" type="noConversion"/>
  </si>
  <si>
    <t>JG1</t>
    <phoneticPr fontId="1" type="noConversion"/>
  </si>
  <si>
    <t>JG2</t>
  </si>
  <si>
    <t>JG3</t>
  </si>
  <si>
    <t>JG4</t>
  </si>
  <si>
    <t>JG5-6</t>
    <phoneticPr fontId="1" type="noConversion"/>
  </si>
  <si>
    <t>JG7-8</t>
    <phoneticPr fontId="1" type="noConversion"/>
  </si>
  <si>
    <t>JG9-11</t>
    <phoneticPr fontId="1" type="noConversion"/>
  </si>
  <si>
    <t>JG12</t>
  </si>
  <si>
    <t>JG13-14</t>
    <phoneticPr fontId="1" type="noConversion"/>
  </si>
  <si>
    <t>JG15-16</t>
    <phoneticPr fontId="1" type="noConversion"/>
  </si>
  <si>
    <t>JG17</t>
  </si>
  <si>
    <t>JG18-20</t>
    <phoneticPr fontId="1" type="noConversion"/>
  </si>
  <si>
    <t>JG21-23</t>
    <phoneticPr fontId="1" type="noConversion"/>
  </si>
  <si>
    <t>JG24-25</t>
    <phoneticPr fontId="1" type="noConversion"/>
  </si>
  <si>
    <t>JG26</t>
  </si>
  <si>
    <t>JG27-30</t>
    <phoneticPr fontId="1" type="noConversion"/>
  </si>
  <si>
    <t>JG31</t>
  </si>
  <si>
    <t>JG32</t>
  </si>
  <si>
    <t>JG33</t>
  </si>
  <si>
    <t>SZ01</t>
    <phoneticPr fontId="1" type="noConversion"/>
  </si>
  <si>
    <t>SZ02-03</t>
    <phoneticPr fontId="1" type="noConversion"/>
  </si>
  <si>
    <r>
      <t>B</t>
    </r>
    <r>
      <rPr>
        <sz val="12"/>
        <rFont val="Arial Unicode MS"/>
        <family val="2"/>
        <charset val="134"/>
      </rPr>
      <t>H00</t>
    </r>
    <r>
      <rPr>
        <sz val="12"/>
        <rFont val="Arial Unicode MS"/>
        <family val="2"/>
        <charset val="134"/>
      </rPr>
      <t>2</t>
    </r>
  </si>
  <si>
    <t>TS01</t>
  </si>
  <si>
    <t>TS02</t>
    <phoneticPr fontId="1" type="noConversion"/>
  </si>
  <si>
    <t>DL3</t>
  </si>
  <si>
    <r>
      <t>Y</t>
    </r>
    <r>
      <rPr>
        <sz val="12"/>
        <rFont val="Arial Unicode MS"/>
        <family val="2"/>
        <charset val="134"/>
      </rPr>
      <t>C</t>
    </r>
    <r>
      <rPr>
        <sz val="12"/>
        <rFont val="Arial Unicode MS"/>
        <family val="2"/>
        <charset val="134"/>
      </rPr>
      <t>1</t>
    </r>
  </si>
  <si>
    <r>
      <t>Y</t>
    </r>
    <r>
      <rPr>
        <sz val="12"/>
        <rFont val="Arial Unicode MS"/>
        <family val="2"/>
        <charset val="134"/>
      </rPr>
      <t>C</t>
    </r>
    <r>
      <rPr>
        <sz val="12"/>
        <rFont val="Arial Unicode MS"/>
        <family val="2"/>
        <charset val="134"/>
      </rPr>
      <t>2</t>
    </r>
    <r>
      <rPr>
        <sz val="11"/>
        <rFont val="宋体"/>
      </rPr>
      <t/>
    </r>
  </si>
  <si>
    <r>
      <t>Y</t>
    </r>
    <r>
      <rPr>
        <sz val="12"/>
        <rFont val="Arial Unicode MS"/>
        <family val="2"/>
        <charset val="134"/>
      </rPr>
      <t>C</t>
    </r>
    <r>
      <rPr>
        <sz val="12"/>
        <rFont val="Arial Unicode MS"/>
        <family val="2"/>
        <charset val="134"/>
      </rPr>
      <t>3</t>
    </r>
  </si>
  <si>
    <t>YC4</t>
    <phoneticPr fontId="15" type="noConversion"/>
  </si>
  <si>
    <t>YC5</t>
    <phoneticPr fontId="15" type="noConversion"/>
  </si>
  <si>
    <t>YC6</t>
    <phoneticPr fontId="15" type="noConversion"/>
  </si>
  <si>
    <t>JH-01</t>
    <phoneticPr fontId="15" type="noConversion"/>
  </si>
  <si>
    <t>YX-01</t>
  </si>
  <si>
    <t>YX-02</t>
  </si>
  <si>
    <t>JHC-1</t>
  </si>
  <si>
    <t>JHC-2</t>
  </si>
  <si>
    <t>JHC-3</t>
  </si>
  <si>
    <t>JHC-4</t>
  </si>
  <si>
    <t>JHC-5</t>
  </si>
  <si>
    <t>JHC-6</t>
  </si>
  <si>
    <t>JHC-7</t>
  </si>
  <si>
    <t>JHC-8</t>
  </si>
  <si>
    <t>JHC-9</t>
  </si>
  <si>
    <t>JHC-10</t>
  </si>
  <si>
    <t>JHC-11</t>
  </si>
  <si>
    <t>JHC-12</t>
  </si>
  <si>
    <t>JHC-13</t>
  </si>
  <si>
    <t>JHC-14</t>
  </si>
  <si>
    <t>JHC-15</t>
  </si>
  <si>
    <t>JHC-17</t>
  </si>
  <si>
    <t>JHC-18</t>
  </si>
  <si>
    <t>B1-10</t>
    <phoneticPr fontId="1" type="noConversion"/>
  </si>
  <si>
    <t>B12-25</t>
    <phoneticPr fontId="1" type="noConversion"/>
  </si>
  <si>
    <t>B26-33</t>
    <phoneticPr fontId="1" type="noConversion"/>
  </si>
  <si>
    <t>B34-37</t>
    <phoneticPr fontId="1" type="noConversion"/>
  </si>
  <si>
    <t>B38-41</t>
    <phoneticPr fontId="1" type="noConversion"/>
  </si>
  <si>
    <t>B42</t>
    <phoneticPr fontId="1" type="noConversion"/>
  </si>
  <si>
    <t>B43</t>
    <phoneticPr fontId="1" type="noConversion"/>
  </si>
  <si>
    <t>B44</t>
    <phoneticPr fontId="1" type="noConversion"/>
  </si>
  <si>
    <t>B45</t>
    <phoneticPr fontId="1" type="noConversion"/>
  </si>
  <si>
    <t>B46-47</t>
    <phoneticPr fontId="1" type="noConversion"/>
  </si>
  <si>
    <t>B59-89</t>
    <phoneticPr fontId="1" type="noConversion"/>
  </si>
  <si>
    <t>B90-109</t>
    <phoneticPr fontId="1" type="noConversion"/>
  </si>
  <si>
    <t>B110-124</t>
    <phoneticPr fontId="1" type="noConversion"/>
  </si>
  <si>
    <t>54" 140CM*1.1MM BLACK COFFEE KX8702</t>
  </si>
  <si>
    <t>22*5.1*5MM SZ-213 ANTI GUNMETAL DULL "WATERPROOF" METAL LOGO/霧黑鎳色扣子 (脚长5MM)+银色底扣</t>
  </si>
  <si>
    <t>10MM JHC-715+11*4.5*3MM WASHER (6MM) JH-12 DULL ANTI GUNMETAL</t>
  </si>
  <si>
    <t>10MM JHC-715+11*4.5*3MM WASHER (6MM) JH-06 DULL ANTI COPPER JC-38</t>
  </si>
  <si>
    <t>10MM JHC-715+11*4.5*3MM WASHER (6MM) JH-06 DULL ANTI GOLD</t>
  </si>
  <si>
    <t>JHC-1270/11530 12*5.3*7MM+11*5.6*3MM BLACK HEX EYELETS 黑色金属六角形鞋眼(脚长7MM)银色底扣</t>
  </si>
  <si>
    <t>JHC-1270/11530 11*5.6*3MM WASHER (7MM) JH-06 DULL ANTI BRASS</t>
  </si>
  <si>
    <t>T.C FABRIC+PE</t>
  </si>
  <si>
    <t>CN260612K</t>
  </si>
  <si>
    <t>KY7-9</t>
  </si>
  <si>
    <t>KY10</t>
    <phoneticPr fontId="1" type="noConversion"/>
  </si>
  <si>
    <t>KY11</t>
    <phoneticPr fontId="1" type="noConversion"/>
  </si>
  <si>
    <t>KY12</t>
  </si>
  <si>
    <t>KY13</t>
  </si>
  <si>
    <t>CN260618K</t>
  </si>
  <si>
    <t>KY9</t>
  </si>
  <si>
    <t>LI26052501</t>
  </si>
  <si>
    <t>156 PRIMER</t>
  </si>
  <si>
    <t>256 PRIMER</t>
  </si>
  <si>
    <t>1015F ADHESIVE</t>
  </si>
  <si>
    <t>NP1-450</t>
  </si>
  <si>
    <t>NP451-530</t>
  </si>
  <si>
    <t>NP531-540</t>
  </si>
  <si>
    <t>NP541-547</t>
  </si>
  <si>
    <t>NP548-797</t>
  </si>
  <si>
    <t>NP798-817</t>
  </si>
  <si>
    <t>NP818-867</t>
  </si>
  <si>
    <t>NP868-897</t>
  </si>
  <si>
    <t>NP898-927</t>
  </si>
  <si>
    <t>JG5</t>
  </si>
  <si>
    <t>JG6</t>
  </si>
  <si>
    <t>HT-01</t>
  </si>
  <si>
    <t>HT-02</t>
  </si>
  <si>
    <t>TS02</t>
  </si>
  <si>
    <t>YX-03</t>
  </si>
  <si>
    <t>YX-04</t>
  </si>
  <si>
    <t>CN260605</t>
  </si>
  <si>
    <t>HW-8</t>
  </si>
  <si>
    <t>HW-9</t>
  </si>
  <si>
    <t>HW-11</t>
  </si>
  <si>
    <t>HW-13-15</t>
    <phoneticPr fontId="1" type="noConversion"/>
  </si>
  <si>
    <t>BL1</t>
    <phoneticPr fontId="1" type="noConversion"/>
  </si>
  <si>
    <t>BL2</t>
  </si>
  <si>
    <t>DL4</t>
    <phoneticPr fontId="1" type="noConversion"/>
  </si>
  <si>
    <t>DL11</t>
    <phoneticPr fontId="1" type="noConversion"/>
  </si>
  <si>
    <t>JG7</t>
    <phoneticPr fontId="15" type="noConversion"/>
  </si>
  <si>
    <t>JG8</t>
    <phoneticPr fontId="1" type="noConversion"/>
  </si>
  <si>
    <t>JG9</t>
  </si>
  <si>
    <t>JG10-12</t>
    <phoneticPr fontId="1" type="noConversion"/>
  </si>
  <si>
    <t>JG13-17</t>
    <phoneticPr fontId="1" type="noConversion"/>
  </si>
  <si>
    <t>JG18-25</t>
    <phoneticPr fontId="1" type="noConversion"/>
  </si>
  <si>
    <t>JG26-43</t>
    <phoneticPr fontId="1" type="noConversion"/>
  </si>
  <si>
    <t>JG44</t>
    <phoneticPr fontId="1" type="noConversion"/>
  </si>
  <si>
    <t>JG45</t>
  </si>
  <si>
    <t>JS-8</t>
    <phoneticPr fontId="16" type="noConversion"/>
  </si>
  <si>
    <t>XW3</t>
    <phoneticPr fontId="1" type="noConversion"/>
  </si>
  <si>
    <t>TS03</t>
    <phoneticPr fontId="15" type="noConversion"/>
  </si>
  <si>
    <t>TS04</t>
    <phoneticPr fontId="15" type="noConversion"/>
  </si>
  <si>
    <t>TS05</t>
    <phoneticPr fontId="15" type="noConversion"/>
  </si>
  <si>
    <t>TS06</t>
    <phoneticPr fontId="15" type="noConversion"/>
  </si>
  <si>
    <t>YC1</t>
  </si>
  <si>
    <t>YC2</t>
  </si>
  <si>
    <t>YC3</t>
  </si>
  <si>
    <t>YC4</t>
  </si>
  <si>
    <t>YC5</t>
  </si>
  <si>
    <t>YC6</t>
    <phoneticPr fontId="1" type="noConversion"/>
  </si>
  <si>
    <t>SZ-01</t>
  </si>
  <si>
    <t>SZ-02</t>
  </si>
  <si>
    <t>KF001</t>
    <phoneticPr fontId="1" type="noConversion"/>
  </si>
  <si>
    <t>KF002</t>
  </si>
  <si>
    <t>KF003</t>
  </si>
  <si>
    <t>KF004</t>
  </si>
  <si>
    <t>KF005-006</t>
    <phoneticPr fontId="1" type="noConversion"/>
  </si>
  <si>
    <t>NO.4</t>
  </si>
  <si>
    <t>YX-05</t>
  </si>
  <si>
    <t>YX-06</t>
  </si>
  <si>
    <t>YX-07</t>
  </si>
  <si>
    <t>YX-08</t>
  </si>
  <si>
    <t>YX-09</t>
  </si>
  <si>
    <t>YX-10</t>
  </si>
  <si>
    <t>YX-11</t>
  </si>
  <si>
    <t>YX-12</t>
  </si>
  <si>
    <t>YX-14</t>
  </si>
  <si>
    <t>YX-15</t>
  </si>
  <si>
    <t>YX-16</t>
  </si>
  <si>
    <t>KS01</t>
    <phoneticPr fontId="1" type="noConversion"/>
  </si>
  <si>
    <t>JHC-21-23</t>
    <phoneticPr fontId="1" type="noConversion"/>
  </si>
  <si>
    <t>JHC-24-26</t>
    <phoneticPr fontId="1" type="noConversion"/>
  </si>
  <si>
    <t>JHC-27</t>
  </si>
  <si>
    <t>JHC-28</t>
  </si>
  <si>
    <t>JHC-29-31</t>
    <phoneticPr fontId="1" type="noConversion"/>
  </si>
  <si>
    <t>JHC-32</t>
  </si>
  <si>
    <t>JHC-33</t>
  </si>
  <si>
    <t>JHC-34</t>
  </si>
  <si>
    <t>JHC-35</t>
  </si>
  <si>
    <t>JHC-36</t>
  </si>
  <si>
    <t>JHC-37</t>
  </si>
  <si>
    <t>JHC-38</t>
  </si>
  <si>
    <t>JHC-40</t>
  </si>
  <si>
    <t>JHC-41</t>
  </si>
  <si>
    <t>JHC-42</t>
  </si>
  <si>
    <t>JHC-43-44</t>
    <phoneticPr fontId="1" type="noConversion"/>
  </si>
  <si>
    <t>JHC-45</t>
  </si>
  <si>
    <t>JHC-46</t>
  </si>
  <si>
    <t>JHC-47</t>
  </si>
  <si>
    <t>C2-3</t>
    <phoneticPr fontId="1" type="noConversion"/>
  </si>
  <si>
    <t>C4-6</t>
    <phoneticPr fontId="1" type="noConversion"/>
  </si>
  <si>
    <t>TJ1-4</t>
    <phoneticPr fontId="1" type="noConversion"/>
  </si>
  <si>
    <t>LI26052701</t>
  </si>
  <si>
    <t>702P PATTERN PAPER</t>
  </si>
  <si>
    <t>36" 1.5MM CV-SK BLUE</t>
  </si>
  <si>
    <t>35"10MM XW-127 BLACK BASE,COFFEE BEAN 19-0915TPG TEXT "WATERPROOF" TEXT RUBBER/黑色底+黑灰色 防水热塑性塑料</t>
  </si>
  <si>
    <t>56"5MM TSL924 ESPRESSO 19-1103TPG TSL924 COTTON ROUND LACE/濃縮咖啡色 圆形棉质鞋带</t>
  </si>
  <si>
    <t>58"5MM TSL924 ESPRESSO 19-1103TPG TSL924 COTTON ROUND LACE/濃縮咖啡色 圆形棉质鞋带</t>
  </si>
  <si>
    <t>56"5MM BLACK TSL924 COTTON ROUND LACE/黑色圆形棉质鞋带</t>
  </si>
  <si>
    <t>58"5MM BLACK TSL924 COTTON ROUND LACE/黑色圆形棉质鞋带</t>
  </si>
  <si>
    <t>15MM TSM119 TAFFY 16-0940TPG NYLON WEBBING+NON-WIKING (PFC FREE)太妃糖色防水织带</t>
  </si>
  <si>
    <t>54"5MM CTTW-ECL1009 RAWHIDE 18-1137 TPG ROUND LACE/泥土色圆形鞋带</t>
  </si>
  <si>
    <t>56"5MM CTTW-ECL1009 RAWHIDE 18-1137 TPG ROUND LACE/泥土色圆形鞋带</t>
  </si>
  <si>
    <t>55MM BXE-1913A BLACK 黑色三筋双层松紧带</t>
  </si>
  <si>
    <t>54" HWB23-F218 0.6MM JAVA 19-1016TPG PIG SKIN MICROFIBER PU</t>
  </si>
  <si>
    <t>54" HWB23-F218 0.6MM ALMOND 19-18-1155TPG PIG SKIN MICROFIBER PU</t>
  </si>
  <si>
    <t>JHC-244 10*5.8*6MM+10*6.1*3MM WASHER (脚长6MM) 霧面青古銅 JH-06 (DULL ANTI BRASS) 圓型外鞋眼</t>
  </si>
  <si>
    <t>10MM JHC-715+11*4.5*3MM WASHER (6MM) JH-06 DULL ANTI  BRASS</t>
  </si>
  <si>
    <t>10MM JHC-1025 (5MM)+11*5.3*3MM WASHER IMITATION SILVER JC-30</t>
  </si>
  <si>
    <t>10MM JHC-1025 (5MM)+11*5.3*3MM WASHER DULL ANTI GOLD</t>
  </si>
  <si>
    <t>JHC-1270/11530 11*5.6*3MM WASHER (6MM) JH-17 DULL ANTI COPPER JC-38</t>
  </si>
  <si>
    <t>52"7MM TSL1268 BLACK FLAT COTTON WAXED LACE/黑色扁平棉鞋带上轻蜡</t>
  </si>
  <si>
    <t>JHC-244 10*5.8*6MM+10*6.1*3MM WASHER (脚长6MM雾黑镍JH-12 (DULL ANTI GUNMETAL) 圓型外鞋眼</t>
  </si>
  <si>
    <t>11"5# 红黑咖色KF1410+尼龙布边拉链+炮灰色金属拉头KF1410+黑色上档齿+RB-08下档齿 19-1016TPG</t>
  </si>
  <si>
    <t>D784</t>
  </si>
  <si>
    <t>50"7MM TSL1268 BLACK FLAT COTTON WAXED LACE/黑色扁平棉鞋带上轻蜡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</si>
</sst>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6">
    <numFmt numFmtId="5" formatCode="&quot;$&quot;#,##0_);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;\-&quot;$&quot;#,##0"/>
    <numFmt numFmtId="165" formatCode="_-* #,##0_-;\-* #,##0_-;_-* &quot;-&quot;_-;_-@_-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[$-7804]#,##0"/>
    <numFmt numFmtId="169" formatCode="[$-409]dd\-mmm\-yy;@"/>
    <numFmt numFmtId="170" formatCode="[$-409]d/mmm;@"/>
    <numFmt numFmtId="171" formatCode="[$-409]d/mmm/yyyy;@"/>
    <numFmt numFmtId="172" formatCode="0_ "/>
    <numFmt numFmtId="173" formatCode="0.00_);[Red]\(0.00\)"/>
    <numFmt numFmtId="174" formatCode="0_);[Red]\(0\)"/>
    <numFmt numFmtId="175" formatCode="######"/>
    <numFmt numFmtId="176" formatCode="0.00_ "/>
    <numFmt numFmtId="177" formatCode="[$-7804]#,##0.0"/>
    <numFmt numFmtId="178" formatCode="0.0000"/>
    <numFmt numFmtId="179" formatCode="[$-409]d\-mmm;@"/>
    <numFmt numFmtId="180" formatCode="[$¥-804]#,##0.00"/>
    <numFmt numFmtId="181" formatCode="0.0_);[Red]\(0.0\)"/>
    <numFmt numFmtId="182" formatCode="#,##0.0_);\(#,##0.0\)"/>
    <numFmt numFmtId="183" formatCode="_(* #,##0.0000_);_(* \(#,##0.0000\);_(* &quot;-&quot;??_);_(@_)"/>
    <numFmt numFmtId="184" formatCode="0.0%;[Red]\(0.0%\)"/>
    <numFmt numFmtId="185" formatCode="_ * #,##0.00_)&quot;£&quot;_ ;_ * \(#,##0.00\)&quot;£&quot;_ ;_ * &quot;-&quot;??_)&quot;£&quot;_ ;_ @_ "/>
    <numFmt numFmtId="186" formatCode="0.0%;\(0.0%\)"/>
    <numFmt numFmtId="187" formatCode="&quot;\&quot;#,##0;&quot;\&quot;&quot;\&quot;&quot;\&quot;&quot;\&quot;\-#,##0"/>
    <numFmt numFmtId="188" formatCode="_(* #,##0_);_(* \(#,##0\);_(* &quot;-&quot;??_);_(@_)"/>
    <numFmt numFmtId="189" formatCode="#,##0.000_);\(#,##0.000\)"/>
    <numFmt numFmtId="190" formatCode="#,##0\ &quot;F&quot;;\-#,##0\ &quot;F&quot;"/>
    <numFmt numFmtId="191" formatCode="#,##0\ &quot;F&quot;;[Red]\-#,##0\ &quot;F&quot;"/>
    <numFmt numFmtId="192" formatCode="&quot;\&quot;#,##0;[Red]&quot;\&quot;&quot;\&quot;\-#,##0"/>
    <numFmt numFmtId="193" formatCode="&quot;\&quot;#,##0.00;[Red]&quot;\&quot;&quot;\&quot;&quot;\&quot;&quot;\&quot;&quot;\&quot;&quot;\&quot;\-#,##0.00"/>
    <numFmt numFmtId="194" formatCode="&quot;\&quot;#,##0;[Red]&quot;\&quot;\-#,##0"/>
    <numFmt numFmtId="195" formatCode="[$€-804]#,##0.00&quot; &quot;;&quot;-&quot;[$€-804]#,##0.00&quot; &quot;;[$€-804]&quot;-&quot;#&quot; &quot;"/>
    <numFmt numFmtId="196" formatCode="[$-F800]dddd\,\ mmmm\ dd\,\ yyyy"/>
  </numFmts>
  <fonts count="12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name val="新細明體"/>
      <family val="1"/>
      <charset val="136"/>
    </font>
    <font>
      <sz val="11"/>
      <color theme="1"/>
      <name val="Calibri"/>
      <family val="1"/>
      <charset val="136"/>
      <scheme val="minor"/>
    </font>
    <font>
      <sz val="10"/>
      <color indexed="8"/>
      <name val="Arial"/>
      <family val="2"/>
    </font>
    <font>
      <sz val="12"/>
      <color theme="1"/>
      <name val="Calibri"/>
      <family val="1"/>
      <charset val="136"/>
      <scheme val="minor"/>
    </font>
    <font>
      <sz val="12"/>
      <name val="宋体"/>
    </font>
    <font>
      <sz val="12"/>
      <name val="新細明體"/>
      <family val="1"/>
      <charset val="134"/>
    </font>
    <font>
      <sz val="12"/>
      <color theme="1"/>
      <name val="Calibri"/>
      <family val="3"/>
      <charset val="134"/>
      <scheme val="minor"/>
    </font>
    <font>
      <sz val="11"/>
      <color theme="1"/>
      <name val="Calibri"/>
      <family val="3"/>
      <charset val="129"/>
      <scheme val="minor"/>
    </font>
    <font>
      <b/>
      <sz val="11"/>
      <color theme="1"/>
      <name val="Calibri"/>
      <family val="2"/>
    </font>
    <font>
      <sz val="12"/>
      <color theme="1"/>
      <name val="Arial Unicode MS"/>
    </font>
    <font>
      <sz val="12"/>
      <color theme="1"/>
      <name val="Calibri"/>
      <family val="2"/>
      <scheme val="minor"/>
    </font>
    <font>
      <sz val="11"/>
      <color indexed="8"/>
      <name val="宋体"/>
      <charset val="134"/>
    </font>
    <font>
      <sz val="11"/>
      <color indexed="8"/>
      <name val="宋体"/>
    </font>
    <font>
      <sz val="11"/>
      <name val="Arial Unicode MS"/>
      <family val="2"/>
      <charset val="136"/>
    </font>
    <font>
      <sz val="12"/>
      <name val="Arial Unicode MS"/>
      <family val="2"/>
      <charset val="136"/>
    </font>
    <font>
      <sz val="11"/>
      <color theme="1"/>
      <name val="Arial Unicode MS"/>
      <family val="2"/>
      <charset val="136"/>
    </font>
    <font>
      <sz val="11"/>
      <color indexed="8"/>
      <name val="Arial Unicode MS"/>
      <family val="2"/>
      <charset val="136"/>
    </font>
    <font>
      <sz val="12"/>
      <color theme="1"/>
      <name val="Arial Unicode MS"/>
      <family val="2"/>
      <charset val="136"/>
    </font>
    <font>
      <sz val="12"/>
      <color indexed="8"/>
      <name val="Arial Unicode MS"/>
      <family val="2"/>
      <charset val="136"/>
    </font>
    <font>
      <sz val="14"/>
      <name val="Arial Unicode MS"/>
      <family val="2"/>
      <charset val="136"/>
    </font>
    <font>
      <sz val="14"/>
      <color theme="1"/>
      <name val="Arial Unicode MS"/>
      <family val="2"/>
      <charset val="136"/>
    </font>
    <font>
      <sz val="18"/>
      <color theme="3"/>
      <name val="Calibri Light"/>
      <family val="2"/>
      <scheme val="major"/>
    </font>
    <font>
      <sz val="12"/>
      <color indexed="8"/>
      <name val="Arial Unicode MS"/>
      <family val="2"/>
      <charset val="134"/>
    </font>
    <font>
      <sz val="12"/>
      <name val="Arial Unicode MS"/>
      <family val="2"/>
      <charset val="134"/>
    </font>
    <font>
      <sz val="12"/>
      <color rgb="FF000000"/>
      <name val="Arial Unicode MS"/>
      <family val="2"/>
      <charset val="136"/>
    </font>
    <font>
      <sz val="11"/>
      <color rgb="FFFF0000"/>
      <name val="Calibri"/>
      <family val="2"/>
      <scheme val="minor"/>
    </font>
    <font>
      <sz val="12"/>
      <color rgb="FFFF0000"/>
      <name val="Arial Unicode MS"/>
      <family val="2"/>
      <charset val="136"/>
    </font>
    <font>
      <sz val="8"/>
      <name val="Calibri"/>
      <family val="2"/>
      <scheme val="minor"/>
    </font>
    <font>
      <sz val="12"/>
      <name val="Calibri"/>
      <family val="2"/>
    </font>
    <font>
      <sz val="11"/>
      <color theme="1"/>
      <name val="Calibri"/>
      <family val="2"/>
    </font>
    <font>
      <sz val="9.5"/>
      <name val="Calibri"/>
      <family val="2"/>
    </font>
    <font>
      <sz val="12"/>
      <name val="Arial Unicode MS"/>
      <family val="2"/>
    </font>
    <font>
      <sz val="12"/>
      <color indexed="8"/>
      <name val="Arial Unicode MS"/>
      <family val="2"/>
    </font>
    <font>
      <sz val="14"/>
      <color indexed="8"/>
      <name val="Arial Unicode MS"/>
      <family val="2"/>
      <charset val="136"/>
    </font>
    <font>
      <sz val="11"/>
      <name val="Calibri"/>
      <family val="2"/>
      <scheme val="minor"/>
    </font>
    <font>
      <sz val="12"/>
      <name val="Arial Unicode MS"/>
    </font>
    <font>
      <sz val="12"/>
      <color theme="1"/>
      <name val="Arial Unicode MS"/>
      <family val="2"/>
      <charset val="134"/>
    </font>
    <font>
      <sz val="11"/>
      <color rgb="FFFF0000"/>
      <name val="Arial Unicode MS"/>
      <family val="2"/>
      <charset val="136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Arial Unicode MS"/>
      <family val="2"/>
      <charset val="136"/>
    </font>
    <font>
      <sz val="11"/>
      <name val="Arial Unicode MS"/>
      <family val="2"/>
      <charset val="134"/>
    </font>
    <font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name val="SimSun"/>
    </font>
    <font>
      <sz val="14"/>
      <name val="Calibri"/>
      <family val="2"/>
    </font>
    <font>
      <b/>
      <sz val="11"/>
      <name val="Arial Unicode MS"/>
      <family val="2"/>
      <charset val="136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4"/>
      <color theme="1"/>
      <name val="Calibri"/>
      <family val="2"/>
    </font>
    <font>
      <sz val="11"/>
      <color rgb="FF002060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name val="宋体"/>
      <family val="3"/>
      <charset val="136"/>
    </font>
    <font>
      <sz val="10"/>
      <name val="Arial"/>
      <family val="2"/>
    </font>
    <font>
      <sz val="8"/>
      <name val="Arial"/>
      <family val="2"/>
    </font>
    <font>
      <sz val="12"/>
      <name val="宋体"/>
      <charset val="136"/>
    </font>
    <font>
      <sz val="10"/>
      <name val="MS Sans Serif"/>
      <family val="2"/>
    </font>
    <font>
      <sz val="11"/>
      <color theme="1"/>
      <name val="等线"/>
      <charset val="134"/>
    </font>
    <font>
      <sz val="11"/>
      <color indexed="8"/>
      <name val="宋体"/>
      <charset val="136"/>
    </font>
    <font>
      <sz val="11"/>
      <color indexed="9"/>
      <name val="宋体"/>
      <charset val="136"/>
    </font>
    <font>
      <sz val="11"/>
      <color indexed="17"/>
      <name val="宋体"/>
      <charset val="136"/>
    </font>
    <font>
      <sz val="11"/>
      <color indexed="20"/>
      <name val="宋体"/>
      <charset val="136"/>
    </font>
    <font>
      <sz val="11"/>
      <color indexed="60"/>
      <name val="宋体"/>
      <charset val="136"/>
    </font>
    <font>
      <i/>
      <sz val="11"/>
      <color indexed="23"/>
      <name val="宋体"/>
      <charset val="136"/>
    </font>
    <font>
      <sz val="11"/>
      <color indexed="62"/>
      <name val="宋体"/>
      <charset val="136"/>
    </font>
    <font>
      <b/>
      <sz val="11"/>
      <color indexed="63"/>
      <name val="宋体"/>
      <charset val="136"/>
    </font>
    <font>
      <sz val="11"/>
      <color indexed="10"/>
      <name val="宋体"/>
      <charset val="136"/>
    </font>
    <font>
      <b/>
      <sz val="18"/>
      <color indexed="56"/>
      <name val="宋体"/>
      <charset val="136"/>
    </font>
    <font>
      <b/>
      <sz val="15"/>
      <color indexed="56"/>
      <name val="宋体"/>
      <charset val="136"/>
    </font>
    <font>
      <b/>
      <sz val="13"/>
      <color indexed="56"/>
      <name val="宋体"/>
      <charset val="136"/>
    </font>
    <font>
      <b/>
      <sz val="11"/>
      <color indexed="56"/>
      <name val="宋体"/>
      <charset val="136"/>
    </font>
    <font>
      <b/>
      <sz val="11"/>
      <color indexed="9"/>
      <name val="宋体"/>
      <charset val="136"/>
    </font>
    <font>
      <b/>
      <sz val="11"/>
      <color indexed="8"/>
      <name val="宋体"/>
      <charset val="136"/>
    </font>
    <font>
      <b/>
      <sz val="11"/>
      <color indexed="52"/>
      <name val="宋体"/>
      <charset val="136"/>
    </font>
    <font>
      <sz val="11"/>
      <color indexed="52"/>
      <name val="宋体"/>
      <charset val="136"/>
    </font>
    <font>
      <b/>
      <sz val="11"/>
      <name val="Arial"/>
      <family val="2"/>
    </font>
    <font>
      <sz val="10"/>
      <name val="Helv"/>
      <family val="2"/>
    </font>
    <font>
      <sz val="11"/>
      <name val="돋움"/>
      <family val="2"/>
    </font>
    <font>
      <b/>
      <sz val="12"/>
      <name val="Arial"/>
      <family val="2"/>
    </font>
    <font>
      <b/>
      <sz val="18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b/>
      <sz val="12"/>
      <name val=".VnTime"/>
      <family val="2"/>
    </font>
    <font>
      <b/>
      <sz val="10"/>
      <name val=".VnTime"/>
      <family val="2"/>
    </font>
    <font>
      <sz val="10"/>
      <name val=".VnTime"/>
      <family val="2"/>
    </font>
    <font>
      <sz val="9"/>
      <name val=".VnTime"/>
      <family val="2"/>
    </font>
    <font>
      <sz val="14"/>
      <name val="뼻뮝"/>
      <family val="1"/>
    </font>
    <font>
      <sz val="12"/>
      <name val="뼻뮝"/>
      <family val="1"/>
    </font>
    <font>
      <sz val="12"/>
      <name val="바탕체"/>
      <family val="3"/>
    </font>
    <font>
      <sz val="10"/>
      <name val="굴림체"/>
      <family val="3"/>
    </font>
    <font>
      <sz val="10"/>
      <color indexed="8"/>
      <name val="MS Sans Serif"/>
      <family val="2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60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b/>
      <sz val="11"/>
      <color indexed="9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sz val="11"/>
      <color indexed="52"/>
      <name val="宋体"/>
      <family val="3"/>
      <charset val="134"/>
    </font>
    <font>
      <sz val="12"/>
      <color indexed="8"/>
      <name val="新細明體"/>
      <family val="1"/>
      <charset val="136"/>
    </font>
    <font>
      <sz val="11"/>
      <color rgb="FF000000"/>
      <name val="宋体"/>
      <charset val="136"/>
    </font>
    <font>
      <sz val="9"/>
      <color rgb="FF000000"/>
      <name val="宋体"/>
      <charset val="136"/>
    </font>
    <font>
      <u/>
      <sz val="10"/>
      <color indexed="12"/>
      <name val="Arial"/>
      <family val="2"/>
    </font>
    <font>
      <sz val="11"/>
      <name val="宋体"/>
    </font>
    <font>
      <sz val="12"/>
      <color rgb="FF7030A0"/>
      <name val="Arial Unicode MS"/>
      <family val="2"/>
      <charset val="134"/>
    </font>
    <font>
      <sz val="12"/>
      <color rgb="FF7030A0"/>
      <name val="Arial Unicode MS"/>
      <family val="2"/>
      <charset val="136"/>
    </font>
  </fonts>
  <fills count="3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gray125">
        <fgColor indexed="3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8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/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0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0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3329">
    <xf numFmtId="0" fontId="0" fillId="0" borderId="0"/>
    <xf numFmtId="0" fontId="3" fillId="0" borderId="0"/>
    <xf numFmtId="0" fontId="4" fillId="0" borderId="0">
      <alignment vertical="center"/>
    </xf>
    <xf numFmtId="0" fontId="5" fillId="0" borderId="0">
      <alignment vertical="top"/>
    </xf>
    <xf numFmtId="168" fontId="6" fillId="0" borderId="0"/>
    <xf numFmtId="169" fontId="6" fillId="0" borderId="0">
      <alignment vertical="center"/>
    </xf>
    <xf numFmtId="0" fontId="7" fillId="0" borderId="0">
      <alignment vertical="top"/>
    </xf>
    <xf numFmtId="0" fontId="3" fillId="0" borderId="0" applyProtection="0"/>
    <xf numFmtId="0" fontId="8" fillId="0" borderId="0"/>
    <xf numFmtId="168" fontId="9" fillId="0" borderId="0"/>
    <xf numFmtId="0" fontId="3" fillId="0" borderId="0"/>
    <xf numFmtId="168" fontId="9" fillId="0" borderId="0"/>
    <xf numFmtId="170" fontId="4" fillId="0" borderId="0">
      <alignment vertical="center"/>
    </xf>
    <xf numFmtId="165" fontId="10" fillId="0" borderId="0" applyFont="0" applyFill="0" applyBorder="0" applyAlignment="0" applyProtection="0">
      <alignment vertical="center"/>
    </xf>
    <xf numFmtId="0" fontId="3" fillId="0" borderId="0"/>
    <xf numFmtId="167" fontId="3" fillId="0" borderId="0" applyFont="0" applyFill="0" applyBorder="0" applyAlignment="0" applyProtection="0">
      <alignment vertical="center"/>
    </xf>
    <xf numFmtId="171" fontId="7" fillId="0" borderId="0"/>
    <xf numFmtId="168" fontId="6" fillId="0" borderId="0"/>
    <xf numFmtId="0" fontId="6" fillId="0" borderId="0"/>
    <xf numFmtId="0" fontId="6" fillId="0" borderId="0"/>
    <xf numFmtId="168" fontId="6" fillId="0" borderId="0"/>
    <xf numFmtId="168" fontId="6" fillId="0" borderId="0"/>
    <xf numFmtId="0" fontId="6" fillId="0" borderId="0"/>
    <xf numFmtId="0" fontId="3" fillId="0" borderId="0"/>
    <xf numFmtId="0" fontId="1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43" fontId="42" fillId="0" borderId="0" applyFont="0" applyFill="0" applyBorder="0" applyAlignment="0" applyProtection="0"/>
    <xf numFmtId="0" fontId="7" fillId="0" borderId="0">
      <alignment vertical="center"/>
    </xf>
    <xf numFmtId="0" fontId="6" fillId="0" borderId="0"/>
    <xf numFmtId="0" fontId="6" fillId="0" borderId="0"/>
    <xf numFmtId="0" fontId="6" fillId="0" borderId="0"/>
    <xf numFmtId="168" fontId="6" fillId="0" borderId="0"/>
    <xf numFmtId="168" fontId="6" fillId="0" borderId="0"/>
    <xf numFmtId="0" fontId="57" fillId="0" borderId="0">
      <alignment vertical="center"/>
    </xf>
    <xf numFmtId="173" fontId="6" fillId="0" borderId="0">
      <alignment vertical="center"/>
    </xf>
    <xf numFmtId="0" fontId="6" fillId="0" borderId="0"/>
    <xf numFmtId="0" fontId="58" fillId="0" borderId="0"/>
    <xf numFmtId="169" fontId="59" fillId="0" borderId="0"/>
    <xf numFmtId="169" fontId="59" fillId="0" borderId="0"/>
    <xf numFmtId="169" fontId="6" fillId="0" borderId="0">
      <alignment vertical="center"/>
    </xf>
    <xf numFmtId="174" fontId="6" fillId="0" borderId="0">
      <alignment vertical="center"/>
    </xf>
    <xf numFmtId="174" fontId="6" fillId="0" borderId="0">
      <alignment vertical="center"/>
    </xf>
    <xf numFmtId="0" fontId="58" fillId="0" borderId="0">
      <alignment vertical="top"/>
    </xf>
    <xf numFmtId="4" fontId="60" fillId="8" borderId="24" applyProtection="0">
      <alignment horizontal="left" vertical="center" indent="1"/>
    </xf>
    <xf numFmtId="177" fontId="4" fillId="0" borderId="0"/>
    <xf numFmtId="0" fontId="7" fillId="0" borderId="0"/>
    <xf numFmtId="168" fontId="7" fillId="0" borderId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0" fontId="13" fillId="0" borderId="0"/>
    <xf numFmtId="0" fontId="8" fillId="0" borderId="0"/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0" fontId="61" fillId="0" borderId="0">
      <alignment vertical="top"/>
    </xf>
    <xf numFmtId="0" fontId="61" fillId="0" borderId="0"/>
    <xf numFmtId="180" fontId="6" fillId="0" borderId="0"/>
    <xf numFmtId="0" fontId="7" fillId="0" borderId="0"/>
    <xf numFmtId="180" fontId="6" fillId="0" borderId="0"/>
    <xf numFmtId="180" fontId="3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3" fillId="0" borderId="0">
      <alignment vertical="center"/>
    </xf>
    <xf numFmtId="180" fontId="63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59" fillId="0" borderId="0" applyFill="0" applyBorder="0" applyAlignment="0"/>
    <xf numFmtId="182" fontId="82" fillId="0" borderId="0" applyFill="0" applyBorder="0" applyAlignment="0"/>
    <xf numFmtId="183" fontId="82" fillId="0" borderId="0" applyFill="0" applyBorder="0" applyAlignment="0"/>
    <xf numFmtId="184" fontId="82" fillId="0" borderId="0" applyFill="0" applyBorder="0" applyAlignment="0"/>
    <xf numFmtId="185" fontId="59" fillId="0" borderId="0" applyFill="0" applyBorder="0" applyAlignment="0"/>
    <xf numFmtId="44" fontId="82" fillId="0" borderId="0" applyFill="0" applyBorder="0" applyAlignment="0"/>
    <xf numFmtId="186" fontId="82" fillId="0" borderId="0" applyFill="0" applyBorder="0" applyAlignment="0"/>
    <xf numFmtId="182" fontId="82" fillId="0" borderId="0" applyFill="0" applyBorder="0" applyAlignment="0"/>
    <xf numFmtId="44" fontId="82" fillId="0" borderId="0" applyFont="0" applyFill="0" applyBorder="0" applyAlignment="0" applyProtection="0"/>
    <xf numFmtId="3" fontId="59" fillId="0" borderId="0" applyFont="0" applyFill="0" applyBorder="0" applyAlignment="0" applyProtection="0"/>
    <xf numFmtId="182" fontId="82" fillId="0" borderId="0" applyFont="0" applyFill="0" applyBorder="0" applyAlignment="0" applyProtection="0"/>
    <xf numFmtId="187" fontId="83" fillId="0" borderId="0" applyFont="0" applyFill="0" applyBorder="0" applyAlignment="0" applyProtection="0"/>
    <xf numFmtId="180" fontId="59" fillId="0" borderId="0" applyFont="0" applyFill="0" applyBorder="0" applyAlignment="0" applyProtection="0"/>
    <xf numFmtId="14" fontId="5" fillId="0" borderId="0" applyFill="0" applyBorder="0" applyAlignment="0"/>
    <xf numFmtId="44" fontId="82" fillId="0" borderId="0" applyFill="0" applyBorder="0" applyAlignment="0"/>
    <xf numFmtId="182" fontId="82" fillId="0" borderId="0" applyFill="0" applyBorder="0" applyAlignment="0"/>
    <xf numFmtId="44" fontId="82" fillId="0" borderId="0" applyFill="0" applyBorder="0" applyAlignment="0"/>
    <xf numFmtId="186" fontId="82" fillId="0" borderId="0" applyFill="0" applyBorder="0" applyAlignment="0"/>
    <xf numFmtId="182" fontId="82" fillId="0" borderId="0" applyFill="0" applyBorder="0" applyAlignment="0"/>
    <xf numFmtId="2" fontId="59" fillId="0" borderId="0" applyFont="0" applyFill="0" applyBorder="0" applyAlignment="0" applyProtection="0"/>
    <xf numFmtId="38" fontId="60" fillId="23" borderId="0" applyNumberFormat="0" applyBorder="0" applyAlignment="0" applyProtection="0"/>
    <xf numFmtId="180" fontId="84" fillId="0" borderId="28" applyNumberFormat="0" applyAlignment="0" applyProtection="0">
      <alignment horizontal="left" vertical="center"/>
    </xf>
    <xf numFmtId="180" fontId="84" fillId="0" borderId="29">
      <alignment horizontal="left" vertical="center"/>
    </xf>
    <xf numFmtId="180" fontId="85" fillId="0" borderId="0" applyNumberFormat="0" applyFill="0" applyBorder="0" applyAlignment="0" applyProtection="0"/>
    <xf numFmtId="180" fontId="84" fillId="0" borderId="0" applyNumberFormat="0" applyFill="0" applyBorder="0" applyAlignment="0" applyProtection="0"/>
    <xf numFmtId="10" fontId="60" fillId="24" borderId="1" applyNumberFormat="0" applyBorder="0" applyAlignment="0" applyProtection="0"/>
    <xf numFmtId="44" fontId="82" fillId="0" borderId="0" applyFill="0" applyBorder="0" applyAlignment="0"/>
    <xf numFmtId="182" fontId="82" fillId="0" borderId="0" applyFill="0" applyBorder="0" applyAlignment="0"/>
    <xf numFmtId="44" fontId="82" fillId="0" borderId="0" applyFill="0" applyBorder="0" applyAlignment="0"/>
    <xf numFmtId="186" fontId="82" fillId="0" borderId="0" applyFill="0" applyBorder="0" applyAlignment="0"/>
    <xf numFmtId="182" fontId="82" fillId="0" borderId="0" applyFill="0" applyBorder="0" applyAlignment="0"/>
    <xf numFmtId="188" fontId="59" fillId="0" borderId="0"/>
    <xf numFmtId="180" fontId="96" fillId="0" borderId="0"/>
    <xf numFmtId="180" fontId="81" fillId="0" borderId="0" applyNumberFormat="0" applyFill="0" applyBorder="0" applyAlignment="0" applyProtection="0"/>
    <xf numFmtId="185" fontId="59" fillId="0" borderId="0" applyFont="0" applyFill="0" applyBorder="0" applyAlignment="0" applyProtection="0"/>
    <xf numFmtId="189" fontId="59" fillId="0" borderId="0" applyFont="0" applyFill="0" applyBorder="0" applyAlignment="0" applyProtection="0"/>
    <xf numFmtId="10" fontId="59" fillId="0" borderId="0" applyFont="0" applyFill="0" applyBorder="0" applyAlignment="0" applyProtection="0"/>
    <xf numFmtId="44" fontId="82" fillId="0" borderId="0" applyFill="0" applyBorder="0" applyAlignment="0"/>
    <xf numFmtId="182" fontId="82" fillId="0" borderId="0" applyFill="0" applyBorder="0" applyAlignment="0"/>
    <xf numFmtId="44" fontId="82" fillId="0" borderId="0" applyFill="0" applyBorder="0" applyAlignment="0"/>
    <xf numFmtId="186" fontId="82" fillId="0" borderId="0" applyFill="0" applyBorder="0" applyAlignment="0"/>
    <xf numFmtId="182" fontId="82" fillId="0" borderId="0" applyFill="0" applyBorder="0" applyAlignment="0"/>
    <xf numFmtId="180" fontId="86" fillId="0" borderId="0"/>
    <xf numFmtId="180" fontId="62" fillId="0" borderId="0" applyNumberFormat="0" applyFont="0" applyFill="0" applyBorder="0" applyAlignment="0" applyProtection="0">
      <alignment horizontal="left"/>
    </xf>
    <xf numFmtId="180" fontId="87" fillId="0" borderId="30">
      <alignment horizontal="center"/>
    </xf>
    <xf numFmtId="49" fontId="5" fillId="0" borderId="0" applyFill="0" applyBorder="0" applyAlignment="0"/>
    <xf numFmtId="190" fontId="59" fillId="0" borderId="0" applyFill="0" applyBorder="0" applyAlignment="0"/>
    <xf numFmtId="191" fontId="59" fillId="0" borderId="0" applyFill="0" applyBorder="0" applyAlignment="0"/>
    <xf numFmtId="180" fontId="81" fillId="0" borderId="0" applyNumberFormat="0" applyFill="0" applyBorder="0" applyAlignment="0" applyProtection="0"/>
    <xf numFmtId="180" fontId="59" fillId="0" borderId="31" applyNumberFormat="0" applyFont="0" applyFill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90" fillId="0" borderId="4">
      <alignment horizontal="left" vertical="top"/>
    </xf>
    <xf numFmtId="180" fontId="91" fillId="0" borderId="4">
      <alignment horizontal="left" vertical="center"/>
    </xf>
    <xf numFmtId="180" fontId="6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59" fillId="0" borderId="0" applyNumberFormat="0" applyFill="0" applyBorder="0" applyAlignment="0" applyProtection="0"/>
    <xf numFmtId="180" fontId="59" fillId="0" borderId="0" applyNumberFormat="0" applyFill="0" applyBorder="0" applyAlignment="0" applyProtection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59" fillId="0" borderId="0" applyNumberFormat="0" applyFill="0" applyBorder="0" applyAlignment="0" applyProtection="0"/>
    <xf numFmtId="180" fontId="59" fillId="0" borderId="0" applyNumberFormat="0" applyFill="0" applyBorder="0" applyAlignment="0" applyProtection="0"/>
    <xf numFmtId="180" fontId="59" fillId="0" borderId="0" applyNumberFormat="0" applyFill="0" applyBorder="0" applyAlignment="0" applyProtection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1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72" fontId="3" fillId="0" borderId="0" applyFont="0" applyFill="0" applyBorder="0" applyAlignment="0" applyProtection="0"/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3" fillId="0" borderId="0"/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1" fontId="4" fillId="0" borderId="0">
      <alignment vertical="center"/>
    </xf>
    <xf numFmtId="180" fontId="4" fillId="0" borderId="0">
      <alignment vertical="center"/>
    </xf>
    <xf numFmtId="180" fontId="58" fillId="0" borderId="0">
      <alignment vertical="center"/>
    </xf>
    <xf numFmtId="180" fontId="4" fillId="0" borderId="0">
      <alignment vertical="center"/>
    </xf>
    <xf numFmtId="5" fontId="4" fillId="0" borderId="0">
      <alignment vertical="center"/>
    </xf>
    <xf numFmtId="180" fontId="58" fillId="0" borderId="0">
      <alignment vertical="center"/>
    </xf>
    <xf numFmtId="180" fontId="4" fillId="0" borderId="0">
      <alignment vertical="center"/>
    </xf>
    <xf numFmtId="181" fontId="4" fillId="0" borderId="0">
      <alignment vertical="center"/>
    </xf>
    <xf numFmtId="180" fontId="4" fillId="0" borderId="0">
      <alignment vertical="center"/>
    </xf>
    <xf numFmtId="5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40" fontId="92" fillId="0" borderId="0" applyFont="0" applyFill="0" applyBorder="0" applyAlignment="0" applyProtection="0"/>
    <xf numFmtId="38" fontId="92" fillId="0" borderId="0" applyFont="0" applyFill="0" applyBorder="0" applyAlignment="0" applyProtection="0"/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92" fillId="0" borderId="0" applyFont="0" applyFill="0" applyBorder="0" applyAlignment="0" applyProtection="0"/>
    <xf numFmtId="180" fontId="92" fillId="0" borderId="0" applyFont="0" applyFill="0" applyBorder="0" applyAlignment="0" applyProtection="0"/>
    <xf numFmtId="10" fontId="59" fillId="0" borderId="0" applyFont="0" applyFill="0" applyBorder="0" applyAlignment="0" applyProtection="0"/>
    <xf numFmtId="180" fontId="93" fillId="0" borderId="0"/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92" fontId="59" fillId="0" borderId="0" applyFont="0" applyFill="0" applyBorder="0" applyAlignment="0" applyProtection="0"/>
    <xf numFmtId="193" fontId="59" fillId="0" borderId="0" applyFont="0" applyFill="0" applyBorder="0" applyAlignment="0" applyProtection="0"/>
    <xf numFmtId="180" fontId="94" fillId="0" borderId="0" applyFont="0" applyFill="0" applyBorder="0" applyAlignment="0" applyProtection="0"/>
    <xf numFmtId="194" fontId="94" fillId="0" borderId="0" applyFont="0" applyFill="0" applyBorder="0" applyAlignment="0" applyProtection="0"/>
    <xf numFmtId="180" fontId="95" fillId="0" borderId="0"/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97" fillId="0" borderId="0">
      <alignment vertical="center"/>
    </xf>
    <xf numFmtId="180" fontId="100" fillId="9" borderId="0" applyNumberFormat="0" applyBorder="0" applyAlignment="0" applyProtection="0">
      <alignment vertical="center"/>
    </xf>
    <xf numFmtId="180" fontId="100" fillId="9" borderId="0" applyNumberFormat="0" applyBorder="0" applyAlignment="0" applyProtection="0">
      <alignment vertical="center"/>
    </xf>
    <xf numFmtId="180" fontId="100" fillId="10" borderId="0" applyNumberFormat="0" applyBorder="0" applyAlignment="0" applyProtection="0">
      <alignment vertical="center"/>
    </xf>
    <xf numFmtId="180" fontId="100" fillId="10" borderId="0" applyNumberFormat="0" applyBorder="0" applyAlignment="0" applyProtection="0">
      <alignment vertical="center"/>
    </xf>
    <xf numFmtId="180" fontId="100" fillId="11" borderId="0" applyNumberFormat="0" applyBorder="0" applyAlignment="0" applyProtection="0">
      <alignment vertical="center"/>
    </xf>
    <xf numFmtId="180" fontId="100" fillId="11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3" borderId="0" applyNumberFormat="0" applyBorder="0" applyAlignment="0" applyProtection="0">
      <alignment vertical="center"/>
    </xf>
    <xf numFmtId="180" fontId="100" fillId="13" borderId="0" applyNumberFormat="0" applyBorder="0" applyAlignment="0" applyProtection="0">
      <alignment vertical="center"/>
    </xf>
    <xf numFmtId="180" fontId="100" fillId="14" borderId="0" applyNumberFormat="0" applyBorder="0" applyAlignment="0" applyProtection="0">
      <alignment vertical="center"/>
    </xf>
    <xf numFmtId="180" fontId="100" fillId="14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6" borderId="0" applyNumberFormat="0" applyBorder="0" applyAlignment="0" applyProtection="0">
      <alignment vertical="center"/>
    </xf>
    <xf numFmtId="180" fontId="100" fillId="16" borderId="0" applyNumberFormat="0" applyBorder="0" applyAlignment="0" applyProtection="0">
      <alignment vertical="center"/>
    </xf>
    <xf numFmtId="180" fontId="100" fillId="17" borderId="0" applyNumberFormat="0" applyBorder="0" applyAlignment="0" applyProtection="0">
      <alignment vertical="center"/>
    </xf>
    <xf numFmtId="180" fontId="100" fillId="17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8" borderId="0" applyNumberFormat="0" applyBorder="0" applyAlignment="0" applyProtection="0">
      <alignment vertical="center"/>
    </xf>
    <xf numFmtId="180" fontId="100" fillId="18" borderId="0" applyNumberFormat="0" applyBorder="0" applyAlignment="0" applyProtection="0">
      <alignment vertical="center"/>
    </xf>
    <xf numFmtId="180" fontId="101" fillId="19" borderId="0" applyNumberFormat="0" applyBorder="0" applyAlignment="0" applyProtection="0">
      <alignment vertical="center"/>
    </xf>
    <xf numFmtId="180" fontId="101" fillId="19" borderId="0" applyNumberFormat="0" applyBorder="0" applyAlignment="0" applyProtection="0">
      <alignment vertical="center"/>
    </xf>
    <xf numFmtId="180" fontId="101" fillId="16" borderId="0" applyNumberFormat="0" applyBorder="0" applyAlignment="0" applyProtection="0">
      <alignment vertical="center"/>
    </xf>
    <xf numFmtId="180" fontId="101" fillId="16" borderId="0" applyNumberFormat="0" applyBorder="0" applyAlignment="0" applyProtection="0">
      <alignment vertical="center"/>
    </xf>
    <xf numFmtId="180" fontId="101" fillId="17" borderId="0" applyNumberFormat="0" applyBorder="0" applyAlignment="0" applyProtection="0">
      <alignment vertical="center"/>
    </xf>
    <xf numFmtId="180" fontId="101" fillId="17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2" borderId="0" applyNumberFormat="0" applyBorder="0" applyAlignment="0" applyProtection="0">
      <alignment vertical="center"/>
    </xf>
    <xf numFmtId="180" fontId="101" fillId="22" borderId="0" applyNumberFormat="0" applyBorder="0" applyAlignment="0" applyProtection="0">
      <alignment vertical="center"/>
    </xf>
    <xf numFmtId="180" fontId="109" fillId="0" borderId="0" applyNumberFormat="0" applyFill="0" applyBorder="0" applyAlignment="0" applyProtection="0">
      <alignment vertical="center"/>
    </xf>
    <xf numFmtId="180" fontId="110" fillId="0" borderId="37" applyNumberFormat="0" applyFill="0" applyAlignment="0" applyProtection="0">
      <alignment vertical="center"/>
    </xf>
    <xf numFmtId="180" fontId="110" fillId="0" borderId="37" applyNumberFormat="0" applyFill="0" applyAlignment="0" applyProtection="0">
      <alignment vertical="center"/>
    </xf>
    <xf numFmtId="180" fontId="111" fillId="0" borderId="38" applyNumberFormat="0" applyFill="0" applyAlignment="0" applyProtection="0">
      <alignment vertical="center"/>
    </xf>
    <xf numFmtId="180" fontId="111" fillId="0" borderId="38" applyNumberFormat="0" applyFill="0" applyAlignment="0" applyProtection="0">
      <alignment vertical="center"/>
    </xf>
    <xf numFmtId="180" fontId="112" fillId="0" borderId="39" applyNumberFormat="0" applyFill="0" applyAlignment="0" applyProtection="0">
      <alignment vertical="center"/>
    </xf>
    <xf numFmtId="180" fontId="112" fillId="0" borderId="39" applyNumberFormat="0" applyFill="0" applyAlignment="0" applyProtection="0">
      <alignment vertical="center"/>
    </xf>
    <xf numFmtId="180" fontId="112" fillId="0" borderId="0" applyNumberFormat="0" applyFill="0" applyBorder="0" applyAlignment="0" applyProtection="0">
      <alignment vertical="center"/>
    </xf>
    <xf numFmtId="180" fontId="112" fillId="0" borderId="0" applyNumberFormat="0" applyFill="0" applyBorder="0" applyAlignment="0" applyProtection="0">
      <alignment vertical="center"/>
    </xf>
    <xf numFmtId="180" fontId="109" fillId="0" borderId="0" applyNumberFormat="0" applyFill="0" applyBorder="0" applyAlignment="0" applyProtection="0">
      <alignment vertical="center"/>
    </xf>
    <xf numFmtId="180" fontId="103" fillId="10" borderId="0" applyNumberFormat="0" applyBorder="0" applyAlignment="0" applyProtection="0">
      <alignment vertical="center"/>
    </xf>
    <xf numFmtId="180" fontId="103" fillId="10" borderId="0" applyNumberFormat="0" applyBorder="0" applyAlignment="0" applyProtection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102" fillId="11" borderId="0" applyNumberFormat="0" applyBorder="0" applyAlignment="0" applyProtection="0">
      <alignment vertical="center"/>
    </xf>
    <xf numFmtId="180" fontId="102" fillId="11" borderId="0" applyNumberFormat="0" applyBorder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3" fillId="33" borderId="40" applyNumberFormat="0" applyAlignment="0" applyProtection="0">
      <alignment vertical="center"/>
    </xf>
    <xf numFmtId="180" fontId="113" fillId="33" borderId="40" applyNumberFormat="0" applyAlignment="0" applyProtection="0">
      <alignment vertical="center"/>
    </xf>
    <xf numFmtId="180" fontId="105" fillId="0" borderId="0" applyNumberFormat="0" applyFill="0" applyBorder="0" applyAlignment="0" applyProtection="0">
      <alignment vertical="center"/>
    </xf>
    <xf numFmtId="180" fontId="105" fillId="0" borderId="0" applyNumberFormat="0" applyFill="0" applyBorder="0" applyAlignment="0" applyProtection="0">
      <alignment vertical="center"/>
    </xf>
    <xf numFmtId="180" fontId="108" fillId="0" borderId="0" applyNumberFormat="0" applyFill="0" applyBorder="0" applyAlignment="0" applyProtection="0">
      <alignment vertical="center"/>
    </xf>
    <xf numFmtId="180" fontId="108" fillId="0" borderId="0" applyNumberFormat="0" applyFill="0" applyBorder="0" applyAlignment="0" applyProtection="0">
      <alignment vertical="center"/>
    </xf>
    <xf numFmtId="180" fontId="116" fillId="0" borderId="35" applyNumberFormat="0" applyFill="0" applyAlignment="0" applyProtection="0">
      <alignment vertical="center"/>
    </xf>
    <xf numFmtId="180" fontId="116" fillId="0" borderId="35" applyNumberFormat="0" applyFill="0" applyAlignment="0" applyProtection="0">
      <alignment vertical="center"/>
    </xf>
    <xf numFmtId="180" fontId="101" fillId="29" borderId="0" applyNumberFormat="0" applyBorder="0" applyAlignment="0" applyProtection="0">
      <alignment vertical="center"/>
    </xf>
    <xf numFmtId="180" fontId="101" fillId="29" borderId="0" applyNumberFormat="0" applyBorder="0" applyAlignment="0" applyProtection="0">
      <alignment vertical="center"/>
    </xf>
    <xf numFmtId="180" fontId="101" fillId="30" borderId="0" applyNumberFormat="0" applyBorder="0" applyAlignment="0" applyProtection="0">
      <alignment vertical="center"/>
    </xf>
    <xf numFmtId="180" fontId="101" fillId="30" borderId="0" applyNumberFormat="0" applyBorder="0" applyAlignment="0" applyProtection="0">
      <alignment vertical="center"/>
    </xf>
    <xf numFmtId="180" fontId="101" fillId="31" borderId="0" applyNumberFormat="0" applyBorder="0" applyAlignment="0" applyProtection="0">
      <alignment vertical="center"/>
    </xf>
    <xf numFmtId="180" fontId="101" fillId="31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32" borderId="0" applyNumberFormat="0" applyBorder="0" applyAlignment="0" applyProtection="0">
      <alignment vertical="center"/>
    </xf>
    <xf numFmtId="180" fontId="101" fillId="32" borderId="0" applyNumberFormat="0" applyBorder="0" applyAlignment="0" applyProtection="0">
      <alignment vertical="center"/>
    </xf>
    <xf numFmtId="180" fontId="104" fillId="26" borderId="0" applyNumberFormat="0" applyBorder="0" applyAlignment="0" applyProtection="0">
      <alignment vertical="center"/>
    </xf>
    <xf numFmtId="180" fontId="104" fillId="26" borderId="0" applyNumberFormat="0" applyBorder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7" fillId="0" borderId="0">
      <alignment vertical="center"/>
    </xf>
    <xf numFmtId="180" fontId="98" fillId="0" borderId="0">
      <alignment vertical="center"/>
    </xf>
    <xf numFmtId="181" fontId="98" fillId="0" borderId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9" fillId="0" borderId="0">
      <alignment vertical="center"/>
    </xf>
    <xf numFmtId="180" fontId="99" fillId="0" borderId="0">
      <alignment vertical="center"/>
    </xf>
    <xf numFmtId="5" fontId="98" fillId="0" borderId="0">
      <alignment vertical="center"/>
    </xf>
    <xf numFmtId="181" fontId="98" fillId="0" borderId="0">
      <alignment vertical="center"/>
    </xf>
    <xf numFmtId="5" fontId="98" fillId="0" borderId="0">
      <alignment vertical="center"/>
    </xf>
    <xf numFmtId="180" fontId="98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/>
    <xf numFmtId="180" fontId="9" fillId="0" borderId="0"/>
    <xf numFmtId="180" fontId="9" fillId="0" borderId="0"/>
    <xf numFmtId="180" fontId="9" fillId="0" borderId="0"/>
    <xf numFmtId="180" fontId="9" fillId="0" borderId="0"/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1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6" fillId="0" borderId="0"/>
    <xf numFmtId="180" fontId="6" fillId="0" borderId="0">
      <alignment vertical="center"/>
    </xf>
    <xf numFmtId="181" fontId="6" fillId="0" borderId="0">
      <alignment vertical="center"/>
    </xf>
    <xf numFmtId="180" fontId="6" fillId="0" borderId="0"/>
    <xf numFmtId="180" fontId="97" fillId="0" borderId="0">
      <alignment vertical="center"/>
    </xf>
    <xf numFmtId="180" fontId="6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4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1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97" fillId="0" borderId="0">
      <alignment vertical="center"/>
    </xf>
    <xf numFmtId="180" fontId="97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1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4" fillId="0" borderId="0">
      <alignment vertical="center"/>
    </xf>
    <xf numFmtId="180" fontId="9" fillId="0" borderId="0">
      <alignment vertical="center"/>
    </xf>
    <xf numFmtId="180" fontId="9" fillId="0" borderId="0"/>
    <xf numFmtId="180" fontId="4" fillId="0" borderId="0">
      <alignment vertical="center"/>
    </xf>
    <xf numFmtId="180" fontId="6" fillId="0" borderId="0">
      <alignment vertical="center"/>
    </xf>
    <xf numFmtId="180" fontId="6" fillId="0" borderId="0"/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6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6" fillId="0" borderId="0">
      <alignment vertical="center"/>
    </xf>
    <xf numFmtId="180" fontId="4" fillId="0" borderId="0">
      <alignment vertical="center"/>
    </xf>
    <xf numFmtId="180" fontId="9" fillId="0" borderId="0">
      <alignment vertical="center"/>
    </xf>
    <xf numFmtId="180" fontId="9" fillId="0" borderId="0"/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/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3" fillId="0" borderId="0"/>
    <xf numFmtId="180" fontId="6" fillId="0" borderId="0"/>
    <xf numFmtId="180" fontId="63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3" fillId="0" borderId="0"/>
    <xf numFmtId="180" fontId="6" fillId="0" borderId="0"/>
    <xf numFmtId="180" fontId="63" fillId="0" borderId="0">
      <alignment vertical="center"/>
    </xf>
    <xf numFmtId="180" fontId="6" fillId="0" borderId="0">
      <alignment vertical="center"/>
    </xf>
    <xf numFmtId="180" fontId="6" fillId="0" borderId="0"/>
    <xf numFmtId="180" fontId="63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3" fillId="0" borderId="0"/>
    <xf numFmtId="180" fontId="6" fillId="0" borderId="0"/>
    <xf numFmtId="180" fontId="6" fillId="0" borderId="0"/>
    <xf numFmtId="180" fontId="63" fillId="0" borderId="0">
      <alignment vertical="center"/>
    </xf>
    <xf numFmtId="180" fontId="63" fillId="0" borderId="0">
      <alignment vertical="center"/>
    </xf>
    <xf numFmtId="180" fontId="3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63" fillId="0" borderId="0">
      <alignment vertical="center"/>
    </xf>
    <xf numFmtId="180" fontId="3" fillId="0" borderId="0"/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59" fillId="0" borderId="0"/>
    <xf numFmtId="180" fontId="59" fillId="0" borderId="0"/>
    <xf numFmtId="180" fontId="59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3" fillId="0" borderId="0">
      <alignment vertical="center"/>
    </xf>
    <xf numFmtId="44" fontId="82" fillId="0" borderId="0" applyFill="0" applyBorder="0" applyAlignment="0"/>
    <xf numFmtId="44" fontId="82" fillId="0" borderId="0" applyFont="0" applyFill="0" applyBorder="0" applyAlignment="0" applyProtection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5" fontId="89" fillId="0" borderId="18">
      <alignment horizontal="left" vertical="top"/>
    </xf>
    <xf numFmtId="5" fontId="90" fillId="0" borderId="4">
      <alignment horizontal="left" vertical="top"/>
    </xf>
    <xf numFmtId="180" fontId="6" fillId="0" borderId="0">
      <alignment vertical="center"/>
    </xf>
    <xf numFmtId="180" fontId="6" fillId="0" borderId="0"/>
    <xf numFmtId="5" fontId="4" fillId="0" borderId="0">
      <alignment vertical="center"/>
    </xf>
    <xf numFmtId="5" fontId="4" fillId="0" borderId="0">
      <alignment vertical="center"/>
    </xf>
    <xf numFmtId="5" fontId="98" fillId="0" borderId="0">
      <alignment vertical="center"/>
    </xf>
    <xf numFmtId="5" fontId="98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3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3" fillId="0" borderId="0"/>
    <xf numFmtId="180" fontId="6" fillId="0" borderId="0"/>
    <xf numFmtId="180" fontId="63" fillId="0" borderId="0">
      <alignment vertical="center"/>
    </xf>
    <xf numFmtId="44" fontId="82" fillId="0" borderId="0" applyFill="0" applyBorder="0" applyAlignment="0"/>
    <xf numFmtId="44" fontId="82" fillId="0" borderId="0" applyFont="0" applyFill="0" applyBorder="0" applyAlignment="0" applyProtection="0"/>
    <xf numFmtId="44" fontId="82" fillId="0" borderId="0" applyFill="0" applyBorder="0" applyAlignment="0"/>
    <xf numFmtId="44" fontId="82" fillId="0" borderId="0" applyFill="0" applyBorder="0" applyAlignment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90" fillId="0" borderId="4">
      <alignment horizontal="left" vertical="top"/>
    </xf>
    <xf numFmtId="180" fontId="6" fillId="0" borderId="0">
      <alignment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5" fontId="4" fillId="0" borderId="0">
      <alignment vertical="center"/>
    </xf>
    <xf numFmtId="5" fontId="4" fillId="0" borderId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98" fillId="0" borderId="0">
      <alignment vertical="center"/>
    </xf>
    <xf numFmtId="5" fontId="98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6" fillId="0" borderId="0"/>
    <xf numFmtId="180" fontId="3" fillId="0" borderId="0"/>
    <xf numFmtId="180" fontId="6" fillId="0" borderId="0"/>
    <xf numFmtId="180" fontId="63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3" fillId="0" borderId="0"/>
    <xf numFmtId="180" fontId="6" fillId="0" borderId="0"/>
    <xf numFmtId="180" fontId="63" fillId="0" borderId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3" fillId="0" borderId="0"/>
    <xf numFmtId="180" fontId="6" fillId="0" borderId="0"/>
    <xf numFmtId="180" fontId="63" fillId="0" borderId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4" fillId="0" borderId="0">
      <alignment vertical="center"/>
    </xf>
    <xf numFmtId="180" fontId="6" fillId="0" borderId="0">
      <alignment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3" fillId="0" borderId="0">
      <alignment vertical="center"/>
    </xf>
    <xf numFmtId="180" fontId="63" fillId="0" borderId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44" fontId="82" fillId="0" borderId="0" applyFill="0" applyBorder="0" applyAlignment="0"/>
    <xf numFmtId="44" fontId="82" fillId="0" borderId="0" applyFont="0" applyFill="0" applyBorder="0" applyAlignment="0" applyProtection="0"/>
    <xf numFmtId="44" fontId="82" fillId="0" borderId="0" applyFill="0" applyBorder="0" applyAlignment="0"/>
    <xf numFmtId="44" fontId="82" fillId="0" borderId="0" applyFill="0" applyBorder="0" applyAlignment="0"/>
    <xf numFmtId="180" fontId="6" fillId="0" borderId="0">
      <alignment vertical="center"/>
    </xf>
    <xf numFmtId="180" fontId="6" fillId="0" borderId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44" fontId="82" fillId="0" borderId="0" applyFill="0" applyBorder="0" applyAlignment="0"/>
    <xf numFmtId="44" fontId="82" fillId="0" borderId="0" applyFill="0" applyBorder="0" applyAlignment="0"/>
    <xf numFmtId="180" fontId="6" fillId="0" borderId="0">
      <alignment vertical="center"/>
    </xf>
    <xf numFmtId="180" fontId="6" fillId="0" borderId="0">
      <alignment vertical="center"/>
    </xf>
    <xf numFmtId="44" fontId="82" fillId="0" borderId="0" applyFill="0" applyBorder="0" applyAlignment="0"/>
    <xf numFmtId="44" fontId="82" fillId="0" borderId="0" applyFill="0" applyBorder="0" applyAlignment="0"/>
    <xf numFmtId="180" fontId="6" fillId="0" borderId="0"/>
    <xf numFmtId="180" fontId="6" fillId="0" borderId="0"/>
    <xf numFmtId="180" fontId="6" fillId="0" borderId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90" fillId="0" borderId="4">
      <alignment horizontal="left" vertical="top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3" fillId="0" borderId="0">
      <alignment vertical="center"/>
    </xf>
    <xf numFmtId="180" fontId="63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5" fontId="4" fillId="0" borderId="0">
      <alignment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5" fontId="4" fillId="0" borderId="0">
      <alignment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ont="0" applyFill="0" applyBorder="0" applyAlignment="0" applyProtection="0"/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1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3" fillId="0" borderId="0"/>
    <xf numFmtId="180" fontId="6" fillId="0" borderId="0">
      <alignment vertical="center"/>
    </xf>
    <xf numFmtId="180" fontId="6" fillId="0" borderId="0">
      <alignment vertical="center"/>
    </xf>
    <xf numFmtId="180" fontId="64" fillId="17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0" fontId="60" fillId="24" borderId="1" applyNumberFormat="0" applyBorder="0" applyAlignment="0" applyProtection="0"/>
    <xf numFmtId="44" fontId="82" fillId="0" borderId="0" applyFill="0" applyBorder="0" applyAlignment="0"/>
    <xf numFmtId="44" fontId="82" fillId="0" borderId="0" applyFill="0" applyBorder="0" applyAlignment="0"/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44" fontId="82" fillId="0" borderId="0" applyFill="0" applyBorder="0" applyAlignment="0"/>
    <xf numFmtId="180" fontId="65" fillId="17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44" fontId="82" fillId="0" borderId="0" applyFont="0" applyFill="0" applyBorder="0" applyAlignment="0" applyProtection="0"/>
    <xf numFmtId="180" fontId="84" fillId="0" borderId="29">
      <alignment horizontal="left" vertical="center"/>
    </xf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10" fontId="60" fillId="24" borderId="1" applyNumberFormat="0" applyBorder="0" applyAlignment="0" applyProtection="0"/>
    <xf numFmtId="5" fontId="98" fillId="0" borderId="0">
      <alignment vertical="center"/>
    </xf>
    <xf numFmtId="10" fontId="60" fillId="24" borderId="1" applyNumberFormat="0" applyBorder="0" applyAlignment="0" applyProtection="0"/>
    <xf numFmtId="5" fontId="98" fillId="0" borderId="0">
      <alignment vertical="center"/>
    </xf>
    <xf numFmtId="180" fontId="84" fillId="0" borderId="29">
      <alignment horizontal="left" vertical="center"/>
    </xf>
    <xf numFmtId="180" fontId="6" fillId="0" borderId="0">
      <alignment vertical="center"/>
    </xf>
    <xf numFmtId="180" fontId="6" fillId="0" borderId="0">
      <alignment vertical="center"/>
    </xf>
    <xf numFmtId="180" fontId="63" fillId="0" borderId="0">
      <alignment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5" fontId="90" fillId="0" borderId="4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90" fillId="0" borderId="4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5" fontId="90" fillId="0" borderId="4">
      <alignment horizontal="left" vertical="top"/>
    </xf>
    <xf numFmtId="180" fontId="6" fillId="0" borderId="0"/>
    <xf numFmtId="180" fontId="6" fillId="0" borderId="0"/>
    <xf numFmtId="180" fontId="88" fillId="25" borderId="1">
      <alignment horizontal="left" vertical="center"/>
    </xf>
    <xf numFmtId="180" fontId="6" fillId="0" borderId="0">
      <alignment vertical="center"/>
    </xf>
    <xf numFmtId="180" fontId="6" fillId="0" borderId="0"/>
    <xf numFmtId="180" fontId="6" fillId="0" borderId="0"/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6" fillId="0" borderId="0">
      <alignment vertical="center"/>
    </xf>
    <xf numFmtId="5" fontId="89" fillId="0" borderId="18">
      <alignment horizontal="left" vertical="top"/>
    </xf>
    <xf numFmtId="180" fontId="63" fillId="0" borderId="0">
      <alignment vertical="center"/>
    </xf>
    <xf numFmtId="5" fontId="90" fillId="0" borderId="4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5" fontId="90" fillId="0" borderId="4">
      <alignment horizontal="left" vertical="top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90" fillId="0" borderId="4">
      <alignment horizontal="left" vertical="top"/>
    </xf>
    <xf numFmtId="5" fontId="89" fillId="0" borderId="18">
      <alignment horizontal="left" vertical="top"/>
    </xf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44" fontId="82" fillId="0" borderId="0" applyFill="0" applyBorder="0" applyAlignment="0"/>
    <xf numFmtId="44" fontId="82" fillId="0" borderId="0" applyFill="0" applyBorder="0" applyAlignment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>
      <alignment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/>
    <xf numFmtId="180" fontId="6" fillId="0" borderId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6" fillId="0" borderId="0">
      <alignment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0" fontId="60" fillId="24" borderId="1" applyNumberFormat="0" applyBorder="0" applyAlignment="0" applyProtection="0"/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44" fontId="82" fillId="0" borderId="0" applyFill="0" applyBorder="0" applyAlignment="0"/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44" fontId="82" fillId="0" borderId="0" applyFill="0" applyBorder="0" applyAlignment="0"/>
    <xf numFmtId="180" fontId="65" fillId="22" borderId="0" applyNumberFormat="0" applyBorder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44" fontId="82" fillId="0" borderId="0" applyFill="0" applyBorder="0" applyAlignment="0"/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180" fontId="6" fillId="0" borderId="0"/>
    <xf numFmtId="180" fontId="6" fillId="0" borderId="0"/>
    <xf numFmtId="180" fontId="65" fillId="21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44" fontId="82" fillId="0" borderId="0" applyFill="0" applyBorder="0" applyAlignment="0"/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44" fontId="82" fillId="0" borderId="0" applyFill="0" applyBorder="0" applyAlignment="0"/>
    <xf numFmtId="44" fontId="82" fillId="0" borderId="0" applyFont="0" applyFill="0" applyBorder="0" applyAlignment="0" applyProtection="0"/>
    <xf numFmtId="180" fontId="65" fillId="22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44" fontId="82" fillId="0" borderId="0" applyFill="0" applyBorder="0" applyAlignment="0"/>
    <xf numFmtId="44" fontId="82" fillId="0" borderId="0" applyFont="0" applyFill="0" applyBorder="0" applyAlignment="0" applyProtection="0"/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/>
    <xf numFmtId="44" fontId="82" fillId="0" borderId="0" applyFill="0" applyBorder="0" applyAlignment="0"/>
    <xf numFmtId="44" fontId="82" fillId="0" borderId="0" applyFont="0" applyFill="0" applyBorder="0" applyAlignment="0" applyProtection="0"/>
    <xf numFmtId="44" fontId="82" fillId="0" borderId="0" applyFill="0" applyBorder="0" applyAlignment="0"/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44" fontId="82" fillId="0" borderId="0" applyFill="0" applyBorder="0" applyAlignment="0"/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44" fontId="82" fillId="0" borderId="0" applyFont="0" applyFill="0" applyBorder="0" applyAlignment="0" applyProtection="0"/>
    <xf numFmtId="180" fontId="6" fillId="0" borderId="0">
      <alignment vertical="center"/>
    </xf>
    <xf numFmtId="180" fontId="6" fillId="0" borderId="0"/>
    <xf numFmtId="180" fontId="3" fillId="0" borderId="0"/>
    <xf numFmtId="180" fontId="6" fillId="0" borderId="0"/>
    <xf numFmtId="180" fontId="63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1" fontId="4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4" fillId="0" borderId="0">
      <alignment vertical="center"/>
    </xf>
    <xf numFmtId="181" fontId="4" fillId="0" borderId="0">
      <alignment vertical="center"/>
    </xf>
    <xf numFmtId="180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97" fillId="0" borderId="0">
      <alignment vertical="center"/>
    </xf>
    <xf numFmtId="180" fontId="100" fillId="9" borderId="0" applyNumberFormat="0" applyBorder="0" applyAlignment="0" applyProtection="0">
      <alignment vertical="center"/>
    </xf>
    <xf numFmtId="180" fontId="100" fillId="9" borderId="0" applyNumberFormat="0" applyBorder="0" applyAlignment="0" applyProtection="0">
      <alignment vertical="center"/>
    </xf>
    <xf numFmtId="180" fontId="100" fillId="10" borderId="0" applyNumberFormat="0" applyBorder="0" applyAlignment="0" applyProtection="0">
      <alignment vertical="center"/>
    </xf>
    <xf numFmtId="180" fontId="100" fillId="10" borderId="0" applyNumberFormat="0" applyBorder="0" applyAlignment="0" applyProtection="0">
      <alignment vertical="center"/>
    </xf>
    <xf numFmtId="180" fontId="100" fillId="11" borderId="0" applyNumberFormat="0" applyBorder="0" applyAlignment="0" applyProtection="0">
      <alignment vertical="center"/>
    </xf>
    <xf numFmtId="180" fontId="100" fillId="11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3" borderId="0" applyNumberFormat="0" applyBorder="0" applyAlignment="0" applyProtection="0">
      <alignment vertical="center"/>
    </xf>
    <xf numFmtId="180" fontId="100" fillId="13" borderId="0" applyNumberFormat="0" applyBorder="0" applyAlignment="0" applyProtection="0">
      <alignment vertical="center"/>
    </xf>
    <xf numFmtId="180" fontId="100" fillId="14" borderId="0" applyNumberFormat="0" applyBorder="0" applyAlignment="0" applyProtection="0">
      <alignment vertical="center"/>
    </xf>
    <xf numFmtId="180" fontId="100" fillId="14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6" borderId="0" applyNumberFormat="0" applyBorder="0" applyAlignment="0" applyProtection="0">
      <alignment vertical="center"/>
    </xf>
    <xf numFmtId="180" fontId="100" fillId="16" borderId="0" applyNumberFormat="0" applyBorder="0" applyAlignment="0" applyProtection="0">
      <alignment vertical="center"/>
    </xf>
    <xf numFmtId="180" fontId="100" fillId="17" borderId="0" applyNumberFormat="0" applyBorder="0" applyAlignment="0" applyProtection="0">
      <alignment vertical="center"/>
    </xf>
    <xf numFmtId="180" fontId="100" fillId="17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8" borderId="0" applyNumberFormat="0" applyBorder="0" applyAlignment="0" applyProtection="0">
      <alignment vertical="center"/>
    </xf>
    <xf numFmtId="180" fontId="100" fillId="18" borderId="0" applyNumberFormat="0" applyBorder="0" applyAlignment="0" applyProtection="0">
      <alignment vertical="center"/>
    </xf>
    <xf numFmtId="180" fontId="101" fillId="19" borderId="0" applyNumberFormat="0" applyBorder="0" applyAlignment="0" applyProtection="0">
      <alignment vertical="center"/>
    </xf>
    <xf numFmtId="180" fontId="101" fillId="19" borderId="0" applyNumberFormat="0" applyBorder="0" applyAlignment="0" applyProtection="0">
      <alignment vertical="center"/>
    </xf>
    <xf numFmtId="180" fontId="101" fillId="16" borderId="0" applyNumberFormat="0" applyBorder="0" applyAlignment="0" applyProtection="0">
      <alignment vertical="center"/>
    </xf>
    <xf numFmtId="180" fontId="101" fillId="16" borderId="0" applyNumberFormat="0" applyBorder="0" applyAlignment="0" applyProtection="0">
      <alignment vertical="center"/>
    </xf>
    <xf numFmtId="180" fontId="101" fillId="17" borderId="0" applyNumberFormat="0" applyBorder="0" applyAlignment="0" applyProtection="0">
      <alignment vertical="center"/>
    </xf>
    <xf numFmtId="180" fontId="101" fillId="17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2" borderId="0" applyNumberFormat="0" applyBorder="0" applyAlignment="0" applyProtection="0">
      <alignment vertical="center"/>
    </xf>
    <xf numFmtId="180" fontId="101" fillId="22" borderId="0" applyNumberFormat="0" applyBorder="0" applyAlignment="0" applyProtection="0">
      <alignment vertical="center"/>
    </xf>
    <xf numFmtId="180" fontId="109" fillId="0" borderId="0" applyNumberFormat="0" applyFill="0" applyBorder="0" applyAlignment="0" applyProtection="0">
      <alignment vertical="center"/>
    </xf>
    <xf numFmtId="180" fontId="110" fillId="0" borderId="37" applyNumberFormat="0" applyFill="0" applyAlignment="0" applyProtection="0">
      <alignment vertical="center"/>
    </xf>
    <xf numFmtId="180" fontId="110" fillId="0" borderId="37" applyNumberFormat="0" applyFill="0" applyAlignment="0" applyProtection="0">
      <alignment vertical="center"/>
    </xf>
    <xf numFmtId="180" fontId="111" fillId="0" borderId="38" applyNumberFormat="0" applyFill="0" applyAlignment="0" applyProtection="0">
      <alignment vertical="center"/>
    </xf>
    <xf numFmtId="180" fontId="111" fillId="0" borderId="38" applyNumberFormat="0" applyFill="0" applyAlignment="0" applyProtection="0">
      <alignment vertical="center"/>
    </xf>
    <xf numFmtId="180" fontId="112" fillId="0" borderId="39" applyNumberFormat="0" applyFill="0" applyAlignment="0" applyProtection="0">
      <alignment vertical="center"/>
    </xf>
    <xf numFmtId="180" fontId="112" fillId="0" borderId="39" applyNumberFormat="0" applyFill="0" applyAlignment="0" applyProtection="0">
      <alignment vertical="center"/>
    </xf>
    <xf numFmtId="180" fontId="112" fillId="0" borderId="0" applyNumberFormat="0" applyFill="0" applyBorder="0" applyAlignment="0" applyProtection="0">
      <alignment vertical="center"/>
    </xf>
    <xf numFmtId="180" fontId="112" fillId="0" borderId="0" applyNumberFormat="0" applyFill="0" applyBorder="0" applyAlignment="0" applyProtection="0">
      <alignment vertical="center"/>
    </xf>
    <xf numFmtId="180" fontId="109" fillId="0" borderId="0" applyNumberFormat="0" applyFill="0" applyBorder="0" applyAlignment="0" applyProtection="0">
      <alignment vertical="center"/>
    </xf>
    <xf numFmtId="180" fontId="103" fillId="10" borderId="0" applyNumberFormat="0" applyBorder="0" applyAlignment="0" applyProtection="0">
      <alignment vertical="center"/>
    </xf>
    <xf numFmtId="180" fontId="103" fillId="10" borderId="0" applyNumberFormat="0" applyBorder="0" applyAlignment="0" applyProtection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102" fillId="11" borderId="0" applyNumberFormat="0" applyBorder="0" applyAlignment="0" applyProtection="0">
      <alignment vertical="center"/>
    </xf>
    <xf numFmtId="180" fontId="102" fillId="11" borderId="0" applyNumberFormat="0" applyBorder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3" fillId="33" borderId="40" applyNumberFormat="0" applyAlignment="0" applyProtection="0">
      <alignment vertical="center"/>
    </xf>
    <xf numFmtId="180" fontId="113" fillId="33" borderId="40" applyNumberFormat="0" applyAlignment="0" applyProtection="0">
      <alignment vertical="center"/>
    </xf>
    <xf numFmtId="180" fontId="105" fillId="0" borderId="0" applyNumberFormat="0" applyFill="0" applyBorder="0" applyAlignment="0" applyProtection="0">
      <alignment vertical="center"/>
    </xf>
    <xf numFmtId="180" fontId="105" fillId="0" borderId="0" applyNumberFormat="0" applyFill="0" applyBorder="0" applyAlignment="0" applyProtection="0">
      <alignment vertical="center"/>
    </xf>
    <xf numFmtId="180" fontId="108" fillId="0" borderId="0" applyNumberFormat="0" applyFill="0" applyBorder="0" applyAlignment="0" applyProtection="0">
      <alignment vertical="center"/>
    </xf>
    <xf numFmtId="180" fontId="108" fillId="0" borderId="0" applyNumberFormat="0" applyFill="0" applyBorder="0" applyAlignment="0" applyProtection="0">
      <alignment vertical="center"/>
    </xf>
    <xf numFmtId="180" fontId="116" fillId="0" borderId="35" applyNumberFormat="0" applyFill="0" applyAlignment="0" applyProtection="0">
      <alignment vertical="center"/>
    </xf>
    <xf numFmtId="180" fontId="116" fillId="0" borderId="35" applyNumberFormat="0" applyFill="0" applyAlignment="0" applyProtection="0">
      <alignment vertical="center"/>
    </xf>
    <xf numFmtId="180" fontId="101" fillId="29" borderId="0" applyNumberFormat="0" applyBorder="0" applyAlignment="0" applyProtection="0">
      <alignment vertical="center"/>
    </xf>
    <xf numFmtId="180" fontId="101" fillId="29" borderId="0" applyNumberFormat="0" applyBorder="0" applyAlignment="0" applyProtection="0">
      <alignment vertical="center"/>
    </xf>
    <xf numFmtId="180" fontId="101" fillId="30" borderId="0" applyNumberFormat="0" applyBorder="0" applyAlignment="0" applyProtection="0">
      <alignment vertical="center"/>
    </xf>
    <xf numFmtId="180" fontId="101" fillId="30" borderId="0" applyNumberFormat="0" applyBorder="0" applyAlignment="0" applyProtection="0">
      <alignment vertical="center"/>
    </xf>
    <xf numFmtId="180" fontId="101" fillId="31" borderId="0" applyNumberFormat="0" applyBorder="0" applyAlignment="0" applyProtection="0">
      <alignment vertical="center"/>
    </xf>
    <xf numFmtId="180" fontId="101" fillId="31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32" borderId="0" applyNumberFormat="0" applyBorder="0" applyAlignment="0" applyProtection="0">
      <alignment vertical="center"/>
    </xf>
    <xf numFmtId="180" fontId="101" fillId="32" borderId="0" applyNumberFormat="0" applyBorder="0" applyAlignment="0" applyProtection="0">
      <alignment vertical="center"/>
    </xf>
    <xf numFmtId="180" fontId="104" fillId="26" borderId="0" applyNumberFormat="0" applyBorder="0" applyAlignment="0" applyProtection="0">
      <alignment vertical="center"/>
    </xf>
    <xf numFmtId="180" fontId="104" fillId="26" borderId="0" applyNumberFormat="0" applyBorder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7" fillId="0" borderId="0">
      <alignment vertical="center"/>
    </xf>
    <xf numFmtId="180" fontId="98" fillId="0" borderId="0">
      <alignment vertical="center"/>
    </xf>
    <xf numFmtId="180" fontId="101" fillId="22" borderId="0" applyNumberFormat="0" applyBorder="0" applyAlignment="0" applyProtection="0">
      <alignment vertical="center"/>
    </xf>
    <xf numFmtId="180" fontId="101" fillId="22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17" borderId="0" applyNumberFormat="0" applyBorder="0" applyAlignment="0" applyProtection="0">
      <alignment vertical="center"/>
    </xf>
    <xf numFmtId="180" fontId="101" fillId="17" borderId="0" applyNumberFormat="0" applyBorder="0" applyAlignment="0" applyProtection="0">
      <alignment vertical="center"/>
    </xf>
    <xf numFmtId="180" fontId="101" fillId="16" borderId="0" applyNumberFormat="0" applyBorder="0" applyAlignment="0" applyProtection="0">
      <alignment vertical="center"/>
    </xf>
    <xf numFmtId="180" fontId="101" fillId="16" borderId="0" applyNumberFormat="0" applyBorder="0" applyAlignment="0" applyProtection="0">
      <alignment vertical="center"/>
    </xf>
    <xf numFmtId="180" fontId="101" fillId="19" borderId="0" applyNumberFormat="0" applyBorder="0" applyAlignment="0" applyProtection="0">
      <alignment vertical="center"/>
    </xf>
    <xf numFmtId="180" fontId="101" fillId="19" borderId="0" applyNumberFormat="0" applyBorder="0" applyAlignment="0" applyProtection="0">
      <alignment vertical="center"/>
    </xf>
    <xf numFmtId="180" fontId="100" fillId="18" borderId="0" applyNumberFormat="0" applyBorder="0" applyAlignment="0" applyProtection="0">
      <alignment vertical="center"/>
    </xf>
    <xf numFmtId="180" fontId="100" fillId="18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7" borderId="0" applyNumberFormat="0" applyBorder="0" applyAlignment="0" applyProtection="0">
      <alignment vertical="center"/>
    </xf>
    <xf numFmtId="180" fontId="100" fillId="17" borderId="0" applyNumberFormat="0" applyBorder="0" applyAlignment="0" applyProtection="0">
      <alignment vertical="center"/>
    </xf>
    <xf numFmtId="180" fontId="100" fillId="16" borderId="0" applyNumberFormat="0" applyBorder="0" applyAlignment="0" applyProtection="0">
      <alignment vertical="center"/>
    </xf>
    <xf numFmtId="180" fontId="100" fillId="16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4" borderId="0" applyNumberFormat="0" applyBorder="0" applyAlignment="0" applyProtection="0">
      <alignment vertical="center"/>
    </xf>
    <xf numFmtId="180" fontId="100" fillId="14" borderId="0" applyNumberFormat="0" applyBorder="0" applyAlignment="0" applyProtection="0">
      <alignment vertical="center"/>
    </xf>
    <xf numFmtId="180" fontId="100" fillId="13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80" fontId="100" fillId="13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0" fontId="60" fillId="24" borderId="1" applyNumberFormat="0" applyBorder="0" applyAlignment="0" applyProtection="0"/>
    <xf numFmtId="180" fontId="100" fillId="11" borderId="0" applyNumberFormat="0" applyBorder="0" applyAlignment="0" applyProtection="0">
      <alignment vertical="center"/>
    </xf>
    <xf numFmtId="180" fontId="100" fillId="11" borderId="0" applyNumberFormat="0" applyBorder="0" applyAlignment="0" applyProtection="0">
      <alignment vertical="center"/>
    </xf>
    <xf numFmtId="180" fontId="100" fillId="10" borderId="0" applyNumberFormat="0" applyBorder="0" applyAlignment="0" applyProtection="0">
      <alignment vertical="center"/>
    </xf>
    <xf numFmtId="180" fontId="100" fillId="9" borderId="0" applyNumberFormat="0" applyBorder="0" applyAlignment="0" applyProtection="0">
      <alignment vertical="center"/>
    </xf>
    <xf numFmtId="180" fontId="100" fillId="9" borderId="0" applyNumberFormat="0" applyBorder="0" applyAlignment="0" applyProtection="0">
      <alignment vertical="center"/>
    </xf>
    <xf numFmtId="180" fontId="6" fillId="0" borderId="0"/>
    <xf numFmtId="180" fontId="88" fillId="25" borderId="1">
      <alignment horizontal="left" vertical="center"/>
    </xf>
    <xf numFmtId="5" fontId="89" fillId="0" borderId="18">
      <alignment horizontal="left" vertical="top"/>
    </xf>
    <xf numFmtId="181" fontId="98" fillId="0" borderId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9" fillId="0" borderId="0">
      <alignment vertical="center"/>
    </xf>
    <xf numFmtId="180" fontId="99" fillId="0" borderId="0">
      <alignment vertical="center"/>
    </xf>
    <xf numFmtId="5" fontId="98" fillId="0" borderId="0">
      <alignment vertical="center"/>
    </xf>
    <xf numFmtId="181" fontId="98" fillId="0" borderId="0">
      <alignment vertical="center"/>
    </xf>
    <xf numFmtId="5" fontId="98" fillId="0" borderId="0">
      <alignment vertical="center"/>
    </xf>
    <xf numFmtId="180" fontId="98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/>
    <xf numFmtId="180" fontId="9" fillId="0" borderId="0"/>
    <xf numFmtId="180" fontId="9" fillId="0" borderId="0"/>
    <xf numFmtId="180" fontId="9" fillId="0" borderId="0"/>
    <xf numFmtId="180" fontId="9" fillId="0" borderId="0"/>
    <xf numFmtId="180" fontId="9" fillId="0" borderId="0">
      <alignment vertical="center"/>
    </xf>
    <xf numFmtId="180" fontId="100" fillId="10" borderId="0" applyNumberFormat="0" applyBorder="0" applyAlignment="0" applyProtection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1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7" fillId="0" borderId="0">
      <alignment vertical="center"/>
    </xf>
    <xf numFmtId="180" fontId="109" fillId="0" borderId="0" applyNumberFormat="0" applyFill="0" applyBorder="0" applyAlignment="0" applyProtection="0">
      <alignment vertical="center"/>
    </xf>
    <xf numFmtId="180" fontId="110" fillId="0" borderId="37" applyNumberFormat="0" applyFill="0" applyAlignment="0" applyProtection="0">
      <alignment vertical="center"/>
    </xf>
    <xf numFmtId="180" fontId="110" fillId="0" borderId="37" applyNumberFormat="0" applyFill="0" applyAlignment="0" applyProtection="0">
      <alignment vertical="center"/>
    </xf>
    <xf numFmtId="180" fontId="111" fillId="0" borderId="38" applyNumberFormat="0" applyFill="0" applyAlignment="0" applyProtection="0">
      <alignment vertical="center"/>
    </xf>
    <xf numFmtId="180" fontId="111" fillId="0" borderId="38" applyNumberFormat="0" applyFill="0" applyAlignment="0" applyProtection="0">
      <alignment vertical="center"/>
    </xf>
    <xf numFmtId="180" fontId="112" fillId="0" borderId="39" applyNumberFormat="0" applyFill="0" applyAlignment="0" applyProtection="0">
      <alignment vertical="center"/>
    </xf>
    <xf numFmtId="180" fontId="112" fillId="0" borderId="39" applyNumberFormat="0" applyFill="0" applyAlignment="0" applyProtection="0">
      <alignment vertical="center"/>
    </xf>
    <xf numFmtId="180" fontId="112" fillId="0" borderId="0" applyNumberFormat="0" applyFill="0" applyBorder="0" applyAlignment="0" applyProtection="0">
      <alignment vertical="center"/>
    </xf>
    <xf numFmtId="180" fontId="112" fillId="0" borderId="0" applyNumberFormat="0" applyFill="0" applyBorder="0" applyAlignment="0" applyProtection="0">
      <alignment vertical="center"/>
    </xf>
    <xf numFmtId="180" fontId="109" fillId="0" borderId="0" applyNumberFormat="0" applyFill="0" applyBorder="0" applyAlignment="0" applyProtection="0">
      <alignment vertical="center"/>
    </xf>
    <xf numFmtId="180" fontId="103" fillId="10" borderId="0" applyNumberFormat="0" applyBorder="0" applyAlignment="0" applyProtection="0">
      <alignment vertical="center"/>
    </xf>
    <xf numFmtId="180" fontId="103" fillId="10" borderId="0" applyNumberFormat="0" applyBorder="0" applyAlignment="0" applyProtection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102" fillId="11" borderId="0" applyNumberFormat="0" applyBorder="0" applyAlignment="0" applyProtection="0">
      <alignment vertical="center"/>
    </xf>
    <xf numFmtId="180" fontId="102" fillId="11" borderId="0" applyNumberFormat="0" applyBorder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3" fillId="33" borderId="40" applyNumberFormat="0" applyAlignment="0" applyProtection="0">
      <alignment vertical="center"/>
    </xf>
    <xf numFmtId="180" fontId="113" fillId="33" borderId="40" applyNumberFormat="0" applyAlignment="0" applyProtection="0">
      <alignment vertical="center"/>
    </xf>
    <xf numFmtId="180" fontId="105" fillId="0" borderId="0" applyNumberFormat="0" applyFill="0" applyBorder="0" applyAlignment="0" applyProtection="0">
      <alignment vertical="center"/>
    </xf>
    <xf numFmtId="180" fontId="105" fillId="0" borderId="0" applyNumberFormat="0" applyFill="0" applyBorder="0" applyAlignment="0" applyProtection="0">
      <alignment vertical="center"/>
    </xf>
    <xf numFmtId="180" fontId="108" fillId="0" borderId="0" applyNumberFormat="0" applyFill="0" applyBorder="0" applyAlignment="0" applyProtection="0">
      <alignment vertical="center"/>
    </xf>
    <xf numFmtId="180" fontId="108" fillId="0" borderId="0" applyNumberFormat="0" applyFill="0" applyBorder="0" applyAlignment="0" applyProtection="0">
      <alignment vertical="center"/>
    </xf>
    <xf numFmtId="180" fontId="116" fillId="0" borderId="35" applyNumberFormat="0" applyFill="0" applyAlignment="0" applyProtection="0">
      <alignment vertical="center"/>
    </xf>
    <xf numFmtId="180" fontId="116" fillId="0" borderId="35" applyNumberFormat="0" applyFill="0" applyAlignment="0" applyProtection="0">
      <alignment vertical="center"/>
    </xf>
    <xf numFmtId="180" fontId="101" fillId="29" borderId="0" applyNumberFormat="0" applyBorder="0" applyAlignment="0" applyProtection="0">
      <alignment vertical="center"/>
    </xf>
    <xf numFmtId="180" fontId="101" fillId="29" borderId="0" applyNumberFormat="0" applyBorder="0" applyAlignment="0" applyProtection="0">
      <alignment vertical="center"/>
    </xf>
    <xf numFmtId="180" fontId="101" fillId="30" borderId="0" applyNumberFormat="0" applyBorder="0" applyAlignment="0" applyProtection="0">
      <alignment vertical="center"/>
    </xf>
    <xf numFmtId="180" fontId="101" fillId="30" borderId="0" applyNumberFormat="0" applyBorder="0" applyAlignment="0" applyProtection="0">
      <alignment vertical="center"/>
    </xf>
    <xf numFmtId="180" fontId="101" fillId="31" borderId="0" applyNumberFormat="0" applyBorder="0" applyAlignment="0" applyProtection="0">
      <alignment vertical="center"/>
    </xf>
    <xf numFmtId="180" fontId="101" fillId="31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32" borderId="0" applyNumberFormat="0" applyBorder="0" applyAlignment="0" applyProtection="0">
      <alignment vertical="center"/>
    </xf>
    <xf numFmtId="180" fontId="101" fillId="32" borderId="0" applyNumberFormat="0" applyBorder="0" applyAlignment="0" applyProtection="0">
      <alignment vertical="center"/>
    </xf>
    <xf numFmtId="180" fontId="104" fillId="26" borderId="0" applyNumberFormat="0" applyBorder="0" applyAlignment="0" applyProtection="0">
      <alignment vertical="center"/>
    </xf>
    <xf numFmtId="180" fontId="104" fillId="26" borderId="0" applyNumberFormat="0" applyBorder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7" fillId="0" borderId="0">
      <alignment vertical="center"/>
    </xf>
    <xf numFmtId="180" fontId="98" fillId="0" borderId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1" fontId="98" fillId="0" borderId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9" fillId="0" borderId="0">
      <alignment vertical="center"/>
    </xf>
    <xf numFmtId="180" fontId="99" fillId="0" borderId="0">
      <alignment vertical="center"/>
    </xf>
    <xf numFmtId="5" fontId="98" fillId="0" borderId="0">
      <alignment vertical="center"/>
    </xf>
    <xf numFmtId="181" fontId="98" fillId="0" borderId="0">
      <alignment vertical="center"/>
    </xf>
    <xf numFmtId="5" fontId="98" fillId="0" borderId="0">
      <alignment vertical="center"/>
    </xf>
    <xf numFmtId="180" fontId="98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/>
    <xf numFmtId="180" fontId="9" fillId="0" borderId="0"/>
    <xf numFmtId="180" fontId="9" fillId="0" borderId="0"/>
    <xf numFmtId="180" fontId="9" fillId="0" borderId="0"/>
    <xf numFmtId="180" fontId="9" fillId="0" borderId="0"/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1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3" fillId="0" borderId="0"/>
    <xf numFmtId="180" fontId="6" fillId="0" borderId="0">
      <alignment vertical="center"/>
    </xf>
    <xf numFmtId="180" fontId="6" fillId="0" borderId="0"/>
    <xf numFmtId="180" fontId="63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3" fillId="0" borderId="0">
      <alignment vertical="center"/>
    </xf>
    <xf numFmtId="180" fontId="63" fillId="0" borderId="0">
      <alignment vertical="center"/>
    </xf>
    <xf numFmtId="180" fontId="63" fillId="0" borderId="0">
      <alignment vertical="center"/>
    </xf>
    <xf numFmtId="180" fontId="6" fillId="0" borderId="0"/>
    <xf numFmtId="180" fontId="4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4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1" fontId="6" fillId="0" borderId="0">
      <alignment vertical="center"/>
    </xf>
    <xf numFmtId="181" fontId="6" fillId="0" borderId="0">
      <alignment vertical="center"/>
    </xf>
    <xf numFmtId="181" fontId="6" fillId="0" borderId="0">
      <alignment vertical="center"/>
    </xf>
    <xf numFmtId="180" fontId="3" fillId="0" borderId="0"/>
    <xf numFmtId="180" fontId="3" fillId="0" borderId="0"/>
    <xf numFmtId="180" fontId="3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3" fillId="0" borderId="0"/>
    <xf numFmtId="180" fontId="6" fillId="0" borderId="0"/>
    <xf numFmtId="180" fontId="63" fillId="0" borderId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5" fontId="89" fillId="0" borderId="18">
      <alignment horizontal="left" vertical="top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0" fontId="60" fillId="24" borderId="1" applyNumberFormat="0" applyBorder="0" applyAlignment="0" applyProtection="0"/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6" fillId="0" borderId="0">
      <alignment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0" fontId="60" fillId="24" borderId="1" applyNumberFormat="0" applyBorder="0" applyAlignment="0" applyProtection="0"/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5" fillId="21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" fillId="0" borderId="0">
      <alignment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3" fillId="0" borderId="0"/>
    <xf numFmtId="180" fontId="6" fillId="0" borderId="0"/>
    <xf numFmtId="180" fontId="63" fillId="0" borderId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42" fillId="0" borderId="0"/>
    <xf numFmtId="180" fontId="97" fillId="0" borderId="0">
      <alignment vertical="center"/>
    </xf>
    <xf numFmtId="180" fontId="3" fillId="0" borderId="0"/>
    <xf numFmtId="180" fontId="6" fillId="0" borderId="0"/>
    <xf numFmtId="180" fontId="63" fillId="0" borderId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5" fontId="89" fillId="0" borderId="18">
      <alignment horizontal="left" vertical="top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0" fontId="60" fillId="24" borderId="1" applyNumberFormat="0" applyBorder="0" applyAlignment="0" applyProtection="0"/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6" fillId="0" borderId="0">
      <alignment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0" fontId="60" fillId="24" borderId="1" applyNumberFormat="0" applyBorder="0" applyAlignment="0" applyProtection="0"/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5" fillId="21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" fillId="0" borderId="0">
      <alignment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/>
    <xf numFmtId="180" fontId="42" fillId="0" borderId="0"/>
    <xf numFmtId="180" fontId="97" fillId="0" borderId="0">
      <alignment vertical="center"/>
    </xf>
    <xf numFmtId="0" fontId="61" fillId="0" borderId="0">
      <alignment vertical="center"/>
    </xf>
    <xf numFmtId="0" fontId="57" fillId="0" borderId="0">
      <alignment vertical="center"/>
    </xf>
    <xf numFmtId="0" fontId="61" fillId="0" borderId="0"/>
    <xf numFmtId="0" fontId="61" fillId="0" borderId="0">
      <alignment vertical="center"/>
    </xf>
    <xf numFmtId="0" fontId="61" fillId="0" borderId="0"/>
    <xf numFmtId="0" fontId="61" fillId="0" borderId="0">
      <alignment vertical="center"/>
    </xf>
    <xf numFmtId="0" fontId="3" fillId="0" borderId="0"/>
    <xf numFmtId="0" fontId="61" fillId="0" borderId="0"/>
    <xf numFmtId="0" fontId="13" fillId="0" borderId="0"/>
    <xf numFmtId="0" fontId="4" fillId="0" borderId="0">
      <alignment vertical="center"/>
    </xf>
    <xf numFmtId="0" fontId="3" fillId="0" borderId="0"/>
    <xf numFmtId="0" fontId="58" fillId="0" borderId="0">
      <alignment vertical="top"/>
    </xf>
    <xf numFmtId="196" fontId="4" fillId="0" borderId="0"/>
    <xf numFmtId="196" fontId="117" fillId="0" borderId="0">
      <alignment vertical="center"/>
    </xf>
    <xf numFmtId="196" fontId="61" fillId="0" borderId="0">
      <alignment vertical="center"/>
    </xf>
    <xf numFmtId="195" fontId="118" fillId="0" borderId="0" applyBorder="0" applyProtection="0">
      <alignment vertical="center"/>
    </xf>
    <xf numFmtId="179" fontId="3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3" fillId="0" borderId="0">
      <alignment vertical="center"/>
    </xf>
    <xf numFmtId="179" fontId="63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59" fillId="0" borderId="0" applyFill="0" applyBorder="0" applyAlignment="0"/>
    <xf numFmtId="166" fontId="82" fillId="0" borderId="0" applyFill="0" applyBorder="0" applyAlignment="0"/>
    <xf numFmtId="166" fontId="82" fillId="0" borderId="0" applyFont="0" applyFill="0" applyBorder="0" applyAlignment="0" applyProtection="0"/>
    <xf numFmtId="179" fontId="59" fillId="0" borderId="0" applyFont="0" applyFill="0" applyBorder="0" applyAlignment="0" applyProtection="0"/>
    <xf numFmtId="166" fontId="82" fillId="0" borderId="0" applyFill="0" applyBorder="0" applyAlignment="0"/>
    <xf numFmtId="166" fontId="82" fillId="0" borderId="0" applyFill="0" applyBorder="0" applyAlignment="0"/>
    <xf numFmtId="179" fontId="84" fillId="0" borderId="28" applyNumberFormat="0" applyAlignment="0" applyProtection="0">
      <alignment horizontal="left" vertical="center"/>
    </xf>
    <xf numFmtId="179" fontId="84" fillId="0" borderId="29">
      <alignment horizontal="left" vertical="center"/>
    </xf>
    <xf numFmtId="179" fontId="85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66" fontId="82" fillId="0" borderId="0" applyFill="0" applyBorder="0" applyAlignment="0"/>
    <xf numFmtId="166" fontId="82" fillId="0" borderId="0" applyFill="0" applyBorder="0" applyAlignment="0"/>
    <xf numFmtId="179" fontId="81" fillId="0" borderId="0" applyNumberFormat="0" applyFill="0" applyBorder="0" applyAlignment="0" applyProtection="0"/>
    <xf numFmtId="166" fontId="82" fillId="0" borderId="0" applyFill="0" applyBorder="0" applyAlignment="0"/>
    <xf numFmtId="166" fontId="82" fillId="0" borderId="0" applyFill="0" applyBorder="0" applyAlignment="0"/>
    <xf numFmtId="179" fontId="86" fillId="0" borderId="0"/>
    <xf numFmtId="179" fontId="62" fillId="0" borderId="0" applyNumberFormat="0" applyFont="0" applyFill="0" applyBorder="0" applyAlignment="0" applyProtection="0">
      <alignment horizontal="left"/>
    </xf>
    <xf numFmtId="179" fontId="87" fillId="0" borderId="30">
      <alignment horizontal="center"/>
    </xf>
    <xf numFmtId="179" fontId="81" fillId="0" borderId="0" applyNumberFormat="0" applyFill="0" applyBorder="0" applyAlignment="0" applyProtection="0"/>
    <xf numFmtId="179" fontId="59" fillId="0" borderId="31" applyNumberFormat="0" applyFont="0" applyFill="0" applyAlignment="0" applyProtection="0"/>
    <xf numFmtId="179" fontId="88" fillId="25" borderId="1">
      <alignment horizontal="left" vertical="center"/>
    </xf>
    <xf numFmtId="164" fontId="89" fillId="0" borderId="18">
      <alignment horizontal="left" vertical="top"/>
    </xf>
    <xf numFmtId="164" fontId="90" fillId="0" borderId="4">
      <alignment horizontal="left" vertical="top"/>
    </xf>
    <xf numFmtId="179" fontId="91" fillId="0" borderId="4">
      <alignment horizontal="left" vertical="center"/>
    </xf>
    <xf numFmtId="179" fontId="6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59" fillId="0" borderId="0" applyNumberFormat="0" applyFill="0" applyBorder="0" applyAlignment="0" applyProtection="0"/>
    <xf numFmtId="179" fontId="59" fillId="0" borderId="0" applyNumberFormat="0" applyFill="0" applyBorder="0" applyAlignment="0" applyProtection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59" fillId="0" borderId="0" applyNumberFormat="0" applyFill="0" applyBorder="0" applyAlignment="0" applyProtection="0"/>
    <xf numFmtId="179" fontId="59" fillId="0" borderId="0" applyNumberFormat="0" applyFill="0" applyBorder="0" applyAlignment="0" applyProtection="0"/>
    <xf numFmtId="179" fontId="59" fillId="0" borderId="0" applyNumberFormat="0" applyFill="0" applyBorder="0" applyAlignment="0" applyProtection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3" fillId="0" borderId="0"/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58" fillId="0" borderId="0">
      <alignment vertical="center"/>
    </xf>
    <xf numFmtId="179" fontId="4" fillId="0" borderId="0">
      <alignment vertical="center"/>
    </xf>
    <xf numFmtId="164" fontId="4" fillId="0" borderId="0">
      <alignment vertical="center"/>
    </xf>
    <xf numFmtId="179" fontId="58" fillId="0" borderId="0">
      <alignment vertical="center"/>
    </xf>
    <xf numFmtId="179" fontId="4" fillId="0" borderId="0">
      <alignment vertical="center"/>
    </xf>
    <xf numFmtId="181" fontId="4" fillId="0" borderId="0">
      <alignment vertical="center"/>
    </xf>
    <xf numFmtId="179" fontId="4" fillId="0" borderId="0">
      <alignment vertical="center"/>
    </xf>
    <xf numFmtId="164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97" fillId="0" borderId="0">
      <alignment vertical="center"/>
    </xf>
    <xf numFmtId="179" fontId="100" fillId="9" borderId="0" applyNumberFormat="0" applyBorder="0" applyAlignment="0" applyProtection="0">
      <alignment vertical="center"/>
    </xf>
    <xf numFmtId="179" fontId="100" fillId="9" borderId="0" applyNumberFormat="0" applyBorder="0" applyAlignment="0" applyProtection="0">
      <alignment vertical="center"/>
    </xf>
    <xf numFmtId="179" fontId="100" fillId="10" borderId="0" applyNumberFormat="0" applyBorder="0" applyAlignment="0" applyProtection="0">
      <alignment vertical="center"/>
    </xf>
    <xf numFmtId="179" fontId="100" fillId="10" borderId="0" applyNumberFormat="0" applyBorder="0" applyAlignment="0" applyProtection="0">
      <alignment vertical="center"/>
    </xf>
    <xf numFmtId="179" fontId="100" fillId="11" borderId="0" applyNumberFormat="0" applyBorder="0" applyAlignment="0" applyProtection="0">
      <alignment vertical="center"/>
    </xf>
    <xf numFmtId="179" fontId="100" fillId="11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3" borderId="0" applyNumberFormat="0" applyBorder="0" applyAlignment="0" applyProtection="0">
      <alignment vertical="center"/>
    </xf>
    <xf numFmtId="179" fontId="100" fillId="13" borderId="0" applyNumberFormat="0" applyBorder="0" applyAlignment="0" applyProtection="0">
      <alignment vertical="center"/>
    </xf>
    <xf numFmtId="179" fontId="100" fillId="14" borderId="0" applyNumberFormat="0" applyBorder="0" applyAlignment="0" applyProtection="0">
      <alignment vertical="center"/>
    </xf>
    <xf numFmtId="179" fontId="100" fillId="14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6" borderId="0" applyNumberFormat="0" applyBorder="0" applyAlignment="0" applyProtection="0">
      <alignment vertical="center"/>
    </xf>
    <xf numFmtId="179" fontId="100" fillId="16" borderId="0" applyNumberFormat="0" applyBorder="0" applyAlignment="0" applyProtection="0">
      <alignment vertical="center"/>
    </xf>
    <xf numFmtId="179" fontId="100" fillId="17" borderId="0" applyNumberFormat="0" applyBorder="0" applyAlignment="0" applyProtection="0">
      <alignment vertical="center"/>
    </xf>
    <xf numFmtId="179" fontId="100" fillId="17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8" borderId="0" applyNumberFormat="0" applyBorder="0" applyAlignment="0" applyProtection="0">
      <alignment vertical="center"/>
    </xf>
    <xf numFmtId="179" fontId="100" fillId="18" borderId="0" applyNumberFormat="0" applyBorder="0" applyAlignment="0" applyProtection="0">
      <alignment vertical="center"/>
    </xf>
    <xf numFmtId="179" fontId="101" fillId="19" borderId="0" applyNumberFormat="0" applyBorder="0" applyAlignment="0" applyProtection="0">
      <alignment vertical="center"/>
    </xf>
    <xf numFmtId="179" fontId="101" fillId="19" borderId="0" applyNumberFormat="0" applyBorder="0" applyAlignment="0" applyProtection="0">
      <alignment vertical="center"/>
    </xf>
    <xf numFmtId="179" fontId="101" fillId="16" borderId="0" applyNumberFormat="0" applyBorder="0" applyAlignment="0" applyProtection="0">
      <alignment vertical="center"/>
    </xf>
    <xf numFmtId="179" fontId="101" fillId="16" borderId="0" applyNumberFormat="0" applyBorder="0" applyAlignment="0" applyProtection="0">
      <alignment vertical="center"/>
    </xf>
    <xf numFmtId="179" fontId="101" fillId="17" borderId="0" applyNumberFormat="0" applyBorder="0" applyAlignment="0" applyProtection="0">
      <alignment vertical="center"/>
    </xf>
    <xf numFmtId="179" fontId="101" fillId="17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2" borderId="0" applyNumberFormat="0" applyBorder="0" applyAlignment="0" applyProtection="0">
      <alignment vertical="center"/>
    </xf>
    <xf numFmtId="179" fontId="101" fillId="22" borderId="0" applyNumberFormat="0" applyBorder="0" applyAlignment="0" applyProtection="0">
      <alignment vertical="center"/>
    </xf>
    <xf numFmtId="179" fontId="109" fillId="0" borderId="0" applyNumberFormat="0" applyFill="0" applyBorder="0" applyAlignment="0" applyProtection="0">
      <alignment vertical="center"/>
    </xf>
    <xf numFmtId="179" fontId="110" fillId="0" borderId="37" applyNumberFormat="0" applyFill="0" applyAlignment="0" applyProtection="0">
      <alignment vertical="center"/>
    </xf>
    <xf numFmtId="179" fontId="110" fillId="0" borderId="37" applyNumberFormat="0" applyFill="0" applyAlignment="0" applyProtection="0">
      <alignment vertical="center"/>
    </xf>
    <xf numFmtId="179" fontId="111" fillId="0" borderId="38" applyNumberFormat="0" applyFill="0" applyAlignment="0" applyProtection="0">
      <alignment vertical="center"/>
    </xf>
    <xf numFmtId="179" fontId="111" fillId="0" borderId="38" applyNumberFormat="0" applyFill="0" applyAlignment="0" applyProtection="0">
      <alignment vertical="center"/>
    </xf>
    <xf numFmtId="179" fontId="112" fillId="0" borderId="39" applyNumberFormat="0" applyFill="0" applyAlignment="0" applyProtection="0">
      <alignment vertical="center"/>
    </xf>
    <xf numFmtId="179" fontId="112" fillId="0" borderId="39" applyNumberFormat="0" applyFill="0" applyAlignment="0" applyProtection="0">
      <alignment vertical="center"/>
    </xf>
    <xf numFmtId="179" fontId="112" fillId="0" borderId="0" applyNumberFormat="0" applyFill="0" applyBorder="0" applyAlignment="0" applyProtection="0">
      <alignment vertical="center"/>
    </xf>
    <xf numFmtId="179" fontId="112" fillId="0" borderId="0" applyNumberFormat="0" applyFill="0" applyBorder="0" applyAlignment="0" applyProtection="0">
      <alignment vertical="center"/>
    </xf>
    <xf numFmtId="179" fontId="109" fillId="0" borderId="0" applyNumberFormat="0" applyFill="0" applyBorder="0" applyAlignment="0" applyProtection="0">
      <alignment vertical="center"/>
    </xf>
    <xf numFmtId="179" fontId="103" fillId="10" borderId="0" applyNumberFormat="0" applyBorder="0" applyAlignment="0" applyProtection="0">
      <alignment vertical="center"/>
    </xf>
    <xf numFmtId="179" fontId="103" fillId="10" borderId="0" applyNumberFormat="0" applyBorder="0" applyAlignment="0" applyProtection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102" fillId="11" borderId="0" applyNumberFormat="0" applyBorder="0" applyAlignment="0" applyProtection="0">
      <alignment vertical="center"/>
    </xf>
    <xf numFmtId="179" fontId="102" fillId="11" borderId="0" applyNumberFormat="0" applyBorder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3" fillId="33" borderId="40" applyNumberFormat="0" applyAlignment="0" applyProtection="0">
      <alignment vertical="center"/>
    </xf>
    <xf numFmtId="179" fontId="113" fillId="33" borderId="40" applyNumberFormat="0" applyAlignment="0" applyProtection="0">
      <alignment vertical="center"/>
    </xf>
    <xf numFmtId="179" fontId="105" fillId="0" borderId="0" applyNumberFormat="0" applyFill="0" applyBorder="0" applyAlignment="0" applyProtection="0">
      <alignment vertical="center"/>
    </xf>
    <xf numFmtId="179" fontId="105" fillId="0" borderId="0" applyNumberFormat="0" applyFill="0" applyBorder="0" applyAlignment="0" applyProtection="0">
      <alignment vertical="center"/>
    </xf>
    <xf numFmtId="179" fontId="108" fillId="0" borderId="0" applyNumberFormat="0" applyFill="0" applyBorder="0" applyAlignment="0" applyProtection="0">
      <alignment vertical="center"/>
    </xf>
    <xf numFmtId="179" fontId="108" fillId="0" borderId="0" applyNumberFormat="0" applyFill="0" applyBorder="0" applyAlignment="0" applyProtection="0">
      <alignment vertical="center"/>
    </xf>
    <xf numFmtId="179" fontId="116" fillId="0" borderId="35" applyNumberFormat="0" applyFill="0" applyAlignment="0" applyProtection="0">
      <alignment vertical="center"/>
    </xf>
    <xf numFmtId="179" fontId="116" fillId="0" borderId="35" applyNumberFormat="0" applyFill="0" applyAlignment="0" applyProtection="0">
      <alignment vertical="center"/>
    </xf>
    <xf numFmtId="179" fontId="101" fillId="29" borderId="0" applyNumberFormat="0" applyBorder="0" applyAlignment="0" applyProtection="0">
      <alignment vertical="center"/>
    </xf>
    <xf numFmtId="179" fontId="101" fillId="29" borderId="0" applyNumberFormat="0" applyBorder="0" applyAlignment="0" applyProtection="0">
      <alignment vertical="center"/>
    </xf>
    <xf numFmtId="179" fontId="101" fillId="30" borderId="0" applyNumberFormat="0" applyBorder="0" applyAlignment="0" applyProtection="0">
      <alignment vertical="center"/>
    </xf>
    <xf numFmtId="179" fontId="101" fillId="30" borderId="0" applyNumberFormat="0" applyBorder="0" applyAlignment="0" applyProtection="0">
      <alignment vertical="center"/>
    </xf>
    <xf numFmtId="179" fontId="101" fillId="31" borderId="0" applyNumberFormat="0" applyBorder="0" applyAlignment="0" applyProtection="0">
      <alignment vertical="center"/>
    </xf>
    <xf numFmtId="179" fontId="101" fillId="31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32" borderId="0" applyNumberFormat="0" applyBorder="0" applyAlignment="0" applyProtection="0">
      <alignment vertical="center"/>
    </xf>
    <xf numFmtId="179" fontId="101" fillId="32" borderId="0" applyNumberFormat="0" applyBorder="0" applyAlignment="0" applyProtection="0">
      <alignment vertical="center"/>
    </xf>
    <xf numFmtId="179" fontId="104" fillId="26" borderId="0" applyNumberFormat="0" applyBorder="0" applyAlignment="0" applyProtection="0">
      <alignment vertical="center"/>
    </xf>
    <xf numFmtId="179" fontId="104" fillId="26" borderId="0" applyNumberFormat="0" applyBorder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7" fillId="0" borderId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9" fillId="0" borderId="0">
      <alignment vertical="center"/>
    </xf>
    <xf numFmtId="179" fontId="99" fillId="0" borderId="0">
      <alignment vertical="center"/>
    </xf>
    <xf numFmtId="164" fontId="98" fillId="0" borderId="0">
      <alignment vertical="center"/>
    </xf>
    <xf numFmtId="164" fontId="98" fillId="0" borderId="0">
      <alignment vertical="center"/>
    </xf>
    <xf numFmtId="179" fontId="98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/>
    <xf numFmtId="179" fontId="9" fillId="0" borderId="0"/>
    <xf numFmtId="179" fontId="9" fillId="0" borderId="0"/>
    <xf numFmtId="179" fontId="9" fillId="0" borderId="0"/>
    <xf numFmtId="179" fontId="9" fillId="0" borderId="0"/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97" fillId="0" borderId="0">
      <alignment vertical="center"/>
    </xf>
    <xf numFmtId="179" fontId="6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4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97" fillId="0" borderId="0">
      <alignment vertical="center"/>
    </xf>
    <xf numFmtId="179" fontId="97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4" fillId="0" borderId="0">
      <alignment vertical="center"/>
    </xf>
    <xf numFmtId="179" fontId="9" fillId="0" borderId="0">
      <alignment vertical="center"/>
    </xf>
    <xf numFmtId="179" fontId="9" fillId="0" borderId="0"/>
    <xf numFmtId="179" fontId="4" fillId="0" borderId="0">
      <alignment vertical="center"/>
    </xf>
    <xf numFmtId="179" fontId="6" fillId="0" borderId="0">
      <alignment vertical="center"/>
    </xf>
    <xf numFmtId="179" fontId="6" fillId="0" borderId="0"/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6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6" fillId="0" borderId="0">
      <alignment vertical="center"/>
    </xf>
    <xf numFmtId="179" fontId="4" fillId="0" borderId="0">
      <alignment vertical="center"/>
    </xf>
    <xf numFmtId="179" fontId="9" fillId="0" borderId="0">
      <alignment vertical="center"/>
    </xf>
    <xf numFmtId="179" fontId="9" fillId="0" borderId="0"/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/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3" fillId="0" borderId="0"/>
    <xf numFmtId="179" fontId="6" fillId="0" borderId="0"/>
    <xf numFmtId="179" fontId="63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3" fillId="0" borderId="0"/>
    <xf numFmtId="179" fontId="6" fillId="0" borderId="0"/>
    <xf numFmtId="179" fontId="63" fillId="0" borderId="0">
      <alignment vertical="center"/>
    </xf>
    <xf numFmtId="179" fontId="6" fillId="0" borderId="0">
      <alignment vertical="center"/>
    </xf>
    <xf numFmtId="179" fontId="6" fillId="0" borderId="0"/>
    <xf numFmtId="179" fontId="63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3" fillId="0" borderId="0"/>
    <xf numFmtId="179" fontId="6" fillId="0" borderId="0"/>
    <xf numFmtId="179" fontId="6" fillId="0" borderId="0"/>
    <xf numFmtId="179" fontId="63" fillId="0" borderId="0">
      <alignment vertical="center"/>
    </xf>
    <xf numFmtId="179" fontId="63" fillId="0" borderId="0">
      <alignment vertical="center"/>
    </xf>
    <xf numFmtId="179" fontId="3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63" fillId="0" borderId="0">
      <alignment vertical="center"/>
    </xf>
    <xf numFmtId="179" fontId="3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59" fillId="0" borderId="0"/>
    <xf numFmtId="179" fontId="59" fillId="0" borderId="0"/>
    <xf numFmtId="179" fontId="59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3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3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3" fillId="0" borderId="0"/>
    <xf numFmtId="179" fontId="6" fillId="0" borderId="0"/>
    <xf numFmtId="179" fontId="63" fillId="0" borderId="0">
      <alignment vertical="center"/>
    </xf>
    <xf numFmtId="179" fontId="84" fillId="0" borderId="29">
      <alignment horizontal="left" vertical="center"/>
    </xf>
    <xf numFmtId="179" fontId="88" fillId="25" borderId="1">
      <alignment horizontal="left" vertical="center"/>
    </xf>
    <xf numFmtId="179" fontId="6" fillId="0" borderId="0">
      <alignment vertical="center"/>
    </xf>
    <xf numFmtId="179" fontId="6" fillId="0" borderId="0"/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3" fillId="0" borderId="0"/>
    <xf numFmtId="179" fontId="6" fillId="0" borderId="0"/>
    <xf numFmtId="179" fontId="63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3" fillId="0" borderId="0"/>
    <xf numFmtId="179" fontId="6" fillId="0" borderId="0"/>
    <xf numFmtId="179" fontId="63" fillId="0" borderId="0">
      <alignment vertical="center"/>
    </xf>
    <xf numFmtId="179" fontId="84" fillId="0" borderId="29">
      <alignment horizontal="left" vertical="center"/>
    </xf>
    <xf numFmtId="179" fontId="88" fillId="25" borderId="1">
      <alignment horizontal="left" vertical="center"/>
    </xf>
    <xf numFmtId="164" fontId="89" fillId="0" borderId="18">
      <alignment horizontal="left" vertical="top"/>
    </xf>
    <xf numFmtId="179" fontId="6" fillId="0" borderId="0">
      <alignment vertical="center"/>
    </xf>
    <xf numFmtId="179" fontId="6" fillId="0" borderId="0"/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84" fillId="0" borderId="29">
      <alignment horizontal="left" vertical="center"/>
    </xf>
    <xf numFmtId="179" fontId="88" fillId="25" borderId="1">
      <alignment horizontal="left"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3" fillId="0" borderId="0"/>
    <xf numFmtId="179" fontId="6" fillId="0" borderId="0"/>
    <xf numFmtId="179" fontId="63" fillId="0" borderId="0">
      <alignment vertical="center"/>
    </xf>
    <xf numFmtId="179" fontId="84" fillId="0" borderId="29">
      <alignment horizontal="left" vertical="center"/>
    </xf>
    <xf numFmtId="179" fontId="88" fillId="25" borderId="1">
      <alignment horizontal="left" vertical="center"/>
    </xf>
    <xf numFmtId="164" fontId="89" fillId="0" borderId="18">
      <alignment horizontal="left" vertical="top"/>
    </xf>
    <xf numFmtId="179" fontId="6" fillId="0" borderId="0">
      <alignment vertical="center"/>
    </xf>
    <xf numFmtId="179" fontId="6" fillId="0" borderId="0"/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84" fillId="0" borderId="29">
      <alignment horizontal="left" vertical="center"/>
    </xf>
    <xf numFmtId="179" fontId="88" fillId="25" borderId="1">
      <alignment horizontal="left"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>
      <alignment vertical="center"/>
    </xf>
    <xf numFmtId="179" fontId="6" fillId="0" borderId="0"/>
    <xf numFmtId="179" fontId="88" fillId="25" borderId="1">
      <alignment horizontal="left"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88" fillId="25" borderId="1">
      <alignment horizontal="left"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4" fillId="0" borderId="0">
      <alignment vertical="center"/>
    </xf>
    <xf numFmtId="179" fontId="6" fillId="0" borderId="0">
      <alignment vertical="center"/>
    </xf>
    <xf numFmtId="164" fontId="89" fillId="0" borderId="18">
      <alignment horizontal="left" vertical="top"/>
    </xf>
    <xf numFmtId="164" fontId="89" fillId="0" borderId="18">
      <alignment horizontal="left" vertical="top"/>
    </xf>
    <xf numFmtId="179" fontId="63" fillId="0" borderId="0">
      <alignment vertical="center"/>
    </xf>
    <xf numFmtId="179" fontId="63" fillId="0" borderId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84" fillId="0" borderId="29">
      <alignment horizontal="left"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88" fillId="25" borderId="1">
      <alignment horizontal="left"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3" fillId="0" borderId="0">
      <alignment vertical="center"/>
    </xf>
    <xf numFmtId="179" fontId="63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64" fontId="89" fillId="0" borderId="18">
      <alignment horizontal="left" vertical="top"/>
    </xf>
    <xf numFmtId="164" fontId="89" fillId="0" borderId="18">
      <alignment horizontal="left" vertical="top"/>
    </xf>
    <xf numFmtId="179" fontId="88" fillId="25" borderId="1">
      <alignment horizontal="left" vertical="center"/>
    </xf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ont="0" applyFill="0" applyBorder="0" applyAlignment="0" applyProtection="0"/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3" fillId="0" borderId="0"/>
    <xf numFmtId="179" fontId="6" fillId="0" borderId="0">
      <alignment vertical="center"/>
    </xf>
    <xf numFmtId="179" fontId="6" fillId="0" borderId="0">
      <alignment vertical="center"/>
    </xf>
    <xf numFmtId="179" fontId="64" fillId="17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66" fontId="82" fillId="0" borderId="0" applyFill="0" applyBorder="0" applyAlignment="0"/>
    <xf numFmtId="166" fontId="82" fillId="0" borderId="0" applyFill="0" applyBorder="0" applyAlignment="0"/>
    <xf numFmtId="179" fontId="64" fillId="13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66" fontId="82" fillId="0" borderId="0" applyFill="0" applyBorder="0" applyAlignment="0"/>
    <xf numFmtId="179" fontId="65" fillId="17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66" fontId="82" fillId="0" borderId="0" applyFont="0" applyFill="0" applyBorder="0" applyAlignment="0" applyProtection="0"/>
    <xf numFmtId="179" fontId="84" fillId="0" borderId="29">
      <alignment horizontal="left" vertical="center"/>
    </xf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79" fontId="84" fillId="0" borderId="29">
      <alignment horizontal="left" vertical="center"/>
    </xf>
    <xf numFmtId="179" fontId="6" fillId="0" borderId="0">
      <alignment vertical="center"/>
    </xf>
    <xf numFmtId="179" fontId="6" fillId="0" borderId="0">
      <alignment vertical="center"/>
    </xf>
    <xf numFmtId="179" fontId="63" fillId="0" borderId="0">
      <alignment vertical="center"/>
    </xf>
    <xf numFmtId="164" fontId="89" fillId="0" borderId="18">
      <alignment horizontal="left" vertical="top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64" fontId="90" fillId="0" borderId="4">
      <alignment horizontal="left" vertical="top"/>
    </xf>
    <xf numFmtId="164" fontId="89" fillId="0" borderId="18">
      <alignment horizontal="left" vertical="top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64" fontId="90" fillId="0" borderId="4">
      <alignment horizontal="left" vertical="top"/>
    </xf>
    <xf numFmtId="164" fontId="89" fillId="0" borderId="18">
      <alignment horizontal="left" vertical="top"/>
    </xf>
    <xf numFmtId="179" fontId="88" fillId="25" borderId="1">
      <alignment horizontal="left" vertical="center"/>
    </xf>
    <xf numFmtId="164" fontId="90" fillId="0" borderId="4">
      <alignment horizontal="left" vertical="top"/>
    </xf>
    <xf numFmtId="179" fontId="6" fillId="0" borderId="0"/>
    <xf numFmtId="179" fontId="6" fillId="0" borderId="0"/>
    <xf numFmtId="179" fontId="88" fillId="25" borderId="1">
      <alignment horizontal="left" vertical="center"/>
    </xf>
    <xf numFmtId="179" fontId="6" fillId="0" borderId="0">
      <alignment vertical="center"/>
    </xf>
    <xf numFmtId="179" fontId="6" fillId="0" borderId="0"/>
    <xf numFmtId="179" fontId="6" fillId="0" borderId="0"/>
    <xf numFmtId="164" fontId="89" fillId="0" borderId="18">
      <alignment horizontal="left" vertical="top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6" fillId="0" borderId="0">
      <alignment vertical="center"/>
    </xf>
    <xf numFmtId="164" fontId="89" fillId="0" borderId="18">
      <alignment horizontal="left" vertical="top"/>
    </xf>
    <xf numFmtId="179" fontId="63" fillId="0" borderId="0">
      <alignment vertical="center"/>
    </xf>
    <xf numFmtId="164" fontId="90" fillId="0" borderId="4">
      <alignment horizontal="left" vertical="top"/>
    </xf>
    <xf numFmtId="164" fontId="89" fillId="0" borderId="18">
      <alignment horizontal="left" vertical="top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64" fontId="90" fillId="0" borderId="4">
      <alignment horizontal="left" vertical="top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64" fontId="90" fillId="0" borderId="4">
      <alignment horizontal="left" vertical="top"/>
    </xf>
    <xf numFmtId="164" fontId="89" fillId="0" borderId="18">
      <alignment horizontal="left" vertical="top"/>
    </xf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66" fontId="82" fillId="0" borderId="0" applyFill="0" applyBorder="0" applyAlignment="0"/>
    <xf numFmtId="166" fontId="82" fillId="0" borderId="0" applyFill="0" applyBorder="0" applyAlignment="0"/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79" fontId="6" fillId="0" borderId="0"/>
    <xf numFmtId="179" fontId="6" fillId="0" borderId="0">
      <alignment vertical="center"/>
    </xf>
    <xf numFmtId="179" fontId="84" fillId="0" borderId="29">
      <alignment horizontal="left" vertical="center"/>
    </xf>
    <xf numFmtId="179" fontId="6" fillId="0" borderId="0">
      <alignment vertical="center"/>
    </xf>
    <xf numFmtId="179" fontId="88" fillId="25" borderId="1">
      <alignment horizontal="left" vertical="center"/>
    </xf>
    <xf numFmtId="179" fontId="6" fillId="0" borderId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>
      <alignment vertical="center"/>
    </xf>
    <xf numFmtId="179" fontId="6" fillId="0" borderId="0"/>
    <xf numFmtId="164" fontId="89" fillId="0" borderId="18">
      <alignment horizontal="left" vertical="top"/>
    </xf>
    <xf numFmtId="164" fontId="89" fillId="0" borderId="18">
      <alignment horizontal="left" vertical="top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88" fillId="25" borderId="1">
      <alignment horizontal="left" vertical="center"/>
    </xf>
    <xf numFmtId="179" fontId="6" fillId="0" borderId="0"/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66" fontId="82" fillId="0" borderId="0" applyFill="0" applyBorder="0" applyAlignment="0"/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88" fillId="25" borderId="1">
      <alignment horizontal="left" vertical="center"/>
    </xf>
    <xf numFmtId="179" fontId="6" fillId="0" borderId="0"/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66" fontId="82" fillId="0" borderId="0" applyFill="0" applyBorder="0" applyAlignment="0"/>
    <xf numFmtId="179" fontId="65" fillId="22" borderId="0" applyNumberFormat="0" applyBorder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66" fontId="82" fillId="0" borderId="0" applyFill="0" applyBorder="0" applyAlignment="0"/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5" fillId="21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66" fontId="82" fillId="0" borderId="0" applyFill="0" applyBorder="0" applyAlignment="0"/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66" fontId="82" fillId="0" borderId="0" applyFill="0" applyBorder="0" applyAlignment="0"/>
    <xf numFmtId="166" fontId="82" fillId="0" borderId="0" applyFont="0" applyFill="0" applyBorder="0" applyAlignment="0" applyProtection="0"/>
    <xf numFmtId="179" fontId="65" fillId="22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66" fontId="82" fillId="0" borderId="0" applyFill="0" applyBorder="0" applyAlignment="0"/>
    <xf numFmtId="166" fontId="82" fillId="0" borderId="0" applyFont="0" applyFill="0" applyBorder="0" applyAlignment="0" applyProtection="0"/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66" fontId="82" fillId="0" borderId="0" applyFill="0" applyBorder="0" applyAlignment="0"/>
    <xf numFmtId="166" fontId="82" fillId="0" borderId="0" applyFont="0" applyFill="0" applyBorder="0" applyAlignment="0" applyProtection="0"/>
    <xf numFmtId="166" fontId="82" fillId="0" borderId="0" applyFill="0" applyBorder="0" applyAlignment="0"/>
    <xf numFmtId="179" fontId="64" fillId="14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66" fontId="82" fillId="0" borderId="0" applyFill="0" applyBorder="0" applyAlignment="0"/>
    <xf numFmtId="179" fontId="64" fillId="14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66" fontId="82" fillId="0" borderId="0" applyFont="0" applyFill="0" applyBorder="0" applyAlignment="0" applyProtection="0"/>
    <xf numFmtId="179" fontId="6" fillId="0" borderId="0">
      <alignment vertical="center"/>
    </xf>
    <xf numFmtId="179" fontId="6" fillId="0" borderId="0"/>
    <xf numFmtId="179" fontId="3" fillId="0" borderId="0"/>
    <xf numFmtId="179" fontId="6" fillId="0" borderId="0"/>
    <xf numFmtId="179" fontId="63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97" fillId="0" borderId="0">
      <alignment vertical="center"/>
    </xf>
    <xf numFmtId="179" fontId="100" fillId="9" borderId="0" applyNumberFormat="0" applyBorder="0" applyAlignment="0" applyProtection="0">
      <alignment vertical="center"/>
    </xf>
    <xf numFmtId="179" fontId="100" fillId="9" borderId="0" applyNumberFormat="0" applyBorder="0" applyAlignment="0" applyProtection="0">
      <alignment vertical="center"/>
    </xf>
    <xf numFmtId="179" fontId="100" fillId="10" borderId="0" applyNumberFormat="0" applyBorder="0" applyAlignment="0" applyProtection="0">
      <alignment vertical="center"/>
    </xf>
    <xf numFmtId="179" fontId="100" fillId="10" borderId="0" applyNumberFormat="0" applyBorder="0" applyAlignment="0" applyProtection="0">
      <alignment vertical="center"/>
    </xf>
    <xf numFmtId="179" fontId="100" fillId="11" borderId="0" applyNumberFormat="0" applyBorder="0" applyAlignment="0" applyProtection="0">
      <alignment vertical="center"/>
    </xf>
    <xf numFmtId="179" fontId="100" fillId="11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3" borderId="0" applyNumberFormat="0" applyBorder="0" applyAlignment="0" applyProtection="0">
      <alignment vertical="center"/>
    </xf>
    <xf numFmtId="179" fontId="100" fillId="13" borderId="0" applyNumberFormat="0" applyBorder="0" applyAlignment="0" applyProtection="0">
      <alignment vertical="center"/>
    </xf>
    <xf numFmtId="179" fontId="100" fillId="14" borderId="0" applyNumberFormat="0" applyBorder="0" applyAlignment="0" applyProtection="0">
      <alignment vertical="center"/>
    </xf>
    <xf numFmtId="179" fontId="100" fillId="14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6" borderId="0" applyNumberFormat="0" applyBorder="0" applyAlignment="0" applyProtection="0">
      <alignment vertical="center"/>
    </xf>
    <xf numFmtId="179" fontId="100" fillId="16" borderId="0" applyNumberFormat="0" applyBorder="0" applyAlignment="0" applyProtection="0">
      <alignment vertical="center"/>
    </xf>
    <xf numFmtId="179" fontId="100" fillId="17" borderId="0" applyNumberFormat="0" applyBorder="0" applyAlignment="0" applyProtection="0">
      <alignment vertical="center"/>
    </xf>
    <xf numFmtId="179" fontId="100" fillId="17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8" borderId="0" applyNumberFormat="0" applyBorder="0" applyAlignment="0" applyProtection="0">
      <alignment vertical="center"/>
    </xf>
    <xf numFmtId="179" fontId="100" fillId="18" borderId="0" applyNumberFormat="0" applyBorder="0" applyAlignment="0" applyProtection="0">
      <alignment vertical="center"/>
    </xf>
    <xf numFmtId="179" fontId="101" fillId="19" borderId="0" applyNumberFormat="0" applyBorder="0" applyAlignment="0" applyProtection="0">
      <alignment vertical="center"/>
    </xf>
    <xf numFmtId="179" fontId="101" fillId="19" borderId="0" applyNumberFormat="0" applyBorder="0" applyAlignment="0" applyProtection="0">
      <alignment vertical="center"/>
    </xf>
    <xf numFmtId="179" fontId="101" fillId="16" borderId="0" applyNumberFormat="0" applyBorder="0" applyAlignment="0" applyProtection="0">
      <alignment vertical="center"/>
    </xf>
    <xf numFmtId="179" fontId="101" fillId="16" borderId="0" applyNumberFormat="0" applyBorder="0" applyAlignment="0" applyProtection="0">
      <alignment vertical="center"/>
    </xf>
    <xf numFmtId="179" fontId="101" fillId="17" borderId="0" applyNumberFormat="0" applyBorder="0" applyAlignment="0" applyProtection="0">
      <alignment vertical="center"/>
    </xf>
    <xf numFmtId="179" fontId="101" fillId="17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2" borderId="0" applyNumberFormat="0" applyBorder="0" applyAlignment="0" applyProtection="0">
      <alignment vertical="center"/>
    </xf>
    <xf numFmtId="179" fontId="101" fillId="22" borderId="0" applyNumberFormat="0" applyBorder="0" applyAlignment="0" applyProtection="0">
      <alignment vertical="center"/>
    </xf>
    <xf numFmtId="179" fontId="109" fillId="0" borderId="0" applyNumberFormat="0" applyFill="0" applyBorder="0" applyAlignment="0" applyProtection="0">
      <alignment vertical="center"/>
    </xf>
    <xf numFmtId="179" fontId="110" fillId="0" borderId="37" applyNumberFormat="0" applyFill="0" applyAlignment="0" applyProtection="0">
      <alignment vertical="center"/>
    </xf>
    <xf numFmtId="179" fontId="110" fillId="0" borderId="37" applyNumberFormat="0" applyFill="0" applyAlignment="0" applyProtection="0">
      <alignment vertical="center"/>
    </xf>
    <xf numFmtId="179" fontId="111" fillId="0" borderId="38" applyNumberFormat="0" applyFill="0" applyAlignment="0" applyProtection="0">
      <alignment vertical="center"/>
    </xf>
    <xf numFmtId="179" fontId="111" fillId="0" borderId="38" applyNumberFormat="0" applyFill="0" applyAlignment="0" applyProtection="0">
      <alignment vertical="center"/>
    </xf>
    <xf numFmtId="179" fontId="112" fillId="0" borderId="39" applyNumberFormat="0" applyFill="0" applyAlignment="0" applyProtection="0">
      <alignment vertical="center"/>
    </xf>
    <xf numFmtId="179" fontId="112" fillId="0" borderId="39" applyNumberFormat="0" applyFill="0" applyAlignment="0" applyProtection="0">
      <alignment vertical="center"/>
    </xf>
    <xf numFmtId="179" fontId="112" fillId="0" borderId="0" applyNumberFormat="0" applyFill="0" applyBorder="0" applyAlignment="0" applyProtection="0">
      <alignment vertical="center"/>
    </xf>
    <xf numFmtId="179" fontId="112" fillId="0" borderId="0" applyNumberFormat="0" applyFill="0" applyBorder="0" applyAlignment="0" applyProtection="0">
      <alignment vertical="center"/>
    </xf>
    <xf numFmtId="179" fontId="109" fillId="0" borderId="0" applyNumberFormat="0" applyFill="0" applyBorder="0" applyAlignment="0" applyProtection="0">
      <alignment vertical="center"/>
    </xf>
    <xf numFmtId="179" fontId="103" fillId="10" borderId="0" applyNumberFormat="0" applyBorder="0" applyAlignment="0" applyProtection="0">
      <alignment vertical="center"/>
    </xf>
    <xf numFmtId="179" fontId="103" fillId="10" borderId="0" applyNumberFormat="0" applyBorder="0" applyAlignment="0" applyProtection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102" fillId="11" borderId="0" applyNumberFormat="0" applyBorder="0" applyAlignment="0" applyProtection="0">
      <alignment vertical="center"/>
    </xf>
    <xf numFmtId="179" fontId="102" fillId="11" borderId="0" applyNumberFormat="0" applyBorder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3" fillId="33" borderId="40" applyNumberFormat="0" applyAlignment="0" applyProtection="0">
      <alignment vertical="center"/>
    </xf>
    <xf numFmtId="179" fontId="113" fillId="33" borderId="40" applyNumberFormat="0" applyAlignment="0" applyProtection="0">
      <alignment vertical="center"/>
    </xf>
    <xf numFmtId="179" fontId="105" fillId="0" borderId="0" applyNumberFormat="0" applyFill="0" applyBorder="0" applyAlignment="0" applyProtection="0">
      <alignment vertical="center"/>
    </xf>
    <xf numFmtId="179" fontId="105" fillId="0" borderId="0" applyNumberFormat="0" applyFill="0" applyBorder="0" applyAlignment="0" applyProtection="0">
      <alignment vertical="center"/>
    </xf>
    <xf numFmtId="179" fontId="108" fillId="0" borderId="0" applyNumberFormat="0" applyFill="0" applyBorder="0" applyAlignment="0" applyProtection="0">
      <alignment vertical="center"/>
    </xf>
    <xf numFmtId="179" fontId="108" fillId="0" borderId="0" applyNumberFormat="0" applyFill="0" applyBorder="0" applyAlignment="0" applyProtection="0">
      <alignment vertical="center"/>
    </xf>
    <xf numFmtId="179" fontId="116" fillId="0" borderId="35" applyNumberFormat="0" applyFill="0" applyAlignment="0" applyProtection="0">
      <alignment vertical="center"/>
    </xf>
    <xf numFmtId="179" fontId="116" fillId="0" borderId="35" applyNumberFormat="0" applyFill="0" applyAlignment="0" applyProtection="0">
      <alignment vertical="center"/>
    </xf>
    <xf numFmtId="179" fontId="101" fillId="29" borderId="0" applyNumberFormat="0" applyBorder="0" applyAlignment="0" applyProtection="0">
      <alignment vertical="center"/>
    </xf>
    <xf numFmtId="179" fontId="101" fillId="29" borderId="0" applyNumberFormat="0" applyBorder="0" applyAlignment="0" applyProtection="0">
      <alignment vertical="center"/>
    </xf>
    <xf numFmtId="179" fontId="101" fillId="30" borderId="0" applyNumberFormat="0" applyBorder="0" applyAlignment="0" applyProtection="0">
      <alignment vertical="center"/>
    </xf>
    <xf numFmtId="179" fontId="101" fillId="30" borderId="0" applyNumberFormat="0" applyBorder="0" applyAlignment="0" applyProtection="0">
      <alignment vertical="center"/>
    </xf>
    <xf numFmtId="179" fontId="101" fillId="31" borderId="0" applyNumberFormat="0" applyBorder="0" applyAlignment="0" applyProtection="0">
      <alignment vertical="center"/>
    </xf>
    <xf numFmtId="179" fontId="101" fillId="31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32" borderId="0" applyNumberFormat="0" applyBorder="0" applyAlignment="0" applyProtection="0">
      <alignment vertical="center"/>
    </xf>
    <xf numFmtId="179" fontId="101" fillId="32" borderId="0" applyNumberFormat="0" applyBorder="0" applyAlignment="0" applyProtection="0">
      <alignment vertical="center"/>
    </xf>
    <xf numFmtId="179" fontId="104" fillId="26" borderId="0" applyNumberFormat="0" applyBorder="0" applyAlignment="0" applyProtection="0">
      <alignment vertical="center"/>
    </xf>
    <xf numFmtId="179" fontId="104" fillId="26" borderId="0" applyNumberFormat="0" applyBorder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7" fillId="0" borderId="0">
      <alignment vertical="center"/>
    </xf>
    <xf numFmtId="179" fontId="98" fillId="0" borderId="0">
      <alignment vertical="center"/>
    </xf>
    <xf numFmtId="179" fontId="101" fillId="22" borderId="0" applyNumberFormat="0" applyBorder="0" applyAlignment="0" applyProtection="0">
      <alignment vertical="center"/>
    </xf>
    <xf numFmtId="179" fontId="101" fillId="22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17" borderId="0" applyNumberFormat="0" applyBorder="0" applyAlignment="0" applyProtection="0">
      <alignment vertical="center"/>
    </xf>
    <xf numFmtId="179" fontId="101" fillId="17" borderId="0" applyNumberFormat="0" applyBorder="0" applyAlignment="0" applyProtection="0">
      <alignment vertical="center"/>
    </xf>
    <xf numFmtId="179" fontId="101" fillId="16" borderId="0" applyNumberFormat="0" applyBorder="0" applyAlignment="0" applyProtection="0">
      <alignment vertical="center"/>
    </xf>
    <xf numFmtId="179" fontId="101" fillId="16" borderId="0" applyNumberFormat="0" applyBorder="0" applyAlignment="0" applyProtection="0">
      <alignment vertical="center"/>
    </xf>
    <xf numFmtId="179" fontId="101" fillId="19" borderId="0" applyNumberFormat="0" applyBorder="0" applyAlignment="0" applyProtection="0">
      <alignment vertical="center"/>
    </xf>
    <xf numFmtId="179" fontId="101" fillId="19" borderId="0" applyNumberFormat="0" applyBorder="0" applyAlignment="0" applyProtection="0">
      <alignment vertical="center"/>
    </xf>
    <xf numFmtId="179" fontId="100" fillId="18" borderId="0" applyNumberFormat="0" applyBorder="0" applyAlignment="0" applyProtection="0">
      <alignment vertical="center"/>
    </xf>
    <xf numFmtId="179" fontId="100" fillId="18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7" borderId="0" applyNumberFormat="0" applyBorder="0" applyAlignment="0" applyProtection="0">
      <alignment vertical="center"/>
    </xf>
    <xf numFmtId="179" fontId="100" fillId="17" borderId="0" applyNumberFormat="0" applyBorder="0" applyAlignment="0" applyProtection="0">
      <alignment vertical="center"/>
    </xf>
    <xf numFmtId="179" fontId="100" fillId="16" borderId="0" applyNumberFormat="0" applyBorder="0" applyAlignment="0" applyProtection="0">
      <alignment vertical="center"/>
    </xf>
    <xf numFmtId="179" fontId="100" fillId="16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4" borderId="0" applyNumberFormat="0" applyBorder="0" applyAlignment="0" applyProtection="0">
      <alignment vertical="center"/>
    </xf>
    <xf numFmtId="179" fontId="100" fillId="14" borderId="0" applyNumberFormat="0" applyBorder="0" applyAlignment="0" applyProtection="0">
      <alignment vertical="center"/>
    </xf>
    <xf numFmtId="179" fontId="100" fillId="13" borderId="0" applyNumberFormat="0" applyBorder="0" applyAlignment="0" applyProtection="0">
      <alignment vertical="center"/>
    </xf>
    <xf numFmtId="179" fontId="84" fillId="0" borderId="29">
      <alignment horizontal="left" vertical="center"/>
    </xf>
    <xf numFmtId="179" fontId="100" fillId="13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1" borderId="0" applyNumberFormat="0" applyBorder="0" applyAlignment="0" applyProtection="0">
      <alignment vertical="center"/>
    </xf>
    <xf numFmtId="179" fontId="100" fillId="11" borderId="0" applyNumberFormat="0" applyBorder="0" applyAlignment="0" applyProtection="0">
      <alignment vertical="center"/>
    </xf>
    <xf numFmtId="179" fontId="100" fillId="10" borderId="0" applyNumberFormat="0" applyBorder="0" applyAlignment="0" applyProtection="0">
      <alignment vertical="center"/>
    </xf>
    <xf numFmtId="179" fontId="100" fillId="9" borderId="0" applyNumberFormat="0" applyBorder="0" applyAlignment="0" applyProtection="0">
      <alignment vertical="center"/>
    </xf>
    <xf numFmtId="179" fontId="100" fillId="9" borderId="0" applyNumberFormat="0" applyBorder="0" applyAlignment="0" applyProtection="0">
      <alignment vertical="center"/>
    </xf>
    <xf numFmtId="179" fontId="6" fillId="0" borderId="0"/>
    <xf numFmtId="179" fontId="88" fillId="25" borderId="1">
      <alignment horizontal="left" vertical="center"/>
    </xf>
    <xf numFmtId="164" fontId="89" fillId="0" borderId="18">
      <alignment horizontal="left" vertical="top"/>
    </xf>
    <xf numFmtId="179" fontId="98" fillId="0" borderId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9" fillId="0" borderId="0">
      <alignment vertical="center"/>
    </xf>
    <xf numFmtId="179" fontId="99" fillId="0" borderId="0">
      <alignment vertical="center"/>
    </xf>
    <xf numFmtId="164" fontId="98" fillId="0" borderId="0">
      <alignment vertical="center"/>
    </xf>
    <xf numFmtId="164" fontId="98" fillId="0" borderId="0">
      <alignment vertical="center"/>
    </xf>
    <xf numFmtId="179" fontId="98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/>
    <xf numFmtId="179" fontId="9" fillId="0" borderId="0"/>
    <xf numFmtId="179" fontId="9" fillId="0" borderId="0"/>
    <xf numFmtId="179" fontId="9" fillId="0" borderId="0"/>
    <xf numFmtId="179" fontId="9" fillId="0" borderId="0"/>
    <xf numFmtId="179" fontId="9" fillId="0" borderId="0">
      <alignment vertical="center"/>
    </xf>
    <xf numFmtId="179" fontId="100" fillId="10" borderId="0" applyNumberFormat="0" applyBorder="0" applyAlignment="0" applyProtection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7" fillId="0" borderId="0">
      <alignment vertical="center"/>
    </xf>
    <xf numFmtId="179" fontId="109" fillId="0" borderId="0" applyNumberFormat="0" applyFill="0" applyBorder="0" applyAlignment="0" applyProtection="0">
      <alignment vertical="center"/>
    </xf>
    <xf numFmtId="179" fontId="110" fillId="0" borderId="37" applyNumberFormat="0" applyFill="0" applyAlignment="0" applyProtection="0">
      <alignment vertical="center"/>
    </xf>
    <xf numFmtId="179" fontId="110" fillId="0" borderId="37" applyNumberFormat="0" applyFill="0" applyAlignment="0" applyProtection="0">
      <alignment vertical="center"/>
    </xf>
    <xf numFmtId="179" fontId="111" fillId="0" borderId="38" applyNumberFormat="0" applyFill="0" applyAlignment="0" applyProtection="0">
      <alignment vertical="center"/>
    </xf>
    <xf numFmtId="179" fontId="111" fillId="0" borderId="38" applyNumberFormat="0" applyFill="0" applyAlignment="0" applyProtection="0">
      <alignment vertical="center"/>
    </xf>
    <xf numFmtId="179" fontId="112" fillId="0" borderId="39" applyNumberFormat="0" applyFill="0" applyAlignment="0" applyProtection="0">
      <alignment vertical="center"/>
    </xf>
    <xf numFmtId="179" fontId="112" fillId="0" borderId="39" applyNumberFormat="0" applyFill="0" applyAlignment="0" applyProtection="0">
      <alignment vertical="center"/>
    </xf>
    <xf numFmtId="179" fontId="112" fillId="0" borderId="0" applyNumberFormat="0" applyFill="0" applyBorder="0" applyAlignment="0" applyProtection="0">
      <alignment vertical="center"/>
    </xf>
    <xf numFmtId="179" fontId="112" fillId="0" borderId="0" applyNumberFormat="0" applyFill="0" applyBorder="0" applyAlignment="0" applyProtection="0">
      <alignment vertical="center"/>
    </xf>
    <xf numFmtId="179" fontId="109" fillId="0" borderId="0" applyNumberFormat="0" applyFill="0" applyBorder="0" applyAlignment="0" applyProtection="0">
      <alignment vertical="center"/>
    </xf>
    <xf numFmtId="179" fontId="103" fillId="10" borderId="0" applyNumberFormat="0" applyBorder="0" applyAlignment="0" applyProtection="0">
      <alignment vertical="center"/>
    </xf>
    <xf numFmtId="179" fontId="103" fillId="10" borderId="0" applyNumberFormat="0" applyBorder="0" applyAlignment="0" applyProtection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102" fillId="11" borderId="0" applyNumberFormat="0" applyBorder="0" applyAlignment="0" applyProtection="0">
      <alignment vertical="center"/>
    </xf>
    <xf numFmtId="179" fontId="102" fillId="11" borderId="0" applyNumberFormat="0" applyBorder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3" fillId="33" borderId="40" applyNumberFormat="0" applyAlignment="0" applyProtection="0">
      <alignment vertical="center"/>
    </xf>
    <xf numFmtId="179" fontId="113" fillId="33" borderId="40" applyNumberFormat="0" applyAlignment="0" applyProtection="0">
      <alignment vertical="center"/>
    </xf>
    <xf numFmtId="179" fontId="105" fillId="0" borderId="0" applyNumberFormat="0" applyFill="0" applyBorder="0" applyAlignment="0" applyProtection="0">
      <alignment vertical="center"/>
    </xf>
    <xf numFmtId="179" fontId="105" fillId="0" borderId="0" applyNumberFormat="0" applyFill="0" applyBorder="0" applyAlignment="0" applyProtection="0">
      <alignment vertical="center"/>
    </xf>
    <xf numFmtId="179" fontId="108" fillId="0" borderId="0" applyNumberFormat="0" applyFill="0" applyBorder="0" applyAlignment="0" applyProtection="0">
      <alignment vertical="center"/>
    </xf>
    <xf numFmtId="179" fontId="108" fillId="0" borderId="0" applyNumberFormat="0" applyFill="0" applyBorder="0" applyAlignment="0" applyProtection="0">
      <alignment vertical="center"/>
    </xf>
    <xf numFmtId="179" fontId="116" fillId="0" borderId="35" applyNumberFormat="0" applyFill="0" applyAlignment="0" applyProtection="0">
      <alignment vertical="center"/>
    </xf>
    <xf numFmtId="179" fontId="116" fillId="0" borderId="35" applyNumberFormat="0" applyFill="0" applyAlignment="0" applyProtection="0">
      <alignment vertical="center"/>
    </xf>
    <xf numFmtId="179" fontId="101" fillId="29" borderId="0" applyNumberFormat="0" applyBorder="0" applyAlignment="0" applyProtection="0">
      <alignment vertical="center"/>
    </xf>
    <xf numFmtId="179" fontId="101" fillId="29" borderId="0" applyNumberFormat="0" applyBorder="0" applyAlignment="0" applyProtection="0">
      <alignment vertical="center"/>
    </xf>
    <xf numFmtId="179" fontId="101" fillId="30" borderId="0" applyNumberFormat="0" applyBorder="0" applyAlignment="0" applyProtection="0">
      <alignment vertical="center"/>
    </xf>
    <xf numFmtId="179" fontId="101" fillId="30" borderId="0" applyNumberFormat="0" applyBorder="0" applyAlignment="0" applyProtection="0">
      <alignment vertical="center"/>
    </xf>
    <xf numFmtId="179" fontId="101" fillId="31" borderId="0" applyNumberFormat="0" applyBorder="0" applyAlignment="0" applyProtection="0">
      <alignment vertical="center"/>
    </xf>
    <xf numFmtId="179" fontId="101" fillId="31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32" borderId="0" applyNumberFormat="0" applyBorder="0" applyAlignment="0" applyProtection="0">
      <alignment vertical="center"/>
    </xf>
    <xf numFmtId="179" fontId="101" fillId="32" borderId="0" applyNumberFormat="0" applyBorder="0" applyAlignment="0" applyProtection="0">
      <alignment vertical="center"/>
    </xf>
    <xf numFmtId="179" fontId="104" fillId="26" borderId="0" applyNumberFormat="0" applyBorder="0" applyAlignment="0" applyProtection="0">
      <alignment vertical="center"/>
    </xf>
    <xf numFmtId="179" fontId="104" fillId="26" borderId="0" applyNumberFormat="0" applyBorder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7" fillId="0" borderId="0">
      <alignment vertical="center"/>
    </xf>
    <xf numFmtId="179" fontId="98" fillId="0" borderId="0">
      <alignment vertical="center"/>
    </xf>
    <xf numFmtId="179" fontId="84" fillId="0" borderId="29">
      <alignment horizontal="left" vertical="center"/>
    </xf>
    <xf numFmtId="179" fontId="88" fillId="25" borderId="1">
      <alignment horizontal="left" vertical="center"/>
    </xf>
    <xf numFmtId="164" fontId="89" fillId="0" borderId="18">
      <alignment horizontal="left" vertical="top"/>
    </xf>
    <xf numFmtId="179" fontId="98" fillId="0" borderId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9" fillId="0" borderId="0">
      <alignment vertical="center"/>
    </xf>
    <xf numFmtId="179" fontId="99" fillId="0" borderId="0">
      <alignment vertical="center"/>
    </xf>
    <xf numFmtId="164" fontId="98" fillId="0" borderId="0">
      <alignment vertical="center"/>
    </xf>
    <xf numFmtId="164" fontId="98" fillId="0" borderId="0">
      <alignment vertical="center"/>
    </xf>
    <xf numFmtId="179" fontId="98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/>
    <xf numFmtId="179" fontId="9" fillId="0" borderId="0"/>
    <xf numFmtId="179" fontId="9" fillId="0" borderId="0"/>
    <xf numFmtId="179" fontId="9" fillId="0" borderId="0"/>
    <xf numFmtId="179" fontId="9" fillId="0" borderId="0"/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3" fillId="0" borderId="0"/>
    <xf numFmtId="179" fontId="6" fillId="0" borderId="0">
      <alignment vertical="center"/>
    </xf>
    <xf numFmtId="179" fontId="6" fillId="0" borderId="0"/>
    <xf numFmtId="179" fontId="63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3" fillId="0" borderId="0">
      <alignment vertical="center"/>
    </xf>
    <xf numFmtId="179" fontId="63" fillId="0" borderId="0">
      <alignment vertical="center"/>
    </xf>
    <xf numFmtId="179" fontId="63" fillId="0" borderId="0">
      <alignment vertical="center"/>
    </xf>
    <xf numFmtId="179" fontId="6" fillId="0" borderId="0"/>
    <xf numFmtId="179" fontId="4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4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3" fillId="0" borderId="0"/>
    <xf numFmtId="179" fontId="3" fillId="0" borderId="0"/>
    <xf numFmtId="179" fontId="3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0" fontId="6" fillId="0" borderId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0" fontId="119" fillId="34" borderId="0">
      <alignment horizontal="center" vertical="center"/>
    </xf>
    <xf numFmtId="0" fontId="119" fillId="34" borderId="0">
      <alignment horizontal="center" vertical="center"/>
    </xf>
    <xf numFmtId="0" fontId="42" fillId="0" borderId="0"/>
    <xf numFmtId="0" fontId="99" fillId="0" borderId="0">
      <alignment vertical="top"/>
    </xf>
    <xf numFmtId="0" fontId="120" fillId="0" borderId="0" applyNumberFormat="0" applyFill="0" applyBorder="0" applyAlignment="0" applyProtection="0">
      <alignment vertical="top"/>
      <protection locked="0"/>
    </xf>
    <xf numFmtId="0" fontId="99" fillId="0" borderId="0">
      <alignment vertical="center"/>
    </xf>
    <xf numFmtId="0" fontId="99" fillId="0" borderId="0">
      <alignment vertical="center"/>
    </xf>
    <xf numFmtId="0" fontId="60" fillId="0" borderId="0"/>
    <xf numFmtId="0" fontId="99" fillId="0" borderId="0">
      <alignment vertical="top"/>
    </xf>
    <xf numFmtId="0" fontId="3" fillId="0" borderId="0">
      <alignment vertical="center"/>
    </xf>
    <xf numFmtId="0" fontId="117" fillId="0" borderId="0">
      <alignment vertical="top"/>
    </xf>
    <xf numFmtId="0" fontId="99" fillId="0" borderId="0"/>
    <xf numFmtId="0" fontId="3" fillId="0" borderId="0">
      <alignment vertical="top"/>
    </xf>
    <xf numFmtId="0" fontId="120" fillId="0" borderId="0" applyNumberFormat="0" applyFill="0" applyBorder="0" applyAlignment="0" applyProtection="0">
      <alignment vertical="top"/>
      <protection locked="0"/>
    </xf>
    <xf numFmtId="0" fontId="5" fillId="0" borderId="0">
      <alignment vertical="top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61" fillId="0" borderId="0">
      <alignment vertical="top"/>
    </xf>
    <xf numFmtId="0" fontId="61" fillId="0" borderId="0">
      <alignment vertical="top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29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0" fontId="60" fillId="24" borderId="1" applyNumberFormat="0" applyBorder="0" applyAlignment="0" applyProtection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0" fontId="61" fillId="0" borderId="0">
      <alignment vertical="top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4" fontId="60" fillId="8" borderId="44" applyProtection="0">
      <alignment horizontal="left" vertical="center" indent="1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4" fillId="0" borderId="45">
      <alignment horizontal="left" vertical="center"/>
    </xf>
    <xf numFmtId="180" fontId="106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5" fontId="89" fillId="0" borderId="43">
      <alignment horizontal="left" vertical="top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07" fillId="28" borderId="54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4" fillId="0" borderId="45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88" fillId="25" borderId="41">
      <alignment horizontal="left" vertical="center"/>
    </xf>
    <xf numFmtId="180" fontId="71" fillId="28" borderId="54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4" fillId="0" borderId="45">
      <alignment horizontal="left"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4" fillId="0" borderId="45">
      <alignment horizontal="left"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79" fillId="28" borderId="53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84" fillId="0" borderId="45">
      <alignment horizontal="left" vertical="center"/>
    </xf>
    <xf numFmtId="180" fontId="107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4" fillId="0" borderId="45">
      <alignment horizontal="left" vertical="center"/>
    </xf>
    <xf numFmtId="180" fontId="115" fillId="28" borderId="53" applyNumberFormat="0" applyAlignment="0" applyProtection="0">
      <alignment vertical="center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3" fillId="27" borderId="52" applyNumberFormat="0" applyFon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114" fillId="0" borderId="51" applyNumberFormat="0" applyFill="0" applyAlignment="0" applyProtection="0">
      <alignment vertical="center"/>
    </xf>
    <xf numFmtId="180" fontId="84" fillId="0" borderId="45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106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115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78" fillId="0" borderId="51" applyNumberFormat="0" applyFill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4" fontId="60" fillId="8" borderId="49" applyProtection="0">
      <alignment horizontal="left" vertical="center" indent="1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84" fillId="0" borderId="45">
      <alignment horizontal="left"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78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107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88" fillId="25" borderId="41">
      <alignment horizontal="left" vertical="center"/>
    </xf>
    <xf numFmtId="180" fontId="78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114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0" fontId="60" fillId="24" borderId="27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106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0" fontId="60" fillId="24" borderId="27" applyNumberFormat="0" applyBorder="0" applyAlignment="0" applyProtection="0"/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0" fontId="60" fillId="24" borderId="27" applyNumberFormat="0" applyBorder="0" applyAlignment="0" applyProtection="0"/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41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71" fillId="28" borderId="54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114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107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14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5" fontId="89" fillId="0" borderId="43">
      <alignment horizontal="left" vertical="top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106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88" fillId="25" borderId="41">
      <alignment horizontal="left"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115" fillId="28" borderId="53" applyNumberFormat="0" applyAlignment="0" applyProtection="0">
      <alignment vertical="center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88" fillId="25" borderId="41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0" fontId="60" fillId="24" borderId="27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107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0" fontId="60" fillId="24" borderId="27" applyNumberFormat="0" applyBorder="0" applyAlignment="0" applyProtection="0"/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0" fontId="60" fillId="24" borderId="27" applyNumberFormat="0" applyBorder="0" applyAlignment="0" applyProtection="0"/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114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14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88" fillId="25" borderId="41">
      <alignment horizontal="left" vertical="center"/>
    </xf>
    <xf numFmtId="180" fontId="78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114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107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79" fontId="84" fillId="0" borderId="45">
      <alignment horizontal="left"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79" fontId="88" fillId="25" borderId="27">
      <alignment horizontal="left" vertical="center"/>
    </xf>
    <xf numFmtId="164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106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115" fillId="28" borderId="53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64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64" fontId="89" fillId="0" borderId="43">
      <alignment horizontal="left" vertical="top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79" fontId="88" fillId="25" borderId="27">
      <alignment horizontal="left"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88" fillId="25" borderId="27">
      <alignment horizontal="left"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79" fontId="88" fillId="25" borderId="27">
      <alignment horizontal="left"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115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88" fillId="25" borderId="41">
      <alignment horizontal="left"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80" fontId="79" fillId="28" borderId="53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84" fillId="0" borderId="45">
      <alignment horizontal="left" vertical="center"/>
    </xf>
    <xf numFmtId="180" fontId="115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79" fontId="84" fillId="0" borderId="45">
      <alignment horizontal="left" vertical="center"/>
    </xf>
    <xf numFmtId="180" fontId="79" fillId="28" borderId="53" applyNumberFormat="0" applyAlignment="0" applyProtection="0">
      <alignment vertical="center"/>
    </xf>
    <xf numFmtId="164" fontId="89" fillId="0" borderId="43">
      <alignment horizontal="left" vertical="top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64" fontId="89" fillId="0" borderId="43">
      <alignment horizontal="left" vertical="top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64" fontId="89" fillId="0" borderId="43">
      <alignment horizontal="left" vertical="top"/>
    </xf>
    <xf numFmtId="179" fontId="88" fillId="25" borderId="27">
      <alignment horizontal="left" vertical="center"/>
    </xf>
    <xf numFmtId="180" fontId="106" fillId="14" borderId="53" applyNumberFormat="0" applyAlignment="0" applyProtection="0">
      <alignment vertical="center"/>
    </xf>
    <xf numFmtId="179" fontId="88" fillId="25" borderId="27">
      <alignment horizontal="left"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64" fontId="89" fillId="0" borderId="43">
      <alignment horizontal="left" vertical="top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64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80" fontId="114" fillId="0" borderId="51" applyNumberFormat="0" applyFill="0" applyAlignment="0" applyProtection="0">
      <alignment vertical="center"/>
    </xf>
    <xf numFmtId="179" fontId="84" fillId="0" borderId="45">
      <alignment horizontal="left" vertical="center"/>
    </xf>
    <xf numFmtId="180" fontId="3" fillId="27" borderId="52" applyNumberFormat="0" applyFont="0" applyAlignment="0" applyProtection="0">
      <alignment vertical="center"/>
    </xf>
    <xf numFmtId="179" fontId="88" fillId="25" borderId="27">
      <alignment horizontal="left" vertical="center"/>
    </xf>
    <xf numFmtId="180" fontId="79" fillId="28" borderId="53" applyNumberForma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79" fontId="88" fillId="25" borderId="27">
      <alignment horizontal="left" vertical="center"/>
    </xf>
    <xf numFmtId="180" fontId="79" fillId="28" borderId="53" applyNumberForma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79" fontId="88" fillId="25" borderId="27">
      <alignment horizontal="left"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80" fontId="106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79" fontId="84" fillId="0" borderId="45">
      <alignment horizontal="left"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79" fontId="88" fillId="25" borderId="27">
      <alignment horizontal="left" vertical="center"/>
    </xf>
    <xf numFmtId="164" fontId="89" fillId="0" borderId="43">
      <alignment horizontal="left" vertical="top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8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88" fillId="25" borderId="41">
      <alignment horizontal="left"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64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88" fillId="25" borderId="41">
      <alignment horizontal="left" vertical="center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107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07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114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8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4" fillId="0" borderId="45">
      <alignment horizontal="left"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0" fontId="60" fillId="24" borderId="27" applyNumberFormat="0" applyBorder="0" applyAlignment="0" applyProtection="0"/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88" fillId="25" borderId="41">
      <alignment horizontal="left"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79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88" fillId="25" borderId="58">
      <alignment horizontal="left"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8" applyNumberFormat="0" applyBorder="0" applyAlignment="0" applyProtection="0"/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79" fontId="88" fillId="25" borderId="58">
      <alignment horizontal="left"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79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88" fillId="25" borderId="58">
      <alignment horizontal="left" vertical="center"/>
    </xf>
    <xf numFmtId="10" fontId="60" fillId="24" borderId="58" applyNumberFormat="0" applyBorder="0" applyAlignment="0" applyProtection="0"/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88" fillId="25" borderId="58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88" fillId="25" borderId="58">
      <alignment horizontal="left"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88" fillId="25" borderId="50">
      <alignment horizontal="left" vertical="center"/>
    </xf>
    <xf numFmtId="179" fontId="106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115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4" fontId="60" fillId="8" borderId="57" applyProtection="0">
      <alignment horizontal="left" vertical="center" indent="1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8">
      <alignment horizontal="left"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0" fontId="60" fillId="24" borderId="50" applyNumberFormat="0" applyBorder="0" applyAlignment="0" applyProtection="0"/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8" applyNumberFormat="0" applyBorder="0" applyAlignment="0" applyProtection="0"/>
    <xf numFmtId="180" fontId="88" fillId="25" borderId="58">
      <alignment horizontal="left" vertical="center"/>
    </xf>
    <xf numFmtId="180" fontId="88" fillId="25" borderId="58">
      <alignment horizontal="left" vertical="center"/>
    </xf>
    <xf numFmtId="180" fontId="88" fillId="25" borderId="58">
      <alignment horizontal="left"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107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79" fontId="88" fillId="25" borderId="58">
      <alignment horizontal="left" vertical="center"/>
    </xf>
    <xf numFmtId="179" fontId="88" fillId="25" borderId="58">
      <alignment horizontal="left" vertical="center"/>
    </xf>
    <xf numFmtId="179" fontId="88" fillId="25" borderId="58">
      <alignment horizontal="left"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3" fillId="27" borderId="61" applyNumberFormat="0" applyFon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9" fillId="28" borderId="62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115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107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79" fontId="114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88" fillId="25" borderId="58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8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88" fillId="25" borderId="58">
      <alignment horizontal="left"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115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8" applyNumberFormat="0" applyBorder="0" applyAlignment="0" applyProtection="0"/>
    <xf numFmtId="180" fontId="88" fillId="25" borderId="58">
      <alignment horizontal="left" vertical="center"/>
    </xf>
    <xf numFmtId="180" fontId="88" fillId="25" borderId="58">
      <alignment horizontal="left" vertical="center"/>
    </xf>
    <xf numFmtId="180" fontId="88" fillId="25" borderId="58">
      <alignment horizontal="left"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8">
      <alignment horizontal="left" vertical="center"/>
    </xf>
    <xf numFmtId="180" fontId="71" fillId="28" borderId="63" applyNumberFormat="0" applyAlignment="0" applyProtection="0">
      <alignment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79" fontId="88" fillId="25" borderId="58">
      <alignment horizontal="left" vertical="center"/>
    </xf>
    <xf numFmtId="179" fontId="88" fillId="25" borderId="58">
      <alignment horizontal="left" vertical="center"/>
    </xf>
    <xf numFmtId="179" fontId="88" fillId="25" borderId="58">
      <alignment horizontal="left"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106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79" fillId="28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88" fillId="25" borderId="58">
      <alignment horizontal="left"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88" fillId="25" borderId="58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88" fillId="25" borderId="58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8" applyNumberFormat="0" applyBorder="0" applyAlignment="0" applyProtection="0"/>
    <xf numFmtId="180" fontId="88" fillId="25" borderId="58">
      <alignment horizontal="left" vertical="center"/>
    </xf>
    <xf numFmtId="180" fontId="88" fillId="25" borderId="58">
      <alignment horizontal="left" vertical="center"/>
    </xf>
    <xf numFmtId="180" fontId="88" fillId="25" borderId="58">
      <alignment horizontal="left"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88" fillId="25" borderId="58">
      <alignment horizontal="left" vertical="center"/>
    </xf>
    <xf numFmtId="179" fontId="88" fillId="25" borderId="58">
      <alignment horizontal="left" vertical="center"/>
    </xf>
    <xf numFmtId="179" fontId="88" fillId="25" borderId="58">
      <alignment horizontal="left"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107" fillId="28" borderId="63" applyNumberFormat="0" applyAlignment="0" applyProtection="0">
      <alignment vertical="center"/>
    </xf>
    <xf numFmtId="179" fontId="88" fillId="25" borderId="50">
      <alignment horizontal="left" vertical="center"/>
    </xf>
    <xf numFmtId="179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88" fillId="25" borderId="50">
      <alignment horizontal="left" vertical="center"/>
    </xf>
    <xf numFmtId="179" fontId="114" fillId="0" borderId="60" applyNumberFormat="0" applyFill="0" applyAlignment="0" applyProtection="0">
      <alignment vertical="center"/>
    </xf>
    <xf numFmtId="179" fontId="88" fillId="25" borderId="50">
      <alignment horizontal="left"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9" fillId="28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79" fontId="88" fillId="25" borderId="58">
      <alignment horizontal="left"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8">
      <alignment horizontal="left"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79" fontId="88" fillId="25" borderId="58">
      <alignment horizontal="left" vertical="center"/>
    </xf>
    <xf numFmtId="180" fontId="88" fillId="25" borderId="58">
      <alignment horizontal="left"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88" fillId="25" borderId="50">
      <alignment horizontal="left" vertical="center"/>
    </xf>
    <xf numFmtId="179" fontId="79" fillId="28" borderId="62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88" fillId="25" borderId="50">
      <alignment horizontal="left"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88" fillId="25" borderId="58">
      <alignment horizontal="left"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88" fillId="25" borderId="58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88" fillId="25" borderId="58">
      <alignment horizontal="left" vertical="center"/>
    </xf>
    <xf numFmtId="180" fontId="71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106" fillId="14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114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8" applyNumberFormat="0" applyBorder="0" applyAlignment="0" applyProtection="0"/>
    <xf numFmtId="180" fontId="88" fillId="25" borderId="50">
      <alignment horizontal="left" vertical="center"/>
    </xf>
    <xf numFmtId="180" fontId="88" fillId="25" borderId="58">
      <alignment horizontal="left" vertical="center"/>
    </xf>
    <xf numFmtId="180" fontId="88" fillId="25" borderId="50">
      <alignment horizontal="left"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115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0" fontId="60" fillId="24" borderId="58" applyNumberFormat="0" applyBorder="0" applyAlignment="0" applyProtection="0"/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79" fontId="3" fillId="27" borderId="61" applyNumberFormat="0" applyFon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79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8" applyNumberFormat="0" applyBorder="0" applyAlignment="0" applyProtection="0"/>
    <xf numFmtId="180" fontId="88" fillId="25" borderId="58">
      <alignment horizontal="left" vertical="center"/>
    </xf>
    <xf numFmtId="180" fontId="88" fillId="25" borderId="58">
      <alignment horizontal="left"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0" fontId="60" fillId="24" borderId="58" applyNumberFormat="0" applyBorder="0" applyAlignment="0" applyProtection="0"/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79" fontId="88" fillId="25" borderId="58">
      <alignment horizontal="left" vertical="center"/>
    </xf>
    <xf numFmtId="180" fontId="70" fillId="14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88" fillId="25" borderId="58">
      <alignment horizontal="left" vertical="center"/>
    </xf>
    <xf numFmtId="179" fontId="88" fillId="25" borderId="58">
      <alignment horizontal="left" vertical="center"/>
    </xf>
    <xf numFmtId="179" fontId="88" fillId="25" borderId="58">
      <alignment horizontal="left"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107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106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79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79" fontId="114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70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9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106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107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0" fontId="3" fillId="0" borderId="0" applyProtection="0"/>
    <xf numFmtId="167" fontId="3" fillId="0" borderId="0" applyFont="0" applyFill="0" applyBorder="0" applyAlignment="0" applyProtection="0">
      <alignment vertical="center"/>
    </xf>
  </cellStyleXfs>
  <cellXfs count="761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 wrapText="1"/>
    </xf>
    <xf numFmtId="0" fontId="0" fillId="0" borderId="1" xfId="0" applyBorder="1"/>
    <xf numFmtId="0" fontId="1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11" fillId="2" borderId="1" xfId="0" applyFont="1" applyFill="1" applyBorder="1" applyAlignment="1">
      <alignment horizontal="left" vertical="center"/>
    </xf>
    <xf numFmtId="2" fontId="1" fillId="0" borderId="0" xfId="0" applyNumberFormat="1" applyFont="1" applyAlignment="1">
      <alignment horizontal="left" vertical="center" wrapText="1"/>
    </xf>
    <xf numFmtId="2" fontId="0" fillId="0" borderId="0" xfId="0" applyNumberFormat="1" applyAlignment="1">
      <alignment wrapText="1"/>
    </xf>
    <xf numFmtId="2" fontId="0" fillId="0" borderId="0" xfId="0" applyNumberFormat="1" applyAlignment="1">
      <alignment horizontal="left" wrapText="1"/>
    </xf>
    <xf numFmtId="2" fontId="0" fillId="0" borderId="0" xfId="0" applyNumberFormat="1"/>
    <xf numFmtId="0" fontId="12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11" fillId="2" borderId="1" xfId="0" applyFont="1" applyFill="1" applyBorder="1" applyAlignment="1">
      <alignment vertical="center"/>
    </xf>
    <xf numFmtId="49" fontId="18" fillId="0" borderId="1" xfId="0" applyNumberFormat="1" applyFont="1" applyBorder="1" applyAlignment="1">
      <alignment vertical="center" wrapText="1"/>
    </xf>
    <xf numFmtId="49" fontId="19" fillId="0" borderId="1" xfId="0" quotePrefix="1" applyNumberFormat="1" applyFont="1" applyBorder="1" applyAlignment="1">
      <alignment vertical="center" wrapText="1"/>
    </xf>
    <xf numFmtId="49" fontId="16" fillId="0" borderId="1" xfId="0" quotePrefix="1" applyNumberFormat="1" applyFont="1" applyBorder="1" applyAlignment="1">
      <alignment vertical="center" wrapText="1"/>
    </xf>
    <xf numFmtId="0" fontId="18" fillId="0" borderId="1" xfId="0" quotePrefix="1" applyFont="1" applyBorder="1" applyAlignment="1">
      <alignment vertical="center" wrapText="1"/>
    </xf>
    <xf numFmtId="0" fontId="18" fillId="0" borderId="1" xfId="0" quotePrefix="1" applyFont="1" applyBorder="1" applyAlignment="1">
      <alignment vertical="center"/>
    </xf>
    <xf numFmtId="49" fontId="19" fillId="0" borderId="5" xfId="0" quotePrefix="1" applyNumberFormat="1" applyFont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23" fillId="0" borderId="1" xfId="10" applyFont="1" applyBorder="1" applyAlignment="1">
      <alignment horizontal="center" vertical="center"/>
    </xf>
    <xf numFmtId="0" fontId="20" fillId="0" borderId="4" xfId="0" applyFont="1" applyBorder="1" applyAlignment="1">
      <alignment vertical="center" wrapText="1"/>
    </xf>
    <xf numFmtId="0" fontId="20" fillId="0" borderId="3" xfId="0" applyFont="1" applyBorder="1" applyAlignment="1">
      <alignment vertical="center" wrapText="1"/>
    </xf>
    <xf numFmtId="0" fontId="20" fillId="0" borderId="2" xfId="0" applyFont="1" applyBorder="1" applyAlignment="1">
      <alignment vertical="center" wrapText="1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22" fillId="0" borderId="1" xfId="8" applyFont="1" applyBorder="1" applyAlignment="1">
      <alignment horizontal="center" vertical="center" wrapText="1"/>
    </xf>
    <xf numFmtId="0" fontId="17" fillId="0" borderId="1" xfId="8" applyFont="1" applyBorder="1" applyAlignment="1">
      <alignment wrapText="1"/>
    </xf>
    <xf numFmtId="0" fontId="0" fillId="0" borderId="1" xfId="0" applyBorder="1" applyAlignment="1">
      <alignment horizontal="center"/>
    </xf>
    <xf numFmtId="0" fontId="22" fillId="0" borderId="1" xfId="0" applyFont="1" applyBorder="1" applyAlignment="1">
      <alignment horizontal="center" wrapText="1"/>
    </xf>
    <xf numFmtId="4" fontId="0" fillId="0" borderId="1" xfId="0" applyNumberFormat="1" applyBorder="1" applyAlignment="1">
      <alignment wrapText="1"/>
    </xf>
    <xf numFmtId="0" fontId="20" fillId="0" borderId="1" xfId="0" applyFont="1" applyBorder="1" applyAlignment="1">
      <alignment horizontal="left" vertical="center" wrapText="1"/>
    </xf>
    <xf numFmtId="0" fontId="0" fillId="4" borderId="1" xfId="0" applyFill="1" applyBorder="1" applyAlignment="1">
      <alignment horizontal="center" vertical="center"/>
    </xf>
    <xf numFmtId="0" fontId="17" fillId="3" borderId="1" xfId="1" applyFont="1" applyFill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172" fontId="17" fillId="3" borderId="1" xfId="0" applyNumberFormat="1" applyFont="1" applyFill="1" applyBorder="1" applyAlignment="1">
      <alignment horizontal="center" vertical="center" wrapText="1"/>
    </xf>
    <xf numFmtId="0" fontId="26" fillId="3" borderId="1" xfId="1" applyFont="1" applyFill="1" applyBorder="1" applyAlignment="1">
      <alignment horizontal="center" vertical="center" wrapText="1"/>
    </xf>
    <xf numFmtId="0" fontId="20" fillId="0" borderId="1" xfId="26" applyFont="1" applyBorder="1" applyAlignment="1">
      <alignment horizontal="center" vertical="center"/>
    </xf>
    <xf numFmtId="0" fontId="17" fillId="0" borderId="1" xfId="1" applyFont="1" applyBorder="1" applyAlignment="1">
      <alignment horizontal="center" vertical="center" wrapText="1"/>
    </xf>
    <xf numFmtId="0" fontId="27" fillId="5" borderId="1" xfId="0" applyFont="1" applyFill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/>
    </xf>
    <xf numFmtId="0" fontId="21" fillId="3" borderId="1" xfId="0" applyFont="1" applyFill="1" applyBorder="1" applyAlignment="1">
      <alignment horizontal="center" vertical="center" wrapText="1"/>
    </xf>
    <xf numFmtId="173" fontId="17" fillId="3" borderId="1" xfId="1" applyNumberFormat="1" applyFont="1" applyFill="1" applyBorder="1" applyAlignment="1">
      <alignment horizontal="center" vertical="center" wrapText="1"/>
    </xf>
    <xf numFmtId="49" fontId="17" fillId="3" borderId="1" xfId="1" applyNumberFormat="1" applyFont="1" applyFill="1" applyBorder="1" applyAlignment="1">
      <alignment horizontal="center" vertical="center" wrapText="1"/>
    </xf>
    <xf numFmtId="0" fontId="17" fillId="0" borderId="1" xfId="1" applyFont="1" applyBorder="1" applyAlignment="1">
      <alignment horizontal="center" vertical="center"/>
    </xf>
    <xf numFmtId="49" fontId="20" fillId="0" borderId="1" xfId="0" applyNumberFormat="1" applyFont="1" applyBorder="1" applyAlignment="1">
      <alignment horizontal="center" vertical="center" wrapText="1" shrinkToFit="1"/>
    </xf>
    <xf numFmtId="49" fontId="20" fillId="0" borderId="1" xfId="1" applyNumberFormat="1" applyFont="1" applyBorder="1" applyAlignment="1">
      <alignment horizontal="center" vertical="center" wrapText="1"/>
    </xf>
    <xf numFmtId="0" fontId="20" fillId="3" borderId="1" xfId="1" applyFont="1" applyFill="1" applyBorder="1" applyAlignment="1">
      <alignment horizontal="center" vertical="center" wrapText="1"/>
    </xf>
    <xf numFmtId="4" fontId="0" fillId="0" borderId="1" xfId="0" applyNumberFormat="1" applyBorder="1" applyAlignment="1">
      <alignment vertical="center" wrapText="1"/>
    </xf>
    <xf numFmtId="0" fontId="2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" fontId="28" fillId="0" borderId="1" xfId="0" applyNumberFormat="1" applyFont="1" applyBorder="1" applyAlignment="1">
      <alignment vertical="center" wrapText="1"/>
    </xf>
    <xf numFmtId="0" fontId="0" fillId="0" borderId="0" xfId="0" applyAlignment="1">
      <alignment horizontal="center"/>
    </xf>
    <xf numFmtId="0" fontId="20" fillId="0" borderId="1" xfId="0" applyFont="1" applyBorder="1" applyAlignment="1">
      <alignment vertical="center" wrapText="1"/>
    </xf>
    <xf numFmtId="0" fontId="1" fillId="2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vertical="center" wrapText="1"/>
    </xf>
    <xf numFmtId="0" fontId="29" fillId="0" borderId="1" xfId="0" applyFont="1" applyBorder="1" applyAlignment="1">
      <alignment horizontal="left" vertical="center" wrapText="1"/>
    </xf>
    <xf numFmtId="174" fontId="17" fillId="3" borderId="1" xfId="1" applyNumberFormat="1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6" fillId="0" borderId="1" xfId="1" applyFont="1" applyBorder="1" applyAlignment="1">
      <alignment horizontal="center" vertical="center" wrapText="1"/>
    </xf>
    <xf numFmtId="174" fontId="26" fillId="3" borderId="1" xfId="12" applyNumberFormat="1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/>
    </xf>
    <xf numFmtId="175" fontId="21" fillId="0" borderId="1" xfId="0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shrinkToFit="1"/>
    </xf>
    <xf numFmtId="49" fontId="20" fillId="3" borderId="1" xfId="1" applyNumberFormat="1" applyFont="1" applyFill="1" applyBorder="1" applyAlignment="1">
      <alignment horizontal="center" vertical="center" wrapText="1"/>
    </xf>
    <xf numFmtId="174" fontId="17" fillId="3" borderId="1" xfId="27" quotePrefix="1" applyNumberFormat="1" applyFont="1" applyFill="1" applyBorder="1" applyAlignment="1">
      <alignment horizontal="center" vertical="center" wrapText="1"/>
    </xf>
    <xf numFmtId="0" fontId="21" fillId="0" borderId="1" xfId="8" applyFont="1" applyBorder="1" applyAlignment="1">
      <alignment horizontal="center" vertical="center"/>
    </xf>
    <xf numFmtId="174" fontId="17" fillId="3" borderId="1" xfId="27" quotePrefix="1" applyNumberFormat="1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26" fillId="0" borderId="1" xfId="1" applyNumberFormat="1" applyFont="1" applyBorder="1" applyAlignment="1">
      <alignment horizontal="center" vertical="center" wrapText="1"/>
    </xf>
    <xf numFmtId="174" fontId="13" fillId="0" borderId="1" xfId="0" applyNumberFormat="1" applyFont="1" applyBorder="1" applyAlignment="1">
      <alignment vertical="center"/>
    </xf>
    <xf numFmtId="0" fontId="0" fillId="0" borderId="0" xfId="0" applyAlignment="1">
      <alignment horizontal="left" wrapText="1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2" fontId="0" fillId="4" borderId="0" xfId="0" applyNumberFormat="1" applyFill="1" applyAlignment="1">
      <alignment horizontal="left"/>
    </xf>
    <xf numFmtId="1" fontId="0" fillId="4" borderId="0" xfId="0" applyNumberFormat="1" applyFill="1" applyAlignment="1">
      <alignment horizontal="left"/>
    </xf>
    <xf numFmtId="49" fontId="0" fillId="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0" fontId="0" fillId="4" borderId="0" xfId="0" applyFill="1" applyAlignment="1">
      <alignment vertical="center"/>
    </xf>
    <xf numFmtId="4" fontId="0" fillId="0" borderId="1" xfId="0" applyNumberFormat="1" applyBorder="1" applyAlignment="1">
      <alignment horizontal="left" vertical="center" wrapText="1"/>
    </xf>
    <xf numFmtId="0" fontId="26" fillId="0" borderId="1" xfId="0" applyFont="1" applyBorder="1" applyAlignment="1">
      <alignment horizontal="center" vertical="center" shrinkToFit="1"/>
    </xf>
    <xf numFmtId="0" fontId="20" fillId="3" borderId="1" xfId="1" applyFont="1" applyFill="1" applyBorder="1" applyAlignment="1">
      <alignment vertical="center" wrapText="1"/>
    </xf>
    <xf numFmtId="49" fontId="17" fillId="0" borderId="1" xfId="1" applyNumberFormat="1" applyFont="1" applyBorder="1" applyAlignment="1">
      <alignment vertical="center" wrapText="1"/>
    </xf>
    <xf numFmtId="49" fontId="17" fillId="3" borderId="1" xfId="1" applyNumberFormat="1" applyFont="1" applyFill="1" applyBorder="1" applyAlignment="1">
      <alignment vertical="center" wrapText="1"/>
    </xf>
    <xf numFmtId="49" fontId="20" fillId="0" borderId="1" xfId="1" applyNumberFormat="1" applyFont="1" applyBorder="1" applyAlignment="1">
      <alignment vertical="center" wrapText="1"/>
    </xf>
    <xf numFmtId="0" fontId="17" fillId="0" borderId="1" xfId="0" applyFont="1" applyBorder="1" applyAlignment="1">
      <alignment vertical="center"/>
    </xf>
    <xf numFmtId="49" fontId="20" fillId="0" borderId="1" xfId="0" applyNumberFormat="1" applyFont="1" applyBorder="1" applyAlignment="1">
      <alignment vertical="center" wrapText="1" shrinkToFit="1"/>
    </xf>
    <xf numFmtId="49" fontId="31" fillId="0" borderId="1" xfId="0" applyNumberFormat="1" applyFont="1" applyBorder="1" applyAlignment="1">
      <alignment horizontal="left" vertical="center"/>
    </xf>
    <xf numFmtId="49" fontId="26" fillId="0" borderId="3" xfId="1" applyNumberFormat="1" applyFont="1" applyBorder="1" applyAlignment="1">
      <alignment horizontal="center" vertical="center" wrapText="1"/>
    </xf>
    <xf numFmtId="49" fontId="32" fillId="0" borderId="1" xfId="7" applyNumberFormat="1" applyFont="1" applyBorder="1" applyAlignment="1">
      <alignment horizontal="center" vertical="center" shrinkToFit="1"/>
    </xf>
    <xf numFmtId="49" fontId="17" fillId="0" borderId="1" xfId="1" applyNumberFormat="1" applyFont="1" applyBorder="1" applyAlignment="1">
      <alignment horizontal="center" vertical="center" wrapText="1"/>
    </xf>
    <xf numFmtId="0" fontId="26" fillId="0" borderId="1" xfId="2" applyFont="1" applyBorder="1" applyAlignment="1">
      <alignment horizontal="center" vertical="center"/>
    </xf>
    <xf numFmtId="174" fontId="26" fillId="3" borderId="1" xfId="1" applyNumberFormat="1" applyFont="1" applyFill="1" applyBorder="1" applyAlignment="1">
      <alignment horizontal="center" vertical="center" wrapText="1" shrinkToFit="1"/>
    </xf>
    <xf numFmtId="174" fontId="13" fillId="0" borderId="1" xfId="0" applyNumberFormat="1" applyFont="1" applyBorder="1" applyAlignment="1">
      <alignment horizontal="left" vertical="center"/>
    </xf>
    <xf numFmtId="4" fontId="28" fillId="0" borderId="1" xfId="0" applyNumberFormat="1" applyFont="1" applyBorder="1" applyAlignment="1">
      <alignment horizontal="left" vertical="center" wrapText="1"/>
    </xf>
    <xf numFmtId="0" fontId="33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13" fillId="0" borderId="1" xfId="0" applyFont="1" applyBorder="1" applyAlignment="1">
      <alignment horizontal="left" vertical="center" wrapText="1"/>
    </xf>
    <xf numFmtId="0" fontId="13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wrapText="1"/>
    </xf>
    <xf numFmtId="0" fontId="13" fillId="0" borderId="1" xfId="0" applyFont="1" applyBorder="1"/>
    <xf numFmtId="49" fontId="20" fillId="0" borderId="1" xfId="0" applyNumberFormat="1" applyFont="1" applyBorder="1" applyAlignment="1">
      <alignment horizontal="center" vertical="center" wrapText="1"/>
    </xf>
    <xf numFmtId="1" fontId="17" fillId="3" borderId="1" xfId="1" applyNumberFormat="1" applyFont="1" applyFill="1" applyBorder="1" applyAlignment="1">
      <alignment horizontal="center" vertical="center" wrapText="1"/>
    </xf>
    <xf numFmtId="1" fontId="17" fillId="0" borderId="1" xfId="2" applyNumberFormat="1" applyFont="1" applyBorder="1" applyAlignment="1">
      <alignment horizontal="center" vertical="center"/>
    </xf>
    <xf numFmtId="1" fontId="17" fillId="3" borderId="1" xfId="1" applyNumberFormat="1" applyFont="1" applyFill="1" applyBorder="1" applyAlignment="1">
      <alignment horizontal="center" vertical="center" wrapText="1" shrinkToFit="1"/>
    </xf>
    <xf numFmtId="1" fontId="17" fillId="0" borderId="1" xfId="0" applyNumberFormat="1" applyFont="1" applyBorder="1" applyAlignment="1">
      <alignment horizontal="center" vertical="center" wrapText="1"/>
    </xf>
    <xf numFmtId="1" fontId="17" fillId="3" borderId="1" xfId="0" applyNumberFormat="1" applyFont="1" applyFill="1" applyBorder="1" applyAlignment="1">
      <alignment horizontal="center" vertical="center" wrapText="1"/>
    </xf>
    <xf numFmtId="1" fontId="26" fillId="0" borderId="1" xfId="1" applyNumberFormat="1" applyFont="1" applyBorder="1" applyAlignment="1">
      <alignment horizontal="center" vertical="center" wrapText="1"/>
    </xf>
    <xf numFmtId="1" fontId="26" fillId="3" borderId="1" xfId="1" applyNumberFormat="1" applyFont="1" applyFill="1" applyBorder="1" applyAlignment="1">
      <alignment horizontal="center" vertical="center" wrapText="1"/>
    </xf>
    <xf numFmtId="1" fontId="17" fillId="3" borderId="1" xfId="0" applyNumberFormat="1" applyFont="1" applyFill="1" applyBorder="1" applyAlignment="1">
      <alignment horizontal="center" vertical="center"/>
    </xf>
    <xf numFmtId="1" fontId="21" fillId="3" borderId="1" xfId="0" applyNumberFormat="1" applyFont="1" applyFill="1" applyBorder="1" applyAlignment="1">
      <alignment horizontal="center" vertical="center"/>
    </xf>
    <xf numFmtId="1" fontId="20" fillId="3" borderId="1" xfId="0" applyNumberFormat="1" applyFont="1" applyFill="1" applyBorder="1" applyAlignment="1">
      <alignment horizontal="center" vertical="center"/>
    </xf>
    <xf numFmtId="1" fontId="20" fillId="0" borderId="1" xfId="0" applyNumberFormat="1" applyFont="1" applyBorder="1" applyAlignment="1">
      <alignment horizontal="center" vertical="center"/>
    </xf>
    <xf numFmtId="0" fontId="13" fillId="0" borderId="1" xfId="0" quotePrefix="1" applyFont="1" applyBorder="1"/>
    <xf numFmtId="49" fontId="26" fillId="3" borderId="1" xfId="1" applyNumberFormat="1" applyFont="1" applyFill="1" applyBorder="1" applyAlignment="1">
      <alignment horizontal="center" vertical="center" wrapText="1"/>
    </xf>
    <xf numFmtId="0" fontId="17" fillId="6" borderId="1" xfId="1" applyFont="1" applyFill="1" applyBorder="1" applyAlignment="1">
      <alignment horizontal="center" vertical="center" wrapText="1"/>
    </xf>
    <xf numFmtId="1" fontId="35" fillId="0" borderId="1" xfId="0" applyNumberFormat="1" applyFont="1" applyBorder="1" applyAlignment="1">
      <alignment horizontal="center" vertical="center"/>
    </xf>
    <xf numFmtId="173" fontId="34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" fontId="26" fillId="0" borderId="1" xfId="0" applyNumberFormat="1" applyFont="1" applyBorder="1" applyAlignment="1">
      <alignment horizontal="center" vertical="center" wrapText="1"/>
    </xf>
    <xf numFmtId="1" fontId="20" fillId="0" borderId="1" xfId="0" applyNumberFormat="1" applyFont="1" applyBorder="1" applyAlignment="1">
      <alignment horizontal="center" vertical="center" wrapText="1"/>
    </xf>
    <xf numFmtId="0" fontId="13" fillId="0" borderId="1" xfId="0" applyFont="1" applyBorder="1" applyAlignment="1">
      <alignment vertical="center" wrapText="1"/>
    </xf>
    <xf numFmtId="0" fontId="27" fillId="0" borderId="1" xfId="0" applyFont="1" applyBorder="1" applyAlignment="1">
      <alignment horizontal="center" vertical="center" wrapText="1" shrinkToFit="1"/>
    </xf>
    <xf numFmtId="0" fontId="20" fillId="0" borderId="1" xfId="0" applyFont="1" applyBorder="1" applyAlignment="1" applyProtection="1">
      <alignment horizontal="center" vertical="center"/>
      <protection locked="0" hidden="1"/>
    </xf>
    <xf numFmtId="0" fontId="17" fillId="3" borderId="1" xfId="5" applyNumberFormat="1" applyFont="1" applyFill="1" applyBorder="1" applyAlignment="1">
      <alignment horizontal="center" vertical="center" wrapText="1"/>
    </xf>
    <xf numFmtId="0" fontId="17" fillId="0" borderId="1" xfId="2" applyFont="1" applyBorder="1" applyAlignment="1">
      <alignment horizontal="center" vertical="center"/>
    </xf>
    <xf numFmtId="0" fontId="20" fillId="3" borderId="1" xfId="0" quotePrefix="1" applyFont="1" applyFill="1" applyBorder="1" applyAlignment="1">
      <alignment horizontal="center" vertical="center" wrapText="1"/>
    </xf>
    <xf numFmtId="49" fontId="27" fillId="0" borderId="1" xfId="0" applyNumberFormat="1" applyFont="1" applyBorder="1" applyAlignment="1">
      <alignment horizontal="center" vertical="center" wrapText="1"/>
    </xf>
    <xf numFmtId="0" fontId="21" fillId="0" borderId="1" xfId="16" applyNumberFormat="1" applyFont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17" fillId="3" borderId="1" xfId="5" applyNumberFormat="1" applyFont="1" applyFill="1" applyBorder="1" applyAlignment="1">
      <alignment horizontal="center" vertical="center"/>
    </xf>
    <xf numFmtId="49" fontId="20" fillId="3" borderId="1" xfId="0" applyNumberFormat="1" applyFont="1" applyFill="1" applyBorder="1" applyAlignment="1">
      <alignment horizontal="center" vertical="center" wrapText="1" shrinkToFit="1"/>
    </xf>
    <xf numFmtId="169" fontId="17" fillId="3" borderId="1" xfId="5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 wrapText="1"/>
    </xf>
    <xf numFmtId="174" fontId="17" fillId="0" borderId="1" xfId="1" applyNumberFormat="1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173" fontId="17" fillId="0" borderId="6" xfId="0" applyNumberFormat="1" applyFont="1" applyBorder="1" applyAlignment="1">
      <alignment horizontal="center" vertical="center" wrapText="1"/>
    </xf>
    <xf numFmtId="173" fontId="17" fillId="0" borderId="1" xfId="0" applyNumberFormat="1" applyFont="1" applyBorder="1" applyAlignment="1">
      <alignment horizontal="center" vertical="center" wrapText="1"/>
    </xf>
    <xf numFmtId="49" fontId="17" fillId="3" borderId="3" xfId="1" applyNumberFormat="1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49" fontId="17" fillId="3" borderId="1" xfId="0" applyNumberFormat="1" applyFont="1" applyFill="1" applyBorder="1" applyAlignment="1">
      <alignment horizontal="center" vertical="center" wrapText="1"/>
    </xf>
    <xf numFmtId="174" fontId="17" fillId="3" borderId="1" xfId="1" applyNumberFormat="1" applyFont="1" applyFill="1" applyBorder="1" applyAlignment="1">
      <alignment horizontal="center" vertical="center" wrapText="1" shrinkToFit="1"/>
    </xf>
    <xf numFmtId="0" fontId="20" fillId="0" borderId="1" xfId="2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3" fillId="0" borderId="0" xfId="0" applyFont="1" applyAlignment="1">
      <alignment wrapText="1"/>
    </xf>
    <xf numFmtId="174" fontId="22" fillId="3" borderId="1" xfId="27" applyNumberFormat="1" applyFont="1" applyFill="1" applyBorder="1" applyAlignment="1">
      <alignment horizontal="center" vertical="center" shrinkToFit="1"/>
    </xf>
    <xf numFmtId="0" fontId="22" fillId="0" borderId="1" xfId="8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0" fontId="36" fillId="0" borderId="3" xfId="8" applyFont="1" applyBorder="1" applyAlignment="1">
      <alignment horizontal="center" vertical="center"/>
    </xf>
    <xf numFmtId="49" fontId="17" fillId="3" borderId="2" xfId="1" applyNumberFormat="1" applyFont="1" applyFill="1" applyBorder="1" applyAlignment="1">
      <alignment horizontal="center" vertical="center" wrapText="1"/>
    </xf>
    <xf numFmtId="176" fontId="17" fillId="3" borderId="1" xfId="0" applyNumberFormat="1" applyFont="1" applyFill="1" applyBorder="1" applyAlignment="1">
      <alignment horizontal="center" vertical="center" wrapText="1"/>
    </xf>
    <xf numFmtId="0" fontId="17" fillId="3" borderId="2" xfId="0" applyFont="1" applyFill="1" applyBorder="1" applyAlignment="1">
      <alignment horizontal="center" vertical="center" wrapText="1"/>
    </xf>
    <xf numFmtId="49" fontId="26" fillId="3" borderId="1" xfId="1" applyNumberFormat="1" applyFont="1" applyFill="1" applyBorder="1" applyAlignment="1">
      <alignment vertical="center" wrapText="1"/>
    </xf>
    <xf numFmtId="0" fontId="0" fillId="0" borderId="1" xfId="0" applyBorder="1" applyAlignment="1">
      <alignment horizontal="left" vertical="center" wrapText="1"/>
    </xf>
    <xf numFmtId="0" fontId="37" fillId="0" borderId="1" xfId="0" applyFont="1" applyBorder="1" applyAlignment="1">
      <alignment vertical="center" wrapText="1"/>
    </xf>
    <xf numFmtId="49" fontId="20" fillId="0" borderId="2" xfId="1" applyNumberFormat="1" applyFont="1" applyBorder="1" applyAlignment="1">
      <alignment horizontal="center" vertical="center" wrapText="1"/>
    </xf>
    <xf numFmtId="172" fontId="20" fillId="0" borderId="2" xfId="1" applyNumberFormat="1" applyFont="1" applyBorder="1" applyAlignment="1">
      <alignment horizontal="center" vertical="center" wrapText="1"/>
    </xf>
    <xf numFmtId="0" fontId="26" fillId="0" borderId="2" xfId="0" applyFont="1" applyBorder="1" applyAlignment="1">
      <alignment horizontal="center" vertical="center" shrinkToFit="1"/>
    </xf>
    <xf numFmtId="49" fontId="0" fillId="0" borderId="0" xfId="0" quotePrefix="1" applyNumberFormat="1" applyAlignment="1">
      <alignment horizontal="left"/>
    </xf>
    <xf numFmtId="0" fontId="37" fillId="0" borderId="0" xfId="0" applyFont="1" applyAlignment="1">
      <alignment vertical="center"/>
    </xf>
    <xf numFmtId="0" fontId="0" fillId="0" borderId="0" xfId="0" applyAlignment="1">
      <alignment horizontal="left"/>
    </xf>
    <xf numFmtId="0" fontId="11" fillId="2" borderId="2" xfId="0" applyFont="1" applyFill="1" applyBorder="1" applyAlignment="1">
      <alignment horizontal="left" vertical="center"/>
    </xf>
    <xf numFmtId="0" fontId="1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0" fillId="0" borderId="3" xfId="0" applyFont="1" applyBorder="1" applyAlignment="1">
      <alignment horizontal="left" vertical="center" wrapText="1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7" fillId="0" borderId="3" xfId="0" applyFont="1" applyBorder="1" applyAlignment="1">
      <alignment horizontal="center" vertical="center"/>
    </xf>
    <xf numFmtId="0" fontId="17" fillId="0" borderId="3" xfId="0" applyFont="1" applyBorder="1" applyAlignment="1">
      <alignment vertical="center"/>
    </xf>
    <xf numFmtId="0" fontId="17" fillId="3" borderId="2" xfId="0" applyFont="1" applyFill="1" applyBorder="1" applyAlignment="1">
      <alignment horizontal="center" vertical="center" shrinkToFit="1"/>
    </xf>
    <xf numFmtId="49" fontId="17" fillId="3" borderId="1" xfId="0" quotePrefix="1" applyNumberFormat="1" applyFont="1" applyFill="1" applyBorder="1" applyAlignment="1">
      <alignment horizontal="center" vertical="center" wrapText="1"/>
    </xf>
    <xf numFmtId="49" fontId="17" fillId="0" borderId="1" xfId="0" quotePrefix="1" applyNumberFormat="1" applyFont="1" applyBorder="1" applyAlignment="1">
      <alignment horizontal="center" vertical="center" wrapText="1"/>
    </xf>
    <xf numFmtId="0" fontId="27" fillId="0" borderId="9" xfId="0" applyFont="1" applyBorder="1" applyAlignment="1">
      <alignment horizontal="center" vertical="center" shrinkToFit="1"/>
    </xf>
    <xf numFmtId="49" fontId="26" fillId="0" borderId="1" xfId="0" applyNumberFormat="1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/>
    </xf>
    <xf numFmtId="168" fontId="20" fillId="0" borderId="1" xfId="26" applyNumberFormat="1" applyFont="1" applyBorder="1" applyAlignment="1">
      <alignment horizontal="center" vertical="center"/>
    </xf>
    <xf numFmtId="168" fontId="17" fillId="3" borderId="1" xfId="22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 shrinkToFit="1"/>
    </xf>
    <xf numFmtId="0" fontId="37" fillId="0" borderId="1" xfId="0" applyFont="1" applyBorder="1" applyAlignment="1">
      <alignment horizontal="center" vertical="center"/>
    </xf>
    <xf numFmtId="0" fontId="38" fillId="0" borderId="1" xfId="1" applyFon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174" fontId="17" fillId="3" borderId="1" xfId="1" applyNumberFormat="1" applyFont="1" applyFill="1" applyBorder="1" applyAlignment="1">
      <alignment horizontal="left" vertical="center" wrapText="1"/>
    </xf>
    <xf numFmtId="49" fontId="29" fillId="0" borderId="1" xfId="1" applyNumberFormat="1" applyFont="1" applyBorder="1" applyAlignment="1">
      <alignment horizontal="center" vertical="center" wrapText="1"/>
    </xf>
    <xf numFmtId="0" fontId="12" fillId="0" borderId="1" xfId="2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 shrinkToFit="1"/>
    </xf>
    <xf numFmtId="0" fontId="12" fillId="0" borderId="1" xfId="0" applyFont="1" applyBorder="1" applyAlignment="1">
      <alignment horizontal="center" vertical="center"/>
    </xf>
    <xf numFmtId="0" fontId="12" fillId="0" borderId="1" xfId="1" applyFont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/>
    </xf>
    <xf numFmtId="0" fontId="12" fillId="0" borderId="1" xfId="0" applyFont="1" applyBorder="1" applyAlignment="1" applyProtection="1">
      <alignment horizontal="center" vertical="center"/>
      <protection locked="0" hidden="1"/>
    </xf>
    <xf numFmtId="174" fontId="12" fillId="3" borderId="1" xfId="1" applyNumberFormat="1" applyFont="1" applyFill="1" applyBorder="1" applyAlignment="1">
      <alignment horizontal="center" vertical="center" wrapText="1" shrinkToFit="1"/>
    </xf>
    <xf numFmtId="174" fontId="20" fillId="3" borderId="1" xfId="1" applyNumberFormat="1" applyFont="1" applyFill="1" applyBorder="1" applyAlignment="1">
      <alignment horizontal="left" vertical="center" wrapText="1"/>
    </xf>
    <xf numFmtId="0" fontId="12" fillId="3" borderId="1" xfId="2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20" fillId="3" borderId="2" xfId="0" applyFont="1" applyFill="1" applyBorder="1" applyAlignment="1">
      <alignment horizontal="center" vertical="center" shrinkToFit="1"/>
    </xf>
    <xf numFmtId="0" fontId="12" fillId="3" borderId="1" xfId="1" applyFont="1" applyFill="1" applyBorder="1" applyAlignment="1">
      <alignment horizontal="center" vertical="center" wrapText="1"/>
    </xf>
    <xf numFmtId="49" fontId="20" fillId="3" borderId="2" xfId="1" applyNumberFormat="1" applyFont="1" applyFill="1" applyBorder="1" applyAlignment="1">
      <alignment horizontal="center" vertical="center" wrapText="1"/>
    </xf>
    <xf numFmtId="49" fontId="20" fillId="3" borderId="3" xfId="1" applyNumberFormat="1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12" fillId="3" borderId="11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37" fillId="0" borderId="1" xfId="0" applyFont="1" applyBorder="1" applyAlignment="1">
      <alignment horizontal="left" vertical="center" wrapText="1"/>
    </xf>
    <xf numFmtId="174" fontId="0" fillId="0" borderId="1" xfId="0" applyNumberFormat="1" applyBorder="1" applyAlignment="1">
      <alignment horizontal="left" vertical="center"/>
    </xf>
    <xf numFmtId="0" fontId="18" fillId="0" borderId="1" xfId="0" applyFont="1" applyBorder="1" applyAlignment="1">
      <alignment horizontal="left" vertical="center" wrapText="1"/>
    </xf>
    <xf numFmtId="0" fontId="40" fillId="0" borderId="1" xfId="0" applyFont="1" applyBorder="1" applyAlignment="1">
      <alignment horizontal="left" vertical="center" wrapText="1"/>
    </xf>
    <xf numFmtId="0" fontId="17" fillId="0" borderId="2" xfId="0" applyFont="1" applyBorder="1" applyAlignment="1">
      <alignment vertical="center"/>
    </xf>
    <xf numFmtId="0" fontId="17" fillId="0" borderId="4" xfId="0" applyFont="1" applyBorder="1" applyAlignment="1">
      <alignment vertical="center"/>
    </xf>
    <xf numFmtId="0" fontId="41" fillId="0" borderId="1" xfId="0" applyFont="1" applyBorder="1" applyAlignment="1">
      <alignment horizontal="left" vertical="center"/>
    </xf>
    <xf numFmtId="0" fontId="41" fillId="0" borderId="1" xfId="0" applyFont="1" applyBorder="1" applyAlignment="1">
      <alignment vertical="center"/>
    </xf>
    <xf numFmtId="49" fontId="17" fillId="0" borderId="1" xfId="0" applyNumberFormat="1" applyFont="1" applyBorder="1" applyAlignment="1">
      <alignment horizontal="center" vertical="center" shrinkToFit="1"/>
    </xf>
    <xf numFmtId="0" fontId="28" fillId="0" borderId="1" xfId="0" applyFont="1" applyBorder="1" applyAlignment="1">
      <alignment vertical="center"/>
    </xf>
    <xf numFmtId="0" fontId="16" fillId="0" borderId="1" xfId="0" applyFont="1" applyBorder="1" applyAlignment="1">
      <alignment horizontal="center" vertical="center" wrapText="1"/>
    </xf>
    <xf numFmtId="0" fontId="16" fillId="0" borderId="1" xfId="2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 shrinkToFit="1"/>
    </xf>
    <xf numFmtId="174" fontId="16" fillId="3" borderId="1" xfId="1" applyNumberFormat="1" applyFont="1" applyFill="1" applyBorder="1" applyAlignment="1">
      <alignment horizontal="center" vertical="center" shrinkToFit="1"/>
    </xf>
    <xf numFmtId="0" fontId="16" fillId="3" borderId="1" xfId="0" applyFont="1" applyFill="1" applyBorder="1" applyAlignment="1">
      <alignment horizontal="center" vertical="center" wrapText="1"/>
    </xf>
    <xf numFmtId="172" fontId="16" fillId="0" borderId="11" xfId="0" applyNumberFormat="1" applyFont="1" applyBorder="1" applyAlignment="1">
      <alignment horizontal="center" vertical="center" wrapText="1"/>
    </xf>
    <xf numFmtId="174" fontId="19" fillId="0" borderId="1" xfId="0" applyNumberFormat="1" applyFont="1" applyBorder="1" applyAlignment="1">
      <alignment horizontal="center" vertical="center"/>
    </xf>
    <xf numFmtId="0" fontId="16" fillId="0" borderId="1" xfId="1" applyFont="1" applyBorder="1" applyAlignment="1">
      <alignment horizontal="center" vertical="center" wrapText="1"/>
    </xf>
    <xf numFmtId="174" fontId="16" fillId="3" borderId="1" xfId="0" applyNumberFormat="1" applyFont="1" applyFill="1" applyBorder="1" applyAlignment="1">
      <alignment horizontal="center" vertical="center"/>
    </xf>
    <xf numFmtId="49" fontId="16" fillId="3" borderId="6" xfId="0" applyNumberFormat="1" applyFont="1" applyFill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 wrapText="1" shrinkToFit="1"/>
    </xf>
    <xf numFmtId="0" fontId="43" fillId="0" borderId="1" xfId="0" applyFont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 shrinkToFit="1"/>
    </xf>
    <xf numFmtId="0" fontId="16" fillId="3" borderId="1" xfId="5" applyNumberFormat="1" applyFont="1" applyFill="1" applyBorder="1" applyAlignment="1">
      <alignment horizontal="center" vertical="center" wrapText="1"/>
    </xf>
    <xf numFmtId="169" fontId="16" fillId="3" borderId="1" xfId="5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6" fillId="0" borderId="1" xfId="0" applyFont="1" applyBorder="1" applyAlignment="1" applyProtection="1">
      <alignment horizontal="center" vertical="center"/>
      <protection locked="0" hidden="1"/>
    </xf>
    <xf numFmtId="0" fontId="18" fillId="0" borderId="1" xfId="0" applyFont="1" applyBorder="1" applyAlignment="1" applyProtection="1">
      <alignment horizontal="center" vertical="center"/>
      <protection locked="0" hidden="1"/>
    </xf>
    <xf numFmtId="0" fontId="16" fillId="0" borderId="1" xfId="0" applyFont="1" applyBorder="1" applyAlignment="1">
      <alignment horizontal="center" vertical="center"/>
    </xf>
    <xf numFmtId="49" fontId="44" fillId="0" borderId="1" xfId="1" applyNumberFormat="1" applyFont="1" applyBorder="1" applyAlignment="1">
      <alignment horizontal="center" vertical="center" wrapText="1"/>
    </xf>
    <xf numFmtId="0" fontId="44" fillId="3" borderId="1" xfId="0" applyFont="1" applyFill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6" fillId="3" borderId="1" xfId="2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 shrinkToFit="1"/>
    </xf>
    <xf numFmtId="49" fontId="18" fillId="0" borderId="1" xfId="0" applyNumberFormat="1" applyFont="1" applyBorder="1" applyAlignment="1">
      <alignment horizontal="center" vertical="center" wrapText="1" shrinkToFit="1"/>
    </xf>
    <xf numFmtId="49" fontId="16" fillId="0" borderId="1" xfId="0" applyNumberFormat="1" applyFont="1" applyBorder="1" applyAlignment="1">
      <alignment horizontal="center" vertical="center" wrapText="1" shrinkToFit="1"/>
    </xf>
    <xf numFmtId="0" fontId="16" fillId="3" borderId="1" xfId="1" applyFont="1" applyFill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174" fontId="44" fillId="3" borderId="1" xfId="1" applyNumberFormat="1" applyFont="1" applyFill="1" applyBorder="1" applyAlignment="1">
      <alignment horizontal="center" vertical="center" wrapText="1"/>
    </xf>
    <xf numFmtId="0" fontId="0" fillId="4" borderId="1" xfId="0" applyFill="1" applyBorder="1" applyAlignment="1">
      <alignment vertical="center"/>
    </xf>
    <xf numFmtId="0" fontId="44" fillId="0" borderId="2" xfId="0" applyFont="1" applyBorder="1" applyAlignment="1">
      <alignment horizontal="center" vertical="center" shrinkToFit="1"/>
    </xf>
    <xf numFmtId="0" fontId="18" fillId="0" borderId="5" xfId="0" applyFont="1" applyBorder="1" applyAlignment="1">
      <alignment horizontal="center" vertical="center"/>
    </xf>
    <xf numFmtId="0" fontId="44" fillId="0" borderId="1" xfId="1" applyFont="1" applyBorder="1" applyAlignment="1">
      <alignment horizontal="center" vertical="center" wrapText="1"/>
    </xf>
    <xf numFmtId="0" fontId="16" fillId="3" borderId="1" xfId="21" applyNumberFormat="1" applyFont="1" applyFill="1" applyBorder="1" applyAlignment="1">
      <alignment horizontal="center" vertical="center" wrapText="1"/>
    </xf>
    <xf numFmtId="168" fontId="16" fillId="3" borderId="1" xfId="22" applyNumberFormat="1" applyFont="1" applyFill="1" applyBorder="1" applyAlignment="1">
      <alignment horizontal="center" vertical="center"/>
    </xf>
    <xf numFmtId="0" fontId="16" fillId="3" borderId="1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 shrinkToFit="1"/>
    </xf>
    <xf numFmtId="0" fontId="16" fillId="0" borderId="14" xfId="2" applyFont="1" applyBorder="1" applyAlignment="1">
      <alignment horizontal="center" vertical="center"/>
    </xf>
    <xf numFmtId="0" fontId="44" fillId="0" borderId="1" xfId="2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44" fillId="0" borderId="10" xfId="0" applyFont="1" applyBorder="1" applyAlignment="1">
      <alignment horizontal="center" vertical="center" wrapText="1"/>
    </xf>
    <xf numFmtId="0" fontId="44" fillId="3" borderId="1" xfId="1" applyFont="1" applyFill="1" applyBorder="1" applyAlignment="1">
      <alignment horizontal="center" vertical="center" wrapText="1"/>
    </xf>
    <xf numFmtId="0" fontId="44" fillId="3" borderId="1" xfId="0" applyFont="1" applyFill="1" applyBorder="1" applyAlignment="1">
      <alignment horizontal="center" vertical="center" wrapText="1"/>
    </xf>
    <xf numFmtId="0" fontId="44" fillId="0" borderId="1" xfId="0" applyFont="1" applyBorder="1" applyAlignment="1">
      <alignment horizontal="center" vertical="center" wrapText="1"/>
    </xf>
    <xf numFmtId="49" fontId="44" fillId="3" borderId="1" xfId="1" applyNumberFormat="1" applyFont="1" applyFill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174" fontId="16" fillId="0" borderId="1" xfId="30" applyNumberFormat="1" applyFont="1" applyBorder="1" applyAlignment="1">
      <alignment horizontal="center" vertical="center"/>
    </xf>
    <xf numFmtId="174" fontId="18" fillId="0" borderId="1" xfId="17" applyNumberFormat="1" applyFont="1" applyBorder="1" applyAlignment="1">
      <alignment horizontal="center" vertical="center"/>
    </xf>
    <xf numFmtId="49" fontId="16" fillId="3" borderId="3" xfId="1" applyNumberFormat="1" applyFont="1" applyFill="1" applyBorder="1" applyAlignment="1">
      <alignment horizontal="center" vertical="center" wrapText="1"/>
    </xf>
    <xf numFmtId="174" fontId="16" fillId="0" borderId="1" xfId="17" quotePrefix="1" applyNumberFormat="1" applyFont="1" applyBorder="1" applyAlignment="1">
      <alignment horizontal="center" vertical="center" wrapText="1"/>
    </xf>
    <xf numFmtId="168" fontId="18" fillId="0" borderId="1" xfId="26" applyNumberFormat="1" applyFont="1" applyBorder="1" applyAlignment="1">
      <alignment horizontal="center" vertical="center"/>
    </xf>
    <xf numFmtId="49" fontId="16" fillId="3" borderId="1" xfId="1" applyNumberFormat="1" applyFont="1" applyFill="1" applyBorder="1" applyAlignment="1">
      <alignment horizontal="center" vertical="center" wrapText="1"/>
    </xf>
    <xf numFmtId="43" fontId="16" fillId="3" borderId="1" xfId="29" applyFont="1" applyFill="1" applyBorder="1" applyAlignment="1">
      <alignment horizontal="center" vertical="center" wrapText="1"/>
    </xf>
    <xf numFmtId="174" fontId="17" fillId="0" borderId="1" xfId="1" applyNumberFormat="1" applyFont="1" applyBorder="1" applyAlignment="1">
      <alignment horizontal="center" vertical="center" wrapText="1" shrinkToFit="1"/>
    </xf>
    <xf numFmtId="174" fontId="17" fillId="0" borderId="3" xfId="1" applyNumberFormat="1" applyFont="1" applyBorder="1" applyAlignment="1">
      <alignment horizontal="center" vertical="center" wrapText="1" shrinkToFit="1"/>
    </xf>
    <xf numFmtId="0" fontId="17" fillId="3" borderId="11" xfId="0" applyFont="1" applyFill="1" applyBorder="1" applyAlignment="1">
      <alignment horizontal="center" vertical="center"/>
    </xf>
    <xf numFmtId="174" fontId="17" fillId="3" borderId="3" xfId="1" applyNumberFormat="1" applyFont="1" applyFill="1" applyBorder="1" applyAlignment="1">
      <alignment horizontal="center" vertical="center" wrapText="1"/>
    </xf>
    <xf numFmtId="174" fontId="17" fillId="0" borderId="1" xfId="1" quotePrefix="1" applyNumberFormat="1" applyFont="1" applyBorder="1" applyAlignment="1">
      <alignment horizontal="left" vertical="center" wrapText="1" shrinkToFit="1"/>
    </xf>
    <xf numFmtId="0" fontId="41" fillId="0" borderId="1" xfId="0" applyFont="1" applyBorder="1" applyAlignment="1">
      <alignment horizontal="center" vertical="center"/>
    </xf>
    <xf numFmtId="0" fontId="45" fillId="0" borderId="1" xfId="0" applyFont="1" applyBorder="1" applyAlignment="1">
      <alignment vertical="center"/>
    </xf>
    <xf numFmtId="0" fontId="46" fillId="0" borderId="1" xfId="0" applyFont="1" applyBorder="1" applyAlignment="1">
      <alignment vertical="center"/>
    </xf>
    <xf numFmtId="0" fontId="45" fillId="0" borderId="1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174" fontId="17" fillId="3" borderId="1" xfId="1" applyNumberFormat="1" applyFont="1" applyFill="1" applyBorder="1" applyAlignment="1">
      <alignment horizontal="center" vertical="center" shrinkToFit="1"/>
    </xf>
    <xf numFmtId="0" fontId="22" fillId="3" borderId="1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0" fillId="3" borderId="1" xfId="2" applyFont="1" applyFill="1" applyBorder="1" applyAlignment="1">
      <alignment horizontal="center" vertical="center"/>
    </xf>
    <xf numFmtId="0" fontId="20" fillId="0" borderId="1" xfId="31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 shrinkToFit="1"/>
    </xf>
    <xf numFmtId="0" fontId="20" fillId="0" borderId="14" xfId="0" applyFont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 wrapText="1"/>
    </xf>
    <xf numFmtId="0" fontId="17" fillId="3" borderId="1" xfId="2" applyFont="1" applyFill="1" applyBorder="1" applyAlignment="1">
      <alignment horizontal="center" vertical="center"/>
    </xf>
    <xf numFmtId="174" fontId="17" fillId="0" borderId="1" xfId="30" applyNumberFormat="1" applyFont="1" applyBorder="1" applyAlignment="1">
      <alignment horizontal="center" vertical="center" wrapText="1"/>
    </xf>
    <xf numFmtId="174" fontId="20" fillId="0" borderId="1" xfId="17" applyNumberFormat="1" applyFont="1" applyBorder="1" applyAlignment="1">
      <alignment horizontal="center" vertical="center" wrapText="1"/>
    </xf>
    <xf numFmtId="174" fontId="17" fillId="0" borderId="1" xfId="17" quotePrefix="1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 shrinkToFit="1"/>
    </xf>
    <xf numFmtId="0" fontId="20" fillId="0" borderId="14" xfId="0" applyFont="1" applyBorder="1" applyAlignment="1">
      <alignment horizontal="center" vertical="center" wrapText="1" shrinkToFit="1"/>
    </xf>
    <xf numFmtId="173" fontId="17" fillId="0" borderId="1" xfId="1" applyNumberFormat="1" applyFont="1" applyBorder="1" applyAlignment="1">
      <alignment horizontal="center" vertical="center" wrapText="1"/>
    </xf>
    <xf numFmtId="49" fontId="17" fillId="0" borderId="1" xfId="0" applyNumberFormat="1" applyFont="1" applyBorder="1" applyAlignment="1">
      <alignment horizontal="center" vertical="center" wrapText="1"/>
    </xf>
    <xf numFmtId="0" fontId="20" fillId="0" borderId="1" xfId="33" applyFont="1" applyBorder="1" applyAlignment="1">
      <alignment horizontal="center" vertical="center" wrapText="1"/>
    </xf>
    <xf numFmtId="49" fontId="20" fillId="0" borderId="2" xfId="0" applyNumberFormat="1" applyFont="1" applyBorder="1" applyAlignment="1">
      <alignment horizontal="center" vertical="center" wrapText="1" shrinkToFit="1"/>
    </xf>
    <xf numFmtId="49" fontId="20" fillId="0" borderId="14" xfId="0" applyNumberFormat="1" applyFont="1" applyBorder="1" applyAlignment="1">
      <alignment horizontal="center" vertical="center" wrapText="1" shrinkToFit="1"/>
    </xf>
    <xf numFmtId="0" fontId="20" fillId="0" borderId="1" xfId="4" applyNumberFormat="1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shrinkToFit="1"/>
    </xf>
    <xf numFmtId="0" fontId="37" fillId="0" borderId="1" xfId="0" applyFont="1" applyBorder="1" applyAlignment="1">
      <alignment horizontal="center"/>
    </xf>
    <xf numFmtId="0" fontId="48" fillId="0" borderId="2" xfId="1" applyFont="1" applyBorder="1" applyAlignment="1">
      <alignment horizontal="center" vertical="center" wrapText="1"/>
    </xf>
    <xf numFmtId="49" fontId="48" fillId="0" borderId="1" xfId="1" applyNumberFormat="1" applyFont="1" applyBorder="1" applyAlignment="1">
      <alignment horizontal="center" vertical="center" wrapText="1"/>
    </xf>
    <xf numFmtId="174" fontId="47" fillId="0" borderId="1" xfId="1" applyNumberFormat="1" applyFont="1" applyBorder="1" applyAlignment="1">
      <alignment horizontal="left" vertical="center" wrapText="1"/>
    </xf>
    <xf numFmtId="0" fontId="20" fillId="0" borderId="1" xfId="0" applyFont="1" applyBorder="1" applyAlignment="1">
      <alignment horizontal="center" vertical="center" shrinkToFit="1"/>
    </xf>
    <xf numFmtId="0" fontId="27" fillId="0" borderId="1" xfId="0" applyFont="1" applyBorder="1" applyAlignment="1">
      <alignment horizontal="center" vertical="center" shrinkToFit="1"/>
    </xf>
    <xf numFmtId="0" fontId="29" fillId="0" borderId="1" xfId="0" applyFont="1" applyBorder="1" applyAlignment="1">
      <alignment horizontal="center" vertical="center"/>
    </xf>
    <xf numFmtId="0" fontId="17" fillId="0" borderId="1" xfId="5" applyNumberFormat="1" applyFont="1" applyBorder="1" applyAlignment="1">
      <alignment horizontal="center" vertical="center" wrapText="1"/>
    </xf>
    <xf numFmtId="0" fontId="17" fillId="0" borderId="1" xfId="2" applyFont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0" fillId="0" borderId="3" xfId="0" applyBorder="1" applyAlignment="1">
      <alignment horizontal="left" vertical="center"/>
    </xf>
    <xf numFmtId="172" fontId="20" fillId="0" borderId="1" xfId="1" applyNumberFormat="1" applyFont="1" applyBorder="1" applyAlignment="1">
      <alignment horizontal="center" vertical="center" wrapText="1"/>
    </xf>
    <xf numFmtId="0" fontId="37" fillId="0" borderId="1" xfId="0" applyFont="1" applyBorder="1" applyAlignment="1">
      <alignment vertical="center"/>
    </xf>
    <xf numFmtId="0" fontId="16" fillId="0" borderId="1" xfId="29" applyNumberFormat="1" applyFont="1" applyFill="1" applyBorder="1" applyAlignment="1">
      <alignment horizontal="center" vertical="center" wrapText="1"/>
    </xf>
    <xf numFmtId="0" fontId="49" fillId="0" borderId="1" xfId="0" applyFont="1" applyBorder="1" applyAlignment="1">
      <alignment horizontal="center" vertical="center" wrapText="1"/>
    </xf>
    <xf numFmtId="43" fontId="16" fillId="0" borderId="1" xfId="29" applyFont="1" applyFill="1" applyBorder="1" applyAlignment="1">
      <alignment horizontal="center" vertical="center" wrapText="1"/>
    </xf>
    <xf numFmtId="0" fontId="50" fillId="0" borderId="1" xfId="0" applyFont="1" applyBorder="1" applyAlignment="1">
      <alignment vertical="center"/>
    </xf>
    <xf numFmtId="49" fontId="20" fillId="0" borderId="2" xfId="0" applyNumberFormat="1" applyFont="1" applyBorder="1" applyAlignment="1">
      <alignment horizontal="center" vertical="center" wrapText="1"/>
    </xf>
    <xf numFmtId="0" fontId="17" fillId="0" borderId="17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 wrapText="1"/>
    </xf>
    <xf numFmtId="173" fontId="17" fillId="0" borderId="1" xfId="1" applyNumberFormat="1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 shrinkToFit="1"/>
    </xf>
    <xf numFmtId="49" fontId="20" fillId="0" borderId="3" xfId="0" applyNumberFormat="1" applyFont="1" applyBorder="1" applyAlignment="1">
      <alignment horizontal="center" vertical="center" wrapText="1" shrinkToFit="1"/>
    </xf>
    <xf numFmtId="0" fontId="20" fillId="3" borderId="0" xfId="0" applyFont="1" applyFill="1" applyAlignment="1">
      <alignment horizontal="center" vertical="center"/>
    </xf>
    <xf numFmtId="174" fontId="17" fillId="0" borderId="1" xfId="1" applyNumberFormat="1" applyFont="1" applyBorder="1" applyAlignment="1">
      <alignment horizontal="center" vertical="center" shrinkToFit="1"/>
    </xf>
    <xf numFmtId="0" fontId="26" fillId="3" borderId="1" xfId="0" applyFont="1" applyFill="1" applyBorder="1" applyAlignment="1">
      <alignment horizontal="center" vertical="center"/>
    </xf>
    <xf numFmtId="0" fontId="17" fillId="0" borderId="1" xfId="0" applyFont="1" applyBorder="1" applyAlignment="1" applyProtection="1">
      <alignment horizontal="center" vertical="center"/>
      <protection locked="0" hidden="1"/>
    </xf>
    <xf numFmtId="0" fontId="20" fillId="0" borderId="19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6" fillId="0" borderId="1" xfId="2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/>
    </xf>
    <xf numFmtId="0" fontId="20" fillId="0" borderId="1" xfId="34" applyNumberFormat="1" applyFont="1" applyBorder="1" applyAlignment="1">
      <alignment horizontal="center" vertical="center" wrapText="1"/>
    </xf>
    <xf numFmtId="0" fontId="20" fillId="0" borderId="0" xfId="34" applyNumberFormat="1" applyFont="1" applyAlignment="1">
      <alignment horizontal="center" vertical="center" wrapText="1"/>
    </xf>
    <xf numFmtId="0" fontId="20" fillId="0" borderId="5" xfId="34" applyNumberFormat="1" applyFont="1" applyBorder="1" applyAlignment="1">
      <alignment horizontal="center" vertical="center" wrapText="1"/>
    </xf>
    <xf numFmtId="0" fontId="17" fillId="0" borderId="1" xfId="30" applyFont="1" applyBorder="1" applyAlignment="1">
      <alignment horizontal="center" vertical="center" wrapText="1"/>
    </xf>
    <xf numFmtId="174" fontId="17" fillId="0" borderId="1" xfId="35" quotePrefix="1" applyNumberFormat="1" applyFont="1" applyBorder="1" applyAlignment="1">
      <alignment horizontal="center" vertical="center" wrapText="1"/>
    </xf>
    <xf numFmtId="49" fontId="26" fillId="3" borderId="6" xfId="0" applyNumberFormat="1" applyFont="1" applyFill="1" applyBorder="1" applyAlignment="1">
      <alignment horizontal="center" vertical="center" wrapText="1"/>
    </xf>
    <xf numFmtId="0" fontId="17" fillId="0" borderId="18" xfId="0" applyFont="1" applyBorder="1" applyAlignment="1">
      <alignment horizontal="center" vertical="center" shrinkToFit="1"/>
    </xf>
    <xf numFmtId="49" fontId="20" fillId="0" borderId="11" xfId="0" applyNumberFormat="1" applyFont="1" applyBorder="1" applyAlignment="1">
      <alignment horizontal="center" vertical="center" wrapText="1" shrinkToFit="1"/>
    </xf>
    <xf numFmtId="0" fontId="17" fillId="0" borderId="3" xfId="0" applyFont="1" applyBorder="1" applyAlignment="1">
      <alignment horizontal="center" vertical="center" shrinkToFit="1"/>
    </xf>
    <xf numFmtId="49" fontId="20" fillId="0" borderId="20" xfId="0" applyNumberFormat="1" applyFont="1" applyBorder="1" applyAlignment="1">
      <alignment horizontal="center" vertical="center" wrapText="1" shrinkToFit="1"/>
    </xf>
    <xf numFmtId="0" fontId="17" fillId="0" borderId="5" xfId="1" applyFont="1" applyBorder="1" applyAlignment="1">
      <alignment horizontal="center" vertical="center" wrapText="1"/>
    </xf>
    <xf numFmtId="0" fontId="29" fillId="3" borderId="1" xfId="0" applyFont="1" applyFill="1" applyBorder="1" applyAlignment="1">
      <alignment horizontal="center" vertical="center"/>
    </xf>
    <xf numFmtId="0" fontId="29" fillId="0" borderId="1" xfId="0" applyFont="1" applyBorder="1" applyAlignment="1" applyProtection="1">
      <alignment horizontal="center" vertical="center"/>
      <protection locked="0" hidden="1"/>
    </xf>
    <xf numFmtId="172" fontId="20" fillId="3" borderId="1" xfId="0" applyNumberFormat="1" applyFont="1" applyFill="1" applyBorder="1" applyAlignment="1">
      <alignment horizontal="center" vertical="center" wrapText="1"/>
    </xf>
    <xf numFmtId="38" fontId="17" fillId="3" borderId="1" xfId="0" applyNumberFormat="1" applyFont="1" applyFill="1" applyBorder="1" applyAlignment="1">
      <alignment horizontal="center" vertical="center"/>
    </xf>
    <xf numFmtId="0" fontId="20" fillId="0" borderId="19" xfId="0" applyFont="1" applyBorder="1" applyAlignment="1">
      <alignment horizontal="center" vertical="center" wrapText="1" shrinkToFit="1"/>
    </xf>
    <xf numFmtId="0" fontId="20" fillId="0" borderId="11" xfId="0" applyFont="1" applyBorder="1" applyAlignment="1">
      <alignment horizontal="center" vertical="center" wrapText="1" shrinkToFit="1"/>
    </xf>
    <xf numFmtId="0" fontId="20" fillId="0" borderId="1" xfId="2" applyFont="1" applyBorder="1" applyAlignment="1">
      <alignment horizontal="center" vertical="center" wrapText="1"/>
    </xf>
    <xf numFmtId="0" fontId="17" fillId="0" borderId="1" xfId="30" applyFont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51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26" fillId="0" borderId="23" xfId="0" applyFont="1" applyBorder="1" applyAlignment="1">
      <alignment horizontal="center" vertical="center"/>
    </xf>
    <xf numFmtId="43" fontId="55" fillId="0" borderId="1" xfId="29" applyFont="1" applyFill="1" applyBorder="1" applyAlignment="1">
      <alignment horizontal="center" vertical="center" wrapText="1"/>
    </xf>
    <xf numFmtId="0" fontId="56" fillId="0" borderId="1" xfId="0" applyFont="1" applyBorder="1" applyAlignment="1">
      <alignment vertical="center"/>
    </xf>
    <xf numFmtId="0" fontId="20" fillId="0" borderId="10" xfId="0" applyFont="1" applyBorder="1" applyAlignment="1">
      <alignment horizontal="center" vertical="center" wrapText="1"/>
    </xf>
    <xf numFmtId="0" fontId="17" fillId="0" borderId="1" xfId="36" applyFont="1" applyBorder="1" applyAlignment="1">
      <alignment horizontal="center" vertical="center"/>
    </xf>
    <xf numFmtId="0" fontId="20" fillId="0" borderId="1" xfId="36" applyFont="1" applyBorder="1" applyAlignment="1">
      <alignment horizontal="center" vertical="center"/>
    </xf>
    <xf numFmtId="0" fontId="17" fillId="0" borderId="1" xfId="36" applyFont="1" applyBorder="1" applyAlignment="1">
      <alignment horizontal="center" vertical="center" wrapText="1"/>
    </xf>
    <xf numFmtId="0" fontId="17" fillId="3" borderId="1" xfId="36" applyFont="1" applyFill="1" applyBorder="1" applyAlignment="1">
      <alignment horizontal="center" vertical="center"/>
    </xf>
    <xf numFmtId="0" fontId="17" fillId="3" borderId="1" xfId="36" applyFont="1" applyFill="1" applyBorder="1" applyAlignment="1">
      <alignment horizontal="center" vertical="center" wrapText="1"/>
    </xf>
    <xf numFmtId="0" fontId="20" fillId="0" borderId="5" xfId="36" applyFont="1" applyBorder="1" applyAlignment="1">
      <alignment horizontal="center" vertical="center"/>
    </xf>
    <xf numFmtId="0" fontId="17" fillId="0" borderId="1" xfId="0" applyFont="1" applyBorder="1" applyAlignment="1">
      <alignment vertical="center" shrinkToFit="1"/>
    </xf>
    <xf numFmtId="0" fontId="17" fillId="0" borderId="1" xfId="14" applyFont="1" applyBorder="1" applyAlignment="1">
      <alignment horizontal="center" vertical="center"/>
    </xf>
    <xf numFmtId="49" fontId="20" fillId="0" borderId="1" xfId="14" applyNumberFormat="1" applyFont="1" applyBorder="1" applyAlignment="1">
      <alignment horizontal="center" vertical="center" wrapText="1" shrinkToFit="1"/>
    </xf>
    <xf numFmtId="0" fontId="17" fillId="0" borderId="1" xfId="14" applyFont="1" applyBorder="1" applyAlignment="1">
      <alignment horizontal="center" vertical="center" wrapText="1"/>
    </xf>
    <xf numFmtId="0" fontId="20" fillId="0" borderId="1" xfId="14" applyFont="1" applyBorder="1" applyAlignment="1">
      <alignment horizontal="center" vertical="center" wrapText="1"/>
    </xf>
    <xf numFmtId="0" fontId="17" fillId="3" borderId="1" xfId="14" applyFont="1" applyFill="1" applyBorder="1" applyAlignment="1">
      <alignment horizontal="center" vertical="center" wrapText="1"/>
    </xf>
    <xf numFmtId="0" fontId="25" fillId="0" borderId="1" xfId="14" applyFont="1" applyBorder="1" applyAlignment="1">
      <alignment horizontal="center" vertical="center"/>
    </xf>
    <xf numFmtId="0" fontId="20" fillId="0" borderId="1" xfId="14" applyFont="1" applyBorder="1" applyAlignment="1">
      <alignment horizontal="center" vertical="center"/>
    </xf>
    <xf numFmtId="0" fontId="20" fillId="0" borderId="1" xfId="0" applyFont="1" applyBorder="1" applyAlignment="1" applyProtection="1">
      <alignment horizontal="center" vertical="center" wrapText="1"/>
      <protection locked="0" hidden="1"/>
    </xf>
    <xf numFmtId="0" fontId="17" fillId="0" borderId="1" xfId="48" applyFont="1" applyBorder="1" applyAlignment="1">
      <alignment horizontal="center" vertical="center" wrapText="1" shrinkToFit="1"/>
    </xf>
    <xf numFmtId="0" fontId="17" fillId="0" borderId="1" xfId="48" applyFont="1" applyBorder="1" applyAlignment="1">
      <alignment horizontal="center" vertical="center" wrapText="1"/>
    </xf>
    <xf numFmtId="49" fontId="17" fillId="0" borderId="1" xfId="1" applyNumberFormat="1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 wrapText="1" shrinkToFit="1"/>
    </xf>
    <xf numFmtId="0" fontId="20" fillId="0" borderId="5" xfId="0" applyFont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 wrapText="1"/>
    </xf>
    <xf numFmtId="178" fontId="0" fillId="0" borderId="1" xfId="0" applyNumberFormat="1" applyBorder="1" applyAlignment="1">
      <alignment horizontal="center" vertical="center"/>
    </xf>
    <xf numFmtId="0" fontId="27" fillId="0" borderId="4" xfId="0" applyFont="1" applyBorder="1" applyAlignment="1">
      <alignment horizontal="center" vertical="center" wrapText="1" shrinkToFit="1"/>
    </xf>
    <xf numFmtId="173" fontId="26" fillId="0" borderId="1" xfId="1" applyNumberFormat="1" applyFont="1" applyBorder="1" applyAlignment="1">
      <alignment horizontal="center" vertical="center" wrapText="1"/>
    </xf>
    <xf numFmtId="0" fontId="17" fillId="3" borderId="1" xfId="0" quotePrefix="1" applyFont="1" applyFill="1" applyBorder="1" applyAlignment="1">
      <alignment horizontal="center" vertical="center" wrapText="1"/>
    </xf>
    <xf numFmtId="0" fontId="17" fillId="3" borderId="25" xfId="1" applyFont="1" applyFill="1" applyBorder="1" applyAlignment="1">
      <alignment horizontal="center" vertical="center" wrapText="1"/>
    </xf>
    <xf numFmtId="49" fontId="17" fillId="3" borderId="25" xfId="1" applyNumberFormat="1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 shrinkToFit="1"/>
    </xf>
    <xf numFmtId="174" fontId="17" fillId="3" borderId="1" xfId="0" applyNumberFormat="1" applyFont="1" applyFill="1" applyBorder="1" applyAlignment="1">
      <alignment horizontal="center" vertical="center"/>
    </xf>
    <xf numFmtId="168" fontId="20" fillId="0" borderId="1" xfId="34" applyFont="1" applyBorder="1" applyAlignment="1">
      <alignment horizontal="center" vertical="center" wrapText="1"/>
    </xf>
    <xf numFmtId="174" fontId="20" fillId="3" borderId="1" xfId="0" applyNumberFormat="1" applyFont="1" applyFill="1" applyBorder="1" applyAlignment="1">
      <alignment horizontal="center" vertical="center"/>
    </xf>
    <xf numFmtId="174" fontId="26" fillId="3" borderId="1" xfId="1" applyNumberFormat="1" applyFont="1" applyFill="1" applyBorder="1" applyAlignment="1">
      <alignment horizontal="center" vertical="center" wrapText="1"/>
    </xf>
    <xf numFmtId="174" fontId="17" fillId="3" borderId="1" xfId="0" applyNumberFormat="1" applyFont="1" applyFill="1" applyBorder="1" applyAlignment="1">
      <alignment horizontal="center" vertical="center" shrinkToFit="1"/>
    </xf>
    <xf numFmtId="168" fontId="20" fillId="0" borderId="1" xfId="34" applyFont="1" applyBorder="1" applyAlignment="1">
      <alignment horizontal="center" vertical="center"/>
    </xf>
    <xf numFmtId="0" fontId="17" fillId="3" borderId="3" xfId="31" applyFont="1" applyFill="1" applyBorder="1" applyAlignment="1">
      <alignment horizontal="center" vertical="center" wrapText="1"/>
    </xf>
    <xf numFmtId="174" fontId="26" fillId="0" borderId="1" xfId="1" applyNumberFormat="1" applyFont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174" fontId="26" fillId="0" borderId="1" xfId="1" quotePrefix="1" applyNumberFormat="1" applyFont="1" applyBorder="1" applyAlignment="1">
      <alignment horizontal="left" vertical="center" wrapText="1"/>
    </xf>
    <xf numFmtId="174" fontId="17" fillId="0" borderId="1" xfId="1" applyNumberFormat="1" applyFont="1" applyBorder="1" applyAlignment="1">
      <alignment horizontal="left" vertical="center" wrapText="1" shrinkToFit="1"/>
    </xf>
    <xf numFmtId="174" fontId="17" fillId="0" borderId="1" xfId="1" quotePrefix="1" applyNumberFormat="1" applyFont="1" applyBorder="1" applyAlignment="1">
      <alignment horizontal="left" vertical="center" wrapText="1"/>
    </xf>
    <xf numFmtId="49" fontId="20" fillId="0" borderId="1" xfId="35" applyNumberFormat="1" applyFont="1" applyBorder="1" applyAlignment="1">
      <alignment horizontal="left" vertical="center" wrapText="1"/>
    </xf>
    <xf numFmtId="174" fontId="17" fillId="3" borderId="3" xfId="1" applyNumberFormat="1" applyFont="1" applyFill="1" applyBorder="1" applyAlignment="1">
      <alignment horizontal="left" vertical="center" wrapText="1"/>
    </xf>
    <xf numFmtId="174" fontId="17" fillId="0" borderId="26" xfId="1" applyNumberFormat="1" applyFont="1" applyBorder="1" applyAlignment="1">
      <alignment horizontal="left" vertical="center" wrapText="1"/>
    </xf>
    <xf numFmtId="0" fontId="26" fillId="0" borderId="50" xfId="0" applyFont="1" applyBorder="1" applyAlignment="1">
      <alignment horizontal="center" wrapText="1"/>
    </xf>
    <xf numFmtId="0" fontId="26" fillId="0" borderId="50" xfId="1" applyFont="1" applyBorder="1" applyAlignment="1">
      <alignment horizontal="center" wrapText="1"/>
    </xf>
    <xf numFmtId="0" fontId="17" fillId="0" borderId="50" xfId="0" applyFont="1" applyBorder="1" applyAlignment="1">
      <alignment horizontal="center" wrapText="1"/>
    </xf>
    <xf numFmtId="0" fontId="17" fillId="3" borderId="50" xfId="0" applyFont="1" applyFill="1" applyBorder="1" applyAlignment="1">
      <alignment horizontal="center"/>
    </xf>
    <xf numFmtId="0" fontId="20" fillId="0" borderId="50" xfId="0" applyFont="1" applyBorder="1" applyAlignment="1">
      <alignment horizontal="center"/>
    </xf>
    <xf numFmtId="174" fontId="26" fillId="0" borderId="50" xfId="1" applyNumberFormat="1" applyFont="1" applyBorder="1" applyAlignment="1">
      <alignment horizontal="center" wrapText="1" shrinkToFit="1"/>
    </xf>
    <xf numFmtId="0" fontId="20" fillId="0" borderId="50" xfId="0" applyFont="1" applyBorder="1" applyAlignment="1" applyProtection="1">
      <alignment horizontal="center" vertical="center"/>
      <protection locked="0" hidden="1"/>
    </xf>
    <xf numFmtId="0" fontId="17" fillId="3" borderId="50" xfId="31" applyFont="1" applyFill="1" applyBorder="1" applyAlignment="1">
      <alignment horizontal="center" wrapText="1"/>
    </xf>
    <xf numFmtId="0" fontId="17" fillId="0" borderId="50" xfId="1" applyFont="1" applyBorder="1" applyAlignment="1">
      <alignment horizontal="center" vertical="center" wrapText="1"/>
    </xf>
    <xf numFmtId="0" fontId="26" fillId="0" borderId="50" xfId="1" applyFont="1" applyBorder="1" applyAlignment="1">
      <alignment horizontal="center" wrapText="1" shrinkToFit="1"/>
    </xf>
    <xf numFmtId="0" fontId="26" fillId="3" borderId="50" xfId="1" applyFont="1" applyFill="1" applyBorder="1" applyAlignment="1">
      <alignment horizontal="center" wrapText="1"/>
    </xf>
    <xf numFmtId="0" fontId="0" fillId="35" borderId="1" xfId="0" applyFill="1" applyBorder="1" applyAlignment="1">
      <alignment horizontal="center"/>
    </xf>
    <xf numFmtId="0" fontId="122" fillId="0" borderId="50" xfId="0" quotePrefix="1" applyFont="1" applyBorder="1" applyAlignment="1">
      <alignment horizontal="left" vertical="center" wrapText="1"/>
    </xf>
    <xf numFmtId="49" fontId="20" fillId="35" borderId="50" xfId="0" applyNumberFormat="1" applyFont="1" applyFill="1" applyBorder="1" applyAlignment="1">
      <alignment horizontal="left" vertical="center" wrapText="1"/>
    </xf>
    <xf numFmtId="0" fontId="20" fillId="35" borderId="50" xfId="0" applyFont="1" applyFill="1" applyBorder="1" applyAlignment="1">
      <alignment horizontal="center"/>
    </xf>
    <xf numFmtId="0" fontId="17" fillId="3" borderId="50" xfId="0" applyFont="1" applyFill="1" applyBorder="1" applyAlignment="1">
      <alignment horizontal="center" wrapText="1"/>
    </xf>
    <xf numFmtId="0" fontId="20" fillId="0" borderId="50" xfId="0" applyFont="1" applyBorder="1" applyAlignment="1">
      <alignment horizontal="center" vertical="center" shrinkToFit="1"/>
    </xf>
    <xf numFmtId="0" fontId="123" fillId="0" borderId="50" xfId="0" applyFont="1" applyBorder="1" applyAlignment="1">
      <alignment vertical="center" wrapText="1"/>
    </xf>
    <xf numFmtId="0" fontId="17" fillId="0" borderId="50" xfId="2" applyFont="1" applyBorder="1" applyAlignment="1">
      <alignment horizontal="center"/>
    </xf>
    <xf numFmtId="0" fontId="17" fillId="3" borderId="50" xfId="0" applyFont="1" applyFill="1" applyBorder="1" applyAlignment="1">
      <alignment horizontal="center" vertical="center" wrapText="1"/>
    </xf>
    <xf numFmtId="49" fontId="17" fillId="3" borderId="50" xfId="1" applyNumberFormat="1" applyFont="1" applyFill="1" applyBorder="1" applyAlignment="1">
      <alignment horizontal="center" vertical="center" wrapText="1"/>
    </xf>
    <xf numFmtId="0" fontId="26" fillId="0" borderId="50" xfId="0" applyFont="1" applyBorder="1" applyAlignment="1">
      <alignment horizontal="center" vertical="center" wrapText="1"/>
    </xf>
    <xf numFmtId="174" fontId="17" fillId="0" borderId="50" xfId="1" applyNumberFormat="1" applyFont="1" applyBorder="1" applyAlignment="1">
      <alignment horizontal="left" vertical="center" wrapText="1"/>
    </xf>
    <xf numFmtId="0" fontId="122" fillId="3" borderId="50" xfId="1" applyFont="1" applyFill="1" applyBorder="1" applyAlignment="1">
      <alignment vertical="center" wrapText="1"/>
    </xf>
    <xf numFmtId="0" fontId="0" fillId="0" borderId="27" xfId="0" applyBorder="1" applyAlignment="1">
      <alignment horizontal="center" vertical="center"/>
    </xf>
    <xf numFmtId="0" fontId="26" fillId="0" borderId="50" xfId="2" applyFont="1" applyBorder="1" applyAlignment="1">
      <alignment horizontal="center"/>
    </xf>
    <xf numFmtId="0" fontId="26" fillId="0" borderId="50" xfId="0" applyFont="1" applyBorder="1" applyAlignment="1">
      <alignment horizontal="center"/>
    </xf>
    <xf numFmtId="0" fontId="17" fillId="35" borderId="1" xfId="0" applyFont="1" applyFill="1" applyBorder="1" applyAlignment="1">
      <alignment horizontal="center" vertical="center"/>
    </xf>
    <xf numFmtId="49" fontId="26" fillId="0" borderId="50" xfId="1" applyNumberFormat="1" applyFont="1" applyBorder="1" applyAlignment="1">
      <alignment horizontal="center" vertical="center" wrapText="1"/>
    </xf>
    <xf numFmtId="49" fontId="20" fillId="0" borderId="50" xfId="0" applyNumberFormat="1" applyFont="1" applyBorder="1" applyAlignment="1">
      <alignment horizontal="left" vertical="center" wrapText="1"/>
    </xf>
    <xf numFmtId="49" fontId="122" fillId="0" borderId="50" xfId="0" quotePrefix="1" applyNumberFormat="1" applyFont="1" applyBorder="1" applyAlignment="1">
      <alignment horizontal="left" vertical="center" wrapText="1"/>
    </xf>
    <xf numFmtId="0" fontId="0" fillId="35" borderId="1" xfId="0" applyFill="1" applyBorder="1" applyAlignment="1">
      <alignment horizontal="center" vertical="center"/>
    </xf>
    <xf numFmtId="0" fontId="17" fillId="3" borderId="50" xfId="0" applyFont="1" applyFill="1" applyBorder="1" applyAlignment="1">
      <alignment horizontal="left" vertical="center" wrapText="1"/>
    </xf>
    <xf numFmtId="0" fontId="17" fillId="0" borderId="50" xfId="0" applyFont="1" applyBorder="1" applyAlignment="1">
      <alignment horizontal="center" vertical="center" wrapText="1"/>
    </xf>
    <xf numFmtId="0" fontId="0" fillId="0" borderId="50" xfId="0" applyBorder="1" applyAlignment="1">
      <alignment vertical="center"/>
    </xf>
    <xf numFmtId="0" fontId="17" fillId="3" borderId="50" xfId="1" applyFont="1" applyFill="1" applyBorder="1" applyAlignment="1">
      <alignment horizontal="center" wrapText="1"/>
    </xf>
    <xf numFmtId="0" fontId="17" fillId="3" borderId="50" xfId="0" applyFont="1" applyFill="1" applyBorder="1" applyAlignment="1">
      <alignment horizontal="center" vertical="center"/>
    </xf>
    <xf numFmtId="0" fontId="17" fillId="0" borderId="50" xfId="0" applyFont="1" applyBorder="1" applyAlignment="1">
      <alignment horizontal="left" vertical="center" wrapText="1"/>
    </xf>
    <xf numFmtId="49" fontId="26" fillId="3" borderId="50" xfId="1" applyNumberFormat="1" applyFont="1" applyFill="1" applyBorder="1" applyAlignment="1">
      <alignment horizontal="center" vertical="center" wrapText="1"/>
    </xf>
    <xf numFmtId="0" fontId="26" fillId="0" borderId="50" xfId="0" applyFont="1" applyBorder="1" applyAlignment="1">
      <alignment horizontal="center" vertical="center"/>
    </xf>
    <xf numFmtId="0" fontId="52" fillId="0" borderId="50" xfId="0" applyFont="1" applyBorder="1" applyAlignment="1">
      <alignment vertical="center"/>
    </xf>
    <xf numFmtId="174" fontId="122" fillId="0" borderId="50" xfId="1" applyNumberFormat="1" applyFont="1" applyBorder="1" applyAlignment="1">
      <alignment horizontal="left" vertical="center" wrapText="1"/>
    </xf>
    <xf numFmtId="0" fontId="20" fillId="0" borderId="50" xfId="0" applyFont="1" applyBorder="1" applyAlignment="1" applyProtection="1">
      <alignment horizontal="center"/>
      <protection locked="0" hidden="1"/>
    </xf>
    <xf numFmtId="0" fontId="20" fillId="35" borderId="1" xfId="0" applyFont="1" applyFill="1" applyBorder="1" applyAlignment="1">
      <alignment horizontal="center" vertical="center"/>
    </xf>
    <xf numFmtId="174" fontId="17" fillId="3" borderId="50" xfId="1" applyNumberFormat="1" applyFont="1" applyFill="1" applyBorder="1" applyAlignment="1">
      <alignment horizontal="left" vertical="center" shrinkToFit="1"/>
    </xf>
    <xf numFmtId="49" fontId="20" fillId="0" borderId="50" xfId="0" applyNumberFormat="1" applyFont="1" applyBorder="1" applyAlignment="1">
      <alignment horizontal="center" vertical="center" wrapText="1" shrinkToFit="1"/>
    </xf>
    <xf numFmtId="0" fontId="0" fillId="35" borderId="1" xfId="0" applyFill="1" applyBorder="1" applyAlignment="1">
      <alignment vertical="center"/>
    </xf>
    <xf numFmtId="0" fontId="0" fillId="0" borderId="41" xfId="0" applyBorder="1" applyAlignment="1">
      <alignment horizontal="center" vertical="center"/>
    </xf>
    <xf numFmtId="0" fontId="17" fillId="3" borderId="50" xfId="1" applyFont="1" applyFill="1" applyBorder="1" applyAlignment="1">
      <alignment horizontal="center" vertical="center" wrapText="1"/>
    </xf>
    <xf numFmtId="0" fontId="20" fillId="3" borderId="50" xfId="0" applyFont="1" applyFill="1" applyBorder="1" applyAlignment="1">
      <alignment horizontal="center" vertical="center"/>
    </xf>
    <xf numFmtId="0" fontId="17" fillId="0" borderId="58" xfId="1" applyFont="1" applyBorder="1" applyAlignment="1">
      <alignment horizontal="center" vertical="center" wrapText="1"/>
    </xf>
    <xf numFmtId="0" fontId="26" fillId="3" borderId="58" xfId="0" applyFont="1" applyFill="1" applyBorder="1" applyAlignment="1">
      <alignment horizontal="center" vertical="center" wrapText="1"/>
    </xf>
    <xf numFmtId="49" fontId="17" fillId="0" borderId="58" xfId="1" applyNumberFormat="1" applyFont="1" applyBorder="1" applyAlignment="1">
      <alignment horizontal="center" vertical="center" wrapText="1"/>
    </xf>
    <xf numFmtId="0" fontId="20" fillId="0" borderId="58" xfId="0" applyFont="1" applyBorder="1" applyAlignment="1">
      <alignment horizontal="center" vertical="center"/>
    </xf>
    <xf numFmtId="174" fontId="17" fillId="0" borderId="58" xfId="1" applyNumberFormat="1" applyFont="1" applyBorder="1" applyAlignment="1">
      <alignment horizontal="center" vertical="center" wrapText="1" shrinkToFit="1"/>
    </xf>
    <xf numFmtId="0" fontId="26" fillId="3" borderId="59" xfId="0" applyFont="1" applyFill="1" applyBorder="1" applyAlignment="1">
      <alignment horizontal="center" vertical="center" wrapText="1"/>
    </xf>
    <xf numFmtId="0" fontId="26" fillId="0" borderId="58" xfId="0" applyFont="1" applyBorder="1" applyAlignment="1">
      <alignment horizontal="center" vertical="center" wrapText="1"/>
    </xf>
    <xf numFmtId="0" fontId="17" fillId="3" borderId="58" xfId="0" applyFont="1" applyFill="1" applyBorder="1" applyAlignment="1">
      <alignment horizontal="center" vertical="center" wrapText="1"/>
    </xf>
    <xf numFmtId="0" fontId="20" fillId="0" borderId="41" xfId="0" applyFont="1" applyBorder="1" applyAlignment="1">
      <alignment vertical="center" wrapText="1"/>
    </xf>
    <xf numFmtId="0" fontId="0" fillId="0" borderId="50" xfId="0" applyBorder="1" applyAlignment="1">
      <alignment horizontal="center" vertical="center"/>
    </xf>
    <xf numFmtId="0" fontId="17" fillId="0" borderId="58" xfId="0" applyFont="1" applyBorder="1" applyAlignment="1">
      <alignment horizontal="center" vertical="center" wrapText="1"/>
    </xf>
    <xf numFmtId="0" fontId="17" fillId="0" borderId="58" xfId="0" applyFont="1" applyBorder="1" applyAlignment="1">
      <alignment horizontal="center" vertical="center"/>
    </xf>
    <xf numFmtId="0" fontId="20" fillId="3" borderId="58" xfId="2" applyFont="1" applyFill="1" applyBorder="1" applyAlignment="1">
      <alignment horizontal="center" vertical="center"/>
    </xf>
    <xf numFmtId="49" fontId="32" fillId="0" borderId="41" xfId="23327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/>
    </xf>
    <xf numFmtId="0" fontId="20" fillId="3" borderId="41" xfId="0" applyFont="1" applyFill="1" applyBorder="1" applyAlignment="1">
      <alignment horizontal="center" vertical="center" wrapText="1" shrinkToFit="1"/>
    </xf>
    <xf numFmtId="0" fontId="20" fillId="0" borderId="41" xfId="2" applyFont="1" applyBorder="1" applyAlignment="1">
      <alignment horizontal="center" vertical="center"/>
    </xf>
    <xf numFmtId="0" fontId="11" fillId="2" borderId="18" xfId="0" applyFont="1" applyFill="1" applyBorder="1" applyAlignment="1">
      <alignment horizontal="left" vertical="center"/>
    </xf>
    <xf numFmtId="0" fontId="11" fillId="2" borderId="18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20" fillId="4" borderId="41" xfId="0" applyFont="1" applyFill="1" applyBorder="1" applyAlignment="1">
      <alignment horizontal="center" vertical="center"/>
    </xf>
    <xf numFmtId="168" fontId="20" fillId="0" borderId="41" xfId="34" applyFont="1" applyBorder="1" applyAlignment="1">
      <alignment horizontal="center" vertical="center"/>
    </xf>
    <xf numFmtId="49" fontId="20" fillId="0" borderId="41" xfId="31" applyNumberFormat="1" applyFont="1" applyBorder="1" applyAlignment="1">
      <alignment horizontal="center" vertical="center"/>
    </xf>
    <xf numFmtId="0" fontId="20" fillId="0" borderId="41" xfId="0" applyFont="1" applyBorder="1" applyAlignment="1">
      <alignment horizontal="center" vertical="center" wrapText="1"/>
    </xf>
    <xf numFmtId="49" fontId="20" fillId="0" borderId="41" xfId="0" applyNumberFormat="1" applyFont="1" applyBorder="1" applyAlignment="1">
      <alignment horizontal="center" vertical="center" wrapText="1" shrinkToFit="1"/>
    </xf>
    <xf numFmtId="0" fontId="20" fillId="0" borderId="41" xfId="0" applyFont="1" applyBorder="1" applyAlignment="1">
      <alignment horizontal="center" vertical="center"/>
    </xf>
    <xf numFmtId="174" fontId="20" fillId="0" borderId="41" xfId="1" applyNumberFormat="1" applyFont="1" applyBorder="1" applyAlignment="1">
      <alignment horizontal="center" vertical="center" shrinkToFit="1"/>
    </xf>
    <xf numFmtId="174" fontId="20" fillId="0" borderId="41" xfId="1" applyNumberFormat="1" applyFont="1" applyBorder="1" applyAlignment="1">
      <alignment horizontal="center" vertical="center" wrapText="1" shrinkToFit="1"/>
    </xf>
    <xf numFmtId="0" fontId="39" fillId="0" borderId="41" xfId="0" applyFont="1" applyBorder="1" applyAlignment="1">
      <alignment horizontal="center" vertical="center" shrinkToFit="1"/>
    </xf>
    <xf numFmtId="49" fontId="20" fillId="0" borderId="41" xfId="1" applyNumberFormat="1" applyFont="1" applyBorder="1" applyAlignment="1">
      <alignment horizontal="center" vertical="center" wrapText="1"/>
    </xf>
    <xf numFmtId="0" fontId="20" fillId="3" borderId="41" xfId="0" applyFont="1" applyFill="1" applyBorder="1" applyAlignment="1">
      <alignment horizontal="center" vertical="center" wrapText="1"/>
    </xf>
    <xf numFmtId="0" fontId="39" fillId="3" borderId="41" xfId="1" applyFont="1" applyFill="1" applyBorder="1" applyAlignment="1">
      <alignment horizontal="center" vertical="center" wrapText="1"/>
    </xf>
    <xf numFmtId="49" fontId="39" fillId="3" borderId="41" xfId="1" applyNumberFormat="1" applyFont="1" applyFill="1" applyBorder="1" applyAlignment="1">
      <alignment horizontal="center" vertical="center" wrapText="1"/>
    </xf>
    <xf numFmtId="0" fontId="20" fillId="3" borderId="41" xfId="31" applyFont="1" applyFill="1" applyBorder="1" applyAlignment="1">
      <alignment horizontal="center" vertical="center" wrapText="1"/>
    </xf>
    <xf numFmtId="0" fontId="20" fillId="3" borderId="41" xfId="1" applyFont="1" applyFill="1" applyBorder="1" applyAlignment="1">
      <alignment horizontal="center" vertical="center" wrapText="1"/>
    </xf>
    <xf numFmtId="0" fontId="20" fillId="3" borderId="41" xfId="2" applyFont="1" applyFill="1" applyBorder="1" applyAlignment="1">
      <alignment horizontal="center" vertical="center"/>
    </xf>
    <xf numFmtId="0" fontId="20" fillId="6" borderId="41" xfId="1" applyFont="1" applyFill="1" applyBorder="1" applyAlignment="1">
      <alignment horizontal="center" vertical="center" wrapText="1"/>
    </xf>
    <xf numFmtId="0" fontId="0" fillId="0" borderId="41" xfId="0" applyBorder="1" applyAlignment="1">
      <alignment horizontal="left" vertical="center"/>
    </xf>
    <xf numFmtId="0" fontId="39" fillId="0" borderId="41" xfId="0" applyFont="1" applyBorder="1" applyAlignment="1">
      <alignment horizontal="center" vertical="center" wrapText="1"/>
    </xf>
    <xf numFmtId="0" fontId="20" fillId="0" borderId="41" xfId="0" applyFont="1" applyBorder="1" applyAlignment="1">
      <alignment horizontal="center" vertical="center" shrinkToFit="1"/>
    </xf>
    <xf numFmtId="0" fontId="39" fillId="0" borderId="41" xfId="2" applyFont="1" applyBorder="1" applyAlignment="1">
      <alignment horizontal="center" vertical="center"/>
    </xf>
    <xf numFmtId="0" fontId="39" fillId="0" borderId="41" xfId="0" quotePrefix="1" applyFont="1" applyBorder="1" applyAlignment="1">
      <alignment horizontal="center" vertical="center" shrinkToFit="1"/>
    </xf>
    <xf numFmtId="49" fontId="20" fillId="3" borderId="41" xfId="1" applyNumberFormat="1" applyFont="1" applyFill="1" applyBorder="1" applyAlignment="1">
      <alignment horizontal="center" vertical="center" wrapText="1"/>
    </xf>
    <xf numFmtId="49" fontId="20" fillId="0" borderId="41" xfId="0" applyNumberFormat="1" applyFont="1" applyBorder="1" applyAlignment="1">
      <alignment horizontal="center" vertical="center"/>
    </xf>
    <xf numFmtId="49" fontId="39" fillId="3" borderId="41" xfId="1" applyNumberFormat="1" applyFont="1" applyFill="1" applyBorder="1" applyAlignment="1">
      <alignment horizontal="center" vertical="center" wrapText="1"/>
    </xf>
    <xf numFmtId="0" fontId="20" fillId="0" borderId="41" xfId="0" applyFont="1" applyBorder="1" applyAlignment="1">
      <alignment horizontal="center" vertical="center" wrapText="1" shrinkToFit="1"/>
    </xf>
    <xf numFmtId="49" fontId="20" fillId="0" borderId="41" xfId="0" applyNumberFormat="1" applyFont="1" applyBorder="1" applyAlignment="1">
      <alignment horizontal="center" vertical="center" wrapText="1" shrinkToFit="1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0" fillId="0" borderId="41" xfId="0" applyFont="1" applyBorder="1" applyAlignment="1">
      <alignment horizontal="center" vertical="center"/>
    </xf>
    <xf numFmtId="0" fontId="39" fillId="0" borderId="41" xfId="0" quotePrefix="1" applyFont="1" applyBorder="1" applyAlignment="1">
      <alignment horizontal="center" vertical="center" shrinkToFit="1"/>
    </xf>
    <xf numFmtId="0" fontId="20" fillId="0" borderId="41" xfId="0" applyFont="1" applyBorder="1" applyAlignment="1">
      <alignment horizontal="center" vertical="center" wrapText="1"/>
    </xf>
    <xf numFmtId="49" fontId="17" fillId="3" borderId="1" xfId="1" applyNumberFormat="1" applyFont="1" applyFill="1" applyBorder="1" applyAlignment="1">
      <alignment horizontal="center" vertical="center" wrapText="1"/>
    </xf>
    <xf numFmtId="0" fontId="39" fillId="0" borderId="41" xfId="0" applyFont="1" applyBorder="1" applyAlignment="1">
      <alignment horizontal="center" vertical="center" wrapText="1"/>
    </xf>
    <xf numFmtId="0" fontId="17" fillId="0" borderId="1" xfId="1" applyFont="1" applyBorder="1" applyAlignment="1">
      <alignment horizontal="center" vertical="center" wrapText="1"/>
    </xf>
    <xf numFmtId="49" fontId="20" fillId="0" borderId="1" xfId="0" applyNumberFormat="1" applyFont="1" applyBorder="1" applyAlignment="1">
      <alignment horizontal="center" vertical="center" wrapText="1" shrinkToFit="1"/>
    </xf>
    <xf numFmtId="49" fontId="20" fillId="0" borderId="1" xfId="1" applyNumberFormat="1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/>
    </xf>
    <xf numFmtId="49" fontId="17" fillId="0" borderId="1" xfId="1" applyNumberFormat="1" applyFont="1" applyBorder="1" applyAlignment="1">
      <alignment horizontal="center" vertical="center" wrapText="1"/>
    </xf>
    <xf numFmtId="0" fontId="20" fillId="3" borderId="1" xfId="1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49" fontId="20" fillId="3" borderId="1" xfId="1" applyNumberFormat="1" applyFont="1" applyFill="1" applyBorder="1" applyAlignment="1">
      <alignment horizontal="center" vertical="center" wrapText="1"/>
    </xf>
    <xf numFmtId="0" fontId="17" fillId="3" borderId="1" xfId="1" applyFont="1" applyFill="1" applyBorder="1" applyAlignment="1">
      <alignment horizontal="center" vertical="center" wrapText="1"/>
    </xf>
    <xf numFmtId="0" fontId="17" fillId="6" borderId="1" xfId="1" applyFont="1" applyFill="1" applyBorder="1" applyAlignment="1">
      <alignment horizontal="center" vertical="center" wrapText="1"/>
    </xf>
    <xf numFmtId="49" fontId="26" fillId="3" borderId="1" xfId="1" applyNumberFormat="1" applyFont="1" applyFill="1" applyBorder="1" applyAlignment="1">
      <alignment horizontal="center" vertical="center" wrapText="1"/>
    </xf>
    <xf numFmtId="49" fontId="21" fillId="0" borderId="1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 shrinkToFit="1"/>
    </xf>
    <xf numFmtId="0" fontId="26" fillId="3" borderId="1" xfId="1" applyFont="1" applyFill="1" applyBorder="1" applyAlignment="1">
      <alignment horizontal="center" vertical="center" wrapText="1"/>
    </xf>
    <xf numFmtId="49" fontId="17" fillId="3" borderId="2" xfId="1" applyNumberFormat="1" applyFont="1" applyFill="1" applyBorder="1" applyAlignment="1">
      <alignment horizontal="center" vertical="center" wrapText="1"/>
    </xf>
    <xf numFmtId="49" fontId="17" fillId="3" borderId="4" xfId="1" applyNumberFormat="1" applyFont="1" applyFill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/>
    </xf>
    <xf numFmtId="49" fontId="21" fillId="3" borderId="1" xfId="0" applyNumberFormat="1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 wrapText="1" shrinkToFit="1"/>
    </xf>
    <xf numFmtId="49" fontId="20" fillId="3" borderId="1" xfId="0" applyNumberFormat="1" applyFont="1" applyFill="1" applyBorder="1" applyAlignment="1">
      <alignment horizontal="center" vertical="center" wrapText="1" shrinkToFit="1"/>
    </xf>
    <xf numFmtId="0" fontId="20" fillId="3" borderId="1" xfId="0" applyFont="1" applyFill="1" applyBorder="1" applyAlignment="1">
      <alignment horizontal="center" vertical="center" wrapText="1"/>
    </xf>
    <xf numFmtId="0" fontId="36" fillId="0" borderId="4" xfId="8" applyFont="1" applyBorder="1" applyAlignment="1">
      <alignment horizontal="center" vertical="center"/>
    </xf>
    <xf numFmtId="49" fontId="36" fillId="0" borderId="3" xfId="8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shrinkToFit="1"/>
    </xf>
    <xf numFmtId="173" fontId="17" fillId="0" borderId="7" xfId="0" applyNumberFormat="1" applyFont="1" applyBorder="1" applyAlignment="1">
      <alignment horizontal="center" vertical="center" wrapText="1"/>
    </xf>
    <xf numFmtId="173" fontId="17" fillId="0" borderId="3" xfId="0" applyNumberFormat="1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17" fillId="3" borderId="2" xfId="0" applyFont="1" applyFill="1" applyBorder="1" applyAlignment="1">
      <alignment horizontal="center" vertical="center" shrinkToFit="1"/>
    </xf>
    <xf numFmtId="0" fontId="17" fillId="3" borderId="3" xfId="0" applyFont="1" applyFill="1" applyBorder="1" applyAlignment="1">
      <alignment horizontal="center" vertical="center" shrinkToFit="1"/>
    </xf>
    <xf numFmtId="49" fontId="17" fillId="3" borderId="3" xfId="1" applyNumberFormat="1" applyFont="1" applyFill="1" applyBorder="1" applyAlignment="1">
      <alignment horizontal="center" vertical="center" wrapText="1"/>
    </xf>
    <xf numFmtId="0" fontId="17" fillId="3" borderId="2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49" fontId="21" fillId="0" borderId="8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 wrapText="1"/>
    </xf>
    <xf numFmtId="49" fontId="20" fillId="0" borderId="2" xfId="1" applyNumberFormat="1" applyFont="1" applyBorder="1" applyAlignment="1">
      <alignment horizontal="center" vertical="center" wrapText="1"/>
    </xf>
    <xf numFmtId="49" fontId="20" fillId="0" borderId="3" xfId="1" applyNumberFormat="1" applyFont="1" applyBorder="1" applyAlignment="1">
      <alignment horizontal="center" vertical="center" wrapText="1"/>
    </xf>
    <xf numFmtId="176" fontId="17" fillId="3" borderId="1" xfId="1" applyNumberFormat="1" applyFont="1" applyFill="1" applyBorder="1" applyAlignment="1">
      <alignment horizontal="center" vertical="center" wrapText="1"/>
    </xf>
    <xf numFmtId="176" fontId="17" fillId="3" borderId="2" xfId="1" applyNumberFormat="1" applyFont="1" applyFill="1" applyBorder="1" applyAlignment="1">
      <alignment horizontal="center" vertical="center" wrapText="1"/>
    </xf>
    <xf numFmtId="176" fontId="17" fillId="3" borderId="4" xfId="1" applyNumberFormat="1" applyFont="1" applyFill="1" applyBorder="1" applyAlignment="1">
      <alignment horizontal="center" vertical="center" wrapText="1"/>
    </xf>
    <xf numFmtId="176" fontId="17" fillId="3" borderId="3" xfId="1" applyNumberFormat="1" applyFont="1" applyFill="1" applyBorder="1" applyAlignment="1">
      <alignment horizontal="center" vertical="center" wrapText="1"/>
    </xf>
    <xf numFmtId="176" fontId="17" fillId="3" borderId="1" xfId="0" applyNumberFormat="1" applyFont="1" applyFill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49" fontId="21" fillId="3" borderId="2" xfId="0" applyNumberFormat="1" applyFont="1" applyFill="1" applyBorder="1" applyAlignment="1">
      <alignment horizontal="center" vertical="center"/>
    </xf>
    <xf numFmtId="49" fontId="21" fillId="3" borderId="3" xfId="0" applyNumberFormat="1" applyFont="1" applyFill="1" applyBorder="1" applyAlignment="1">
      <alignment horizontal="center" vertical="center"/>
    </xf>
    <xf numFmtId="0" fontId="17" fillId="0" borderId="2" xfId="1" applyFont="1" applyBorder="1" applyAlignment="1">
      <alignment horizontal="center" vertical="center" wrapText="1"/>
    </xf>
    <xf numFmtId="0" fontId="17" fillId="0" borderId="3" xfId="1" applyFont="1" applyBorder="1" applyAlignment="1">
      <alignment horizontal="center" vertical="center" wrapText="1"/>
    </xf>
    <xf numFmtId="0" fontId="26" fillId="0" borderId="2" xfId="1" applyFont="1" applyBorder="1" applyAlignment="1">
      <alignment horizontal="center" vertical="center" wrapText="1"/>
    </xf>
    <xf numFmtId="0" fontId="26" fillId="0" borderId="3" xfId="1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/>
    </xf>
    <xf numFmtId="49" fontId="20" fillId="3" borderId="2" xfId="1" applyNumberFormat="1" applyFont="1" applyFill="1" applyBorder="1" applyAlignment="1">
      <alignment horizontal="center" vertical="center" wrapText="1"/>
    </xf>
    <xf numFmtId="49" fontId="20" fillId="3" borderId="3" xfId="1" applyNumberFormat="1" applyFont="1" applyFill="1" applyBorder="1" applyAlignment="1">
      <alignment horizontal="center" vertical="center" wrapText="1"/>
    </xf>
    <xf numFmtId="49" fontId="39" fillId="0" borderId="2" xfId="1" applyNumberFormat="1" applyFont="1" applyBorder="1" applyAlignment="1">
      <alignment horizontal="center" vertical="center" wrapText="1"/>
    </xf>
    <xf numFmtId="49" fontId="39" fillId="0" borderId="4" xfId="1" applyNumberFormat="1" applyFont="1" applyBorder="1" applyAlignment="1">
      <alignment horizontal="center" vertical="center" wrapText="1"/>
    </xf>
    <xf numFmtId="49" fontId="39" fillId="0" borderId="3" xfId="1" applyNumberFormat="1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shrinkToFit="1"/>
    </xf>
    <xf numFmtId="0" fontId="20" fillId="0" borderId="11" xfId="0" applyFont="1" applyBorder="1" applyAlignment="1">
      <alignment horizontal="center" vertical="center" shrinkToFit="1"/>
    </xf>
    <xf numFmtId="49" fontId="20" fillId="3" borderId="6" xfId="1" applyNumberFormat="1" applyFont="1" applyFill="1" applyBorder="1" applyAlignment="1">
      <alignment horizontal="center" vertical="center" wrapText="1"/>
    </xf>
    <xf numFmtId="49" fontId="20" fillId="3" borderId="11" xfId="1" applyNumberFormat="1" applyFont="1" applyFill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 wrapText="1"/>
    </xf>
    <xf numFmtId="49" fontId="20" fillId="3" borderId="4" xfId="1" applyNumberFormat="1" applyFont="1" applyFill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2" fontId="0" fillId="0" borderId="1" xfId="0" applyNumberFormat="1" applyBorder="1" applyAlignment="1">
      <alignment horizontal="left" vertical="center"/>
    </xf>
    <xf numFmtId="0" fontId="17" fillId="6" borderId="2" xfId="1" applyFont="1" applyFill="1" applyBorder="1" applyAlignment="1">
      <alignment horizontal="center" vertical="center" wrapText="1"/>
    </xf>
    <xf numFmtId="0" fontId="17" fillId="6" borderId="3" xfId="1" applyFont="1" applyFill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wrapText="1" shrinkToFit="1"/>
    </xf>
    <xf numFmtId="0" fontId="17" fillId="0" borderId="3" xfId="0" applyFont="1" applyBorder="1" applyAlignment="1">
      <alignment horizontal="center" vertical="center" wrapText="1" shrinkToFit="1"/>
    </xf>
    <xf numFmtId="0" fontId="26" fillId="0" borderId="2" xfId="0" applyFont="1" applyBorder="1" applyAlignment="1">
      <alignment horizontal="center" vertical="center" wrapText="1"/>
    </xf>
    <xf numFmtId="0" fontId="26" fillId="0" borderId="3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shrinkToFit="1"/>
    </xf>
    <xf numFmtId="174" fontId="17" fillId="3" borderId="2" xfId="1" applyNumberFormat="1" applyFont="1" applyFill="1" applyBorder="1" applyAlignment="1">
      <alignment horizontal="center" vertical="center" wrapText="1"/>
    </xf>
    <xf numFmtId="174" fontId="17" fillId="3" borderId="4" xfId="1" applyNumberFormat="1" applyFont="1" applyFill="1" applyBorder="1" applyAlignment="1">
      <alignment horizontal="center" vertical="center" wrapText="1"/>
    </xf>
    <xf numFmtId="174" fontId="17" fillId="3" borderId="3" xfId="1" applyNumberFormat="1" applyFont="1" applyFill="1" applyBorder="1" applyAlignment="1">
      <alignment horizontal="center" vertical="center" wrapText="1"/>
    </xf>
    <xf numFmtId="49" fontId="17" fillId="3" borderId="2" xfId="0" applyNumberFormat="1" applyFont="1" applyFill="1" applyBorder="1" applyAlignment="1">
      <alignment horizontal="center" vertical="center" wrapText="1"/>
    </xf>
    <xf numFmtId="49" fontId="17" fillId="3" borderId="4" xfId="0" applyNumberFormat="1" applyFont="1" applyFill="1" applyBorder="1" applyAlignment="1">
      <alignment horizontal="center" vertical="center" wrapText="1"/>
    </xf>
    <xf numFmtId="49" fontId="17" fillId="3" borderId="3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49" fontId="16" fillId="3" borderId="2" xfId="1" applyNumberFormat="1" applyFont="1" applyFill="1" applyBorder="1" applyAlignment="1">
      <alignment horizontal="center" vertical="center" wrapText="1"/>
    </xf>
    <xf numFmtId="49" fontId="16" fillId="3" borderId="3" xfId="1" applyNumberFormat="1" applyFont="1" applyFill="1" applyBorder="1" applyAlignment="1">
      <alignment horizontal="center" vertical="center" wrapText="1"/>
    </xf>
    <xf numFmtId="49" fontId="16" fillId="3" borderId="4" xfId="1" applyNumberFormat="1" applyFont="1" applyFill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49" fontId="18" fillId="0" borderId="2" xfId="0" applyNumberFormat="1" applyFont="1" applyBorder="1" applyAlignment="1">
      <alignment horizontal="center" vertical="center" wrapText="1" shrinkToFit="1"/>
    </xf>
    <xf numFmtId="49" fontId="18" fillId="0" borderId="3" xfId="0" applyNumberFormat="1" applyFont="1" applyBorder="1" applyAlignment="1">
      <alignment horizontal="center" vertical="center" wrapText="1" shrinkToFit="1"/>
    </xf>
    <xf numFmtId="49" fontId="44" fillId="0" borderId="2" xfId="1" applyNumberFormat="1" applyFont="1" applyBorder="1" applyAlignment="1">
      <alignment horizontal="center" vertical="center" wrapText="1"/>
    </xf>
    <xf numFmtId="49" fontId="44" fillId="0" borderId="3" xfId="1" applyNumberFormat="1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49" fontId="18" fillId="0" borderId="3" xfId="0" applyNumberFormat="1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shrinkToFit="1"/>
    </xf>
    <xf numFmtId="0" fontId="44" fillId="0" borderId="4" xfId="0" applyFont="1" applyBorder="1" applyAlignment="1">
      <alignment horizontal="center" vertical="center" shrinkToFit="1"/>
    </xf>
    <xf numFmtId="0" fontId="44" fillId="3" borderId="2" xfId="0" applyFont="1" applyFill="1" applyBorder="1" applyAlignment="1">
      <alignment horizontal="center" vertical="center" wrapText="1"/>
    </xf>
    <xf numFmtId="0" fontId="44" fillId="3" borderId="4" xfId="0" applyFont="1" applyFill="1" applyBorder="1" applyAlignment="1">
      <alignment horizontal="center" vertical="center" wrapText="1"/>
    </xf>
    <xf numFmtId="0" fontId="44" fillId="3" borderId="3" xfId="0" applyFont="1" applyFill="1" applyBorder="1" applyAlignment="1">
      <alignment horizontal="center" vertical="center" wrapText="1"/>
    </xf>
    <xf numFmtId="49" fontId="44" fillId="3" borderId="2" xfId="1" applyNumberFormat="1" applyFont="1" applyFill="1" applyBorder="1" applyAlignment="1">
      <alignment horizontal="center" vertical="center" wrapText="1"/>
    </xf>
    <xf numFmtId="49" fontId="44" fillId="3" borderId="4" xfId="1" applyNumberFormat="1" applyFont="1" applyFill="1" applyBorder="1" applyAlignment="1">
      <alignment horizontal="center" vertical="center" wrapText="1"/>
    </xf>
    <xf numFmtId="49" fontId="44" fillId="3" borderId="3" xfId="1" applyNumberFormat="1" applyFont="1" applyFill="1" applyBorder="1" applyAlignment="1">
      <alignment horizontal="center" vertical="center" wrapText="1"/>
    </xf>
    <xf numFmtId="0" fontId="44" fillId="0" borderId="16" xfId="0" applyFont="1" applyBorder="1" applyAlignment="1">
      <alignment horizontal="center" vertical="center" wrapText="1"/>
    </xf>
    <xf numFmtId="0" fontId="44" fillId="0" borderId="13" xfId="0" applyFont="1" applyBorder="1" applyAlignment="1">
      <alignment horizontal="center" vertical="center" wrapText="1"/>
    </xf>
    <xf numFmtId="49" fontId="18" fillId="0" borderId="1" xfId="0" applyNumberFormat="1" applyFont="1" applyBorder="1" applyAlignment="1">
      <alignment horizontal="center" vertical="center" wrapText="1" shrinkToFit="1"/>
    </xf>
    <xf numFmtId="49" fontId="18" fillId="7" borderId="1" xfId="0" applyNumberFormat="1" applyFont="1" applyFill="1" applyBorder="1" applyAlignment="1">
      <alignment horizontal="center" vertical="center" wrapText="1" shrinkToFit="1"/>
    </xf>
    <xf numFmtId="0" fontId="44" fillId="0" borderId="2" xfId="1" applyFont="1" applyBorder="1" applyAlignment="1">
      <alignment horizontal="center" vertical="center" wrapText="1"/>
    </xf>
    <xf numFmtId="0" fontId="44" fillId="0" borderId="3" xfId="1" applyFont="1" applyBorder="1" applyAlignment="1">
      <alignment horizontal="center" vertical="center" wrapText="1"/>
    </xf>
    <xf numFmtId="49" fontId="16" fillId="3" borderId="7" xfId="0" applyNumberFormat="1" applyFont="1" applyFill="1" applyBorder="1" applyAlignment="1">
      <alignment horizontal="center" vertical="center" wrapText="1"/>
    </xf>
    <xf numFmtId="49" fontId="16" fillId="3" borderId="8" xfId="0" applyNumberFormat="1" applyFont="1" applyFill="1" applyBorder="1" applyAlignment="1">
      <alignment horizontal="center" vertical="center" wrapText="1"/>
    </xf>
    <xf numFmtId="173" fontId="16" fillId="0" borderId="2" xfId="0" applyNumberFormat="1" applyFont="1" applyBorder="1" applyAlignment="1">
      <alignment horizontal="center" vertical="center" wrapText="1"/>
    </xf>
    <xf numFmtId="173" fontId="16" fillId="0" borderId="4" xfId="0" applyNumberFormat="1" applyFont="1" applyBorder="1" applyAlignment="1">
      <alignment horizontal="center" vertical="center" wrapText="1"/>
    </xf>
    <xf numFmtId="49" fontId="16" fillId="0" borderId="1" xfId="1" applyNumberFormat="1" applyFont="1" applyBorder="1" applyAlignment="1">
      <alignment horizontal="center" vertical="center"/>
    </xf>
    <xf numFmtId="0" fontId="44" fillId="0" borderId="3" xfId="0" applyFont="1" applyBorder="1" applyAlignment="1">
      <alignment horizontal="center" vertical="center" shrinkToFit="1"/>
    </xf>
    <xf numFmtId="173" fontId="44" fillId="3" borderId="1" xfId="0" applyNumberFormat="1" applyFont="1" applyFill="1" applyBorder="1" applyAlignment="1">
      <alignment horizontal="center" vertical="center" wrapText="1"/>
    </xf>
    <xf numFmtId="0" fontId="44" fillId="0" borderId="4" xfId="1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 wrapText="1" shrinkToFit="1"/>
    </xf>
    <xf numFmtId="0" fontId="16" fillId="0" borderId="3" xfId="0" applyFont="1" applyBorder="1" applyAlignment="1">
      <alignment horizontal="center" vertical="center" wrapText="1" shrinkToFit="1"/>
    </xf>
    <xf numFmtId="49" fontId="18" fillId="0" borderId="4" xfId="0" applyNumberFormat="1" applyFont="1" applyBorder="1" applyAlignment="1">
      <alignment horizontal="center" vertical="center" wrapText="1" shrinkToFit="1"/>
    </xf>
    <xf numFmtId="0" fontId="19" fillId="0" borderId="2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49" fontId="17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49" fontId="17" fillId="0" borderId="1" xfId="0" applyNumberFormat="1" applyFont="1" applyBorder="1" applyAlignment="1">
      <alignment horizontal="center" vertical="center" wrapText="1"/>
    </xf>
    <xf numFmtId="49" fontId="20" fillId="0" borderId="2" xfId="0" applyNumberFormat="1" applyFont="1" applyBorder="1" applyAlignment="1">
      <alignment horizontal="center" vertical="center" wrapText="1"/>
    </xf>
    <xf numFmtId="49" fontId="20" fillId="0" borderId="4" xfId="0" applyNumberFormat="1" applyFont="1" applyBorder="1" applyAlignment="1">
      <alignment horizontal="center" vertical="center" wrapText="1"/>
    </xf>
    <xf numFmtId="49" fontId="20" fillId="0" borderId="3" xfId="0" applyNumberFormat="1" applyFont="1" applyBorder="1" applyAlignment="1">
      <alignment horizontal="center" vertical="center" wrapText="1"/>
    </xf>
    <xf numFmtId="49" fontId="20" fillId="0" borderId="2" xfId="0" applyNumberFormat="1" applyFont="1" applyBorder="1" applyAlignment="1">
      <alignment horizontal="center" vertical="center"/>
    </xf>
    <xf numFmtId="49" fontId="20" fillId="0" borderId="3" xfId="0" applyNumberFormat="1" applyFont="1" applyBorder="1" applyAlignment="1">
      <alignment horizontal="center" vertical="center"/>
    </xf>
    <xf numFmtId="49" fontId="20" fillId="0" borderId="2" xfId="0" applyNumberFormat="1" applyFont="1" applyBorder="1" applyAlignment="1">
      <alignment horizontal="center" vertical="center" wrapText="1" shrinkToFit="1"/>
    </xf>
    <xf numFmtId="49" fontId="20" fillId="0" borderId="3" xfId="0" applyNumberFormat="1" applyFont="1" applyBorder="1" applyAlignment="1">
      <alignment horizontal="center" vertical="center" wrapText="1" shrinkToFit="1"/>
    </xf>
    <xf numFmtId="0" fontId="17" fillId="0" borderId="2" xfId="0" applyFont="1" applyBorder="1" applyAlignment="1">
      <alignment horizontal="center" vertical="center" shrinkToFit="1"/>
    </xf>
    <xf numFmtId="0" fontId="17" fillId="0" borderId="4" xfId="0" applyFont="1" applyBorder="1" applyAlignment="1">
      <alignment horizontal="center" vertical="center" shrinkToFit="1"/>
    </xf>
    <xf numFmtId="49" fontId="20" fillId="0" borderId="1" xfId="0" applyNumberFormat="1" applyFont="1" applyBorder="1" applyAlignment="1">
      <alignment horizontal="center" vertical="center" wrapText="1"/>
    </xf>
    <xf numFmtId="49" fontId="20" fillId="0" borderId="4" xfId="0" applyNumberFormat="1" applyFont="1" applyBorder="1" applyAlignment="1">
      <alignment horizontal="center" vertical="center" wrapText="1" shrinkToFit="1"/>
    </xf>
    <xf numFmtId="0" fontId="17" fillId="3" borderId="2" xfId="1" applyFont="1" applyFill="1" applyBorder="1" applyAlignment="1">
      <alignment horizontal="center" vertical="center" wrapText="1"/>
    </xf>
    <xf numFmtId="0" fontId="17" fillId="3" borderId="3" xfId="1" applyFont="1" applyFill="1" applyBorder="1" applyAlignment="1">
      <alignment horizontal="center" vertical="center" wrapText="1"/>
    </xf>
    <xf numFmtId="0" fontId="26" fillId="3" borderId="2" xfId="0" applyFont="1" applyFill="1" applyBorder="1" applyAlignment="1">
      <alignment horizontal="center" vertical="center" wrapText="1"/>
    </xf>
    <xf numFmtId="0" fontId="26" fillId="3" borderId="3" xfId="0" applyFont="1" applyFill="1" applyBorder="1" applyAlignment="1">
      <alignment horizontal="center" vertical="center" wrapText="1"/>
    </xf>
    <xf numFmtId="0" fontId="27" fillId="0" borderId="2" xfId="0" applyFont="1" applyBorder="1" applyAlignment="1">
      <alignment horizontal="center" vertical="center" wrapText="1" shrinkToFit="1"/>
    </xf>
    <xf numFmtId="0" fontId="27" fillId="0" borderId="3" xfId="0" applyFont="1" applyBorder="1" applyAlignment="1">
      <alignment horizontal="center" vertical="center" wrapText="1" shrinkToFit="1"/>
    </xf>
    <xf numFmtId="173" fontId="17" fillId="3" borderId="2" xfId="1" applyNumberFormat="1" applyFont="1" applyFill="1" applyBorder="1" applyAlignment="1">
      <alignment horizontal="center" vertical="center" wrapText="1"/>
    </xf>
    <xf numFmtId="173" fontId="17" fillId="3" borderId="4" xfId="1" applyNumberFormat="1" applyFont="1" applyFill="1" applyBorder="1" applyAlignment="1">
      <alignment horizontal="center" vertical="center" wrapText="1"/>
    </xf>
    <xf numFmtId="173" fontId="17" fillId="3" borderId="3" xfId="1" applyNumberFormat="1" applyFont="1" applyFill="1" applyBorder="1" applyAlignment="1">
      <alignment horizontal="center" vertical="center" wrapText="1"/>
    </xf>
    <xf numFmtId="0" fontId="20" fillId="0" borderId="18" xfId="32" applyFont="1" applyBorder="1" applyAlignment="1">
      <alignment horizontal="center" vertical="center" wrapText="1"/>
    </xf>
    <xf numFmtId="0" fontId="20" fillId="0" borderId="4" xfId="32" applyFont="1" applyBorder="1" applyAlignment="1">
      <alignment horizontal="center" vertical="center" wrapText="1"/>
    </xf>
    <xf numFmtId="173" fontId="17" fillId="0" borderId="18" xfId="1" applyNumberFormat="1" applyFont="1" applyBorder="1" applyAlignment="1">
      <alignment horizontal="center" vertical="center"/>
    </xf>
    <xf numFmtId="173" fontId="17" fillId="0" borderId="3" xfId="1" applyNumberFormat="1" applyFont="1" applyBorder="1" applyAlignment="1">
      <alignment horizontal="center" vertical="center"/>
    </xf>
    <xf numFmtId="173" fontId="17" fillId="0" borderId="4" xfId="1" applyNumberFormat="1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 wrapText="1"/>
    </xf>
    <xf numFmtId="49" fontId="20" fillId="0" borderId="18" xfId="0" applyNumberFormat="1" applyFont="1" applyBorder="1" applyAlignment="1">
      <alignment horizontal="center" vertical="center" wrapText="1"/>
    </xf>
    <xf numFmtId="173" fontId="17" fillId="0" borderId="1" xfId="1" applyNumberFormat="1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17" fillId="0" borderId="18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/>
    </xf>
    <xf numFmtId="0" fontId="20" fillId="3" borderId="4" xfId="0" applyFont="1" applyFill="1" applyBorder="1" applyAlignment="1">
      <alignment horizontal="center" vertical="center" wrapText="1"/>
    </xf>
    <xf numFmtId="0" fontId="20" fillId="3" borderId="8" xfId="0" applyFont="1" applyFill="1" applyBorder="1" applyAlignment="1">
      <alignment horizontal="center" vertical="center" wrapText="1"/>
    </xf>
    <xf numFmtId="0" fontId="26" fillId="0" borderId="7" xfId="0" applyFont="1" applyBorder="1" applyAlignment="1">
      <alignment horizontal="center" vertical="center" shrinkToFit="1"/>
    </xf>
    <xf numFmtId="0" fontId="26" fillId="0" borderId="4" xfId="0" applyFont="1" applyBorder="1" applyAlignment="1">
      <alignment horizontal="center" vertical="center" shrinkToFit="1"/>
    </xf>
    <xf numFmtId="0" fontId="26" fillId="0" borderId="3" xfId="0" applyFont="1" applyBorder="1" applyAlignment="1">
      <alignment horizontal="center" vertical="center" shrinkToFit="1"/>
    </xf>
    <xf numFmtId="49" fontId="20" fillId="0" borderId="18" xfId="0" applyNumberFormat="1" applyFont="1" applyBorder="1" applyAlignment="1">
      <alignment horizontal="center" vertical="center" wrapText="1" shrinkToFit="1"/>
    </xf>
    <xf numFmtId="174" fontId="17" fillId="0" borderId="2" xfId="1" applyNumberFormat="1" applyFont="1" applyBorder="1" applyAlignment="1">
      <alignment horizontal="center" vertical="center" wrapText="1"/>
    </xf>
    <xf numFmtId="174" fontId="17" fillId="0" borderId="3" xfId="1" applyNumberFormat="1" applyFont="1" applyBorder="1" applyAlignment="1">
      <alignment horizontal="center" vertical="center" wrapText="1"/>
    </xf>
    <xf numFmtId="174" fontId="26" fillId="3" borderId="2" xfId="1" applyNumberFormat="1" applyFont="1" applyFill="1" applyBorder="1" applyAlignment="1">
      <alignment horizontal="center" vertical="center" wrapText="1"/>
    </xf>
    <xf numFmtId="174" fontId="26" fillId="3" borderId="3" xfId="1" applyNumberFormat="1" applyFont="1" applyFill="1" applyBorder="1" applyAlignment="1">
      <alignment horizontal="center" vertical="center" wrapText="1"/>
    </xf>
    <xf numFmtId="49" fontId="20" fillId="0" borderId="11" xfId="0" applyNumberFormat="1" applyFont="1" applyBorder="1" applyAlignment="1">
      <alignment horizontal="center" vertical="center" wrapText="1" shrinkToFit="1"/>
    </xf>
    <xf numFmtId="173" fontId="26" fillId="0" borderId="1" xfId="0" applyNumberFormat="1" applyFont="1" applyBorder="1" applyAlignment="1">
      <alignment horizontal="center" vertical="center" wrapText="1"/>
    </xf>
    <xf numFmtId="0" fontId="20" fillId="3" borderId="18" xfId="0" applyFont="1" applyFill="1" applyBorder="1" applyAlignment="1">
      <alignment horizontal="center" vertical="center" wrapText="1"/>
    </xf>
    <xf numFmtId="0" fontId="20" fillId="3" borderId="3" xfId="0" applyFont="1" applyFill="1" applyBorder="1" applyAlignment="1">
      <alignment horizontal="center" vertical="center" wrapText="1"/>
    </xf>
    <xf numFmtId="0" fontId="26" fillId="3" borderId="18" xfId="0" applyFont="1" applyFill="1" applyBorder="1" applyAlignment="1">
      <alignment horizontal="center" vertical="center" wrapText="1"/>
    </xf>
    <xf numFmtId="0" fontId="26" fillId="3" borderId="4" xfId="0" applyFont="1" applyFill="1" applyBorder="1" applyAlignment="1">
      <alignment horizontal="center" vertical="center" wrapText="1"/>
    </xf>
    <xf numFmtId="0" fontId="17" fillId="0" borderId="16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shrinkToFit="1"/>
    </xf>
    <xf numFmtId="49" fontId="17" fillId="0" borderId="3" xfId="0" applyNumberFormat="1" applyFont="1" applyBorder="1" applyAlignment="1">
      <alignment horizontal="center" vertical="center" wrapText="1"/>
    </xf>
    <xf numFmtId="49" fontId="17" fillId="0" borderId="4" xfId="0" applyNumberFormat="1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 shrinkToFit="1"/>
    </xf>
    <xf numFmtId="0" fontId="17" fillId="0" borderId="1" xfId="0" applyFont="1" applyBorder="1" applyAlignment="1">
      <alignment horizontal="center" vertical="center" wrapText="1" shrinkToFit="1"/>
    </xf>
    <xf numFmtId="0" fontId="17" fillId="0" borderId="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21" xfId="1" applyFont="1" applyBorder="1" applyAlignment="1">
      <alignment horizontal="center" vertical="center" wrapText="1"/>
    </xf>
    <xf numFmtId="0" fontId="17" fillId="0" borderId="22" xfId="1" applyFont="1" applyBorder="1" applyAlignment="1">
      <alignment horizontal="center" vertical="center" wrapText="1"/>
    </xf>
    <xf numFmtId="0" fontId="17" fillId="0" borderId="18" xfId="2" applyFont="1" applyBorder="1" applyAlignment="1">
      <alignment horizontal="center" vertical="center"/>
    </xf>
    <xf numFmtId="0" fontId="17" fillId="0" borderId="4" xfId="2" applyFont="1" applyBorder="1" applyAlignment="1">
      <alignment horizontal="center" vertical="center"/>
    </xf>
    <xf numFmtId="0" fontId="17" fillId="0" borderId="3" xfId="2" applyFont="1" applyBorder="1" applyAlignment="1">
      <alignment horizontal="center" vertical="center"/>
    </xf>
    <xf numFmtId="173" fontId="17" fillId="0" borderId="18" xfId="1" applyNumberFormat="1" applyFont="1" applyBorder="1" applyAlignment="1">
      <alignment horizontal="center" vertical="center" wrapText="1"/>
    </xf>
    <xf numFmtId="173" fontId="17" fillId="0" borderId="4" xfId="1" applyNumberFormat="1" applyFont="1" applyBorder="1" applyAlignment="1">
      <alignment horizontal="center" vertical="center" wrapText="1"/>
    </xf>
    <xf numFmtId="173" fontId="17" fillId="0" borderId="3" xfId="1" applyNumberFormat="1" applyFont="1" applyBorder="1" applyAlignment="1">
      <alignment horizontal="center" vertical="center" wrapText="1"/>
    </xf>
    <xf numFmtId="49" fontId="20" fillId="0" borderId="1" xfId="14" applyNumberFormat="1" applyFont="1" applyBorder="1" applyAlignment="1">
      <alignment horizontal="center" vertical="center" wrapText="1" shrinkToFit="1"/>
    </xf>
    <xf numFmtId="174" fontId="17" fillId="0" borderId="1" xfId="1" applyNumberFormat="1" applyFont="1" applyBorder="1" applyAlignment="1">
      <alignment horizontal="center" vertical="center" wrapText="1"/>
    </xf>
    <xf numFmtId="0" fontId="20" fillId="0" borderId="1" xfId="14" applyFont="1" applyBorder="1" applyAlignment="1">
      <alignment horizontal="center" vertical="center" wrapText="1"/>
    </xf>
    <xf numFmtId="0" fontId="17" fillId="0" borderId="1" xfId="14" applyFont="1" applyBorder="1" applyAlignment="1">
      <alignment horizontal="center" vertical="center" wrapText="1"/>
    </xf>
    <xf numFmtId="0" fontId="17" fillId="0" borderId="1" xfId="14" applyFont="1" applyBorder="1" applyAlignment="1">
      <alignment horizontal="center" vertical="center"/>
    </xf>
    <xf numFmtId="49" fontId="17" fillId="0" borderId="1" xfId="1" applyNumberFormat="1" applyFont="1" applyBorder="1" applyAlignment="1">
      <alignment horizontal="center" vertical="center"/>
    </xf>
    <xf numFmtId="0" fontId="17" fillId="0" borderId="1" xfId="48" applyFont="1" applyBorder="1" applyAlignment="1">
      <alignment horizontal="center" vertical="center" wrapText="1"/>
    </xf>
    <xf numFmtId="49" fontId="17" fillId="0" borderId="1" xfId="48" applyNumberFormat="1" applyFont="1" applyBorder="1" applyAlignment="1">
      <alignment horizontal="center" vertical="center" wrapText="1"/>
    </xf>
    <xf numFmtId="0" fontId="17" fillId="3" borderId="18" xfId="0" applyFont="1" applyFill="1" applyBorder="1" applyAlignment="1">
      <alignment horizontal="center" vertical="center" wrapText="1"/>
    </xf>
    <xf numFmtId="0" fontId="27" fillId="3" borderId="18" xfId="0" applyFont="1" applyFill="1" applyBorder="1" applyAlignment="1">
      <alignment horizontal="center" vertical="center" wrapText="1"/>
    </xf>
    <xf numFmtId="0" fontId="27" fillId="3" borderId="4" xfId="0" applyFont="1" applyFill="1" applyBorder="1" applyAlignment="1">
      <alignment horizontal="center" vertical="center" wrapText="1"/>
    </xf>
    <xf numFmtId="0" fontId="27" fillId="3" borderId="3" xfId="0" applyFont="1" applyFill="1" applyBorder="1" applyAlignment="1">
      <alignment horizontal="center" vertical="center" wrapText="1"/>
    </xf>
    <xf numFmtId="0" fontId="20" fillId="0" borderId="1" xfId="32" applyFont="1" applyBorder="1" applyAlignment="1">
      <alignment horizontal="center" vertical="center" wrapText="1"/>
    </xf>
    <xf numFmtId="0" fontId="17" fillId="0" borderId="50" xfId="0" applyFont="1" applyBorder="1" applyAlignment="1">
      <alignment horizontal="center" vertical="center" wrapText="1"/>
    </xf>
    <xf numFmtId="0" fontId="26" fillId="0" borderId="50" xfId="0" applyFont="1" applyBorder="1" applyAlignment="1">
      <alignment horizontal="center" vertical="center" wrapText="1"/>
    </xf>
    <xf numFmtId="0" fontId="20" fillId="0" borderId="50" xfId="0" applyFont="1" applyBorder="1" applyAlignment="1">
      <alignment horizontal="center" vertical="center" shrinkToFit="1"/>
    </xf>
    <xf numFmtId="49" fontId="26" fillId="0" borderId="50" xfId="0" applyNumberFormat="1" applyFont="1" applyBorder="1" applyAlignment="1">
      <alignment horizontal="center" vertical="center" wrapText="1"/>
    </xf>
    <xf numFmtId="49" fontId="20" fillId="0" borderId="50" xfId="0" applyNumberFormat="1" applyFont="1" applyBorder="1" applyAlignment="1">
      <alignment horizontal="center" vertical="center" wrapText="1" shrinkToFit="1"/>
    </xf>
    <xf numFmtId="0" fontId="26" fillId="0" borderId="50" xfId="0" applyFont="1" applyBorder="1" applyAlignment="1">
      <alignment horizontal="center" vertical="center" shrinkToFit="1"/>
    </xf>
    <xf numFmtId="0" fontId="20" fillId="0" borderId="50" xfId="0" applyFont="1" applyBorder="1" applyAlignment="1">
      <alignment horizontal="center" vertical="center" wrapText="1"/>
    </xf>
    <xf numFmtId="49" fontId="17" fillId="3" borderId="8" xfId="1" applyNumberFormat="1" applyFont="1" applyFill="1" applyBorder="1" applyAlignment="1">
      <alignment horizontal="center" vertical="center" wrapText="1"/>
    </xf>
    <xf numFmtId="0" fontId="26" fillId="0" borderId="18" xfId="0" applyFont="1" applyBorder="1" applyAlignment="1">
      <alignment horizontal="center" vertical="center" wrapText="1"/>
    </xf>
    <xf numFmtId="0" fontId="26" fillId="0" borderId="8" xfId="0" applyFont="1" applyBorder="1" applyAlignment="1">
      <alignment horizontal="center" vertical="center" wrapText="1"/>
    </xf>
  </cellXfs>
  <cellStyles count="23329">
    <cellStyle name="20% - 强调文字颜色 1 2" xfId="109" xr:uid="{00000000-0005-0000-0000-000000000000}"/>
    <cellStyle name="20% - 强调文字颜色 1 2 2" xfId="303" xr:uid="{00000000-0005-0000-0000-000001000000}"/>
    <cellStyle name="20% - 强调文字颜色 1 2 2 2" xfId="1163" xr:uid="{00000000-0005-0000-0000-000002000000}"/>
    <cellStyle name="20% - 强调文字颜色 1 2 2 2 2" xfId="1736" xr:uid="{00000000-0005-0000-0000-000003000000}"/>
    <cellStyle name="20% - 强调文字颜色 1 2 2 2 2 2" xfId="3503" xr:uid="{00000000-0005-0000-0000-000004000000}"/>
    <cellStyle name="20% - 强调文字颜色 1 2 2 2 2 3" xfId="5093" xr:uid="{00000000-0005-0000-0000-000005000000}"/>
    <cellStyle name="20% - 强调文字颜色 1 2 2 2 2 4" xfId="7645" xr:uid="{00000000-0005-0000-0000-000006000000}"/>
    <cellStyle name="20% - 强调文字颜色 1 2 2 2 3" xfId="3217" xr:uid="{00000000-0005-0000-0000-000007000000}"/>
    <cellStyle name="20% - 强调文字颜色 1 2 2 2 4" xfId="4807" xr:uid="{00000000-0005-0000-0000-000008000000}"/>
    <cellStyle name="20% - 强调文字颜色 1 2 2 2 5" xfId="7082" xr:uid="{00000000-0005-0000-0000-000009000000}"/>
    <cellStyle name="20% - 强调文字颜色 1 2 2 3" xfId="1735" xr:uid="{00000000-0005-0000-0000-00000A000000}"/>
    <cellStyle name="20% - 强调文字颜色 1 2 2 3 2" xfId="3502" xr:uid="{00000000-0005-0000-0000-00000B000000}"/>
    <cellStyle name="20% - 强调文字颜色 1 2 2 3 3" xfId="5092" xr:uid="{00000000-0005-0000-0000-00000C000000}"/>
    <cellStyle name="20% - 强调文字颜色 1 2 2 3 4" xfId="7644" xr:uid="{00000000-0005-0000-0000-00000D000000}"/>
    <cellStyle name="20% - 强调文字颜色 1 2 2 4" xfId="6305" xr:uid="{00000000-0005-0000-0000-00000E000000}"/>
    <cellStyle name="20% - 强调文字颜色 1 2 3" xfId="1179" xr:uid="{00000000-0005-0000-0000-00000F000000}"/>
    <cellStyle name="20% - 强调文字颜色 1 2 3 2" xfId="1737" xr:uid="{00000000-0005-0000-0000-000010000000}"/>
    <cellStyle name="20% - 强调文字颜色 1 2 3 2 2" xfId="3504" xr:uid="{00000000-0005-0000-0000-000011000000}"/>
    <cellStyle name="20% - 强调文字颜色 1 2 3 2 3" xfId="5094" xr:uid="{00000000-0005-0000-0000-000012000000}"/>
    <cellStyle name="20% - 强调文字颜色 1 2 3 2 4" xfId="7646" xr:uid="{00000000-0005-0000-0000-000013000000}"/>
    <cellStyle name="20% - 强调文字颜色 1 2 3 3" xfId="3224" xr:uid="{00000000-0005-0000-0000-000014000000}"/>
    <cellStyle name="20% - 强调文字颜色 1 2 3 4" xfId="4814" xr:uid="{00000000-0005-0000-0000-000015000000}"/>
    <cellStyle name="20% - 强调文字颜色 1 2 3 5" xfId="7098" xr:uid="{00000000-0005-0000-0000-000016000000}"/>
    <cellStyle name="20% - 强调文字颜色 1 2 4" xfId="1493" xr:uid="{00000000-0005-0000-0000-000017000000}"/>
    <cellStyle name="20% - 强调文字颜色 1 2 4 2" xfId="1738" xr:uid="{00000000-0005-0000-0000-000018000000}"/>
    <cellStyle name="20% - 强调文字颜色 1 2 4 2 2" xfId="3505" xr:uid="{00000000-0005-0000-0000-000019000000}"/>
    <cellStyle name="20% - 强调文字颜色 1 2 4 2 3" xfId="5095" xr:uid="{00000000-0005-0000-0000-00001A000000}"/>
    <cellStyle name="20% - 强调文字颜色 1 2 4 2 4" xfId="7647" xr:uid="{00000000-0005-0000-0000-00001B000000}"/>
    <cellStyle name="20% - 强调文字颜色 1 2 4 3" xfId="7410" xr:uid="{00000000-0005-0000-0000-00001C000000}"/>
    <cellStyle name="20% - 强调文字颜色 1 2 5" xfId="1615" xr:uid="{00000000-0005-0000-0000-00001D000000}"/>
    <cellStyle name="20% - 强调文字颜色 1 2 5 2" xfId="1739" xr:uid="{00000000-0005-0000-0000-00001E000000}"/>
    <cellStyle name="20% - 强调文字颜色 1 2 5 2 2" xfId="3506" xr:uid="{00000000-0005-0000-0000-00001F000000}"/>
    <cellStyle name="20% - 强调文字颜色 1 2 5 2 3" xfId="5096" xr:uid="{00000000-0005-0000-0000-000020000000}"/>
    <cellStyle name="20% - 强调文字颜色 1 2 5 2 4" xfId="7648" xr:uid="{00000000-0005-0000-0000-000021000000}"/>
    <cellStyle name="20% - 强调文字颜色 1 2 5 3" xfId="7531" xr:uid="{00000000-0005-0000-0000-000022000000}"/>
    <cellStyle name="20% - 强调文字颜色 1 2 6" xfId="1734" xr:uid="{00000000-0005-0000-0000-000023000000}"/>
    <cellStyle name="20% - 强调文字颜色 1 2 6 2" xfId="3501" xr:uid="{00000000-0005-0000-0000-000024000000}"/>
    <cellStyle name="20% - 强调文字颜色 1 2 6 3" xfId="5091" xr:uid="{00000000-0005-0000-0000-000025000000}"/>
    <cellStyle name="20% - 强调文字颜色 1 2 6 4" xfId="7643" xr:uid="{00000000-0005-0000-0000-000026000000}"/>
    <cellStyle name="20% - 强调文字颜色 1 2 7" xfId="6155" xr:uid="{00000000-0005-0000-0000-000027000000}"/>
    <cellStyle name="20% - 强调文字颜色 1 3" xfId="110" xr:uid="{00000000-0005-0000-0000-000028000000}"/>
    <cellStyle name="20% - 强调文字颜色 1 3 2" xfId="302" xr:uid="{00000000-0005-0000-0000-000029000000}"/>
    <cellStyle name="20% - 强调文字颜色 1 3 2 2" xfId="929" xr:uid="{00000000-0005-0000-0000-00002A000000}"/>
    <cellStyle name="20% - 强调文字颜色 1 3 2 2 2" xfId="1742" xr:uid="{00000000-0005-0000-0000-00002B000000}"/>
    <cellStyle name="20% - 强调文字颜色 1 3 2 2 2 2" xfId="3509" xr:uid="{00000000-0005-0000-0000-00002C000000}"/>
    <cellStyle name="20% - 强调文字颜色 1 3 2 2 2 3" xfId="5099" xr:uid="{00000000-0005-0000-0000-00002D000000}"/>
    <cellStyle name="20% - 强调文字颜色 1 3 2 2 2 4" xfId="7651" xr:uid="{00000000-0005-0000-0000-00002E000000}"/>
    <cellStyle name="20% - 强调文字颜色 1 3 2 2 3" xfId="3096" xr:uid="{00000000-0005-0000-0000-00002F000000}"/>
    <cellStyle name="20% - 强调文字颜色 1 3 2 2 4" xfId="4686" xr:uid="{00000000-0005-0000-0000-000030000000}"/>
    <cellStyle name="20% - 强调文字颜色 1 3 2 2 5" xfId="6865" xr:uid="{00000000-0005-0000-0000-000031000000}"/>
    <cellStyle name="20% - 强调文字颜色 1 3 2 3" xfId="1741" xr:uid="{00000000-0005-0000-0000-000032000000}"/>
    <cellStyle name="20% - 强调文字颜色 1 3 2 3 2" xfId="3508" xr:uid="{00000000-0005-0000-0000-000033000000}"/>
    <cellStyle name="20% - 强调文字颜色 1 3 2 3 3" xfId="5098" xr:uid="{00000000-0005-0000-0000-000034000000}"/>
    <cellStyle name="20% - 强调文字颜色 1 3 2 3 4" xfId="7650" xr:uid="{00000000-0005-0000-0000-000035000000}"/>
    <cellStyle name="20% - 强调文字颜色 1 3 2 4" xfId="6304" xr:uid="{00000000-0005-0000-0000-000036000000}"/>
    <cellStyle name="20% - 强调文字颜色 1 3 3" xfId="1187" xr:uid="{00000000-0005-0000-0000-000037000000}"/>
    <cellStyle name="20% - 强调文字颜色 1 3 3 2" xfId="1743" xr:uid="{00000000-0005-0000-0000-000038000000}"/>
    <cellStyle name="20% - 强调文字颜色 1 3 3 2 2" xfId="3510" xr:uid="{00000000-0005-0000-0000-000039000000}"/>
    <cellStyle name="20% - 强调文字颜色 1 3 3 2 3" xfId="5100" xr:uid="{00000000-0005-0000-0000-00003A000000}"/>
    <cellStyle name="20% - 强调文字颜色 1 3 3 2 4" xfId="7652" xr:uid="{00000000-0005-0000-0000-00003B000000}"/>
    <cellStyle name="20% - 强调文字颜色 1 3 3 3" xfId="3231" xr:uid="{00000000-0005-0000-0000-00003C000000}"/>
    <cellStyle name="20% - 强调文字颜色 1 3 3 4" xfId="4821" xr:uid="{00000000-0005-0000-0000-00003D000000}"/>
    <cellStyle name="20% - 强调文字颜色 1 3 3 5" xfId="7106" xr:uid="{00000000-0005-0000-0000-00003E000000}"/>
    <cellStyle name="20% - 强调文字颜色 1 3 4" xfId="1492" xr:uid="{00000000-0005-0000-0000-00003F000000}"/>
    <cellStyle name="20% - 强调文字颜色 1 3 4 2" xfId="1744" xr:uid="{00000000-0005-0000-0000-000040000000}"/>
    <cellStyle name="20% - 强调文字颜色 1 3 4 2 2" xfId="3511" xr:uid="{00000000-0005-0000-0000-000041000000}"/>
    <cellStyle name="20% - 强调文字颜色 1 3 4 2 3" xfId="5101" xr:uid="{00000000-0005-0000-0000-000042000000}"/>
    <cellStyle name="20% - 强调文字颜色 1 3 4 2 4" xfId="7653" xr:uid="{00000000-0005-0000-0000-000043000000}"/>
    <cellStyle name="20% - 强调文字颜色 1 3 4 3" xfId="7409" xr:uid="{00000000-0005-0000-0000-000044000000}"/>
    <cellStyle name="20% - 强调文字颜色 1 3 5" xfId="1616" xr:uid="{00000000-0005-0000-0000-000045000000}"/>
    <cellStyle name="20% - 强调文字颜色 1 3 5 2" xfId="1745" xr:uid="{00000000-0005-0000-0000-000046000000}"/>
    <cellStyle name="20% - 强调文字颜色 1 3 5 2 2" xfId="3512" xr:uid="{00000000-0005-0000-0000-000047000000}"/>
    <cellStyle name="20% - 强调文字颜色 1 3 5 2 3" xfId="5102" xr:uid="{00000000-0005-0000-0000-000048000000}"/>
    <cellStyle name="20% - 强调文字颜色 1 3 5 2 4" xfId="7654" xr:uid="{00000000-0005-0000-0000-000049000000}"/>
    <cellStyle name="20% - 强调文字颜色 1 3 5 3" xfId="7532" xr:uid="{00000000-0005-0000-0000-00004A000000}"/>
    <cellStyle name="20% - 强调文字颜色 1 3 6" xfId="1740" xr:uid="{00000000-0005-0000-0000-00004B000000}"/>
    <cellStyle name="20% - 强调文字颜色 1 3 6 2" xfId="3507" xr:uid="{00000000-0005-0000-0000-00004C000000}"/>
    <cellStyle name="20% - 强调文字颜色 1 3 6 3" xfId="5097" xr:uid="{00000000-0005-0000-0000-00004D000000}"/>
    <cellStyle name="20% - 强调文字颜色 1 3 6 4" xfId="7649" xr:uid="{00000000-0005-0000-0000-00004E000000}"/>
    <cellStyle name="20% - 强调文字颜色 1 3 7" xfId="6156" xr:uid="{00000000-0005-0000-0000-00004F000000}"/>
    <cellStyle name="20% - 强调文字颜色 2 2" xfId="111" xr:uid="{00000000-0005-0000-0000-000050000000}"/>
    <cellStyle name="20% - 强调文字颜色 2 2 2" xfId="305" xr:uid="{00000000-0005-0000-0000-000051000000}"/>
    <cellStyle name="20% - 强调文字颜色 2 2 2 2" xfId="1176" xr:uid="{00000000-0005-0000-0000-000052000000}"/>
    <cellStyle name="20% - 强调文字颜色 2 2 2 2 2" xfId="1748" xr:uid="{00000000-0005-0000-0000-000053000000}"/>
    <cellStyle name="20% - 强调文字颜色 2 2 2 2 2 2" xfId="3515" xr:uid="{00000000-0005-0000-0000-000054000000}"/>
    <cellStyle name="20% - 强调文字颜色 2 2 2 2 2 3" xfId="5105" xr:uid="{00000000-0005-0000-0000-000055000000}"/>
    <cellStyle name="20% - 强调文字颜色 2 2 2 2 2 4" xfId="7657" xr:uid="{00000000-0005-0000-0000-000056000000}"/>
    <cellStyle name="20% - 强调文字颜色 2 2 2 2 3" xfId="3221" xr:uid="{00000000-0005-0000-0000-000057000000}"/>
    <cellStyle name="20% - 强调文字颜色 2 2 2 2 4" xfId="4811" xr:uid="{00000000-0005-0000-0000-000058000000}"/>
    <cellStyle name="20% - 强调文字颜色 2 2 2 2 5" xfId="7095" xr:uid="{00000000-0005-0000-0000-000059000000}"/>
    <cellStyle name="20% - 强调文字颜色 2 2 2 3" xfId="1747" xr:uid="{00000000-0005-0000-0000-00005A000000}"/>
    <cellStyle name="20% - 强调文字颜色 2 2 2 3 2" xfId="3514" xr:uid="{00000000-0005-0000-0000-00005B000000}"/>
    <cellStyle name="20% - 强调文字颜色 2 2 2 3 3" xfId="5104" xr:uid="{00000000-0005-0000-0000-00005C000000}"/>
    <cellStyle name="20% - 强调文字颜色 2 2 2 3 4" xfId="7656" xr:uid="{00000000-0005-0000-0000-00005D000000}"/>
    <cellStyle name="20% - 强调文字颜色 2 2 2 4" xfId="6307" xr:uid="{00000000-0005-0000-0000-00005E000000}"/>
    <cellStyle name="20% - 强调文字颜色 2 2 3" xfId="901" xr:uid="{00000000-0005-0000-0000-00005F000000}"/>
    <cellStyle name="20% - 强调文字颜色 2 2 3 2" xfId="1749" xr:uid="{00000000-0005-0000-0000-000060000000}"/>
    <cellStyle name="20% - 强调文字颜色 2 2 3 2 2" xfId="3516" xr:uid="{00000000-0005-0000-0000-000061000000}"/>
    <cellStyle name="20% - 强调文字颜色 2 2 3 2 3" xfId="5106" xr:uid="{00000000-0005-0000-0000-000062000000}"/>
    <cellStyle name="20% - 强调文字颜色 2 2 3 2 4" xfId="7658" xr:uid="{00000000-0005-0000-0000-000063000000}"/>
    <cellStyle name="20% - 强调文字颜色 2 2 3 3" xfId="3080" xr:uid="{00000000-0005-0000-0000-000064000000}"/>
    <cellStyle name="20% - 强调文字颜色 2 2 3 4" xfId="4670" xr:uid="{00000000-0005-0000-0000-000065000000}"/>
    <cellStyle name="20% - 强调文字颜色 2 2 3 5" xfId="6839" xr:uid="{00000000-0005-0000-0000-000066000000}"/>
    <cellStyle name="20% - 强调文字颜色 2 2 4" xfId="1495" xr:uid="{00000000-0005-0000-0000-000067000000}"/>
    <cellStyle name="20% - 强调文字颜色 2 2 4 2" xfId="1750" xr:uid="{00000000-0005-0000-0000-000068000000}"/>
    <cellStyle name="20% - 强调文字颜色 2 2 4 2 2" xfId="3517" xr:uid="{00000000-0005-0000-0000-000069000000}"/>
    <cellStyle name="20% - 强调文字颜色 2 2 4 2 3" xfId="5107" xr:uid="{00000000-0005-0000-0000-00006A000000}"/>
    <cellStyle name="20% - 强调文字颜色 2 2 4 2 4" xfId="7659" xr:uid="{00000000-0005-0000-0000-00006B000000}"/>
    <cellStyle name="20% - 强调文字颜色 2 2 4 3" xfId="7412" xr:uid="{00000000-0005-0000-0000-00006C000000}"/>
    <cellStyle name="20% - 强调文字颜色 2 2 5" xfId="1614" xr:uid="{00000000-0005-0000-0000-00006D000000}"/>
    <cellStyle name="20% - 强调文字颜色 2 2 5 2" xfId="1751" xr:uid="{00000000-0005-0000-0000-00006E000000}"/>
    <cellStyle name="20% - 强调文字颜色 2 2 5 2 2" xfId="3518" xr:uid="{00000000-0005-0000-0000-00006F000000}"/>
    <cellStyle name="20% - 强调文字颜色 2 2 5 2 3" xfId="5108" xr:uid="{00000000-0005-0000-0000-000070000000}"/>
    <cellStyle name="20% - 强调文字颜色 2 2 5 2 4" xfId="7660" xr:uid="{00000000-0005-0000-0000-000071000000}"/>
    <cellStyle name="20% - 强调文字颜色 2 2 5 3" xfId="7530" xr:uid="{00000000-0005-0000-0000-000072000000}"/>
    <cellStyle name="20% - 强调文字颜色 2 2 6" xfId="1746" xr:uid="{00000000-0005-0000-0000-000073000000}"/>
    <cellStyle name="20% - 强调文字颜色 2 2 6 2" xfId="3513" xr:uid="{00000000-0005-0000-0000-000074000000}"/>
    <cellStyle name="20% - 强调文字颜色 2 2 6 3" xfId="5103" xr:uid="{00000000-0005-0000-0000-000075000000}"/>
    <cellStyle name="20% - 强调文字颜色 2 2 6 4" xfId="7655" xr:uid="{00000000-0005-0000-0000-000076000000}"/>
    <cellStyle name="20% - 强调文字颜色 2 2 7" xfId="6157" xr:uid="{00000000-0005-0000-0000-000077000000}"/>
    <cellStyle name="20% - 强调文字颜色 2 3" xfId="112" xr:uid="{00000000-0005-0000-0000-000078000000}"/>
    <cellStyle name="20% - 强调文字颜色 2 3 2" xfId="304" xr:uid="{00000000-0005-0000-0000-000079000000}"/>
    <cellStyle name="20% - 强调文字颜色 2 3 2 2" xfId="1184" xr:uid="{00000000-0005-0000-0000-00007A000000}"/>
    <cellStyle name="20% - 强调文字颜色 2 3 2 2 2" xfId="1754" xr:uid="{00000000-0005-0000-0000-00007B000000}"/>
    <cellStyle name="20% - 强调文字颜色 2 3 2 2 2 2" xfId="3521" xr:uid="{00000000-0005-0000-0000-00007C000000}"/>
    <cellStyle name="20% - 强调文字颜色 2 3 2 2 2 3" xfId="5111" xr:uid="{00000000-0005-0000-0000-00007D000000}"/>
    <cellStyle name="20% - 强调文字颜色 2 3 2 2 2 4" xfId="7663" xr:uid="{00000000-0005-0000-0000-00007E000000}"/>
    <cellStyle name="20% - 强调文字颜色 2 3 2 2 3" xfId="3228" xr:uid="{00000000-0005-0000-0000-00007F000000}"/>
    <cellStyle name="20% - 强调文字颜色 2 3 2 2 4" xfId="4818" xr:uid="{00000000-0005-0000-0000-000080000000}"/>
    <cellStyle name="20% - 强调文字颜色 2 3 2 2 5" xfId="7103" xr:uid="{00000000-0005-0000-0000-000081000000}"/>
    <cellStyle name="20% - 强调文字颜色 2 3 2 3" xfId="1753" xr:uid="{00000000-0005-0000-0000-000082000000}"/>
    <cellStyle name="20% - 强调文字颜色 2 3 2 3 2" xfId="3520" xr:uid="{00000000-0005-0000-0000-000083000000}"/>
    <cellStyle name="20% - 强调文字颜色 2 3 2 3 3" xfId="5110" xr:uid="{00000000-0005-0000-0000-000084000000}"/>
    <cellStyle name="20% - 强调文字颜色 2 3 2 3 4" xfId="7662" xr:uid="{00000000-0005-0000-0000-000085000000}"/>
    <cellStyle name="20% - 强调文字颜色 2 3 2 4" xfId="6306" xr:uid="{00000000-0005-0000-0000-000086000000}"/>
    <cellStyle name="20% - 强调文字颜色 2 3 3" xfId="1160" xr:uid="{00000000-0005-0000-0000-000087000000}"/>
    <cellStyle name="20% - 强调文字颜色 2 3 3 2" xfId="1755" xr:uid="{00000000-0005-0000-0000-000088000000}"/>
    <cellStyle name="20% - 强调文字颜色 2 3 3 2 2" xfId="3522" xr:uid="{00000000-0005-0000-0000-000089000000}"/>
    <cellStyle name="20% - 强调文字颜色 2 3 3 2 3" xfId="5112" xr:uid="{00000000-0005-0000-0000-00008A000000}"/>
    <cellStyle name="20% - 强调文字颜色 2 3 3 2 4" xfId="7664" xr:uid="{00000000-0005-0000-0000-00008B000000}"/>
    <cellStyle name="20% - 强调文字颜色 2 3 3 3" xfId="3214" xr:uid="{00000000-0005-0000-0000-00008C000000}"/>
    <cellStyle name="20% - 强调文字颜色 2 3 3 4" xfId="4804" xr:uid="{00000000-0005-0000-0000-00008D000000}"/>
    <cellStyle name="20% - 强调文字颜色 2 3 3 5" xfId="7079" xr:uid="{00000000-0005-0000-0000-00008E000000}"/>
    <cellStyle name="20% - 强调文字颜色 2 3 4" xfId="1494" xr:uid="{00000000-0005-0000-0000-00008F000000}"/>
    <cellStyle name="20% - 强调文字颜色 2 3 4 2" xfId="1756" xr:uid="{00000000-0005-0000-0000-000090000000}"/>
    <cellStyle name="20% - 强调文字颜色 2 3 4 2 2" xfId="3523" xr:uid="{00000000-0005-0000-0000-000091000000}"/>
    <cellStyle name="20% - 强调文字颜色 2 3 4 2 3" xfId="5113" xr:uid="{00000000-0005-0000-0000-000092000000}"/>
    <cellStyle name="20% - 强调文字颜色 2 3 4 2 4" xfId="7665" xr:uid="{00000000-0005-0000-0000-000093000000}"/>
    <cellStyle name="20% - 强调文字颜色 2 3 4 3" xfId="7411" xr:uid="{00000000-0005-0000-0000-000094000000}"/>
    <cellStyle name="20% - 强调文字颜色 2 3 5" xfId="1638" xr:uid="{00000000-0005-0000-0000-000095000000}"/>
    <cellStyle name="20% - 强调文字颜色 2 3 5 2" xfId="1757" xr:uid="{00000000-0005-0000-0000-000096000000}"/>
    <cellStyle name="20% - 强调文字颜色 2 3 5 2 2" xfId="3524" xr:uid="{00000000-0005-0000-0000-000097000000}"/>
    <cellStyle name="20% - 强调文字颜色 2 3 5 2 3" xfId="5114" xr:uid="{00000000-0005-0000-0000-000098000000}"/>
    <cellStyle name="20% - 强调文字颜色 2 3 5 2 4" xfId="7666" xr:uid="{00000000-0005-0000-0000-000099000000}"/>
    <cellStyle name="20% - 强调文字颜色 2 3 5 3" xfId="7552" xr:uid="{00000000-0005-0000-0000-00009A000000}"/>
    <cellStyle name="20% - 强调文字颜色 2 3 6" xfId="1752" xr:uid="{00000000-0005-0000-0000-00009B000000}"/>
    <cellStyle name="20% - 强调文字颜色 2 3 6 2" xfId="3519" xr:uid="{00000000-0005-0000-0000-00009C000000}"/>
    <cellStyle name="20% - 强调文字颜色 2 3 6 3" xfId="5109" xr:uid="{00000000-0005-0000-0000-00009D000000}"/>
    <cellStyle name="20% - 强调文字颜色 2 3 6 4" xfId="7661" xr:uid="{00000000-0005-0000-0000-00009E000000}"/>
    <cellStyle name="20% - 强调文字颜色 2 3 7" xfId="6158" xr:uid="{00000000-0005-0000-0000-00009F000000}"/>
    <cellStyle name="20% - 强调文字颜色 3 2" xfId="113" xr:uid="{00000000-0005-0000-0000-0000A0000000}"/>
    <cellStyle name="20% - 强调文字颜色 3 2 2" xfId="307" xr:uid="{00000000-0005-0000-0000-0000A1000000}"/>
    <cellStyle name="20% - 强调文字颜色 3 2 2 2" xfId="1164" xr:uid="{00000000-0005-0000-0000-0000A2000000}"/>
    <cellStyle name="20% - 强调文字颜色 3 2 2 2 2" xfId="1760" xr:uid="{00000000-0005-0000-0000-0000A3000000}"/>
    <cellStyle name="20% - 强调文字颜色 3 2 2 2 2 2" xfId="3527" xr:uid="{00000000-0005-0000-0000-0000A4000000}"/>
    <cellStyle name="20% - 强调文字颜色 3 2 2 2 2 3" xfId="5117" xr:uid="{00000000-0005-0000-0000-0000A5000000}"/>
    <cellStyle name="20% - 强调文字颜色 3 2 2 2 2 4" xfId="7669" xr:uid="{00000000-0005-0000-0000-0000A6000000}"/>
    <cellStyle name="20% - 强调文字颜色 3 2 2 2 3" xfId="3218" xr:uid="{00000000-0005-0000-0000-0000A7000000}"/>
    <cellStyle name="20% - 强调文字颜色 3 2 2 2 4" xfId="4808" xr:uid="{00000000-0005-0000-0000-0000A8000000}"/>
    <cellStyle name="20% - 强调文字颜色 3 2 2 2 5" xfId="7083" xr:uid="{00000000-0005-0000-0000-0000A9000000}"/>
    <cellStyle name="20% - 强调文字颜色 3 2 2 3" xfId="1759" xr:uid="{00000000-0005-0000-0000-0000AA000000}"/>
    <cellStyle name="20% - 强调文字颜色 3 2 2 3 2" xfId="3526" xr:uid="{00000000-0005-0000-0000-0000AB000000}"/>
    <cellStyle name="20% - 强调文字颜色 3 2 2 3 3" xfId="5116" xr:uid="{00000000-0005-0000-0000-0000AC000000}"/>
    <cellStyle name="20% - 强调文字颜色 3 2 2 3 4" xfId="7668" xr:uid="{00000000-0005-0000-0000-0000AD000000}"/>
    <cellStyle name="20% - 强调文字颜色 3 2 2 4" xfId="6309" xr:uid="{00000000-0005-0000-0000-0000AE000000}"/>
    <cellStyle name="20% - 强调文字颜色 3 2 3" xfId="1180" xr:uid="{00000000-0005-0000-0000-0000AF000000}"/>
    <cellStyle name="20% - 强调文字颜色 3 2 3 2" xfId="1761" xr:uid="{00000000-0005-0000-0000-0000B0000000}"/>
    <cellStyle name="20% - 强调文字颜色 3 2 3 2 2" xfId="3528" xr:uid="{00000000-0005-0000-0000-0000B1000000}"/>
    <cellStyle name="20% - 强调文字颜色 3 2 3 2 3" xfId="5118" xr:uid="{00000000-0005-0000-0000-0000B2000000}"/>
    <cellStyle name="20% - 强调文字颜色 3 2 3 2 4" xfId="7670" xr:uid="{00000000-0005-0000-0000-0000B3000000}"/>
    <cellStyle name="20% - 强调文字颜色 3 2 3 3" xfId="3225" xr:uid="{00000000-0005-0000-0000-0000B4000000}"/>
    <cellStyle name="20% - 强调文字颜色 3 2 3 4" xfId="4815" xr:uid="{00000000-0005-0000-0000-0000B5000000}"/>
    <cellStyle name="20% - 强调文字颜色 3 2 3 5" xfId="7099" xr:uid="{00000000-0005-0000-0000-0000B6000000}"/>
    <cellStyle name="20% - 强调文字颜色 3 2 4" xfId="1497" xr:uid="{00000000-0005-0000-0000-0000B7000000}"/>
    <cellStyle name="20% - 强调文字颜色 3 2 4 2" xfId="1762" xr:uid="{00000000-0005-0000-0000-0000B8000000}"/>
    <cellStyle name="20% - 强调文字颜色 3 2 4 2 2" xfId="3529" xr:uid="{00000000-0005-0000-0000-0000B9000000}"/>
    <cellStyle name="20% - 强调文字颜色 3 2 4 2 3" xfId="5119" xr:uid="{00000000-0005-0000-0000-0000BA000000}"/>
    <cellStyle name="20% - 强调文字颜色 3 2 4 2 4" xfId="7671" xr:uid="{00000000-0005-0000-0000-0000BB000000}"/>
    <cellStyle name="20% - 强调文字颜色 3 2 4 3" xfId="7414" xr:uid="{00000000-0005-0000-0000-0000BC000000}"/>
    <cellStyle name="20% - 强调文字颜色 3 2 5" xfId="1612" xr:uid="{00000000-0005-0000-0000-0000BD000000}"/>
    <cellStyle name="20% - 强调文字颜色 3 2 5 2" xfId="1763" xr:uid="{00000000-0005-0000-0000-0000BE000000}"/>
    <cellStyle name="20% - 强调文字颜色 3 2 5 2 2" xfId="3530" xr:uid="{00000000-0005-0000-0000-0000BF000000}"/>
    <cellStyle name="20% - 强调文字颜色 3 2 5 2 3" xfId="5120" xr:uid="{00000000-0005-0000-0000-0000C0000000}"/>
    <cellStyle name="20% - 强调文字颜色 3 2 5 2 4" xfId="7672" xr:uid="{00000000-0005-0000-0000-0000C1000000}"/>
    <cellStyle name="20% - 强调文字颜色 3 2 5 3" xfId="7528" xr:uid="{00000000-0005-0000-0000-0000C2000000}"/>
    <cellStyle name="20% - 强调文字颜色 3 2 6" xfId="1758" xr:uid="{00000000-0005-0000-0000-0000C3000000}"/>
    <cellStyle name="20% - 强调文字颜色 3 2 6 2" xfId="3525" xr:uid="{00000000-0005-0000-0000-0000C4000000}"/>
    <cellStyle name="20% - 强调文字颜色 3 2 6 3" xfId="5115" xr:uid="{00000000-0005-0000-0000-0000C5000000}"/>
    <cellStyle name="20% - 强调文字颜色 3 2 6 4" xfId="7667" xr:uid="{00000000-0005-0000-0000-0000C6000000}"/>
    <cellStyle name="20% - 强调文字颜色 3 2 7" xfId="6159" xr:uid="{00000000-0005-0000-0000-0000C7000000}"/>
    <cellStyle name="20% - 强调文字颜色 3 3" xfId="114" xr:uid="{00000000-0005-0000-0000-0000C8000000}"/>
    <cellStyle name="20% - 强调文字颜色 3 3 2" xfId="306" xr:uid="{00000000-0005-0000-0000-0000C9000000}"/>
    <cellStyle name="20% - 强调文字颜色 3 3 2 2" xfId="930" xr:uid="{00000000-0005-0000-0000-0000CA000000}"/>
    <cellStyle name="20% - 强调文字颜色 3 3 2 2 2" xfId="1766" xr:uid="{00000000-0005-0000-0000-0000CB000000}"/>
    <cellStyle name="20% - 强调文字颜色 3 3 2 2 2 2" xfId="3533" xr:uid="{00000000-0005-0000-0000-0000CC000000}"/>
    <cellStyle name="20% - 强调文字颜色 3 3 2 2 2 3" xfId="5123" xr:uid="{00000000-0005-0000-0000-0000CD000000}"/>
    <cellStyle name="20% - 强调文字颜色 3 3 2 2 2 4" xfId="7675" xr:uid="{00000000-0005-0000-0000-0000CE000000}"/>
    <cellStyle name="20% - 强调文字颜色 3 3 2 2 3" xfId="3097" xr:uid="{00000000-0005-0000-0000-0000CF000000}"/>
    <cellStyle name="20% - 强调文字颜色 3 3 2 2 4" xfId="4687" xr:uid="{00000000-0005-0000-0000-0000D0000000}"/>
    <cellStyle name="20% - 强调文字颜色 3 3 2 2 5" xfId="6866" xr:uid="{00000000-0005-0000-0000-0000D1000000}"/>
    <cellStyle name="20% - 强调文字颜色 3 3 2 3" xfId="1765" xr:uid="{00000000-0005-0000-0000-0000D2000000}"/>
    <cellStyle name="20% - 强调文字颜色 3 3 2 3 2" xfId="3532" xr:uid="{00000000-0005-0000-0000-0000D3000000}"/>
    <cellStyle name="20% - 强调文字颜色 3 3 2 3 3" xfId="5122" xr:uid="{00000000-0005-0000-0000-0000D4000000}"/>
    <cellStyle name="20% - 强调文字颜色 3 3 2 3 4" xfId="7674" xr:uid="{00000000-0005-0000-0000-0000D5000000}"/>
    <cellStyle name="20% - 强调文字颜色 3 3 2 4" xfId="6308" xr:uid="{00000000-0005-0000-0000-0000D6000000}"/>
    <cellStyle name="20% - 强调文字颜色 3 3 3" xfId="1188" xr:uid="{00000000-0005-0000-0000-0000D7000000}"/>
    <cellStyle name="20% - 强调文字颜色 3 3 3 2" xfId="1767" xr:uid="{00000000-0005-0000-0000-0000D8000000}"/>
    <cellStyle name="20% - 强调文字颜色 3 3 3 2 2" xfId="3534" xr:uid="{00000000-0005-0000-0000-0000D9000000}"/>
    <cellStyle name="20% - 强调文字颜色 3 3 3 2 3" xfId="5124" xr:uid="{00000000-0005-0000-0000-0000DA000000}"/>
    <cellStyle name="20% - 强调文字颜色 3 3 3 2 4" xfId="7676" xr:uid="{00000000-0005-0000-0000-0000DB000000}"/>
    <cellStyle name="20% - 强调文字颜色 3 3 3 3" xfId="3232" xr:uid="{00000000-0005-0000-0000-0000DC000000}"/>
    <cellStyle name="20% - 强调文字颜色 3 3 3 4" xfId="4822" xr:uid="{00000000-0005-0000-0000-0000DD000000}"/>
    <cellStyle name="20% - 强调文字颜色 3 3 3 5" xfId="7107" xr:uid="{00000000-0005-0000-0000-0000DE000000}"/>
    <cellStyle name="20% - 强调文字颜色 3 3 4" xfId="1496" xr:uid="{00000000-0005-0000-0000-0000DF000000}"/>
    <cellStyle name="20% - 强调文字颜色 3 3 4 2" xfId="1768" xr:uid="{00000000-0005-0000-0000-0000E0000000}"/>
    <cellStyle name="20% - 强调文字颜色 3 3 4 2 2" xfId="3535" xr:uid="{00000000-0005-0000-0000-0000E1000000}"/>
    <cellStyle name="20% - 强调文字颜色 3 3 4 2 3" xfId="5125" xr:uid="{00000000-0005-0000-0000-0000E2000000}"/>
    <cellStyle name="20% - 强调文字颜色 3 3 4 2 4" xfId="7677" xr:uid="{00000000-0005-0000-0000-0000E3000000}"/>
    <cellStyle name="20% - 强调文字颜色 3 3 4 3" xfId="7413" xr:uid="{00000000-0005-0000-0000-0000E4000000}"/>
    <cellStyle name="20% - 强调文字颜色 3 3 5" xfId="1613" xr:uid="{00000000-0005-0000-0000-0000E5000000}"/>
    <cellStyle name="20% - 强调文字颜色 3 3 5 2" xfId="1769" xr:uid="{00000000-0005-0000-0000-0000E6000000}"/>
    <cellStyle name="20% - 强调文字颜色 3 3 5 2 2" xfId="3536" xr:uid="{00000000-0005-0000-0000-0000E7000000}"/>
    <cellStyle name="20% - 强调文字颜色 3 3 5 2 3" xfId="5126" xr:uid="{00000000-0005-0000-0000-0000E8000000}"/>
    <cellStyle name="20% - 强调文字颜色 3 3 5 2 4" xfId="7678" xr:uid="{00000000-0005-0000-0000-0000E9000000}"/>
    <cellStyle name="20% - 强调文字颜色 3 3 5 3" xfId="7529" xr:uid="{00000000-0005-0000-0000-0000EA000000}"/>
    <cellStyle name="20% - 强调文字颜色 3 3 6" xfId="1764" xr:uid="{00000000-0005-0000-0000-0000EB000000}"/>
    <cellStyle name="20% - 强调文字颜色 3 3 6 2" xfId="3531" xr:uid="{00000000-0005-0000-0000-0000EC000000}"/>
    <cellStyle name="20% - 强调文字颜色 3 3 6 3" xfId="5121" xr:uid="{00000000-0005-0000-0000-0000ED000000}"/>
    <cellStyle name="20% - 强调文字颜色 3 3 6 4" xfId="7673" xr:uid="{00000000-0005-0000-0000-0000EE000000}"/>
    <cellStyle name="20% - 强调文字颜色 3 3 7" xfId="6160" xr:uid="{00000000-0005-0000-0000-0000EF000000}"/>
    <cellStyle name="20% - 强调文字颜色 4 2" xfId="115" xr:uid="{00000000-0005-0000-0000-0000F0000000}"/>
    <cellStyle name="20% - 强调文字颜色 4 2 2" xfId="309" xr:uid="{00000000-0005-0000-0000-0000F1000000}"/>
    <cellStyle name="20% - 强调文字颜色 4 2 2 2" xfId="1175" xr:uid="{00000000-0005-0000-0000-0000F2000000}"/>
    <cellStyle name="20% - 强调文字颜色 4 2 2 2 2" xfId="1772" xr:uid="{00000000-0005-0000-0000-0000F3000000}"/>
    <cellStyle name="20% - 强调文字颜色 4 2 2 2 2 2" xfId="3539" xr:uid="{00000000-0005-0000-0000-0000F4000000}"/>
    <cellStyle name="20% - 强调文字颜色 4 2 2 2 2 3" xfId="5129" xr:uid="{00000000-0005-0000-0000-0000F5000000}"/>
    <cellStyle name="20% - 强调文字颜色 4 2 2 2 2 4" xfId="7681" xr:uid="{00000000-0005-0000-0000-0000F6000000}"/>
    <cellStyle name="20% - 强调文字颜色 4 2 2 2 3" xfId="3220" xr:uid="{00000000-0005-0000-0000-0000F7000000}"/>
    <cellStyle name="20% - 强调文字颜色 4 2 2 2 4" xfId="4810" xr:uid="{00000000-0005-0000-0000-0000F8000000}"/>
    <cellStyle name="20% - 强调文字颜色 4 2 2 2 5" xfId="7094" xr:uid="{00000000-0005-0000-0000-0000F9000000}"/>
    <cellStyle name="20% - 强调文字颜色 4 2 2 3" xfId="1771" xr:uid="{00000000-0005-0000-0000-0000FA000000}"/>
    <cellStyle name="20% - 强调文字颜色 4 2 2 3 2" xfId="3538" xr:uid="{00000000-0005-0000-0000-0000FB000000}"/>
    <cellStyle name="20% - 强调文字颜色 4 2 2 3 3" xfId="5128" xr:uid="{00000000-0005-0000-0000-0000FC000000}"/>
    <cellStyle name="20% - 强调文字颜色 4 2 2 3 4" xfId="7680" xr:uid="{00000000-0005-0000-0000-0000FD000000}"/>
    <cellStyle name="20% - 强调文字颜色 4 2 2 4" xfId="6311" xr:uid="{00000000-0005-0000-0000-0000FE000000}"/>
    <cellStyle name="20% - 强调文字颜色 4 2 3" xfId="900" xr:uid="{00000000-0005-0000-0000-0000FF000000}"/>
    <cellStyle name="20% - 强调文字颜色 4 2 3 2" xfId="1773" xr:uid="{00000000-0005-0000-0000-000000010000}"/>
    <cellStyle name="20% - 强调文字颜色 4 2 3 2 2" xfId="3540" xr:uid="{00000000-0005-0000-0000-000001010000}"/>
    <cellStyle name="20% - 强调文字颜色 4 2 3 2 3" xfId="5130" xr:uid="{00000000-0005-0000-0000-000002010000}"/>
    <cellStyle name="20% - 强调文字颜色 4 2 3 2 4" xfId="7682" xr:uid="{00000000-0005-0000-0000-000003010000}"/>
    <cellStyle name="20% - 强调文字颜色 4 2 3 3" xfId="3079" xr:uid="{00000000-0005-0000-0000-000004010000}"/>
    <cellStyle name="20% - 强调文字颜色 4 2 3 4" xfId="4669" xr:uid="{00000000-0005-0000-0000-000005010000}"/>
    <cellStyle name="20% - 强调文字颜色 4 2 3 5" xfId="6838" xr:uid="{00000000-0005-0000-0000-000006010000}"/>
    <cellStyle name="20% - 强调文字颜色 4 2 4" xfId="1499" xr:uid="{00000000-0005-0000-0000-000007010000}"/>
    <cellStyle name="20% - 强调文字颜色 4 2 4 2" xfId="1774" xr:uid="{00000000-0005-0000-0000-000008010000}"/>
    <cellStyle name="20% - 强调文字颜色 4 2 4 2 2" xfId="3541" xr:uid="{00000000-0005-0000-0000-000009010000}"/>
    <cellStyle name="20% - 强调文字颜色 4 2 4 2 3" xfId="5131" xr:uid="{00000000-0005-0000-0000-00000A010000}"/>
    <cellStyle name="20% - 强调文字颜色 4 2 4 2 4" xfId="7683" xr:uid="{00000000-0005-0000-0000-00000B010000}"/>
    <cellStyle name="20% - 强调文字颜色 4 2 4 3" xfId="7416" xr:uid="{00000000-0005-0000-0000-00000C010000}"/>
    <cellStyle name="20% - 强调文字颜色 4 2 5" xfId="1609" xr:uid="{00000000-0005-0000-0000-00000D010000}"/>
    <cellStyle name="20% - 强调文字颜色 4 2 5 2" xfId="1775" xr:uid="{00000000-0005-0000-0000-00000E010000}"/>
    <cellStyle name="20% - 强调文字颜色 4 2 5 2 2" xfId="3542" xr:uid="{00000000-0005-0000-0000-00000F010000}"/>
    <cellStyle name="20% - 强调文字颜色 4 2 5 2 3" xfId="5132" xr:uid="{00000000-0005-0000-0000-000010010000}"/>
    <cellStyle name="20% - 强调文字颜色 4 2 5 2 4" xfId="7684" xr:uid="{00000000-0005-0000-0000-000011010000}"/>
    <cellStyle name="20% - 强调文字颜色 4 2 5 3" xfId="7526" xr:uid="{00000000-0005-0000-0000-000012010000}"/>
    <cellStyle name="20% - 强调文字颜色 4 2 6" xfId="1770" xr:uid="{00000000-0005-0000-0000-000013010000}"/>
    <cellStyle name="20% - 强调文字颜色 4 2 6 2" xfId="3537" xr:uid="{00000000-0005-0000-0000-000014010000}"/>
    <cellStyle name="20% - 强调文字颜色 4 2 6 3" xfId="5127" xr:uid="{00000000-0005-0000-0000-000015010000}"/>
    <cellStyle name="20% - 强调文字颜色 4 2 6 4" xfId="7679" xr:uid="{00000000-0005-0000-0000-000016010000}"/>
    <cellStyle name="20% - 强调文字颜色 4 2 7" xfId="6161" xr:uid="{00000000-0005-0000-0000-000017010000}"/>
    <cellStyle name="20% - 强调文字颜色 4 3" xfId="116" xr:uid="{00000000-0005-0000-0000-000018010000}"/>
    <cellStyle name="20% - 强调文字颜色 4 3 2" xfId="308" xr:uid="{00000000-0005-0000-0000-000019010000}"/>
    <cellStyle name="20% - 强调文字颜色 4 3 2 2" xfId="1183" xr:uid="{00000000-0005-0000-0000-00001A010000}"/>
    <cellStyle name="20% - 强调文字颜色 4 3 2 2 2" xfId="1778" xr:uid="{00000000-0005-0000-0000-00001B010000}"/>
    <cellStyle name="20% - 强调文字颜色 4 3 2 2 2 2" xfId="3545" xr:uid="{00000000-0005-0000-0000-00001C010000}"/>
    <cellStyle name="20% - 强调文字颜色 4 3 2 2 2 3" xfId="5135" xr:uid="{00000000-0005-0000-0000-00001D010000}"/>
    <cellStyle name="20% - 强调文字颜色 4 3 2 2 2 4" xfId="7687" xr:uid="{00000000-0005-0000-0000-00001E010000}"/>
    <cellStyle name="20% - 强调文字颜色 4 3 2 2 3" xfId="3227" xr:uid="{00000000-0005-0000-0000-00001F010000}"/>
    <cellStyle name="20% - 强调文字颜色 4 3 2 2 4" xfId="4817" xr:uid="{00000000-0005-0000-0000-000020010000}"/>
    <cellStyle name="20% - 强调文字颜色 4 3 2 2 5" xfId="7102" xr:uid="{00000000-0005-0000-0000-000021010000}"/>
    <cellStyle name="20% - 强调文字颜色 4 3 2 3" xfId="1777" xr:uid="{00000000-0005-0000-0000-000022010000}"/>
    <cellStyle name="20% - 强调文字颜色 4 3 2 3 2" xfId="3544" xr:uid="{00000000-0005-0000-0000-000023010000}"/>
    <cellStyle name="20% - 强调文字颜色 4 3 2 3 3" xfId="5134" xr:uid="{00000000-0005-0000-0000-000024010000}"/>
    <cellStyle name="20% - 强调文字颜色 4 3 2 3 4" xfId="7686" xr:uid="{00000000-0005-0000-0000-000025010000}"/>
    <cellStyle name="20% - 强调文字颜色 4 3 2 4" xfId="6310" xr:uid="{00000000-0005-0000-0000-000026010000}"/>
    <cellStyle name="20% - 强调文字颜色 4 3 3" xfId="1159" xr:uid="{00000000-0005-0000-0000-000027010000}"/>
    <cellStyle name="20% - 强调文字颜色 4 3 3 2" xfId="1779" xr:uid="{00000000-0005-0000-0000-000028010000}"/>
    <cellStyle name="20% - 强调文字颜色 4 3 3 2 2" xfId="3546" xr:uid="{00000000-0005-0000-0000-000029010000}"/>
    <cellStyle name="20% - 强调文字颜色 4 3 3 2 3" xfId="5136" xr:uid="{00000000-0005-0000-0000-00002A010000}"/>
    <cellStyle name="20% - 强调文字颜色 4 3 3 2 4" xfId="7688" xr:uid="{00000000-0005-0000-0000-00002B010000}"/>
    <cellStyle name="20% - 强调文字颜色 4 3 3 3" xfId="3213" xr:uid="{00000000-0005-0000-0000-00002C010000}"/>
    <cellStyle name="20% - 强调文字颜色 4 3 3 4" xfId="4803" xr:uid="{00000000-0005-0000-0000-00002D010000}"/>
    <cellStyle name="20% - 强调文字颜色 4 3 3 5" xfId="7078" xr:uid="{00000000-0005-0000-0000-00002E010000}"/>
    <cellStyle name="20% - 强调文字颜色 4 3 4" xfId="1498" xr:uid="{00000000-0005-0000-0000-00002F010000}"/>
    <cellStyle name="20% - 强调文字颜色 4 3 4 2" xfId="1780" xr:uid="{00000000-0005-0000-0000-000030010000}"/>
    <cellStyle name="20% - 强调文字颜色 4 3 4 2 2" xfId="3547" xr:uid="{00000000-0005-0000-0000-000031010000}"/>
    <cellStyle name="20% - 强调文字颜色 4 3 4 2 3" xfId="5137" xr:uid="{00000000-0005-0000-0000-000032010000}"/>
    <cellStyle name="20% - 强调文字颜色 4 3 4 2 4" xfId="7689" xr:uid="{00000000-0005-0000-0000-000033010000}"/>
    <cellStyle name="20% - 强调文字颜色 4 3 4 3" xfId="7415" xr:uid="{00000000-0005-0000-0000-000034010000}"/>
    <cellStyle name="20% - 强调文字颜色 4 3 5" xfId="1610" xr:uid="{00000000-0005-0000-0000-000035010000}"/>
    <cellStyle name="20% - 强调文字颜色 4 3 5 2" xfId="1781" xr:uid="{00000000-0005-0000-0000-000036010000}"/>
    <cellStyle name="20% - 强调文字颜色 4 3 5 2 2" xfId="3548" xr:uid="{00000000-0005-0000-0000-000037010000}"/>
    <cellStyle name="20% - 强调文字颜色 4 3 5 2 3" xfId="5138" xr:uid="{00000000-0005-0000-0000-000038010000}"/>
    <cellStyle name="20% - 强调文字颜色 4 3 5 2 4" xfId="7690" xr:uid="{00000000-0005-0000-0000-000039010000}"/>
    <cellStyle name="20% - 强调文字颜色 4 3 5 3" xfId="7527" xr:uid="{00000000-0005-0000-0000-00003A010000}"/>
    <cellStyle name="20% - 强调文字颜色 4 3 6" xfId="1776" xr:uid="{00000000-0005-0000-0000-00003B010000}"/>
    <cellStyle name="20% - 强调文字颜色 4 3 6 2" xfId="3543" xr:uid="{00000000-0005-0000-0000-00003C010000}"/>
    <cellStyle name="20% - 强调文字颜色 4 3 6 3" xfId="5133" xr:uid="{00000000-0005-0000-0000-00003D010000}"/>
    <cellStyle name="20% - 强调文字颜色 4 3 6 4" xfId="7685" xr:uid="{00000000-0005-0000-0000-00003E010000}"/>
    <cellStyle name="20% - 强调文字颜色 4 3 7" xfId="6162" xr:uid="{00000000-0005-0000-0000-00003F010000}"/>
    <cellStyle name="20% - 强调文字颜色 5 2" xfId="117" xr:uid="{00000000-0005-0000-0000-000040010000}"/>
    <cellStyle name="20% - 强调文字颜色 5 2 2" xfId="311" xr:uid="{00000000-0005-0000-0000-000041010000}"/>
    <cellStyle name="20% - 强调文字颜色 5 2 2 2" xfId="1161" xr:uid="{00000000-0005-0000-0000-000042010000}"/>
    <cellStyle name="20% - 强调文字颜色 5 2 2 2 2" xfId="1784" xr:uid="{00000000-0005-0000-0000-000043010000}"/>
    <cellStyle name="20% - 强调文字颜色 5 2 2 2 2 2" xfId="3551" xr:uid="{00000000-0005-0000-0000-000044010000}"/>
    <cellStyle name="20% - 强调文字颜色 5 2 2 2 2 3" xfId="5141" xr:uid="{00000000-0005-0000-0000-000045010000}"/>
    <cellStyle name="20% - 强调文字颜色 5 2 2 2 2 4" xfId="7693" xr:uid="{00000000-0005-0000-0000-000046010000}"/>
    <cellStyle name="20% - 强调文字颜色 5 2 2 2 3" xfId="3215" xr:uid="{00000000-0005-0000-0000-000047010000}"/>
    <cellStyle name="20% - 强调文字颜色 5 2 2 2 4" xfId="4805" xr:uid="{00000000-0005-0000-0000-000048010000}"/>
    <cellStyle name="20% - 强调文字颜色 5 2 2 2 5" xfId="7080" xr:uid="{00000000-0005-0000-0000-000049010000}"/>
    <cellStyle name="20% - 强调文字颜色 5 2 2 3" xfId="1783" xr:uid="{00000000-0005-0000-0000-00004A010000}"/>
    <cellStyle name="20% - 强调文字颜色 5 2 2 3 2" xfId="3550" xr:uid="{00000000-0005-0000-0000-00004B010000}"/>
    <cellStyle name="20% - 强调文字颜色 5 2 2 3 3" xfId="5140" xr:uid="{00000000-0005-0000-0000-00004C010000}"/>
    <cellStyle name="20% - 强调文字颜色 5 2 2 3 4" xfId="7692" xr:uid="{00000000-0005-0000-0000-00004D010000}"/>
    <cellStyle name="20% - 强调文字颜色 5 2 2 4" xfId="6313" xr:uid="{00000000-0005-0000-0000-00004E010000}"/>
    <cellStyle name="20% - 强调文字颜色 5 2 3" xfId="1177" xr:uid="{00000000-0005-0000-0000-00004F010000}"/>
    <cellStyle name="20% - 强调文字颜色 5 2 3 2" xfId="1785" xr:uid="{00000000-0005-0000-0000-000050010000}"/>
    <cellStyle name="20% - 强调文字颜色 5 2 3 2 2" xfId="3552" xr:uid="{00000000-0005-0000-0000-000051010000}"/>
    <cellStyle name="20% - 强调文字颜色 5 2 3 2 3" xfId="5142" xr:uid="{00000000-0005-0000-0000-000052010000}"/>
    <cellStyle name="20% - 强调文字颜色 5 2 3 2 4" xfId="7694" xr:uid="{00000000-0005-0000-0000-000053010000}"/>
    <cellStyle name="20% - 强调文字颜色 5 2 3 3" xfId="3222" xr:uid="{00000000-0005-0000-0000-000054010000}"/>
    <cellStyle name="20% - 强调文字颜色 5 2 3 4" xfId="4812" xr:uid="{00000000-0005-0000-0000-000055010000}"/>
    <cellStyle name="20% - 强调文字颜色 5 2 3 5" xfId="7096" xr:uid="{00000000-0005-0000-0000-000056010000}"/>
    <cellStyle name="20% - 强调文字颜色 5 2 4" xfId="1501" xr:uid="{00000000-0005-0000-0000-000057010000}"/>
    <cellStyle name="20% - 强调文字颜色 5 2 4 2" xfId="1786" xr:uid="{00000000-0005-0000-0000-000058010000}"/>
    <cellStyle name="20% - 强调文字颜色 5 2 4 2 2" xfId="3553" xr:uid="{00000000-0005-0000-0000-000059010000}"/>
    <cellStyle name="20% - 强调文字颜色 5 2 4 2 3" xfId="5143" xr:uid="{00000000-0005-0000-0000-00005A010000}"/>
    <cellStyle name="20% - 强调文字颜色 5 2 4 2 4" xfId="7695" xr:uid="{00000000-0005-0000-0000-00005B010000}"/>
    <cellStyle name="20% - 强调文字颜色 5 2 4 3" xfId="7418" xr:uid="{00000000-0005-0000-0000-00005C010000}"/>
    <cellStyle name="20% - 强调文字颜色 5 2 5" xfId="1606" xr:uid="{00000000-0005-0000-0000-00005D010000}"/>
    <cellStyle name="20% - 强调文字颜色 5 2 5 2" xfId="1787" xr:uid="{00000000-0005-0000-0000-00005E010000}"/>
    <cellStyle name="20% - 强调文字颜色 5 2 5 2 2" xfId="3554" xr:uid="{00000000-0005-0000-0000-00005F010000}"/>
    <cellStyle name="20% - 强调文字颜色 5 2 5 2 3" xfId="5144" xr:uid="{00000000-0005-0000-0000-000060010000}"/>
    <cellStyle name="20% - 强调文字颜色 5 2 5 2 4" xfId="7696" xr:uid="{00000000-0005-0000-0000-000061010000}"/>
    <cellStyle name="20% - 强调文字颜色 5 2 5 3" xfId="7523" xr:uid="{00000000-0005-0000-0000-000062010000}"/>
    <cellStyle name="20% - 强调文字颜色 5 2 6" xfId="1782" xr:uid="{00000000-0005-0000-0000-000063010000}"/>
    <cellStyle name="20% - 强调文字颜色 5 2 6 2" xfId="3549" xr:uid="{00000000-0005-0000-0000-000064010000}"/>
    <cellStyle name="20% - 强调文字颜色 5 2 6 3" xfId="5139" xr:uid="{00000000-0005-0000-0000-000065010000}"/>
    <cellStyle name="20% - 强调文字颜色 5 2 6 4" xfId="7691" xr:uid="{00000000-0005-0000-0000-000066010000}"/>
    <cellStyle name="20% - 强调文字颜色 5 2 7" xfId="6163" xr:uid="{00000000-0005-0000-0000-000067010000}"/>
    <cellStyle name="20% - 强调文字颜色 5 3" xfId="118" xr:uid="{00000000-0005-0000-0000-000068010000}"/>
    <cellStyle name="20% - 强调文字颜色 5 3 2" xfId="310" xr:uid="{00000000-0005-0000-0000-000069010000}"/>
    <cellStyle name="20% - 强调文字颜色 5 3 2 2" xfId="927" xr:uid="{00000000-0005-0000-0000-00006A010000}"/>
    <cellStyle name="20% - 强调文字颜色 5 3 2 2 2" xfId="1790" xr:uid="{00000000-0005-0000-0000-00006B010000}"/>
    <cellStyle name="20% - 强调文字颜色 5 3 2 2 2 2" xfId="3557" xr:uid="{00000000-0005-0000-0000-00006C010000}"/>
    <cellStyle name="20% - 强调文字颜色 5 3 2 2 2 3" xfId="5147" xr:uid="{00000000-0005-0000-0000-00006D010000}"/>
    <cellStyle name="20% - 强调文字颜色 5 3 2 2 2 4" xfId="7699" xr:uid="{00000000-0005-0000-0000-00006E010000}"/>
    <cellStyle name="20% - 强调文字颜色 5 3 2 2 3" xfId="3094" xr:uid="{00000000-0005-0000-0000-00006F010000}"/>
    <cellStyle name="20% - 强调文字颜色 5 3 2 2 4" xfId="4684" xr:uid="{00000000-0005-0000-0000-000070010000}"/>
    <cellStyle name="20% - 强调文字颜色 5 3 2 2 5" xfId="6863" xr:uid="{00000000-0005-0000-0000-000071010000}"/>
    <cellStyle name="20% - 强调文字颜色 5 3 2 3" xfId="1789" xr:uid="{00000000-0005-0000-0000-000072010000}"/>
    <cellStyle name="20% - 强调文字颜色 5 3 2 3 2" xfId="3556" xr:uid="{00000000-0005-0000-0000-000073010000}"/>
    <cellStyle name="20% - 强调文字颜色 5 3 2 3 3" xfId="5146" xr:uid="{00000000-0005-0000-0000-000074010000}"/>
    <cellStyle name="20% - 强调文字颜色 5 3 2 3 4" xfId="7698" xr:uid="{00000000-0005-0000-0000-000075010000}"/>
    <cellStyle name="20% - 强调文字颜色 5 3 2 4" xfId="6312" xr:uid="{00000000-0005-0000-0000-000076010000}"/>
    <cellStyle name="20% - 强调文字颜色 5 3 3" xfId="1185" xr:uid="{00000000-0005-0000-0000-000077010000}"/>
    <cellStyle name="20% - 强调文字颜色 5 3 3 2" xfId="1791" xr:uid="{00000000-0005-0000-0000-000078010000}"/>
    <cellStyle name="20% - 强调文字颜色 5 3 3 2 2" xfId="3558" xr:uid="{00000000-0005-0000-0000-000079010000}"/>
    <cellStyle name="20% - 强调文字颜色 5 3 3 2 3" xfId="5148" xr:uid="{00000000-0005-0000-0000-00007A010000}"/>
    <cellStyle name="20% - 强调文字颜色 5 3 3 2 4" xfId="7700" xr:uid="{00000000-0005-0000-0000-00007B010000}"/>
    <cellStyle name="20% - 强调文字颜色 5 3 3 3" xfId="3229" xr:uid="{00000000-0005-0000-0000-00007C010000}"/>
    <cellStyle name="20% - 强调文字颜色 5 3 3 4" xfId="4819" xr:uid="{00000000-0005-0000-0000-00007D010000}"/>
    <cellStyle name="20% - 强调文字颜色 5 3 3 5" xfId="7104" xr:uid="{00000000-0005-0000-0000-00007E010000}"/>
    <cellStyle name="20% - 强调文字颜色 5 3 4" xfId="1500" xr:uid="{00000000-0005-0000-0000-00007F010000}"/>
    <cellStyle name="20% - 强调文字颜色 5 3 4 2" xfId="1792" xr:uid="{00000000-0005-0000-0000-000080010000}"/>
    <cellStyle name="20% - 强调文字颜色 5 3 4 2 2" xfId="3559" xr:uid="{00000000-0005-0000-0000-000081010000}"/>
    <cellStyle name="20% - 强调文字颜色 5 3 4 2 3" xfId="5149" xr:uid="{00000000-0005-0000-0000-000082010000}"/>
    <cellStyle name="20% - 强调文字颜色 5 3 4 2 4" xfId="7701" xr:uid="{00000000-0005-0000-0000-000083010000}"/>
    <cellStyle name="20% - 强调文字颜色 5 3 4 3" xfId="7417" xr:uid="{00000000-0005-0000-0000-000084010000}"/>
    <cellStyle name="20% - 强调文字颜色 5 3 5" xfId="1608" xr:uid="{00000000-0005-0000-0000-000085010000}"/>
    <cellStyle name="20% - 强调文字颜色 5 3 5 2" xfId="1793" xr:uid="{00000000-0005-0000-0000-000086010000}"/>
    <cellStyle name="20% - 强调文字颜色 5 3 5 2 2" xfId="3560" xr:uid="{00000000-0005-0000-0000-000087010000}"/>
    <cellStyle name="20% - 强调文字颜色 5 3 5 2 3" xfId="5150" xr:uid="{00000000-0005-0000-0000-000088010000}"/>
    <cellStyle name="20% - 强调文字颜色 5 3 5 2 4" xfId="7702" xr:uid="{00000000-0005-0000-0000-000089010000}"/>
    <cellStyle name="20% - 强调文字颜色 5 3 5 3" xfId="7525" xr:uid="{00000000-0005-0000-0000-00008A010000}"/>
    <cellStyle name="20% - 强调文字颜色 5 3 6" xfId="1788" xr:uid="{00000000-0005-0000-0000-00008B010000}"/>
    <cellStyle name="20% - 强调文字颜色 5 3 6 2" xfId="3555" xr:uid="{00000000-0005-0000-0000-00008C010000}"/>
    <cellStyle name="20% - 强调文字颜色 5 3 6 3" xfId="5145" xr:uid="{00000000-0005-0000-0000-00008D010000}"/>
    <cellStyle name="20% - 强调文字颜色 5 3 6 4" xfId="7697" xr:uid="{00000000-0005-0000-0000-00008E010000}"/>
    <cellStyle name="20% - 强调文字颜色 5 3 7" xfId="6164" xr:uid="{00000000-0005-0000-0000-00008F010000}"/>
    <cellStyle name="20% - 强调文字颜色 6 2" xfId="119" xr:uid="{00000000-0005-0000-0000-000090010000}"/>
    <cellStyle name="20% - 强调文字颜色 6 2 2" xfId="313" xr:uid="{00000000-0005-0000-0000-000091010000}"/>
    <cellStyle name="20% - 强调文字颜色 6 2 2 2" xfId="1174" xr:uid="{00000000-0005-0000-0000-000092010000}"/>
    <cellStyle name="20% - 强调文字颜色 6 2 2 2 2" xfId="1796" xr:uid="{00000000-0005-0000-0000-000093010000}"/>
    <cellStyle name="20% - 强调文字颜色 6 2 2 2 2 2" xfId="3563" xr:uid="{00000000-0005-0000-0000-000094010000}"/>
    <cellStyle name="20% - 强调文字颜色 6 2 2 2 2 3" xfId="5153" xr:uid="{00000000-0005-0000-0000-000095010000}"/>
    <cellStyle name="20% - 强调文字颜色 6 2 2 2 2 4" xfId="7705" xr:uid="{00000000-0005-0000-0000-000096010000}"/>
    <cellStyle name="20% - 强调文字颜色 6 2 2 2 3" xfId="3219" xr:uid="{00000000-0005-0000-0000-000097010000}"/>
    <cellStyle name="20% - 强调文字颜色 6 2 2 2 4" xfId="4809" xr:uid="{00000000-0005-0000-0000-000098010000}"/>
    <cellStyle name="20% - 强调文字颜色 6 2 2 2 5" xfId="7093" xr:uid="{00000000-0005-0000-0000-000099010000}"/>
    <cellStyle name="20% - 强调文字颜色 6 2 2 3" xfId="1795" xr:uid="{00000000-0005-0000-0000-00009A010000}"/>
    <cellStyle name="20% - 强调文字颜色 6 2 2 3 2" xfId="3562" xr:uid="{00000000-0005-0000-0000-00009B010000}"/>
    <cellStyle name="20% - 强调文字颜色 6 2 2 3 3" xfId="5152" xr:uid="{00000000-0005-0000-0000-00009C010000}"/>
    <cellStyle name="20% - 强调文字颜色 6 2 2 3 4" xfId="7704" xr:uid="{00000000-0005-0000-0000-00009D010000}"/>
    <cellStyle name="20% - 强调文字颜色 6 2 2 4" xfId="6315" xr:uid="{00000000-0005-0000-0000-00009E010000}"/>
    <cellStyle name="20% - 强调文字颜色 6 2 3" xfId="899" xr:uid="{00000000-0005-0000-0000-00009F010000}"/>
    <cellStyle name="20% - 强调文字颜色 6 2 3 2" xfId="1797" xr:uid="{00000000-0005-0000-0000-0000A0010000}"/>
    <cellStyle name="20% - 强调文字颜色 6 2 3 2 2" xfId="3564" xr:uid="{00000000-0005-0000-0000-0000A1010000}"/>
    <cellStyle name="20% - 强调文字颜色 6 2 3 2 3" xfId="5154" xr:uid="{00000000-0005-0000-0000-0000A2010000}"/>
    <cellStyle name="20% - 强调文字颜色 6 2 3 2 4" xfId="7706" xr:uid="{00000000-0005-0000-0000-0000A3010000}"/>
    <cellStyle name="20% - 强调文字颜色 6 2 3 3" xfId="3078" xr:uid="{00000000-0005-0000-0000-0000A4010000}"/>
    <cellStyle name="20% - 强调文字颜色 6 2 3 4" xfId="4668" xr:uid="{00000000-0005-0000-0000-0000A5010000}"/>
    <cellStyle name="20% - 强调文字颜色 6 2 3 5" xfId="6837" xr:uid="{00000000-0005-0000-0000-0000A6010000}"/>
    <cellStyle name="20% - 强调文字颜色 6 2 4" xfId="1503" xr:uid="{00000000-0005-0000-0000-0000A7010000}"/>
    <cellStyle name="20% - 强调文字颜色 6 2 4 2" xfId="1798" xr:uid="{00000000-0005-0000-0000-0000A8010000}"/>
    <cellStyle name="20% - 强调文字颜色 6 2 4 2 2" xfId="3565" xr:uid="{00000000-0005-0000-0000-0000A9010000}"/>
    <cellStyle name="20% - 强调文字颜色 6 2 4 2 3" xfId="5155" xr:uid="{00000000-0005-0000-0000-0000AA010000}"/>
    <cellStyle name="20% - 强调文字颜色 6 2 4 2 4" xfId="7707" xr:uid="{00000000-0005-0000-0000-0000AB010000}"/>
    <cellStyle name="20% - 强调文字颜色 6 2 4 3" xfId="7420" xr:uid="{00000000-0005-0000-0000-0000AC010000}"/>
    <cellStyle name="20% - 强调文字颜色 6 2 5" xfId="1604" xr:uid="{00000000-0005-0000-0000-0000AD010000}"/>
    <cellStyle name="20% - 强调文字颜色 6 2 5 2" xfId="1799" xr:uid="{00000000-0005-0000-0000-0000AE010000}"/>
    <cellStyle name="20% - 强调文字颜色 6 2 5 2 2" xfId="3566" xr:uid="{00000000-0005-0000-0000-0000AF010000}"/>
    <cellStyle name="20% - 强调文字颜色 6 2 5 2 3" xfId="5156" xr:uid="{00000000-0005-0000-0000-0000B0010000}"/>
    <cellStyle name="20% - 强调文字颜色 6 2 5 2 4" xfId="7708" xr:uid="{00000000-0005-0000-0000-0000B1010000}"/>
    <cellStyle name="20% - 强调文字颜色 6 2 5 3" xfId="7521" xr:uid="{00000000-0005-0000-0000-0000B2010000}"/>
    <cellStyle name="20% - 强调文字颜色 6 2 6" xfId="1794" xr:uid="{00000000-0005-0000-0000-0000B3010000}"/>
    <cellStyle name="20% - 强调文字颜色 6 2 6 2" xfId="3561" xr:uid="{00000000-0005-0000-0000-0000B4010000}"/>
    <cellStyle name="20% - 强调文字颜色 6 2 6 3" xfId="5151" xr:uid="{00000000-0005-0000-0000-0000B5010000}"/>
    <cellStyle name="20% - 强调文字颜色 6 2 6 4" xfId="7703" xr:uid="{00000000-0005-0000-0000-0000B6010000}"/>
    <cellStyle name="20% - 强调文字颜色 6 2 7" xfId="6165" xr:uid="{00000000-0005-0000-0000-0000B7010000}"/>
    <cellStyle name="20% - 强调文字颜色 6 3" xfId="120" xr:uid="{00000000-0005-0000-0000-0000B8010000}"/>
    <cellStyle name="20% - 强调文字颜色 6 3 2" xfId="312" xr:uid="{00000000-0005-0000-0000-0000B9010000}"/>
    <cellStyle name="20% - 强调文字颜色 6 3 2 2" xfId="1182" xr:uid="{00000000-0005-0000-0000-0000BA010000}"/>
    <cellStyle name="20% - 强调文字颜色 6 3 2 2 2" xfId="1802" xr:uid="{00000000-0005-0000-0000-0000BB010000}"/>
    <cellStyle name="20% - 强调文字颜色 6 3 2 2 2 2" xfId="3569" xr:uid="{00000000-0005-0000-0000-0000BC010000}"/>
    <cellStyle name="20% - 强调文字颜色 6 3 2 2 2 3" xfId="5159" xr:uid="{00000000-0005-0000-0000-0000BD010000}"/>
    <cellStyle name="20% - 强调文字颜色 6 3 2 2 2 4" xfId="7711" xr:uid="{00000000-0005-0000-0000-0000BE010000}"/>
    <cellStyle name="20% - 强调文字颜色 6 3 2 2 3" xfId="3226" xr:uid="{00000000-0005-0000-0000-0000BF010000}"/>
    <cellStyle name="20% - 强调文字颜色 6 3 2 2 4" xfId="4816" xr:uid="{00000000-0005-0000-0000-0000C0010000}"/>
    <cellStyle name="20% - 强调文字颜色 6 3 2 2 5" xfId="7101" xr:uid="{00000000-0005-0000-0000-0000C1010000}"/>
    <cellStyle name="20% - 强调文字颜色 6 3 2 3" xfId="1801" xr:uid="{00000000-0005-0000-0000-0000C2010000}"/>
    <cellStyle name="20% - 强调文字颜色 6 3 2 3 2" xfId="3568" xr:uid="{00000000-0005-0000-0000-0000C3010000}"/>
    <cellStyle name="20% - 强调文字颜色 6 3 2 3 3" xfId="5158" xr:uid="{00000000-0005-0000-0000-0000C4010000}"/>
    <cellStyle name="20% - 强调文字颜色 6 3 2 3 4" xfId="7710" xr:uid="{00000000-0005-0000-0000-0000C5010000}"/>
    <cellStyle name="20% - 强调文字颜色 6 3 2 4" xfId="6314" xr:uid="{00000000-0005-0000-0000-0000C6010000}"/>
    <cellStyle name="20% - 强调文字颜色 6 3 3" xfId="1158" xr:uid="{00000000-0005-0000-0000-0000C7010000}"/>
    <cellStyle name="20% - 强调文字颜色 6 3 3 2" xfId="1803" xr:uid="{00000000-0005-0000-0000-0000C8010000}"/>
    <cellStyle name="20% - 强调文字颜色 6 3 3 2 2" xfId="3570" xr:uid="{00000000-0005-0000-0000-0000C9010000}"/>
    <cellStyle name="20% - 强调文字颜色 6 3 3 2 3" xfId="5160" xr:uid="{00000000-0005-0000-0000-0000CA010000}"/>
    <cellStyle name="20% - 强调文字颜色 6 3 3 2 4" xfId="7712" xr:uid="{00000000-0005-0000-0000-0000CB010000}"/>
    <cellStyle name="20% - 强调文字颜色 6 3 3 3" xfId="3212" xr:uid="{00000000-0005-0000-0000-0000CC010000}"/>
    <cellStyle name="20% - 强调文字颜色 6 3 3 4" xfId="4802" xr:uid="{00000000-0005-0000-0000-0000CD010000}"/>
    <cellStyle name="20% - 强调文字颜色 6 3 3 5" xfId="7077" xr:uid="{00000000-0005-0000-0000-0000CE010000}"/>
    <cellStyle name="20% - 强调文字颜色 6 3 4" xfId="1502" xr:uid="{00000000-0005-0000-0000-0000CF010000}"/>
    <cellStyle name="20% - 强调文字颜色 6 3 4 2" xfId="1804" xr:uid="{00000000-0005-0000-0000-0000D0010000}"/>
    <cellStyle name="20% - 强调文字颜色 6 3 4 2 2" xfId="3571" xr:uid="{00000000-0005-0000-0000-0000D1010000}"/>
    <cellStyle name="20% - 强调文字颜色 6 3 4 2 3" xfId="5161" xr:uid="{00000000-0005-0000-0000-0000D2010000}"/>
    <cellStyle name="20% - 强调文字颜色 6 3 4 2 4" xfId="7713" xr:uid="{00000000-0005-0000-0000-0000D3010000}"/>
    <cellStyle name="20% - 强调文字颜色 6 3 4 3" xfId="7419" xr:uid="{00000000-0005-0000-0000-0000D4010000}"/>
    <cellStyle name="20% - 强调文字颜色 6 3 5" xfId="1605" xr:uid="{00000000-0005-0000-0000-0000D5010000}"/>
    <cellStyle name="20% - 强调文字颜色 6 3 5 2" xfId="1805" xr:uid="{00000000-0005-0000-0000-0000D6010000}"/>
    <cellStyle name="20% - 强调文字颜色 6 3 5 2 2" xfId="3572" xr:uid="{00000000-0005-0000-0000-0000D7010000}"/>
    <cellStyle name="20% - 强调文字颜色 6 3 5 2 3" xfId="5162" xr:uid="{00000000-0005-0000-0000-0000D8010000}"/>
    <cellStyle name="20% - 强调文字颜色 6 3 5 2 4" xfId="7714" xr:uid="{00000000-0005-0000-0000-0000D9010000}"/>
    <cellStyle name="20% - 强调文字颜色 6 3 5 3" xfId="7522" xr:uid="{00000000-0005-0000-0000-0000DA010000}"/>
    <cellStyle name="20% - 强调文字颜色 6 3 6" xfId="1800" xr:uid="{00000000-0005-0000-0000-0000DB010000}"/>
    <cellStyle name="20% - 强调文字颜色 6 3 6 2" xfId="3567" xr:uid="{00000000-0005-0000-0000-0000DC010000}"/>
    <cellStyle name="20% - 强调文字颜色 6 3 6 3" xfId="5157" xr:uid="{00000000-0005-0000-0000-0000DD010000}"/>
    <cellStyle name="20% - 强调文字颜色 6 3 6 4" xfId="7709" xr:uid="{00000000-0005-0000-0000-0000DE010000}"/>
    <cellStyle name="20% - 强调文字颜色 6 3 7" xfId="6166" xr:uid="{00000000-0005-0000-0000-0000DF010000}"/>
    <cellStyle name="25*62*210" xfId="39" xr:uid="{00000000-0005-0000-0000-0000E0010000}"/>
    <cellStyle name="25*62*210 2" xfId="48" xr:uid="{00000000-0005-0000-0000-0000E1010000}"/>
    <cellStyle name="25*62*210 2 2" xfId="75" xr:uid="{00000000-0005-0000-0000-0000E2010000}"/>
    <cellStyle name="25*62*210 2 3" xfId="73" xr:uid="{00000000-0005-0000-0000-0000E3010000}"/>
    <cellStyle name="25*62*210 3" xfId="6108" xr:uid="{00000000-0005-0000-0000-0000E4010000}"/>
    <cellStyle name="25*62*210 4" xfId="6110" xr:uid="{00000000-0005-0000-0000-0000E5010000}"/>
    <cellStyle name="25*62*210 5" xfId="6113" xr:uid="{00000000-0005-0000-0000-0000E6010000}"/>
    <cellStyle name="40% - 强调文字颜色 1 2" xfId="121" xr:uid="{00000000-0005-0000-0000-0000E7010000}"/>
    <cellStyle name="40% - 强调文字颜色 1 2 2" xfId="315" xr:uid="{00000000-0005-0000-0000-0000E8010000}"/>
    <cellStyle name="40% - 强调文字颜色 1 2 2 2" xfId="1162" xr:uid="{00000000-0005-0000-0000-0000E9010000}"/>
    <cellStyle name="40% - 强调文字颜色 1 2 2 2 2" xfId="1808" xr:uid="{00000000-0005-0000-0000-0000EA010000}"/>
    <cellStyle name="40% - 强调文字颜色 1 2 2 2 2 2" xfId="3575" xr:uid="{00000000-0005-0000-0000-0000EB010000}"/>
    <cellStyle name="40% - 强调文字颜色 1 2 2 2 2 3" xfId="5165" xr:uid="{00000000-0005-0000-0000-0000EC010000}"/>
    <cellStyle name="40% - 强调文字颜色 1 2 2 2 2 4" xfId="7717" xr:uid="{00000000-0005-0000-0000-0000ED010000}"/>
    <cellStyle name="40% - 强调文字颜色 1 2 2 2 3" xfId="3216" xr:uid="{00000000-0005-0000-0000-0000EE010000}"/>
    <cellStyle name="40% - 强调文字颜色 1 2 2 2 4" xfId="4806" xr:uid="{00000000-0005-0000-0000-0000EF010000}"/>
    <cellStyle name="40% - 强调文字颜色 1 2 2 2 5" xfId="7081" xr:uid="{00000000-0005-0000-0000-0000F0010000}"/>
    <cellStyle name="40% - 强调文字颜色 1 2 2 3" xfId="1807" xr:uid="{00000000-0005-0000-0000-0000F1010000}"/>
    <cellStyle name="40% - 强调文字颜色 1 2 2 3 2" xfId="3574" xr:uid="{00000000-0005-0000-0000-0000F2010000}"/>
    <cellStyle name="40% - 强调文字颜色 1 2 2 3 3" xfId="5164" xr:uid="{00000000-0005-0000-0000-0000F3010000}"/>
    <cellStyle name="40% - 强调文字颜色 1 2 2 3 4" xfId="7716" xr:uid="{00000000-0005-0000-0000-0000F4010000}"/>
    <cellStyle name="40% - 强调文字颜色 1 2 2 4" xfId="6317" xr:uid="{00000000-0005-0000-0000-0000F5010000}"/>
    <cellStyle name="40% - 强调文字颜色 1 2 3" xfId="1178" xr:uid="{00000000-0005-0000-0000-0000F6010000}"/>
    <cellStyle name="40% - 强调文字颜色 1 2 3 2" xfId="1809" xr:uid="{00000000-0005-0000-0000-0000F7010000}"/>
    <cellStyle name="40% - 强调文字颜色 1 2 3 2 2" xfId="3576" xr:uid="{00000000-0005-0000-0000-0000F8010000}"/>
    <cellStyle name="40% - 强调文字颜色 1 2 3 2 3" xfId="5166" xr:uid="{00000000-0005-0000-0000-0000F9010000}"/>
    <cellStyle name="40% - 强调文字颜色 1 2 3 2 4" xfId="7718" xr:uid="{00000000-0005-0000-0000-0000FA010000}"/>
    <cellStyle name="40% - 强调文字颜色 1 2 3 3" xfId="3223" xr:uid="{00000000-0005-0000-0000-0000FB010000}"/>
    <cellStyle name="40% - 强调文字颜色 1 2 3 4" xfId="4813" xr:uid="{00000000-0005-0000-0000-0000FC010000}"/>
    <cellStyle name="40% - 强调文字颜色 1 2 3 5" xfId="7097" xr:uid="{00000000-0005-0000-0000-0000FD010000}"/>
    <cellStyle name="40% - 强调文字颜色 1 2 4" xfId="1505" xr:uid="{00000000-0005-0000-0000-0000FE010000}"/>
    <cellStyle name="40% - 强调文字颜色 1 2 4 2" xfId="1810" xr:uid="{00000000-0005-0000-0000-0000FF010000}"/>
    <cellStyle name="40% - 强调文字颜色 1 2 4 2 2" xfId="3577" xr:uid="{00000000-0005-0000-0000-000000020000}"/>
    <cellStyle name="40% - 强调文字颜色 1 2 4 2 3" xfId="5167" xr:uid="{00000000-0005-0000-0000-000001020000}"/>
    <cellStyle name="40% - 强调文字颜色 1 2 4 2 4" xfId="7719" xr:uid="{00000000-0005-0000-0000-000002020000}"/>
    <cellStyle name="40% - 强调文字颜色 1 2 4 3" xfId="7422" xr:uid="{00000000-0005-0000-0000-000003020000}"/>
    <cellStyle name="40% - 强调文字颜色 1 2 5" xfId="1602" xr:uid="{00000000-0005-0000-0000-000004020000}"/>
    <cellStyle name="40% - 强调文字颜色 1 2 5 2" xfId="1811" xr:uid="{00000000-0005-0000-0000-000005020000}"/>
    <cellStyle name="40% - 强调文字颜色 1 2 5 2 2" xfId="3578" xr:uid="{00000000-0005-0000-0000-000006020000}"/>
    <cellStyle name="40% - 强调文字颜色 1 2 5 2 3" xfId="5168" xr:uid="{00000000-0005-0000-0000-000007020000}"/>
    <cellStyle name="40% - 强调文字颜色 1 2 5 2 4" xfId="7720" xr:uid="{00000000-0005-0000-0000-000008020000}"/>
    <cellStyle name="40% - 强调文字颜色 1 2 5 3" xfId="7519" xr:uid="{00000000-0005-0000-0000-000009020000}"/>
    <cellStyle name="40% - 强调文字颜色 1 2 6" xfId="1806" xr:uid="{00000000-0005-0000-0000-00000A020000}"/>
    <cellStyle name="40% - 强调文字颜色 1 2 6 2" xfId="3573" xr:uid="{00000000-0005-0000-0000-00000B020000}"/>
    <cellStyle name="40% - 强调文字颜色 1 2 6 3" xfId="5163" xr:uid="{00000000-0005-0000-0000-00000C020000}"/>
    <cellStyle name="40% - 强调文字颜色 1 2 6 4" xfId="7715" xr:uid="{00000000-0005-0000-0000-00000D020000}"/>
    <cellStyle name="40% - 强调文字颜色 1 2 7" xfId="6167" xr:uid="{00000000-0005-0000-0000-00000E020000}"/>
    <cellStyle name="40% - 强调文字颜色 1 3" xfId="122" xr:uid="{00000000-0005-0000-0000-00000F020000}"/>
    <cellStyle name="40% - 强调文字颜色 1 3 2" xfId="314" xr:uid="{00000000-0005-0000-0000-000010020000}"/>
    <cellStyle name="40% - 强调文字颜色 1 3 2 2" xfId="928" xr:uid="{00000000-0005-0000-0000-000011020000}"/>
    <cellStyle name="40% - 强调文字颜色 1 3 2 2 2" xfId="1814" xr:uid="{00000000-0005-0000-0000-000012020000}"/>
    <cellStyle name="40% - 强调文字颜色 1 3 2 2 2 2" xfId="3581" xr:uid="{00000000-0005-0000-0000-000013020000}"/>
    <cellStyle name="40% - 强调文字颜色 1 3 2 2 2 3" xfId="5171" xr:uid="{00000000-0005-0000-0000-000014020000}"/>
    <cellStyle name="40% - 强调文字颜色 1 3 2 2 2 4" xfId="7723" xr:uid="{00000000-0005-0000-0000-000015020000}"/>
    <cellStyle name="40% - 强调文字颜色 1 3 2 2 3" xfId="3095" xr:uid="{00000000-0005-0000-0000-000016020000}"/>
    <cellStyle name="40% - 强调文字颜色 1 3 2 2 4" xfId="4685" xr:uid="{00000000-0005-0000-0000-000017020000}"/>
    <cellStyle name="40% - 强调文字颜色 1 3 2 2 5" xfId="6864" xr:uid="{00000000-0005-0000-0000-000018020000}"/>
    <cellStyle name="40% - 强调文字颜色 1 3 2 3" xfId="1813" xr:uid="{00000000-0005-0000-0000-000019020000}"/>
    <cellStyle name="40% - 强调文字颜色 1 3 2 3 2" xfId="3580" xr:uid="{00000000-0005-0000-0000-00001A020000}"/>
    <cellStyle name="40% - 强调文字颜色 1 3 2 3 3" xfId="5170" xr:uid="{00000000-0005-0000-0000-00001B020000}"/>
    <cellStyle name="40% - 强调文字颜色 1 3 2 3 4" xfId="7722" xr:uid="{00000000-0005-0000-0000-00001C020000}"/>
    <cellStyle name="40% - 强调文字颜色 1 3 2 4" xfId="6316" xr:uid="{00000000-0005-0000-0000-00001D020000}"/>
    <cellStyle name="40% - 强调文字颜色 1 3 3" xfId="1186" xr:uid="{00000000-0005-0000-0000-00001E020000}"/>
    <cellStyle name="40% - 强调文字颜色 1 3 3 2" xfId="1815" xr:uid="{00000000-0005-0000-0000-00001F020000}"/>
    <cellStyle name="40% - 强调文字颜色 1 3 3 2 2" xfId="3582" xr:uid="{00000000-0005-0000-0000-000020020000}"/>
    <cellStyle name="40% - 强调文字颜色 1 3 3 2 3" xfId="5172" xr:uid="{00000000-0005-0000-0000-000021020000}"/>
    <cellStyle name="40% - 强调文字颜色 1 3 3 2 4" xfId="7724" xr:uid="{00000000-0005-0000-0000-000022020000}"/>
    <cellStyle name="40% - 强调文字颜色 1 3 3 3" xfId="3230" xr:uid="{00000000-0005-0000-0000-000023020000}"/>
    <cellStyle name="40% - 强调文字颜色 1 3 3 4" xfId="4820" xr:uid="{00000000-0005-0000-0000-000024020000}"/>
    <cellStyle name="40% - 强调文字颜色 1 3 3 5" xfId="7105" xr:uid="{00000000-0005-0000-0000-000025020000}"/>
    <cellStyle name="40% - 强调文字颜色 1 3 4" xfId="1504" xr:uid="{00000000-0005-0000-0000-000026020000}"/>
    <cellStyle name="40% - 强调文字颜色 1 3 4 2" xfId="1816" xr:uid="{00000000-0005-0000-0000-000027020000}"/>
    <cellStyle name="40% - 强调文字颜色 1 3 4 2 2" xfId="3583" xr:uid="{00000000-0005-0000-0000-000028020000}"/>
    <cellStyle name="40% - 强调文字颜色 1 3 4 2 3" xfId="5173" xr:uid="{00000000-0005-0000-0000-000029020000}"/>
    <cellStyle name="40% - 强调文字颜色 1 3 4 2 4" xfId="7725" xr:uid="{00000000-0005-0000-0000-00002A020000}"/>
    <cellStyle name="40% - 强调文字颜色 1 3 4 3" xfId="7421" xr:uid="{00000000-0005-0000-0000-00002B020000}"/>
    <cellStyle name="40% - 强调文字颜色 1 3 5" xfId="1603" xr:uid="{00000000-0005-0000-0000-00002C020000}"/>
    <cellStyle name="40% - 强调文字颜色 1 3 5 2" xfId="1817" xr:uid="{00000000-0005-0000-0000-00002D020000}"/>
    <cellStyle name="40% - 强调文字颜色 1 3 5 2 2" xfId="3584" xr:uid="{00000000-0005-0000-0000-00002E020000}"/>
    <cellStyle name="40% - 强调文字颜色 1 3 5 2 3" xfId="5174" xr:uid="{00000000-0005-0000-0000-00002F020000}"/>
    <cellStyle name="40% - 强调文字颜色 1 3 5 2 4" xfId="7726" xr:uid="{00000000-0005-0000-0000-000030020000}"/>
    <cellStyle name="40% - 强调文字颜色 1 3 5 3" xfId="7520" xr:uid="{00000000-0005-0000-0000-000031020000}"/>
    <cellStyle name="40% - 强调文字颜色 1 3 6" xfId="1812" xr:uid="{00000000-0005-0000-0000-000032020000}"/>
    <cellStyle name="40% - 强调文字颜色 1 3 6 2" xfId="3579" xr:uid="{00000000-0005-0000-0000-000033020000}"/>
    <cellStyle name="40% - 强调文字颜色 1 3 6 3" xfId="5169" xr:uid="{00000000-0005-0000-0000-000034020000}"/>
    <cellStyle name="40% - 强调文字颜色 1 3 6 4" xfId="7721" xr:uid="{00000000-0005-0000-0000-000035020000}"/>
    <cellStyle name="40% - 强调文字颜色 1 3 7" xfId="6168" xr:uid="{00000000-0005-0000-0000-000036020000}"/>
    <cellStyle name="40% - 强调文字颜色 2 2" xfId="123" xr:uid="{00000000-0005-0000-0000-000037020000}"/>
    <cellStyle name="40% - 强调文字颜色 2 2 2" xfId="317" xr:uid="{00000000-0005-0000-0000-000038020000}"/>
    <cellStyle name="40% - 强调文字颜色 2 2 2 2" xfId="931" xr:uid="{00000000-0005-0000-0000-000039020000}"/>
    <cellStyle name="40% - 强调文字颜色 2 2 2 2 2" xfId="1820" xr:uid="{00000000-0005-0000-0000-00003A020000}"/>
    <cellStyle name="40% - 强调文字颜色 2 2 2 2 2 2" xfId="3587" xr:uid="{00000000-0005-0000-0000-00003B020000}"/>
    <cellStyle name="40% - 强调文字颜色 2 2 2 2 2 3" xfId="5177" xr:uid="{00000000-0005-0000-0000-00003C020000}"/>
    <cellStyle name="40% - 强调文字颜色 2 2 2 2 2 4" xfId="7729" xr:uid="{00000000-0005-0000-0000-00003D020000}"/>
    <cellStyle name="40% - 强调文字颜色 2 2 2 2 3" xfId="3098" xr:uid="{00000000-0005-0000-0000-00003E020000}"/>
    <cellStyle name="40% - 强调文字颜色 2 2 2 2 4" xfId="4688" xr:uid="{00000000-0005-0000-0000-00003F020000}"/>
    <cellStyle name="40% - 强调文字颜色 2 2 2 2 5" xfId="6867" xr:uid="{00000000-0005-0000-0000-000040020000}"/>
    <cellStyle name="40% - 强调文字颜色 2 2 2 3" xfId="1819" xr:uid="{00000000-0005-0000-0000-000041020000}"/>
    <cellStyle name="40% - 强调文字颜色 2 2 2 3 2" xfId="3586" xr:uid="{00000000-0005-0000-0000-000042020000}"/>
    <cellStyle name="40% - 强调文字颜色 2 2 2 3 3" xfId="5176" xr:uid="{00000000-0005-0000-0000-000043020000}"/>
    <cellStyle name="40% - 强调文字颜色 2 2 2 3 4" xfId="7728" xr:uid="{00000000-0005-0000-0000-000044020000}"/>
    <cellStyle name="40% - 强调文字颜色 2 2 2 4" xfId="6319" xr:uid="{00000000-0005-0000-0000-000045020000}"/>
    <cellStyle name="40% - 强调文字颜色 2 2 3" xfId="898" xr:uid="{00000000-0005-0000-0000-000046020000}"/>
    <cellStyle name="40% - 强调文字颜色 2 2 3 2" xfId="1821" xr:uid="{00000000-0005-0000-0000-000047020000}"/>
    <cellStyle name="40% - 强调文字颜色 2 2 3 2 2" xfId="3588" xr:uid="{00000000-0005-0000-0000-000048020000}"/>
    <cellStyle name="40% - 强调文字颜色 2 2 3 2 3" xfId="5178" xr:uid="{00000000-0005-0000-0000-000049020000}"/>
    <cellStyle name="40% - 强调文字颜色 2 2 3 2 4" xfId="7730" xr:uid="{00000000-0005-0000-0000-00004A020000}"/>
    <cellStyle name="40% - 强调文字颜色 2 2 3 3" xfId="3077" xr:uid="{00000000-0005-0000-0000-00004B020000}"/>
    <cellStyle name="40% - 强调文字颜色 2 2 3 4" xfId="4667" xr:uid="{00000000-0005-0000-0000-00004C020000}"/>
    <cellStyle name="40% - 强调文字颜色 2 2 3 5" xfId="6836" xr:uid="{00000000-0005-0000-0000-00004D020000}"/>
    <cellStyle name="40% - 强调文字颜色 2 2 4" xfId="1507" xr:uid="{00000000-0005-0000-0000-00004E020000}"/>
    <cellStyle name="40% - 强调文字颜色 2 2 4 2" xfId="1822" xr:uid="{00000000-0005-0000-0000-00004F020000}"/>
    <cellStyle name="40% - 强调文字颜色 2 2 4 2 2" xfId="3589" xr:uid="{00000000-0005-0000-0000-000050020000}"/>
    <cellStyle name="40% - 强调文字颜色 2 2 4 2 3" xfId="5179" xr:uid="{00000000-0005-0000-0000-000051020000}"/>
    <cellStyle name="40% - 强调文字颜色 2 2 4 2 4" xfId="7731" xr:uid="{00000000-0005-0000-0000-000052020000}"/>
    <cellStyle name="40% - 强调文字颜色 2 2 4 3" xfId="7424" xr:uid="{00000000-0005-0000-0000-000053020000}"/>
    <cellStyle name="40% - 强调文字颜色 2 2 5" xfId="1600" xr:uid="{00000000-0005-0000-0000-000054020000}"/>
    <cellStyle name="40% - 强调文字颜色 2 2 5 2" xfId="1823" xr:uid="{00000000-0005-0000-0000-000055020000}"/>
    <cellStyle name="40% - 强调文字颜色 2 2 5 2 2" xfId="3590" xr:uid="{00000000-0005-0000-0000-000056020000}"/>
    <cellStyle name="40% - 强调文字颜色 2 2 5 2 3" xfId="5180" xr:uid="{00000000-0005-0000-0000-000057020000}"/>
    <cellStyle name="40% - 强调文字颜色 2 2 5 2 4" xfId="7732" xr:uid="{00000000-0005-0000-0000-000058020000}"/>
    <cellStyle name="40% - 强调文字颜色 2 2 5 3" xfId="7517" xr:uid="{00000000-0005-0000-0000-000059020000}"/>
    <cellStyle name="40% - 强调文字颜色 2 2 6" xfId="1818" xr:uid="{00000000-0005-0000-0000-00005A020000}"/>
    <cellStyle name="40% - 强调文字颜色 2 2 6 2" xfId="3585" xr:uid="{00000000-0005-0000-0000-00005B020000}"/>
    <cellStyle name="40% - 强调文字颜色 2 2 6 3" xfId="5175" xr:uid="{00000000-0005-0000-0000-00005C020000}"/>
    <cellStyle name="40% - 强调文字颜色 2 2 6 4" xfId="7727" xr:uid="{00000000-0005-0000-0000-00005D020000}"/>
    <cellStyle name="40% - 强调文字颜色 2 2 7" xfId="6169" xr:uid="{00000000-0005-0000-0000-00005E020000}"/>
    <cellStyle name="40% - 强调文字颜色 2 3" xfId="124" xr:uid="{00000000-0005-0000-0000-00005F020000}"/>
    <cellStyle name="40% - 强调文字颜色 2 3 2" xfId="316" xr:uid="{00000000-0005-0000-0000-000060020000}"/>
    <cellStyle name="40% - 强调文字颜色 2 3 2 2" xfId="932" xr:uid="{00000000-0005-0000-0000-000061020000}"/>
    <cellStyle name="40% - 强调文字颜色 2 3 2 2 2" xfId="1826" xr:uid="{00000000-0005-0000-0000-000062020000}"/>
    <cellStyle name="40% - 强调文字颜色 2 3 2 2 2 2" xfId="3593" xr:uid="{00000000-0005-0000-0000-000063020000}"/>
    <cellStyle name="40% - 强调文字颜色 2 3 2 2 2 3" xfId="5183" xr:uid="{00000000-0005-0000-0000-000064020000}"/>
    <cellStyle name="40% - 强调文字颜色 2 3 2 2 2 4" xfId="7735" xr:uid="{00000000-0005-0000-0000-000065020000}"/>
    <cellStyle name="40% - 强调文字颜色 2 3 2 2 3" xfId="3099" xr:uid="{00000000-0005-0000-0000-000066020000}"/>
    <cellStyle name="40% - 强调文字颜色 2 3 2 2 4" xfId="4689" xr:uid="{00000000-0005-0000-0000-000067020000}"/>
    <cellStyle name="40% - 强调文字颜色 2 3 2 2 5" xfId="6868" xr:uid="{00000000-0005-0000-0000-000068020000}"/>
    <cellStyle name="40% - 强调文字颜色 2 3 2 3" xfId="1825" xr:uid="{00000000-0005-0000-0000-000069020000}"/>
    <cellStyle name="40% - 强调文字颜色 2 3 2 3 2" xfId="3592" xr:uid="{00000000-0005-0000-0000-00006A020000}"/>
    <cellStyle name="40% - 强调文字颜色 2 3 2 3 3" xfId="5182" xr:uid="{00000000-0005-0000-0000-00006B020000}"/>
    <cellStyle name="40% - 强调文字颜色 2 3 2 3 4" xfId="7734" xr:uid="{00000000-0005-0000-0000-00006C020000}"/>
    <cellStyle name="40% - 强调文字颜色 2 3 2 4" xfId="6318" xr:uid="{00000000-0005-0000-0000-00006D020000}"/>
    <cellStyle name="40% - 强调文字颜色 2 3 3" xfId="897" xr:uid="{00000000-0005-0000-0000-00006E020000}"/>
    <cellStyle name="40% - 强调文字颜色 2 3 3 2" xfId="1827" xr:uid="{00000000-0005-0000-0000-00006F020000}"/>
    <cellStyle name="40% - 强调文字颜色 2 3 3 2 2" xfId="3594" xr:uid="{00000000-0005-0000-0000-000070020000}"/>
    <cellStyle name="40% - 强调文字颜色 2 3 3 2 3" xfId="5184" xr:uid="{00000000-0005-0000-0000-000071020000}"/>
    <cellStyle name="40% - 强调文字颜色 2 3 3 2 4" xfId="7736" xr:uid="{00000000-0005-0000-0000-000072020000}"/>
    <cellStyle name="40% - 强调文字颜色 2 3 3 3" xfId="3076" xr:uid="{00000000-0005-0000-0000-000073020000}"/>
    <cellStyle name="40% - 强调文字颜色 2 3 3 4" xfId="4666" xr:uid="{00000000-0005-0000-0000-000074020000}"/>
    <cellStyle name="40% - 强调文字颜色 2 3 3 5" xfId="6835" xr:uid="{00000000-0005-0000-0000-000075020000}"/>
    <cellStyle name="40% - 强调文字颜色 2 3 4" xfId="1506" xr:uid="{00000000-0005-0000-0000-000076020000}"/>
    <cellStyle name="40% - 强调文字颜色 2 3 4 2" xfId="1828" xr:uid="{00000000-0005-0000-0000-000077020000}"/>
    <cellStyle name="40% - 强调文字颜色 2 3 4 2 2" xfId="3595" xr:uid="{00000000-0005-0000-0000-000078020000}"/>
    <cellStyle name="40% - 强调文字颜色 2 3 4 2 3" xfId="5185" xr:uid="{00000000-0005-0000-0000-000079020000}"/>
    <cellStyle name="40% - 强调文字颜色 2 3 4 2 4" xfId="7737" xr:uid="{00000000-0005-0000-0000-00007A020000}"/>
    <cellStyle name="40% - 强调文字颜色 2 3 4 3" xfId="7423" xr:uid="{00000000-0005-0000-0000-00007B020000}"/>
    <cellStyle name="40% - 强调文字颜色 2 3 5" xfId="1601" xr:uid="{00000000-0005-0000-0000-00007C020000}"/>
    <cellStyle name="40% - 强调文字颜色 2 3 5 2" xfId="1829" xr:uid="{00000000-0005-0000-0000-00007D020000}"/>
    <cellStyle name="40% - 强调文字颜色 2 3 5 2 2" xfId="3596" xr:uid="{00000000-0005-0000-0000-00007E020000}"/>
    <cellStyle name="40% - 强调文字颜色 2 3 5 2 3" xfId="5186" xr:uid="{00000000-0005-0000-0000-00007F020000}"/>
    <cellStyle name="40% - 强调文字颜色 2 3 5 2 4" xfId="7738" xr:uid="{00000000-0005-0000-0000-000080020000}"/>
    <cellStyle name="40% - 强调文字颜色 2 3 5 3" xfId="7518" xr:uid="{00000000-0005-0000-0000-000081020000}"/>
    <cellStyle name="40% - 强调文字颜色 2 3 6" xfId="1824" xr:uid="{00000000-0005-0000-0000-000082020000}"/>
    <cellStyle name="40% - 强调文字颜色 2 3 6 2" xfId="3591" xr:uid="{00000000-0005-0000-0000-000083020000}"/>
    <cellStyle name="40% - 强调文字颜色 2 3 6 3" xfId="5181" xr:uid="{00000000-0005-0000-0000-000084020000}"/>
    <cellStyle name="40% - 强调文字颜色 2 3 6 4" xfId="7733" xr:uid="{00000000-0005-0000-0000-000085020000}"/>
    <cellStyle name="40% - 强调文字颜色 2 3 7" xfId="6170" xr:uid="{00000000-0005-0000-0000-000086020000}"/>
    <cellStyle name="40% - 强调文字颜色 3 2" xfId="125" xr:uid="{00000000-0005-0000-0000-000087020000}"/>
    <cellStyle name="40% - 强调文字颜色 3 2 2" xfId="319" xr:uid="{00000000-0005-0000-0000-000088020000}"/>
    <cellStyle name="40% - 强调文字颜色 3 2 2 2" xfId="914" xr:uid="{00000000-0005-0000-0000-000089020000}"/>
    <cellStyle name="40% - 强调文字颜色 3 2 2 2 2" xfId="1832" xr:uid="{00000000-0005-0000-0000-00008A020000}"/>
    <cellStyle name="40% - 强调文字颜色 3 2 2 2 2 2" xfId="3599" xr:uid="{00000000-0005-0000-0000-00008B020000}"/>
    <cellStyle name="40% - 强调文字颜色 3 2 2 2 2 3" xfId="5189" xr:uid="{00000000-0005-0000-0000-00008C020000}"/>
    <cellStyle name="40% - 强调文字颜色 3 2 2 2 2 4" xfId="7741" xr:uid="{00000000-0005-0000-0000-00008D020000}"/>
    <cellStyle name="40% - 强调文字颜色 3 2 2 2 3" xfId="3083" xr:uid="{00000000-0005-0000-0000-00008E020000}"/>
    <cellStyle name="40% - 强调文字颜色 3 2 2 2 4" xfId="4673" xr:uid="{00000000-0005-0000-0000-00008F020000}"/>
    <cellStyle name="40% - 强调文字颜色 3 2 2 2 5" xfId="6851" xr:uid="{00000000-0005-0000-0000-000090020000}"/>
    <cellStyle name="40% - 强调文字颜色 3 2 2 3" xfId="1831" xr:uid="{00000000-0005-0000-0000-000091020000}"/>
    <cellStyle name="40% - 强调文字颜色 3 2 2 3 2" xfId="3598" xr:uid="{00000000-0005-0000-0000-000092020000}"/>
    <cellStyle name="40% - 强调文字颜色 3 2 2 3 3" xfId="5188" xr:uid="{00000000-0005-0000-0000-000093020000}"/>
    <cellStyle name="40% - 强调文字颜色 3 2 2 3 4" xfId="7740" xr:uid="{00000000-0005-0000-0000-000094020000}"/>
    <cellStyle name="40% - 强调文字颜色 3 2 2 4" xfId="6321" xr:uid="{00000000-0005-0000-0000-000095020000}"/>
    <cellStyle name="40% - 强调文字颜色 3 2 3" xfId="896" xr:uid="{00000000-0005-0000-0000-000096020000}"/>
    <cellStyle name="40% - 强调文字颜色 3 2 3 2" xfId="1833" xr:uid="{00000000-0005-0000-0000-000097020000}"/>
    <cellStyle name="40% - 强调文字颜色 3 2 3 2 2" xfId="3600" xr:uid="{00000000-0005-0000-0000-000098020000}"/>
    <cellStyle name="40% - 强调文字颜色 3 2 3 2 3" xfId="5190" xr:uid="{00000000-0005-0000-0000-000099020000}"/>
    <cellStyle name="40% - 强调文字颜色 3 2 3 2 4" xfId="7742" xr:uid="{00000000-0005-0000-0000-00009A020000}"/>
    <cellStyle name="40% - 强调文字颜色 3 2 3 3" xfId="3075" xr:uid="{00000000-0005-0000-0000-00009B020000}"/>
    <cellStyle name="40% - 强调文字颜色 3 2 3 4" xfId="4665" xr:uid="{00000000-0005-0000-0000-00009C020000}"/>
    <cellStyle name="40% - 强调文字颜色 3 2 3 5" xfId="6834" xr:uid="{00000000-0005-0000-0000-00009D020000}"/>
    <cellStyle name="40% - 强调文字颜色 3 2 4" xfId="1509" xr:uid="{00000000-0005-0000-0000-00009E020000}"/>
    <cellStyle name="40% - 强调文字颜色 3 2 4 2" xfId="1834" xr:uid="{00000000-0005-0000-0000-00009F020000}"/>
    <cellStyle name="40% - 强调文字颜色 3 2 4 2 2" xfId="3601" xr:uid="{00000000-0005-0000-0000-0000A0020000}"/>
    <cellStyle name="40% - 强调文字颜色 3 2 4 2 3" xfId="5191" xr:uid="{00000000-0005-0000-0000-0000A1020000}"/>
    <cellStyle name="40% - 强调文字颜色 3 2 4 2 4" xfId="7743" xr:uid="{00000000-0005-0000-0000-0000A2020000}"/>
    <cellStyle name="40% - 强调文字颜色 3 2 4 3" xfId="7426" xr:uid="{00000000-0005-0000-0000-0000A3020000}"/>
    <cellStyle name="40% - 强调文字颜色 3 2 5" xfId="1598" xr:uid="{00000000-0005-0000-0000-0000A4020000}"/>
    <cellStyle name="40% - 强调文字颜色 3 2 5 2" xfId="1835" xr:uid="{00000000-0005-0000-0000-0000A5020000}"/>
    <cellStyle name="40% - 强调文字颜色 3 2 5 2 2" xfId="3602" xr:uid="{00000000-0005-0000-0000-0000A6020000}"/>
    <cellStyle name="40% - 强调文字颜色 3 2 5 2 3" xfId="5192" xr:uid="{00000000-0005-0000-0000-0000A7020000}"/>
    <cellStyle name="40% - 强调文字颜色 3 2 5 2 4" xfId="7744" xr:uid="{00000000-0005-0000-0000-0000A8020000}"/>
    <cellStyle name="40% - 强调文字颜色 3 2 5 3" xfId="7515" xr:uid="{00000000-0005-0000-0000-0000A9020000}"/>
    <cellStyle name="40% - 强调文字颜色 3 2 6" xfId="1830" xr:uid="{00000000-0005-0000-0000-0000AA020000}"/>
    <cellStyle name="40% - 强调文字颜色 3 2 6 2" xfId="3597" xr:uid="{00000000-0005-0000-0000-0000AB020000}"/>
    <cellStyle name="40% - 强调文字颜色 3 2 6 3" xfId="5187" xr:uid="{00000000-0005-0000-0000-0000AC020000}"/>
    <cellStyle name="40% - 强调文字颜色 3 2 6 4" xfId="7739" xr:uid="{00000000-0005-0000-0000-0000AD020000}"/>
    <cellStyle name="40% - 强调文字颜色 3 2 7" xfId="6171" xr:uid="{00000000-0005-0000-0000-0000AE020000}"/>
    <cellStyle name="40% - 强调文字颜色 3 3" xfId="126" xr:uid="{00000000-0005-0000-0000-0000AF020000}"/>
    <cellStyle name="40% - 强调文字颜色 3 3 2" xfId="318" xr:uid="{00000000-0005-0000-0000-0000B0020000}"/>
    <cellStyle name="40% - 强调文字颜色 3 3 2 2" xfId="923" xr:uid="{00000000-0005-0000-0000-0000B1020000}"/>
    <cellStyle name="40% - 强调文字颜色 3 3 2 2 2" xfId="1838" xr:uid="{00000000-0005-0000-0000-0000B2020000}"/>
    <cellStyle name="40% - 强调文字颜色 3 3 2 2 2 2" xfId="3605" xr:uid="{00000000-0005-0000-0000-0000B3020000}"/>
    <cellStyle name="40% - 强调文字颜色 3 3 2 2 2 3" xfId="5195" xr:uid="{00000000-0005-0000-0000-0000B4020000}"/>
    <cellStyle name="40% - 强调文字颜色 3 3 2 2 2 4" xfId="7747" xr:uid="{00000000-0005-0000-0000-0000B5020000}"/>
    <cellStyle name="40% - 强调文字颜色 3 3 2 2 3" xfId="3092" xr:uid="{00000000-0005-0000-0000-0000B6020000}"/>
    <cellStyle name="40% - 强调文字颜色 3 3 2 2 4" xfId="4682" xr:uid="{00000000-0005-0000-0000-0000B7020000}"/>
    <cellStyle name="40% - 强调文字颜色 3 3 2 2 5" xfId="6860" xr:uid="{00000000-0005-0000-0000-0000B8020000}"/>
    <cellStyle name="40% - 强调文字颜色 3 3 2 3" xfId="1837" xr:uid="{00000000-0005-0000-0000-0000B9020000}"/>
    <cellStyle name="40% - 强调文字颜色 3 3 2 3 2" xfId="3604" xr:uid="{00000000-0005-0000-0000-0000BA020000}"/>
    <cellStyle name="40% - 强调文字颜色 3 3 2 3 3" xfId="5194" xr:uid="{00000000-0005-0000-0000-0000BB020000}"/>
    <cellStyle name="40% - 强调文字颜色 3 3 2 3 4" xfId="7746" xr:uid="{00000000-0005-0000-0000-0000BC020000}"/>
    <cellStyle name="40% - 强调文字颜色 3 3 2 4" xfId="6320" xr:uid="{00000000-0005-0000-0000-0000BD020000}"/>
    <cellStyle name="40% - 强调文字颜色 3 3 3" xfId="895" xr:uid="{00000000-0005-0000-0000-0000BE020000}"/>
    <cellStyle name="40% - 强调文字颜色 3 3 3 2" xfId="1839" xr:uid="{00000000-0005-0000-0000-0000BF020000}"/>
    <cellStyle name="40% - 强调文字颜色 3 3 3 2 2" xfId="3606" xr:uid="{00000000-0005-0000-0000-0000C0020000}"/>
    <cellStyle name="40% - 强调文字颜色 3 3 3 2 3" xfId="5196" xr:uid="{00000000-0005-0000-0000-0000C1020000}"/>
    <cellStyle name="40% - 强调文字颜色 3 3 3 2 4" xfId="7748" xr:uid="{00000000-0005-0000-0000-0000C2020000}"/>
    <cellStyle name="40% - 强调文字颜色 3 3 3 3" xfId="3074" xr:uid="{00000000-0005-0000-0000-0000C3020000}"/>
    <cellStyle name="40% - 强调文字颜色 3 3 3 4" xfId="4664" xr:uid="{00000000-0005-0000-0000-0000C4020000}"/>
    <cellStyle name="40% - 强调文字颜色 3 3 3 5" xfId="6833" xr:uid="{00000000-0005-0000-0000-0000C5020000}"/>
    <cellStyle name="40% - 强调文字颜色 3 3 4" xfId="1508" xr:uid="{00000000-0005-0000-0000-0000C6020000}"/>
    <cellStyle name="40% - 强调文字颜色 3 3 4 2" xfId="1840" xr:uid="{00000000-0005-0000-0000-0000C7020000}"/>
    <cellStyle name="40% - 强调文字颜色 3 3 4 2 2" xfId="3607" xr:uid="{00000000-0005-0000-0000-0000C8020000}"/>
    <cellStyle name="40% - 强调文字颜色 3 3 4 2 3" xfId="5197" xr:uid="{00000000-0005-0000-0000-0000C9020000}"/>
    <cellStyle name="40% - 强调文字颜色 3 3 4 2 4" xfId="7749" xr:uid="{00000000-0005-0000-0000-0000CA020000}"/>
    <cellStyle name="40% - 强调文字颜色 3 3 4 3" xfId="7425" xr:uid="{00000000-0005-0000-0000-0000CB020000}"/>
    <cellStyle name="40% - 强调文字颜色 3 3 5" xfId="1599" xr:uid="{00000000-0005-0000-0000-0000CC020000}"/>
    <cellStyle name="40% - 强调文字颜色 3 3 5 2" xfId="1841" xr:uid="{00000000-0005-0000-0000-0000CD020000}"/>
    <cellStyle name="40% - 强调文字颜色 3 3 5 2 2" xfId="3608" xr:uid="{00000000-0005-0000-0000-0000CE020000}"/>
    <cellStyle name="40% - 强调文字颜色 3 3 5 2 3" xfId="5198" xr:uid="{00000000-0005-0000-0000-0000CF020000}"/>
    <cellStyle name="40% - 强调文字颜色 3 3 5 2 4" xfId="7750" xr:uid="{00000000-0005-0000-0000-0000D0020000}"/>
    <cellStyle name="40% - 强调文字颜色 3 3 5 3" xfId="7516" xr:uid="{00000000-0005-0000-0000-0000D1020000}"/>
    <cellStyle name="40% - 强调文字颜色 3 3 6" xfId="1836" xr:uid="{00000000-0005-0000-0000-0000D2020000}"/>
    <cellStyle name="40% - 强调文字颜色 3 3 6 2" xfId="3603" xr:uid="{00000000-0005-0000-0000-0000D3020000}"/>
    <cellStyle name="40% - 强调文字颜色 3 3 6 3" xfId="5193" xr:uid="{00000000-0005-0000-0000-0000D4020000}"/>
    <cellStyle name="40% - 强调文字颜色 3 3 6 4" xfId="7745" xr:uid="{00000000-0005-0000-0000-0000D5020000}"/>
    <cellStyle name="40% - 强调文字颜色 3 3 7" xfId="6172" xr:uid="{00000000-0005-0000-0000-0000D6020000}"/>
    <cellStyle name="40% - 强调文字颜色 4 2" xfId="127" xr:uid="{00000000-0005-0000-0000-0000D7020000}"/>
    <cellStyle name="40% - 强调文字颜色 4 2 2" xfId="321" xr:uid="{00000000-0005-0000-0000-0000D8020000}"/>
    <cellStyle name="40% - 强调文字颜色 4 2 2 2" xfId="921" xr:uid="{00000000-0005-0000-0000-0000D9020000}"/>
    <cellStyle name="40% - 强调文字颜色 4 2 2 2 2" xfId="1844" xr:uid="{00000000-0005-0000-0000-0000DA020000}"/>
    <cellStyle name="40% - 强调文字颜色 4 2 2 2 2 2" xfId="3611" xr:uid="{00000000-0005-0000-0000-0000DB020000}"/>
    <cellStyle name="40% - 强调文字颜色 4 2 2 2 2 3" xfId="5201" xr:uid="{00000000-0005-0000-0000-0000DC020000}"/>
    <cellStyle name="40% - 强调文字颜色 4 2 2 2 2 4" xfId="7753" xr:uid="{00000000-0005-0000-0000-0000DD020000}"/>
    <cellStyle name="40% - 强调文字颜色 4 2 2 2 3" xfId="3090" xr:uid="{00000000-0005-0000-0000-0000DE020000}"/>
    <cellStyle name="40% - 强调文字颜色 4 2 2 2 4" xfId="4680" xr:uid="{00000000-0005-0000-0000-0000DF020000}"/>
    <cellStyle name="40% - 强调文字颜色 4 2 2 2 5" xfId="6858" xr:uid="{00000000-0005-0000-0000-0000E0020000}"/>
    <cellStyle name="40% - 强调文字颜色 4 2 2 3" xfId="1843" xr:uid="{00000000-0005-0000-0000-0000E1020000}"/>
    <cellStyle name="40% - 强调文字颜色 4 2 2 3 2" xfId="3610" xr:uid="{00000000-0005-0000-0000-0000E2020000}"/>
    <cellStyle name="40% - 强调文字颜色 4 2 2 3 3" xfId="5200" xr:uid="{00000000-0005-0000-0000-0000E3020000}"/>
    <cellStyle name="40% - 强调文字颜色 4 2 2 3 4" xfId="7752" xr:uid="{00000000-0005-0000-0000-0000E4020000}"/>
    <cellStyle name="40% - 强调文字颜色 4 2 2 4" xfId="6323" xr:uid="{00000000-0005-0000-0000-0000E5020000}"/>
    <cellStyle name="40% - 强调文字颜色 4 2 3" xfId="894" xr:uid="{00000000-0005-0000-0000-0000E6020000}"/>
    <cellStyle name="40% - 强调文字颜色 4 2 3 2" xfId="1845" xr:uid="{00000000-0005-0000-0000-0000E7020000}"/>
    <cellStyle name="40% - 强调文字颜色 4 2 3 2 2" xfId="3612" xr:uid="{00000000-0005-0000-0000-0000E8020000}"/>
    <cellStyle name="40% - 强调文字颜色 4 2 3 2 3" xfId="5202" xr:uid="{00000000-0005-0000-0000-0000E9020000}"/>
    <cellStyle name="40% - 强调文字颜色 4 2 3 2 4" xfId="7754" xr:uid="{00000000-0005-0000-0000-0000EA020000}"/>
    <cellStyle name="40% - 强调文字颜色 4 2 3 3" xfId="3073" xr:uid="{00000000-0005-0000-0000-0000EB020000}"/>
    <cellStyle name="40% - 强调文字颜色 4 2 3 4" xfId="4663" xr:uid="{00000000-0005-0000-0000-0000EC020000}"/>
    <cellStyle name="40% - 强调文字颜色 4 2 3 5" xfId="6832" xr:uid="{00000000-0005-0000-0000-0000ED020000}"/>
    <cellStyle name="40% - 强调文字颜色 4 2 4" xfId="1511" xr:uid="{00000000-0005-0000-0000-0000EE020000}"/>
    <cellStyle name="40% - 强调文字颜色 4 2 4 2" xfId="1846" xr:uid="{00000000-0005-0000-0000-0000EF020000}"/>
    <cellStyle name="40% - 强调文字颜色 4 2 4 2 2" xfId="3613" xr:uid="{00000000-0005-0000-0000-0000F0020000}"/>
    <cellStyle name="40% - 强调文字颜色 4 2 4 2 3" xfId="5203" xr:uid="{00000000-0005-0000-0000-0000F1020000}"/>
    <cellStyle name="40% - 强调文字颜色 4 2 4 2 4" xfId="7755" xr:uid="{00000000-0005-0000-0000-0000F2020000}"/>
    <cellStyle name="40% - 强调文字颜色 4 2 4 3" xfId="7428" xr:uid="{00000000-0005-0000-0000-0000F3020000}"/>
    <cellStyle name="40% - 强调文字颜色 4 2 5" xfId="1596" xr:uid="{00000000-0005-0000-0000-0000F4020000}"/>
    <cellStyle name="40% - 强调文字颜色 4 2 5 2" xfId="1847" xr:uid="{00000000-0005-0000-0000-0000F5020000}"/>
    <cellStyle name="40% - 强调文字颜色 4 2 5 2 2" xfId="3614" xr:uid="{00000000-0005-0000-0000-0000F6020000}"/>
    <cellStyle name="40% - 强调文字颜色 4 2 5 2 3" xfId="5204" xr:uid="{00000000-0005-0000-0000-0000F7020000}"/>
    <cellStyle name="40% - 强调文字颜色 4 2 5 2 4" xfId="7756" xr:uid="{00000000-0005-0000-0000-0000F8020000}"/>
    <cellStyle name="40% - 强调文字颜色 4 2 5 3" xfId="7513" xr:uid="{00000000-0005-0000-0000-0000F9020000}"/>
    <cellStyle name="40% - 强调文字颜色 4 2 6" xfId="1842" xr:uid="{00000000-0005-0000-0000-0000FA020000}"/>
    <cellStyle name="40% - 强调文字颜色 4 2 6 2" xfId="3609" xr:uid="{00000000-0005-0000-0000-0000FB020000}"/>
    <cellStyle name="40% - 强调文字颜色 4 2 6 3" xfId="5199" xr:uid="{00000000-0005-0000-0000-0000FC020000}"/>
    <cellStyle name="40% - 强调文字颜色 4 2 6 4" xfId="7751" xr:uid="{00000000-0005-0000-0000-0000FD020000}"/>
    <cellStyle name="40% - 强调文字颜色 4 2 7" xfId="6173" xr:uid="{00000000-0005-0000-0000-0000FE020000}"/>
    <cellStyle name="40% - 强调文字颜色 4 3" xfId="128" xr:uid="{00000000-0005-0000-0000-0000FF020000}"/>
    <cellStyle name="40% - 强调文字颜色 4 3 2" xfId="320" xr:uid="{00000000-0005-0000-0000-000000030000}"/>
    <cellStyle name="40% - 强调文字颜色 4 3 2 2" xfId="922" xr:uid="{00000000-0005-0000-0000-000001030000}"/>
    <cellStyle name="40% - 强调文字颜色 4 3 2 2 2" xfId="1850" xr:uid="{00000000-0005-0000-0000-000002030000}"/>
    <cellStyle name="40% - 强调文字颜色 4 3 2 2 2 2" xfId="3617" xr:uid="{00000000-0005-0000-0000-000003030000}"/>
    <cellStyle name="40% - 强调文字颜色 4 3 2 2 2 3" xfId="5207" xr:uid="{00000000-0005-0000-0000-000004030000}"/>
    <cellStyle name="40% - 强调文字颜色 4 3 2 2 2 4" xfId="7759" xr:uid="{00000000-0005-0000-0000-000005030000}"/>
    <cellStyle name="40% - 强调文字颜色 4 3 2 2 3" xfId="3091" xr:uid="{00000000-0005-0000-0000-000006030000}"/>
    <cellStyle name="40% - 强调文字颜色 4 3 2 2 4" xfId="4681" xr:uid="{00000000-0005-0000-0000-000007030000}"/>
    <cellStyle name="40% - 强调文字颜色 4 3 2 2 5" xfId="6859" xr:uid="{00000000-0005-0000-0000-000008030000}"/>
    <cellStyle name="40% - 强调文字颜色 4 3 2 3" xfId="1849" xr:uid="{00000000-0005-0000-0000-000009030000}"/>
    <cellStyle name="40% - 强调文字颜色 4 3 2 3 2" xfId="3616" xr:uid="{00000000-0005-0000-0000-00000A030000}"/>
    <cellStyle name="40% - 强调文字颜色 4 3 2 3 3" xfId="5206" xr:uid="{00000000-0005-0000-0000-00000B030000}"/>
    <cellStyle name="40% - 强调文字颜色 4 3 2 3 4" xfId="7758" xr:uid="{00000000-0005-0000-0000-00000C030000}"/>
    <cellStyle name="40% - 强调文字颜色 4 3 2 4" xfId="6322" xr:uid="{00000000-0005-0000-0000-00000D030000}"/>
    <cellStyle name="40% - 强调文字颜色 4 3 3" xfId="893" xr:uid="{00000000-0005-0000-0000-00000E030000}"/>
    <cellStyle name="40% - 强调文字颜色 4 3 3 2" xfId="1851" xr:uid="{00000000-0005-0000-0000-00000F030000}"/>
    <cellStyle name="40% - 强调文字颜色 4 3 3 2 2" xfId="3618" xr:uid="{00000000-0005-0000-0000-000010030000}"/>
    <cellStyle name="40% - 强调文字颜色 4 3 3 2 3" xfId="5208" xr:uid="{00000000-0005-0000-0000-000011030000}"/>
    <cellStyle name="40% - 强调文字颜色 4 3 3 2 4" xfId="7760" xr:uid="{00000000-0005-0000-0000-000012030000}"/>
    <cellStyle name="40% - 强调文字颜色 4 3 3 3" xfId="3072" xr:uid="{00000000-0005-0000-0000-000013030000}"/>
    <cellStyle name="40% - 强调文字颜色 4 3 3 4" xfId="4662" xr:uid="{00000000-0005-0000-0000-000014030000}"/>
    <cellStyle name="40% - 强调文字颜色 4 3 3 5" xfId="6831" xr:uid="{00000000-0005-0000-0000-000015030000}"/>
    <cellStyle name="40% - 强调文字颜色 4 3 4" xfId="1510" xr:uid="{00000000-0005-0000-0000-000016030000}"/>
    <cellStyle name="40% - 强调文字颜色 4 3 4 2" xfId="1852" xr:uid="{00000000-0005-0000-0000-000017030000}"/>
    <cellStyle name="40% - 强调文字颜色 4 3 4 2 2" xfId="3619" xr:uid="{00000000-0005-0000-0000-000018030000}"/>
    <cellStyle name="40% - 强调文字颜色 4 3 4 2 3" xfId="5209" xr:uid="{00000000-0005-0000-0000-000019030000}"/>
    <cellStyle name="40% - 强调文字颜色 4 3 4 2 4" xfId="7761" xr:uid="{00000000-0005-0000-0000-00001A030000}"/>
    <cellStyle name="40% - 强调文字颜色 4 3 4 3" xfId="7427" xr:uid="{00000000-0005-0000-0000-00001B030000}"/>
    <cellStyle name="40% - 强调文字颜色 4 3 5" xfId="1597" xr:uid="{00000000-0005-0000-0000-00001C030000}"/>
    <cellStyle name="40% - 强调文字颜色 4 3 5 2" xfId="1853" xr:uid="{00000000-0005-0000-0000-00001D030000}"/>
    <cellStyle name="40% - 强调文字颜色 4 3 5 2 2" xfId="3620" xr:uid="{00000000-0005-0000-0000-00001E030000}"/>
    <cellStyle name="40% - 强调文字颜色 4 3 5 2 3" xfId="5210" xr:uid="{00000000-0005-0000-0000-00001F030000}"/>
    <cellStyle name="40% - 强调文字颜色 4 3 5 2 4" xfId="7762" xr:uid="{00000000-0005-0000-0000-000020030000}"/>
    <cellStyle name="40% - 强调文字颜色 4 3 5 3" xfId="7514" xr:uid="{00000000-0005-0000-0000-000021030000}"/>
    <cellStyle name="40% - 强调文字颜色 4 3 6" xfId="1848" xr:uid="{00000000-0005-0000-0000-000022030000}"/>
    <cellStyle name="40% - 强调文字颜色 4 3 6 2" xfId="3615" xr:uid="{00000000-0005-0000-0000-000023030000}"/>
    <cellStyle name="40% - 强调文字颜色 4 3 6 3" xfId="5205" xr:uid="{00000000-0005-0000-0000-000024030000}"/>
    <cellStyle name="40% - 强调文字颜色 4 3 6 4" xfId="7757" xr:uid="{00000000-0005-0000-0000-000025030000}"/>
    <cellStyle name="40% - 强调文字颜色 4 3 7" xfId="6174" xr:uid="{00000000-0005-0000-0000-000026030000}"/>
    <cellStyle name="40% - 强调文字颜色 5 2" xfId="129" xr:uid="{00000000-0005-0000-0000-000027030000}"/>
    <cellStyle name="40% - 强调文字颜色 5 2 2" xfId="323" xr:uid="{00000000-0005-0000-0000-000028030000}"/>
    <cellStyle name="40% - 强调文字颜色 5 2 2 2" xfId="919" xr:uid="{00000000-0005-0000-0000-000029030000}"/>
    <cellStyle name="40% - 强调文字颜色 5 2 2 2 2" xfId="1856" xr:uid="{00000000-0005-0000-0000-00002A030000}"/>
    <cellStyle name="40% - 强调文字颜色 5 2 2 2 2 2" xfId="3623" xr:uid="{00000000-0005-0000-0000-00002B030000}"/>
    <cellStyle name="40% - 强调文字颜色 5 2 2 2 2 3" xfId="5213" xr:uid="{00000000-0005-0000-0000-00002C030000}"/>
    <cellStyle name="40% - 强调文字颜色 5 2 2 2 2 4" xfId="7765" xr:uid="{00000000-0005-0000-0000-00002D030000}"/>
    <cellStyle name="40% - 强调文字颜色 5 2 2 2 3" xfId="3088" xr:uid="{00000000-0005-0000-0000-00002E030000}"/>
    <cellStyle name="40% - 强调文字颜色 5 2 2 2 4" xfId="4678" xr:uid="{00000000-0005-0000-0000-00002F030000}"/>
    <cellStyle name="40% - 强调文字颜色 5 2 2 2 5" xfId="6856" xr:uid="{00000000-0005-0000-0000-000030030000}"/>
    <cellStyle name="40% - 强调文字颜色 5 2 2 3" xfId="1855" xr:uid="{00000000-0005-0000-0000-000031030000}"/>
    <cellStyle name="40% - 强调文字颜色 5 2 2 3 2" xfId="3622" xr:uid="{00000000-0005-0000-0000-000032030000}"/>
    <cellStyle name="40% - 强调文字颜色 5 2 2 3 3" xfId="5212" xr:uid="{00000000-0005-0000-0000-000033030000}"/>
    <cellStyle name="40% - 强调文字颜色 5 2 2 3 4" xfId="7764" xr:uid="{00000000-0005-0000-0000-000034030000}"/>
    <cellStyle name="40% - 强调文字颜色 5 2 2 4" xfId="6325" xr:uid="{00000000-0005-0000-0000-000035030000}"/>
    <cellStyle name="40% - 强调文字颜色 5 2 3" xfId="892" xr:uid="{00000000-0005-0000-0000-000036030000}"/>
    <cellStyle name="40% - 强调文字颜色 5 2 3 2" xfId="1857" xr:uid="{00000000-0005-0000-0000-000037030000}"/>
    <cellStyle name="40% - 强调文字颜色 5 2 3 2 2" xfId="3624" xr:uid="{00000000-0005-0000-0000-000038030000}"/>
    <cellStyle name="40% - 强调文字颜色 5 2 3 2 3" xfId="5214" xr:uid="{00000000-0005-0000-0000-000039030000}"/>
    <cellStyle name="40% - 强调文字颜色 5 2 3 2 4" xfId="7766" xr:uid="{00000000-0005-0000-0000-00003A030000}"/>
    <cellStyle name="40% - 强调文字颜色 5 2 3 3" xfId="3071" xr:uid="{00000000-0005-0000-0000-00003B030000}"/>
    <cellStyle name="40% - 强调文字颜色 5 2 3 4" xfId="4661" xr:uid="{00000000-0005-0000-0000-00003C030000}"/>
    <cellStyle name="40% - 强调文字颜色 5 2 3 5" xfId="6830" xr:uid="{00000000-0005-0000-0000-00003D030000}"/>
    <cellStyle name="40% - 强调文字颜色 5 2 4" xfId="1513" xr:uid="{00000000-0005-0000-0000-00003E030000}"/>
    <cellStyle name="40% - 强调文字颜色 5 2 4 2" xfId="1858" xr:uid="{00000000-0005-0000-0000-00003F030000}"/>
    <cellStyle name="40% - 强调文字颜色 5 2 4 2 2" xfId="3625" xr:uid="{00000000-0005-0000-0000-000040030000}"/>
    <cellStyle name="40% - 强调文字颜色 5 2 4 2 3" xfId="5215" xr:uid="{00000000-0005-0000-0000-000041030000}"/>
    <cellStyle name="40% - 强调文字颜色 5 2 4 2 4" xfId="7767" xr:uid="{00000000-0005-0000-0000-000042030000}"/>
    <cellStyle name="40% - 强调文字颜色 5 2 4 3" xfId="7430" xr:uid="{00000000-0005-0000-0000-000043030000}"/>
    <cellStyle name="40% - 强调文字颜色 5 2 5" xfId="1594" xr:uid="{00000000-0005-0000-0000-000044030000}"/>
    <cellStyle name="40% - 强调文字颜色 5 2 5 2" xfId="1859" xr:uid="{00000000-0005-0000-0000-000045030000}"/>
    <cellStyle name="40% - 强调文字颜色 5 2 5 2 2" xfId="3626" xr:uid="{00000000-0005-0000-0000-000046030000}"/>
    <cellStyle name="40% - 强调文字颜色 5 2 5 2 3" xfId="5216" xr:uid="{00000000-0005-0000-0000-000047030000}"/>
    <cellStyle name="40% - 强调文字颜色 5 2 5 2 4" xfId="7768" xr:uid="{00000000-0005-0000-0000-000048030000}"/>
    <cellStyle name="40% - 强调文字颜色 5 2 5 3" xfId="7511" xr:uid="{00000000-0005-0000-0000-000049030000}"/>
    <cellStyle name="40% - 强调文字颜色 5 2 6" xfId="1854" xr:uid="{00000000-0005-0000-0000-00004A030000}"/>
    <cellStyle name="40% - 强调文字颜色 5 2 6 2" xfId="3621" xr:uid="{00000000-0005-0000-0000-00004B030000}"/>
    <cellStyle name="40% - 强调文字颜色 5 2 6 3" xfId="5211" xr:uid="{00000000-0005-0000-0000-00004C030000}"/>
    <cellStyle name="40% - 强调文字颜色 5 2 6 4" xfId="7763" xr:uid="{00000000-0005-0000-0000-00004D030000}"/>
    <cellStyle name="40% - 强调文字颜色 5 2 7" xfId="6175" xr:uid="{00000000-0005-0000-0000-00004E030000}"/>
    <cellStyle name="40% - 强调文字颜色 5 3" xfId="130" xr:uid="{00000000-0005-0000-0000-00004F030000}"/>
    <cellStyle name="40% - 强调文字颜色 5 3 2" xfId="322" xr:uid="{00000000-0005-0000-0000-000050030000}"/>
    <cellStyle name="40% - 强调文字颜色 5 3 2 2" xfId="920" xr:uid="{00000000-0005-0000-0000-000051030000}"/>
    <cellStyle name="40% - 强调文字颜色 5 3 2 2 2" xfId="1862" xr:uid="{00000000-0005-0000-0000-000052030000}"/>
    <cellStyle name="40% - 强调文字颜色 5 3 2 2 2 2" xfId="3629" xr:uid="{00000000-0005-0000-0000-000053030000}"/>
    <cellStyle name="40% - 强调文字颜色 5 3 2 2 2 3" xfId="5219" xr:uid="{00000000-0005-0000-0000-000054030000}"/>
    <cellStyle name="40% - 强调文字颜色 5 3 2 2 2 4" xfId="7771" xr:uid="{00000000-0005-0000-0000-000055030000}"/>
    <cellStyle name="40% - 强调文字颜色 5 3 2 2 3" xfId="3089" xr:uid="{00000000-0005-0000-0000-000056030000}"/>
    <cellStyle name="40% - 强调文字颜色 5 3 2 2 4" xfId="4679" xr:uid="{00000000-0005-0000-0000-000057030000}"/>
    <cellStyle name="40% - 强调文字颜色 5 3 2 2 5" xfId="6857" xr:uid="{00000000-0005-0000-0000-000058030000}"/>
    <cellStyle name="40% - 强调文字颜色 5 3 2 3" xfId="1861" xr:uid="{00000000-0005-0000-0000-000059030000}"/>
    <cellStyle name="40% - 强调文字颜色 5 3 2 3 2" xfId="3628" xr:uid="{00000000-0005-0000-0000-00005A030000}"/>
    <cellStyle name="40% - 强调文字颜色 5 3 2 3 3" xfId="5218" xr:uid="{00000000-0005-0000-0000-00005B030000}"/>
    <cellStyle name="40% - 强调文字颜色 5 3 2 3 4" xfId="7770" xr:uid="{00000000-0005-0000-0000-00005C030000}"/>
    <cellStyle name="40% - 强调文字颜色 5 3 2 4" xfId="6324" xr:uid="{00000000-0005-0000-0000-00005D030000}"/>
    <cellStyle name="40% - 强调文字颜色 5 3 3" xfId="891" xr:uid="{00000000-0005-0000-0000-00005E030000}"/>
    <cellStyle name="40% - 强调文字颜色 5 3 3 2" xfId="1863" xr:uid="{00000000-0005-0000-0000-00005F030000}"/>
    <cellStyle name="40% - 强调文字颜色 5 3 3 2 2" xfId="3630" xr:uid="{00000000-0005-0000-0000-000060030000}"/>
    <cellStyle name="40% - 强调文字颜色 5 3 3 2 3" xfId="5220" xr:uid="{00000000-0005-0000-0000-000061030000}"/>
    <cellStyle name="40% - 强调文字颜色 5 3 3 2 4" xfId="7772" xr:uid="{00000000-0005-0000-0000-000062030000}"/>
    <cellStyle name="40% - 强调文字颜色 5 3 3 3" xfId="3070" xr:uid="{00000000-0005-0000-0000-000063030000}"/>
    <cellStyle name="40% - 强调文字颜色 5 3 3 4" xfId="4660" xr:uid="{00000000-0005-0000-0000-000064030000}"/>
    <cellStyle name="40% - 强调文字颜色 5 3 3 5" xfId="6829" xr:uid="{00000000-0005-0000-0000-000065030000}"/>
    <cellStyle name="40% - 强调文字颜色 5 3 4" xfId="1512" xr:uid="{00000000-0005-0000-0000-000066030000}"/>
    <cellStyle name="40% - 强调文字颜色 5 3 4 2" xfId="1864" xr:uid="{00000000-0005-0000-0000-000067030000}"/>
    <cellStyle name="40% - 强调文字颜色 5 3 4 2 2" xfId="3631" xr:uid="{00000000-0005-0000-0000-000068030000}"/>
    <cellStyle name="40% - 强调文字颜色 5 3 4 2 3" xfId="5221" xr:uid="{00000000-0005-0000-0000-000069030000}"/>
    <cellStyle name="40% - 强调文字颜色 5 3 4 2 4" xfId="7773" xr:uid="{00000000-0005-0000-0000-00006A030000}"/>
    <cellStyle name="40% - 强调文字颜色 5 3 4 3" xfId="7429" xr:uid="{00000000-0005-0000-0000-00006B030000}"/>
    <cellStyle name="40% - 强调文字颜色 5 3 5" xfId="1595" xr:uid="{00000000-0005-0000-0000-00006C030000}"/>
    <cellStyle name="40% - 强调文字颜色 5 3 5 2" xfId="1865" xr:uid="{00000000-0005-0000-0000-00006D030000}"/>
    <cellStyle name="40% - 强调文字颜色 5 3 5 2 2" xfId="3632" xr:uid="{00000000-0005-0000-0000-00006E030000}"/>
    <cellStyle name="40% - 强调文字颜色 5 3 5 2 3" xfId="5222" xr:uid="{00000000-0005-0000-0000-00006F030000}"/>
    <cellStyle name="40% - 强调文字颜色 5 3 5 2 4" xfId="7774" xr:uid="{00000000-0005-0000-0000-000070030000}"/>
    <cellStyle name="40% - 强调文字颜色 5 3 5 3" xfId="7512" xr:uid="{00000000-0005-0000-0000-000071030000}"/>
    <cellStyle name="40% - 强调文字颜色 5 3 6" xfId="1860" xr:uid="{00000000-0005-0000-0000-000072030000}"/>
    <cellStyle name="40% - 强调文字颜色 5 3 6 2" xfId="3627" xr:uid="{00000000-0005-0000-0000-000073030000}"/>
    <cellStyle name="40% - 强调文字颜色 5 3 6 3" xfId="5217" xr:uid="{00000000-0005-0000-0000-000074030000}"/>
    <cellStyle name="40% - 强调文字颜色 5 3 6 4" xfId="7769" xr:uid="{00000000-0005-0000-0000-000075030000}"/>
    <cellStyle name="40% - 强调文字颜色 5 3 7" xfId="6176" xr:uid="{00000000-0005-0000-0000-000076030000}"/>
    <cellStyle name="40% - 强调文字颜色 6 2" xfId="131" xr:uid="{00000000-0005-0000-0000-000077030000}"/>
    <cellStyle name="40% - 强调文字颜色 6 2 2" xfId="325" xr:uid="{00000000-0005-0000-0000-000078030000}"/>
    <cellStyle name="40% - 强调文字颜色 6 2 2 2" xfId="917" xr:uid="{00000000-0005-0000-0000-000079030000}"/>
    <cellStyle name="40% - 强调文字颜色 6 2 2 2 2" xfId="1868" xr:uid="{00000000-0005-0000-0000-00007A030000}"/>
    <cellStyle name="40% - 强调文字颜色 6 2 2 2 2 2" xfId="3635" xr:uid="{00000000-0005-0000-0000-00007B030000}"/>
    <cellStyle name="40% - 强调文字颜色 6 2 2 2 2 3" xfId="5225" xr:uid="{00000000-0005-0000-0000-00007C030000}"/>
    <cellStyle name="40% - 强调文字颜色 6 2 2 2 2 4" xfId="7777" xr:uid="{00000000-0005-0000-0000-00007D030000}"/>
    <cellStyle name="40% - 强调文字颜色 6 2 2 2 3" xfId="3086" xr:uid="{00000000-0005-0000-0000-00007E030000}"/>
    <cellStyle name="40% - 强调文字颜色 6 2 2 2 4" xfId="4676" xr:uid="{00000000-0005-0000-0000-00007F030000}"/>
    <cellStyle name="40% - 强调文字颜色 6 2 2 2 5" xfId="6854" xr:uid="{00000000-0005-0000-0000-000080030000}"/>
    <cellStyle name="40% - 强调文字颜色 6 2 2 3" xfId="1867" xr:uid="{00000000-0005-0000-0000-000081030000}"/>
    <cellStyle name="40% - 强调文字颜色 6 2 2 3 2" xfId="3634" xr:uid="{00000000-0005-0000-0000-000082030000}"/>
    <cellStyle name="40% - 强调文字颜色 6 2 2 3 3" xfId="5224" xr:uid="{00000000-0005-0000-0000-000083030000}"/>
    <cellStyle name="40% - 强调文字颜色 6 2 2 3 4" xfId="7776" xr:uid="{00000000-0005-0000-0000-000084030000}"/>
    <cellStyle name="40% - 强调文字颜色 6 2 2 4" xfId="6327" xr:uid="{00000000-0005-0000-0000-000085030000}"/>
    <cellStyle name="40% - 强调文字颜色 6 2 3" xfId="890" xr:uid="{00000000-0005-0000-0000-000086030000}"/>
    <cellStyle name="40% - 强调文字颜色 6 2 3 2" xfId="1869" xr:uid="{00000000-0005-0000-0000-000087030000}"/>
    <cellStyle name="40% - 强调文字颜色 6 2 3 2 2" xfId="3636" xr:uid="{00000000-0005-0000-0000-000088030000}"/>
    <cellStyle name="40% - 强调文字颜色 6 2 3 2 3" xfId="5226" xr:uid="{00000000-0005-0000-0000-000089030000}"/>
    <cellStyle name="40% - 强调文字颜色 6 2 3 2 4" xfId="7778" xr:uid="{00000000-0005-0000-0000-00008A030000}"/>
    <cellStyle name="40% - 强调文字颜色 6 2 3 3" xfId="3069" xr:uid="{00000000-0005-0000-0000-00008B030000}"/>
    <cellStyle name="40% - 强调文字颜色 6 2 3 4" xfId="4659" xr:uid="{00000000-0005-0000-0000-00008C030000}"/>
    <cellStyle name="40% - 强调文字颜色 6 2 3 5" xfId="6828" xr:uid="{00000000-0005-0000-0000-00008D030000}"/>
    <cellStyle name="40% - 强调文字颜色 6 2 4" xfId="1515" xr:uid="{00000000-0005-0000-0000-00008E030000}"/>
    <cellStyle name="40% - 强调文字颜色 6 2 4 2" xfId="1870" xr:uid="{00000000-0005-0000-0000-00008F030000}"/>
    <cellStyle name="40% - 强调文字颜色 6 2 4 2 2" xfId="3637" xr:uid="{00000000-0005-0000-0000-000090030000}"/>
    <cellStyle name="40% - 强调文字颜色 6 2 4 2 3" xfId="5227" xr:uid="{00000000-0005-0000-0000-000091030000}"/>
    <cellStyle name="40% - 强调文字颜色 6 2 4 2 4" xfId="7779" xr:uid="{00000000-0005-0000-0000-000092030000}"/>
    <cellStyle name="40% - 强调文字颜色 6 2 4 3" xfId="7432" xr:uid="{00000000-0005-0000-0000-000093030000}"/>
    <cellStyle name="40% - 强调文字颜色 6 2 5" xfId="1592" xr:uid="{00000000-0005-0000-0000-000094030000}"/>
    <cellStyle name="40% - 强调文字颜色 6 2 5 2" xfId="1871" xr:uid="{00000000-0005-0000-0000-000095030000}"/>
    <cellStyle name="40% - 强调文字颜色 6 2 5 2 2" xfId="3638" xr:uid="{00000000-0005-0000-0000-000096030000}"/>
    <cellStyle name="40% - 强调文字颜色 6 2 5 2 3" xfId="5228" xr:uid="{00000000-0005-0000-0000-000097030000}"/>
    <cellStyle name="40% - 强调文字颜色 6 2 5 2 4" xfId="7780" xr:uid="{00000000-0005-0000-0000-000098030000}"/>
    <cellStyle name="40% - 强调文字颜色 6 2 5 3" xfId="7509" xr:uid="{00000000-0005-0000-0000-000099030000}"/>
    <cellStyle name="40% - 强调文字颜色 6 2 6" xfId="1866" xr:uid="{00000000-0005-0000-0000-00009A030000}"/>
    <cellStyle name="40% - 强调文字颜色 6 2 6 2" xfId="3633" xr:uid="{00000000-0005-0000-0000-00009B030000}"/>
    <cellStyle name="40% - 强调文字颜色 6 2 6 3" xfId="5223" xr:uid="{00000000-0005-0000-0000-00009C030000}"/>
    <cellStyle name="40% - 强调文字颜色 6 2 6 4" xfId="7775" xr:uid="{00000000-0005-0000-0000-00009D030000}"/>
    <cellStyle name="40% - 强调文字颜色 6 2 7" xfId="6177" xr:uid="{00000000-0005-0000-0000-00009E030000}"/>
    <cellStyle name="40% - 强调文字颜色 6 3" xfId="132" xr:uid="{00000000-0005-0000-0000-00009F030000}"/>
    <cellStyle name="40% - 强调文字颜色 6 3 2" xfId="324" xr:uid="{00000000-0005-0000-0000-0000A0030000}"/>
    <cellStyle name="40% - 强调文字颜色 6 3 2 2" xfId="918" xr:uid="{00000000-0005-0000-0000-0000A1030000}"/>
    <cellStyle name="40% - 强调文字颜色 6 3 2 2 2" xfId="1874" xr:uid="{00000000-0005-0000-0000-0000A2030000}"/>
    <cellStyle name="40% - 强调文字颜色 6 3 2 2 2 2" xfId="3641" xr:uid="{00000000-0005-0000-0000-0000A3030000}"/>
    <cellStyle name="40% - 强调文字颜色 6 3 2 2 2 3" xfId="5231" xr:uid="{00000000-0005-0000-0000-0000A4030000}"/>
    <cellStyle name="40% - 强调文字颜色 6 3 2 2 2 4" xfId="7783" xr:uid="{00000000-0005-0000-0000-0000A5030000}"/>
    <cellStyle name="40% - 强调文字颜色 6 3 2 2 3" xfId="3087" xr:uid="{00000000-0005-0000-0000-0000A6030000}"/>
    <cellStyle name="40% - 强调文字颜色 6 3 2 2 4" xfId="4677" xr:uid="{00000000-0005-0000-0000-0000A7030000}"/>
    <cellStyle name="40% - 强调文字颜色 6 3 2 2 5" xfId="6855" xr:uid="{00000000-0005-0000-0000-0000A8030000}"/>
    <cellStyle name="40% - 强调文字颜色 6 3 2 3" xfId="1873" xr:uid="{00000000-0005-0000-0000-0000A9030000}"/>
    <cellStyle name="40% - 强调文字颜色 6 3 2 3 2" xfId="3640" xr:uid="{00000000-0005-0000-0000-0000AA030000}"/>
    <cellStyle name="40% - 强调文字颜色 6 3 2 3 3" xfId="5230" xr:uid="{00000000-0005-0000-0000-0000AB030000}"/>
    <cellStyle name="40% - 强调文字颜色 6 3 2 3 4" xfId="7782" xr:uid="{00000000-0005-0000-0000-0000AC030000}"/>
    <cellStyle name="40% - 强调文字颜色 6 3 2 4" xfId="6326" xr:uid="{00000000-0005-0000-0000-0000AD030000}"/>
    <cellStyle name="40% - 强调文字颜色 6 3 3" xfId="889" xr:uid="{00000000-0005-0000-0000-0000AE030000}"/>
    <cellStyle name="40% - 强调文字颜色 6 3 3 2" xfId="1875" xr:uid="{00000000-0005-0000-0000-0000AF030000}"/>
    <cellStyle name="40% - 强调文字颜色 6 3 3 2 2" xfId="3642" xr:uid="{00000000-0005-0000-0000-0000B0030000}"/>
    <cellStyle name="40% - 强调文字颜色 6 3 3 2 3" xfId="5232" xr:uid="{00000000-0005-0000-0000-0000B1030000}"/>
    <cellStyle name="40% - 强调文字颜色 6 3 3 2 4" xfId="7784" xr:uid="{00000000-0005-0000-0000-0000B2030000}"/>
    <cellStyle name="40% - 强调文字颜色 6 3 3 3" xfId="3068" xr:uid="{00000000-0005-0000-0000-0000B3030000}"/>
    <cellStyle name="40% - 强调文字颜色 6 3 3 4" xfId="4658" xr:uid="{00000000-0005-0000-0000-0000B4030000}"/>
    <cellStyle name="40% - 强调文字颜色 6 3 3 5" xfId="6827" xr:uid="{00000000-0005-0000-0000-0000B5030000}"/>
    <cellStyle name="40% - 强调文字颜色 6 3 4" xfId="1514" xr:uid="{00000000-0005-0000-0000-0000B6030000}"/>
    <cellStyle name="40% - 强调文字颜色 6 3 4 2" xfId="1876" xr:uid="{00000000-0005-0000-0000-0000B7030000}"/>
    <cellStyle name="40% - 强调文字颜色 6 3 4 2 2" xfId="3643" xr:uid="{00000000-0005-0000-0000-0000B8030000}"/>
    <cellStyle name="40% - 强调文字颜色 6 3 4 2 3" xfId="5233" xr:uid="{00000000-0005-0000-0000-0000B9030000}"/>
    <cellStyle name="40% - 强调文字颜色 6 3 4 2 4" xfId="7785" xr:uid="{00000000-0005-0000-0000-0000BA030000}"/>
    <cellStyle name="40% - 强调文字颜色 6 3 4 3" xfId="7431" xr:uid="{00000000-0005-0000-0000-0000BB030000}"/>
    <cellStyle name="40% - 强调文字颜色 6 3 5" xfId="1593" xr:uid="{00000000-0005-0000-0000-0000BC030000}"/>
    <cellStyle name="40% - 强调文字颜色 6 3 5 2" xfId="1877" xr:uid="{00000000-0005-0000-0000-0000BD030000}"/>
    <cellStyle name="40% - 强调文字颜色 6 3 5 2 2" xfId="3644" xr:uid="{00000000-0005-0000-0000-0000BE030000}"/>
    <cellStyle name="40% - 强调文字颜色 6 3 5 2 3" xfId="5234" xr:uid="{00000000-0005-0000-0000-0000BF030000}"/>
    <cellStyle name="40% - 强调文字颜色 6 3 5 2 4" xfId="7786" xr:uid="{00000000-0005-0000-0000-0000C0030000}"/>
    <cellStyle name="40% - 强调文字颜色 6 3 5 3" xfId="7510" xr:uid="{00000000-0005-0000-0000-0000C1030000}"/>
    <cellStyle name="40% - 强调文字颜色 6 3 6" xfId="1872" xr:uid="{00000000-0005-0000-0000-0000C2030000}"/>
    <cellStyle name="40% - 强调文字颜色 6 3 6 2" xfId="3639" xr:uid="{00000000-0005-0000-0000-0000C3030000}"/>
    <cellStyle name="40% - 强调文字颜色 6 3 6 3" xfId="5229" xr:uid="{00000000-0005-0000-0000-0000C4030000}"/>
    <cellStyle name="40% - 强调文字颜色 6 3 6 4" xfId="7781" xr:uid="{00000000-0005-0000-0000-0000C5030000}"/>
    <cellStyle name="40% - 强调文字颜色 6 3 7" xfId="6178" xr:uid="{00000000-0005-0000-0000-0000C6030000}"/>
    <cellStyle name="60% - 强调文字颜色 1 2" xfId="133" xr:uid="{00000000-0005-0000-0000-0000C7030000}"/>
    <cellStyle name="60% - 强调文字颜色 1 2 2" xfId="327" xr:uid="{00000000-0005-0000-0000-0000C8030000}"/>
    <cellStyle name="60% - 强调文字颜色 1 2 2 2" xfId="915" xr:uid="{00000000-0005-0000-0000-0000C9030000}"/>
    <cellStyle name="60% - 强调文字颜色 1 2 2 2 2" xfId="1880" xr:uid="{00000000-0005-0000-0000-0000CA030000}"/>
    <cellStyle name="60% - 强调文字颜色 1 2 2 2 2 2" xfId="3647" xr:uid="{00000000-0005-0000-0000-0000CB030000}"/>
    <cellStyle name="60% - 强调文字颜色 1 2 2 2 2 3" xfId="5237" xr:uid="{00000000-0005-0000-0000-0000CC030000}"/>
    <cellStyle name="60% - 强调文字颜色 1 2 2 2 2 4" xfId="7789" xr:uid="{00000000-0005-0000-0000-0000CD030000}"/>
    <cellStyle name="60% - 强调文字颜色 1 2 2 2 3" xfId="3084" xr:uid="{00000000-0005-0000-0000-0000CE030000}"/>
    <cellStyle name="60% - 强调文字颜色 1 2 2 2 4" xfId="4674" xr:uid="{00000000-0005-0000-0000-0000CF030000}"/>
    <cellStyle name="60% - 强调文字颜色 1 2 2 2 5" xfId="6852" xr:uid="{00000000-0005-0000-0000-0000D0030000}"/>
    <cellStyle name="60% - 强调文字颜色 1 2 2 3" xfId="1879" xr:uid="{00000000-0005-0000-0000-0000D1030000}"/>
    <cellStyle name="60% - 强调文字颜色 1 2 2 3 2" xfId="3646" xr:uid="{00000000-0005-0000-0000-0000D2030000}"/>
    <cellStyle name="60% - 强调文字颜色 1 2 2 3 3" xfId="5236" xr:uid="{00000000-0005-0000-0000-0000D3030000}"/>
    <cellStyle name="60% - 强调文字颜色 1 2 2 3 4" xfId="7788" xr:uid="{00000000-0005-0000-0000-0000D4030000}"/>
    <cellStyle name="60% - 强调文字颜色 1 2 2 4" xfId="6329" xr:uid="{00000000-0005-0000-0000-0000D5030000}"/>
    <cellStyle name="60% - 强调文字颜色 1 2 3" xfId="888" xr:uid="{00000000-0005-0000-0000-0000D6030000}"/>
    <cellStyle name="60% - 强调文字颜色 1 2 3 2" xfId="1881" xr:uid="{00000000-0005-0000-0000-0000D7030000}"/>
    <cellStyle name="60% - 强调文字颜色 1 2 3 2 2" xfId="3648" xr:uid="{00000000-0005-0000-0000-0000D8030000}"/>
    <cellStyle name="60% - 强调文字颜色 1 2 3 2 3" xfId="5238" xr:uid="{00000000-0005-0000-0000-0000D9030000}"/>
    <cellStyle name="60% - 强调文字颜色 1 2 3 2 4" xfId="7790" xr:uid="{00000000-0005-0000-0000-0000DA030000}"/>
    <cellStyle name="60% - 强调文字颜色 1 2 3 3" xfId="3067" xr:uid="{00000000-0005-0000-0000-0000DB030000}"/>
    <cellStyle name="60% - 强调文字颜色 1 2 3 4" xfId="4657" xr:uid="{00000000-0005-0000-0000-0000DC030000}"/>
    <cellStyle name="60% - 强调文字颜色 1 2 3 5" xfId="6826" xr:uid="{00000000-0005-0000-0000-0000DD030000}"/>
    <cellStyle name="60% - 强调文字颜色 1 2 4" xfId="1517" xr:uid="{00000000-0005-0000-0000-0000DE030000}"/>
    <cellStyle name="60% - 强调文字颜色 1 2 4 2" xfId="1882" xr:uid="{00000000-0005-0000-0000-0000DF030000}"/>
    <cellStyle name="60% - 强调文字颜色 1 2 4 2 2" xfId="3649" xr:uid="{00000000-0005-0000-0000-0000E0030000}"/>
    <cellStyle name="60% - 强调文字颜色 1 2 4 2 3" xfId="5239" xr:uid="{00000000-0005-0000-0000-0000E1030000}"/>
    <cellStyle name="60% - 强调文字颜色 1 2 4 2 4" xfId="7791" xr:uid="{00000000-0005-0000-0000-0000E2030000}"/>
    <cellStyle name="60% - 强调文字颜色 1 2 4 3" xfId="7434" xr:uid="{00000000-0005-0000-0000-0000E3030000}"/>
    <cellStyle name="60% - 强调文字颜色 1 2 5" xfId="1590" xr:uid="{00000000-0005-0000-0000-0000E4030000}"/>
    <cellStyle name="60% - 强调文字颜色 1 2 5 2" xfId="1883" xr:uid="{00000000-0005-0000-0000-0000E5030000}"/>
    <cellStyle name="60% - 强调文字颜色 1 2 5 2 2" xfId="3650" xr:uid="{00000000-0005-0000-0000-0000E6030000}"/>
    <cellStyle name="60% - 强调文字颜色 1 2 5 2 3" xfId="5240" xr:uid="{00000000-0005-0000-0000-0000E7030000}"/>
    <cellStyle name="60% - 强调文字颜色 1 2 5 2 4" xfId="7792" xr:uid="{00000000-0005-0000-0000-0000E8030000}"/>
    <cellStyle name="60% - 强调文字颜色 1 2 5 3" xfId="7507" xr:uid="{00000000-0005-0000-0000-0000E9030000}"/>
    <cellStyle name="60% - 强调文字颜色 1 2 6" xfId="1878" xr:uid="{00000000-0005-0000-0000-0000EA030000}"/>
    <cellStyle name="60% - 强调文字颜色 1 2 6 2" xfId="3645" xr:uid="{00000000-0005-0000-0000-0000EB030000}"/>
    <cellStyle name="60% - 强调文字颜色 1 2 6 3" xfId="5235" xr:uid="{00000000-0005-0000-0000-0000EC030000}"/>
    <cellStyle name="60% - 强调文字颜色 1 2 6 4" xfId="7787" xr:uid="{00000000-0005-0000-0000-0000ED030000}"/>
    <cellStyle name="60% - 强调文字颜色 1 2 7" xfId="6179" xr:uid="{00000000-0005-0000-0000-0000EE030000}"/>
    <cellStyle name="60% - 强调文字颜色 1 3" xfId="134" xr:uid="{00000000-0005-0000-0000-0000EF030000}"/>
    <cellStyle name="60% - 强调文字颜色 1 3 2" xfId="326" xr:uid="{00000000-0005-0000-0000-0000F0030000}"/>
    <cellStyle name="60% - 强调文字颜色 1 3 2 2" xfId="916" xr:uid="{00000000-0005-0000-0000-0000F1030000}"/>
    <cellStyle name="60% - 强调文字颜色 1 3 2 2 2" xfId="1886" xr:uid="{00000000-0005-0000-0000-0000F2030000}"/>
    <cellStyle name="60% - 强调文字颜色 1 3 2 2 2 2" xfId="3653" xr:uid="{00000000-0005-0000-0000-0000F3030000}"/>
    <cellStyle name="60% - 强调文字颜色 1 3 2 2 2 3" xfId="5243" xr:uid="{00000000-0005-0000-0000-0000F4030000}"/>
    <cellStyle name="60% - 强调文字颜色 1 3 2 2 2 4" xfId="7795" xr:uid="{00000000-0005-0000-0000-0000F5030000}"/>
    <cellStyle name="60% - 强调文字颜色 1 3 2 2 3" xfId="3085" xr:uid="{00000000-0005-0000-0000-0000F6030000}"/>
    <cellStyle name="60% - 强调文字颜色 1 3 2 2 4" xfId="4675" xr:uid="{00000000-0005-0000-0000-0000F7030000}"/>
    <cellStyle name="60% - 强调文字颜色 1 3 2 2 5" xfId="6853" xr:uid="{00000000-0005-0000-0000-0000F8030000}"/>
    <cellStyle name="60% - 强调文字颜色 1 3 2 3" xfId="1885" xr:uid="{00000000-0005-0000-0000-0000F9030000}"/>
    <cellStyle name="60% - 强调文字颜色 1 3 2 3 2" xfId="3652" xr:uid="{00000000-0005-0000-0000-0000FA030000}"/>
    <cellStyle name="60% - 强调文字颜色 1 3 2 3 3" xfId="5242" xr:uid="{00000000-0005-0000-0000-0000FB030000}"/>
    <cellStyle name="60% - 强调文字颜色 1 3 2 3 4" xfId="7794" xr:uid="{00000000-0005-0000-0000-0000FC030000}"/>
    <cellStyle name="60% - 强调文字颜色 1 3 2 4" xfId="6328" xr:uid="{00000000-0005-0000-0000-0000FD030000}"/>
    <cellStyle name="60% - 强调文字颜色 1 3 3" xfId="887" xr:uid="{00000000-0005-0000-0000-0000FE030000}"/>
    <cellStyle name="60% - 强调文字颜色 1 3 3 2" xfId="1887" xr:uid="{00000000-0005-0000-0000-0000FF030000}"/>
    <cellStyle name="60% - 强调文字颜色 1 3 3 2 2" xfId="3654" xr:uid="{00000000-0005-0000-0000-000000040000}"/>
    <cellStyle name="60% - 强调文字颜色 1 3 3 2 3" xfId="5244" xr:uid="{00000000-0005-0000-0000-000001040000}"/>
    <cellStyle name="60% - 强调文字颜色 1 3 3 2 4" xfId="7796" xr:uid="{00000000-0005-0000-0000-000002040000}"/>
    <cellStyle name="60% - 强调文字颜色 1 3 3 3" xfId="3066" xr:uid="{00000000-0005-0000-0000-000003040000}"/>
    <cellStyle name="60% - 强调文字颜色 1 3 3 4" xfId="4656" xr:uid="{00000000-0005-0000-0000-000004040000}"/>
    <cellStyle name="60% - 强调文字颜色 1 3 3 5" xfId="6825" xr:uid="{00000000-0005-0000-0000-000005040000}"/>
    <cellStyle name="60% - 强调文字颜色 1 3 4" xfId="1516" xr:uid="{00000000-0005-0000-0000-000006040000}"/>
    <cellStyle name="60% - 强调文字颜色 1 3 4 2" xfId="1888" xr:uid="{00000000-0005-0000-0000-000007040000}"/>
    <cellStyle name="60% - 强调文字颜色 1 3 4 2 2" xfId="3655" xr:uid="{00000000-0005-0000-0000-000008040000}"/>
    <cellStyle name="60% - 强调文字颜色 1 3 4 2 3" xfId="5245" xr:uid="{00000000-0005-0000-0000-000009040000}"/>
    <cellStyle name="60% - 强调文字颜色 1 3 4 2 4" xfId="7797" xr:uid="{00000000-0005-0000-0000-00000A040000}"/>
    <cellStyle name="60% - 强调文字颜色 1 3 4 3" xfId="7433" xr:uid="{00000000-0005-0000-0000-00000B040000}"/>
    <cellStyle name="60% - 强调文字颜色 1 3 5" xfId="1591" xr:uid="{00000000-0005-0000-0000-00000C040000}"/>
    <cellStyle name="60% - 强调文字颜色 1 3 5 2" xfId="1889" xr:uid="{00000000-0005-0000-0000-00000D040000}"/>
    <cellStyle name="60% - 强调文字颜色 1 3 5 2 2" xfId="3656" xr:uid="{00000000-0005-0000-0000-00000E040000}"/>
    <cellStyle name="60% - 强调文字颜色 1 3 5 2 3" xfId="5246" xr:uid="{00000000-0005-0000-0000-00000F040000}"/>
    <cellStyle name="60% - 强调文字颜色 1 3 5 2 4" xfId="7798" xr:uid="{00000000-0005-0000-0000-000010040000}"/>
    <cellStyle name="60% - 强调文字颜色 1 3 5 3" xfId="7508" xr:uid="{00000000-0005-0000-0000-000011040000}"/>
    <cellStyle name="60% - 强调文字颜色 1 3 6" xfId="1884" xr:uid="{00000000-0005-0000-0000-000012040000}"/>
    <cellStyle name="60% - 强调文字颜色 1 3 6 2" xfId="3651" xr:uid="{00000000-0005-0000-0000-000013040000}"/>
    <cellStyle name="60% - 强调文字颜色 1 3 6 3" xfId="5241" xr:uid="{00000000-0005-0000-0000-000014040000}"/>
    <cellStyle name="60% - 强调文字颜色 1 3 6 4" xfId="7793" xr:uid="{00000000-0005-0000-0000-000015040000}"/>
    <cellStyle name="60% - 强调文字颜色 1 3 7" xfId="6180" xr:uid="{00000000-0005-0000-0000-000016040000}"/>
    <cellStyle name="60% - 强调文字颜色 2 2" xfId="135" xr:uid="{00000000-0005-0000-0000-000017040000}"/>
    <cellStyle name="60% - 强调文字颜色 2 2 2" xfId="329" xr:uid="{00000000-0005-0000-0000-000018040000}"/>
    <cellStyle name="60% - 强调文字颜色 2 2 2 2" xfId="885" xr:uid="{00000000-0005-0000-0000-000019040000}"/>
    <cellStyle name="60% - 强调文字颜色 2 2 2 2 2" xfId="1892" xr:uid="{00000000-0005-0000-0000-00001A040000}"/>
    <cellStyle name="60% - 强调文字颜色 2 2 2 2 2 2" xfId="3659" xr:uid="{00000000-0005-0000-0000-00001B040000}"/>
    <cellStyle name="60% - 强调文字颜色 2 2 2 2 2 3" xfId="5249" xr:uid="{00000000-0005-0000-0000-00001C040000}"/>
    <cellStyle name="60% - 强调文字颜色 2 2 2 2 2 4" xfId="7801" xr:uid="{00000000-0005-0000-0000-00001D040000}"/>
    <cellStyle name="60% - 强调文字颜色 2 2 2 2 3" xfId="3064" xr:uid="{00000000-0005-0000-0000-00001E040000}"/>
    <cellStyle name="60% - 强调文字颜色 2 2 2 2 4" xfId="4654" xr:uid="{00000000-0005-0000-0000-00001F040000}"/>
    <cellStyle name="60% - 强调文字颜色 2 2 2 2 5" xfId="6823" xr:uid="{00000000-0005-0000-0000-000020040000}"/>
    <cellStyle name="60% - 强调文字颜色 2 2 2 3" xfId="1891" xr:uid="{00000000-0005-0000-0000-000021040000}"/>
    <cellStyle name="60% - 强调文字颜色 2 2 2 3 2" xfId="3658" xr:uid="{00000000-0005-0000-0000-000022040000}"/>
    <cellStyle name="60% - 强调文字颜色 2 2 2 3 3" xfId="5248" xr:uid="{00000000-0005-0000-0000-000023040000}"/>
    <cellStyle name="60% - 强调文字颜色 2 2 2 3 4" xfId="7800" xr:uid="{00000000-0005-0000-0000-000024040000}"/>
    <cellStyle name="60% - 强调文字颜色 2 2 2 4" xfId="6331" xr:uid="{00000000-0005-0000-0000-000025040000}"/>
    <cellStyle name="60% - 强调文字颜色 2 2 3" xfId="886" xr:uid="{00000000-0005-0000-0000-000026040000}"/>
    <cellStyle name="60% - 强调文字颜色 2 2 3 2" xfId="1893" xr:uid="{00000000-0005-0000-0000-000027040000}"/>
    <cellStyle name="60% - 强调文字颜色 2 2 3 2 2" xfId="3660" xr:uid="{00000000-0005-0000-0000-000028040000}"/>
    <cellStyle name="60% - 强调文字颜色 2 2 3 2 3" xfId="5250" xr:uid="{00000000-0005-0000-0000-000029040000}"/>
    <cellStyle name="60% - 强调文字颜色 2 2 3 2 4" xfId="7802" xr:uid="{00000000-0005-0000-0000-00002A040000}"/>
    <cellStyle name="60% - 强调文字颜色 2 2 3 3" xfId="3065" xr:uid="{00000000-0005-0000-0000-00002B040000}"/>
    <cellStyle name="60% - 强调文字颜色 2 2 3 4" xfId="4655" xr:uid="{00000000-0005-0000-0000-00002C040000}"/>
    <cellStyle name="60% - 强调文字颜色 2 2 3 5" xfId="6824" xr:uid="{00000000-0005-0000-0000-00002D040000}"/>
    <cellStyle name="60% - 强调文字颜色 2 2 4" xfId="1519" xr:uid="{00000000-0005-0000-0000-00002E040000}"/>
    <cellStyle name="60% - 强调文字颜色 2 2 4 2" xfId="1894" xr:uid="{00000000-0005-0000-0000-00002F040000}"/>
    <cellStyle name="60% - 强调文字颜色 2 2 4 2 2" xfId="3661" xr:uid="{00000000-0005-0000-0000-000030040000}"/>
    <cellStyle name="60% - 强调文字颜色 2 2 4 2 3" xfId="5251" xr:uid="{00000000-0005-0000-0000-000031040000}"/>
    <cellStyle name="60% - 强调文字颜色 2 2 4 2 4" xfId="7803" xr:uid="{00000000-0005-0000-0000-000032040000}"/>
    <cellStyle name="60% - 强调文字颜色 2 2 4 3" xfId="7436" xr:uid="{00000000-0005-0000-0000-000033040000}"/>
    <cellStyle name="60% - 强调文字颜色 2 2 5" xfId="1588" xr:uid="{00000000-0005-0000-0000-000034040000}"/>
    <cellStyle name="60% - 强调文字颜色 2 2 5 2" xfId="1895" xr:uid="{00000000-0005-0000-0000-000035040000}"/>
    <cellStyle name="60% - 强调文字颜色 2 2 5 2 2" xfId="3662" xr:uid="{00000000-0005-0000-0000-000036040000}"/>
    <cellStyle name="60% - 强调文字颜色 2 2 5 2 3" xfId="5252" xr:uid="{00000000-0005-0000-0000-000037040000}"/>
    <cellStyle name="60% - 强调文字颜色 2 2 5 2 4" xfId="7804" xr:uid="{00000000-0005-0000-0000-000038040000}"/>
    <cellStyle name="60% - 强调文字颜色 2 2 5 3" xfId="7505" xr:uid="{00000000-0005-0000-0000-000039040000}"/>
    <cellStyle name="60% - 强调文字颜色 2 2 6" xfId="1890" xr:uid="{00000000-0005-0000-0000-00003A040000}"/>
    <cellStyle name="60% - 强调文字颜色 2 2 6 2" xfId="3657" xr:uid="{00000000-0005-0000-0000-00003B040000}"/>
    <cellStyle name="60% - 强调文字颜色 2 2 6 3" xfId="5247" xr:uid="{00000000-0005-0000-0000-00003C040000}"/>
    <cellStyle name="60% - 强调文字颜色 2 2 6 4" xfId="7799" xr:uid="{00000000-0005-0000-0000-00003D040000}"/>
    <cellStyle name="60% - 强调文字颜色 2 2 7" xfId="6181" xr:uid="{00000000-0005-0000-0000-00003E040000}"/>
    <cellStyle name="60% - 强调文字颜色 2 3" xfId="136" xr:uid="{00000000-0005-0000-0000-00003F040000}"/>
    <cellStyle name="60% - 强调文字颜色 2 3 2" xfId="328" xr:uid="{00000000-0005-0000-0000-000040040000}"/>
    <cellStyle name="60% - 强调文字颜色 2 3 2 2" xfId="883" xr:uid="{00000000-0005-0000-0000-000041040000}"/>
    <cellStyle name="60% - 强调文字颜色 2 3 2 2 2" xfId="1898" xr:uid="{00000000-0005-0000-0000-000042040000}"/>
    <cellStyle name="60% - 强调文字颜色 2 3 2 2 2 2" xfId="3665" xr:uid="{00000000-0005-0000-0000-000043040000}"/>
    <cellStyle name="60% - 强调文字颜色 2 3 2 2 2 3" xfId="5255" xr:uid="{00000000-0005-0000-0000-000044040000}"/>
    <cellStyle name="60% - 强调文字颜色 2 3 2 2 2 4" xfId="7807" xr:uid="{00000000-0005-0000-0000-000045040000}"/>
    <cellStyle name="60% - 强调文字颜色 2 3 2 2 3" xfId="3062" xr:uid="{00000000-0005-0000-0000-000046040000}"/>
    <cellStyle name="60% - 强调文字颜色 2 3 2 2 4" xfId="4652" xr:uid="{00000000-0005-0000-0000-000047040000}"/>
    <cellStyle name="60% - 强调文字颜色 2 3 2 2 5" xfId="6821" xr:uid="{00000000-0005-0000-0000-000048040000}"/>
    <cellStyle name="60% - 强调文字颜色 2 3 2 3" xfId="1897" xr:uid="{00000000-0005-0000-0000-000049040000}"/>
    <cellStyle name="60% - 强调文字颜色 2 3 2 3 2" xfId="3664" xr:uid="{00000000-0005-0000-0000-00004A040000}"/>
    <cellStyle name="60% - 强调文字颜色 2 3 2 3 3" xfId="5254" xr:uid="{00000000-0005-0000-0000-00004B040000}"/>
    <cellStyle name="60% - 强调文字颜色 2 3 2 3 4" xfId="7806" xr:uid="{00000000-0005-0000-0000-00004C040000}"/>
    <cellStyle name="60% - 强调文字颜色 2 3 2 4" xfId="6330" xr:uid="{00000000-0005-0000-0000-00004D040000}"/>
    <cellStyle name="60% - 强调文字颜色 2 3 3" xfId="884" xr:uid="{00000000-0005-0000-0000-00004E040000}"/>
    <cellStyle name="60% - 强调文字颜色 2 3 3 2" xfId="1899" xr:uid="{00000000-0005-0000-0000-00004F040000}"/>
    <cellStyle name="60% - 强调文字颜色 2 3 3 2 2" xfId="3666" xr:uid="{00000000-0005-0000-0000-000050040000}"/>
    <cellStyle name="60% - 强调文字颜色 2 3 3 2 3" xfId="5256" xr:uid="{00000000-0005-0000-0000-000051040000}"/>
    <cellStyle name="60% - 强调文字颜色 2 3 3 2 4" xfId="7808" xr:uid="{00000000-0005-0000-0000-000052040000}"/>
    <cellStyle name="60% - 强调文字颜色 2 3 3 3" xfId="3063" xr:uid="{00000000-0005-0000-0000-000053040000}"/>
    <cellStyle name="60% - 强调文字颜色 2 3 3 4" xfId="4653" xr:uid="{00000000-0005-0000-0000-000054040000}"/>
    <cellStyle name="60% - 强调文字颜色 2 3 3 5" xfId="6822" xr:uid="{00000000-0005-0000-0000-000055040000}"/>
    <cellStyle name="60% - 强调文字颜色 2 3 4" xfId="1518" xr:uid="{00000000-0005-0000-0000-000056040000}"/>
    <cellStyle name="60% - 强调文字颜色 2 3 4 2" xfId="1900" xr:uid="{00000000-0005-0000-0000-000057040000}"/>
    <cellStyle name="60% - 强调文字颜色 2 3 4 2 2" xfId="3667" xr:uid="{00000000-0005-0000-0000-000058040000}"/>
    <cellStyle name="60% - 强调文字颜色 2 3 4 2 3" xfId="5257" xr:uid="{00000000-0005-0000-0000-000059040000}"/>
    <cellStyle name="60% - 强调文字颜色 2 3 4 2 4" xfId="7809" xr:uid="{00000000-0005-0000-0000-00005A040000}"/>
    <cellStyle name="60% - 强调文字颜色 2 3 4 3" xfId="7435" xr:uid="{00000000-0005-0000-0000-00005B040000}"/>
    <cellStyle name="60% - 强调文字颜色 2 3 5" xfId="1589" xr:uid="{00000000-0005-0000-0000-00005C040000}"/>
    <cellStyle name="60% - 强调文字颜色 2 3 5 2" xfId="1901" xr:uid="{00000000-0005-0000-0000-00005D040000}"/>
    <cellStyle name="60% - 强调文字颜色 2 3 5 2 2" xfId="3668" xr:uid="{00000000-0005-0000-0000-00005E040000}"/>
    <cellStyle name="60% - 强调文字颜色 2 3 5 2 3" xfId="5258" xr:uid="{00000000-0005-0000-0000-00005F040000}"/>
    <cellStyle name="60% - 强调文字颜色 2 3 5 2 4" xfId="7810" xr:uid="{00000000-0005-0000-0000-000060040000}"/>
    <cellStyle name="60% - 强调文字颜色 2 3 5 3" xfId="7506" xr:uid="{00000000-0005-0000-0000-000061040000}"/>
    <cellStyle name="60% - 强调文字颜色 2 3 6" xfId="1896" xr:uid="{00000000-0005-0000-0000-000062040000}"/>
    <cellStyle name="60% - 强调文字颜色 2 3 6 2" xfId="3663" xr:uid="{00000000-0005-0000-0000-000063040000}"/>
    <cellStyle name="60% - 强调文字颜色 2 3 6 3" xfId="5253" xr:uid="{00000000-0005-0000-0000-000064040000}"/>
    <cellStyle name="60% - 强调文字颜色 2 3 6 4" xfId="7805" xr:uid="{00000000-0005-0000-0000-000065040000}"/>
    <cellStyle name="60% - 强调文字颜色 2 3 7" xfId="6182" xr:uid="{00000000-0005-0000-0000-000066040000}"/>
    <cellStyle name="60% - 强调文字颜色 3 2" xfId="137" xr:uid="{00000000-0005-0000-0000-000067040000}"/>
    <cellStyle name="60% - 强调文字颜色 3 2 2" xfId="331" xr:uid="{00000000-0005-0000-0000-000068040000}"/>
    <cellStyle name="60% - 强调文字颜色 3 2 2 2" xfId="881" xr:uid="{00000000-0005-0000-0000-000069040000}"/>
    <cellStyle name="60% - 强调文字颜色 3 2 2 2 2" xfId="1904" xr:uid="{00000000-0005-0000-0000-00006A040000}"/>
    <cellStyle name="60% - 强调文字颜色 3 2 2 2 2 2" xfId="3671" xr:uid="{00000000-0005-0000-0000-00006B040000}"/>
    <cellStyle name="60% - 强调文字颜色 3 2 2 2 2 3" xfId="5261" xr:uid="{00000000-0005-0000-0000-00006C040000}"/>
    <cellStyle name="60% - 强调文字颜色 3 2 2 2 2 4" xfId="7813" xr:uid="{00000000-0005-0000-0000-00006D040000}"/>
    <cellStyle name="60% - 强调文字颜色 3 2 2 2 3" xfId="3060" xr:uid="{00000000-0005-0000-0000-00006E040000}"/>
    <cellStyle name="60% - 强调文字颜色 3 2 2 2 4" xfId="4650" xr:uid="{00000000-0005-0000-0000-00006F040000}"/>
    <cellStyle name="60% - 强调文字颜色 3 2 2 2 5" xfId="6819" xr:uid="{00000000-0005-0000-0000-000070040000}"/>
    <cellStyle name="60% - 强调文字颜色 3 2 2 3" xfId="1903" xr:uid="{00000000-0005-0000-0000-000071040000}"/>
    <cellStyle name="60% - 强调文字颜色 3 2 2 3 2" xfId="3670" xr:uid="{00000000-0005-0000-0000-000072040000}"/>
    <cellStyle name="60% - 强调文字颜色 3 2 2 3 3" xfId="5260" xr:uid="{00000000-0005-0000-0000-000073040000}"/>
    <cellStyle name="60% - 强调文字颜色 3 2 2 3 4" xfId="7812" xr:uid="{00000000-0005-0000-0000-000074040000}"/>
    <cellStyle name="60% - 强调文字颜色 3 2 2 4" xfId="6333" xr:uid="{00000000-0005-0000-0000-000075040000}"/>
    <cellStyle name="60% - 强调文字颜色 3 2 3" xfId="882" xr:uid="{00000000-0005-0000-0000-000076040000}"/>
    <cellStyle name="60% - 强调文字颜色 3 2 3 2" xfId="1905" xr:uid="{00000000-0005-0000-0000-000077040000}"/>
    <cellStyle name="60% - 强调文字颜色 3 2 3 2 2" xfId="3672" xr:uid="{00000000-0005-0000-0000-000078040000}"/>
    <cellStyle name="60% - 强调文字颜色 3 2 3 2 3" xfId="5262" xr:uid="{00000000-0005-0000-0000-000079040000}"/>
    <cellStyle name="60% - 强调文字颜色 3 2 3 2 4" xfId="7814" xr:uid="{00000000-0005-0000-0000-00007A040000}"/>
    <cellStyle name="60% - 强调文字颜色 3 2 3 3" xfId="3061" xr:uid="{00000000-0005-0000-0000-00007B040000}"/>
    <cellStyle name="60% - 强调文字颜色 3 2 3 4" xfId="4651" xr:uid="{00000000-0005-0000-0000-00007C040000}"/>
    <cellStyle name="60% - 强调文字颜色 3 2 3 5" xfId="6820" xr:uid="{00000000-0005-0000-0000-00007D040000}"/>
    <cellStyle name="60% - 强调文字颜色 3 2 4" xfId="1521" xr:uid="{00000000-0005-0000-0000-00007E040000}"/>
    <cellStyle name="60% - 强调文字颜色 3 2 4 2" xfId="1906" xr:uid="{00000000-0005-0000-0000-00007F040000}"/>
    <cellStyle name="60% - 强调文字颜色 3 2 4 2 2" xfId="3673" xr:uid="{00000000-0005-0000-0000-000080040000}"/>
    <cellStyle name="60% - 强调文字颜色 3 2 4 2 3" xfId="5263" xr:uid="{00000000-0005-0000-0000-000081040000}"/>
    <cellStyle name="60% - 强调文字颜色 3 2 4 2 4" xfId="7815" xr:uid="{00000000-0005-0000-0000-000082040000}"/>
    <cellStyle name="60% - 强调文字颜色 3 2 4 3" xfId="7438" xr:uid="{00000000-0005-0000-0000-000083040000}"/>
    <cellStyle name="60% - 强调文字颜色 3 2 5" xfId="1586" xr:uid="{00000000-0005-0000-0000-000084040000}"/>
    <cellStyle name="60% - 强调文字颜色 3 2 5 2" xfId="1907" xr:uid="{00000000-0005-0000-0000-000085040000}"/>
    <cellStyle name="60% - 强调文字颜色 3 2 5 2 2" xfId="3674" xr:uid="{00000000-0005-0000-0000-000086040000}"/>
    <cellStyle name="60% - 强调文字颜色 3 2 5 2 3" xfId="5264" xr:uid="{00000000-0005-0000-0000-000087040000}"/>
    <cellStyle name="60% - 强调文字颜色 3 2 5 2 4" xfId="7816" xr:uid="{00000000-0005-0000-0000-000088040000}"/>
    <cellStyle name="60% - 强调文字颜色 3 2 5 3" xfId="7503" xr:uid="{00000000-0005-0000-0000-000089040000}"/>
    <cellStyle name="60% - 强调文字颜色 3 2 6" xfId="1902" xr:uid="{00000000-0005-0000-0000-00008A040000}"/>
    <cellStyle name="60% - 强调文字颜色 3 2 6 2" xfId="3669" xr:uid="{00000000-0005-0000-0000-00008B040000}"/>
    <cellStyle name="60% - 强调文字颜色 3 2 6 3" xfId="5259" xr:uid="{00000000-0005-0000-0000-00008C040000}"/>
    <cellStyle name="60% - 强调文字颜色 3 2 6 4" xfId="7811" xr:uid="{00000000-0005-0000-0000-00008D040000}"/>
    <cellStyle name="60% - 强调文字颜色 3 2 7" xfId="6183" xr:uid="{00000000-0005-0000-0000-00008E040000}"/>
    <cellStyle name="60% - 强调文字颜色 3 3" xfId="138" xr:uid="{00000000-0005-0000-0000-00008F040000}"/>
    <cellStyle name="60% - 强调文字颜色 3 3 2" xfId="330" xr:uid="{00000000-0005-0000-0000-000090040000}"/>
    <cellStyle name="60% - 强调文字颜色 3 3 2 2" xfId="880" xr:uid="{00000000-0005-0000-0000-000091040000}"/>
    <cellStyle name="60% - 强调文字颜色 3 3 2 2 2" xfId="1910" xr:uid="{00000000-0005-0000-0000-000092040000}"/>
    <cellStyle name="60% - 强调文字颜色 3 3 2 2 2 2" xfId="3677" xr:uid="{00000000-0005-0000-0000-000093040000}"/>
    <cellStyle name="60% - 强调文字颜色 3 3 2 2 2 3" xfId="5267" xr:uid="{00000000-0005-0000-0000-000094040000}"/>
    <cellStyle name="60% - 强调文字颜色 3 3 2 2 2 4" xfId="7819" xr:uid="{00000000-0005-0000-0000-000095040000}"/>
    <cellStyle name="60% - 强调文字颜色 3 3 2 2 3" xfId="3059" xr:uid="{00000000-0005-0000-0000-000096040000}"/>
    <cellStyle name="60% - 强调文字颜色 3 3 2 2 4" xfId="4649" xr:uid="{00000000-0005-0000-0000-000097040000}"/>
    <cellStyle name="60% - 强调文字颜色 3 3 2 2 5" xfId="6818" xr:uid="{00000000-0005-0000-0000-000098040000}"/>
    <cellStyle name="60% - 强调文字颜色 3 3 2 3" xfId="1909" xr:uid="{00000000-0005-0000-0000-000099040000}"/>
    <cellStyle name="60% - 强调文字颜色 3 3 2 3 2" xfId="3676" xr:uid="{00000000-0005-0000-0000-00009A040000}"/>
    <cellStyle name="60% - 强调文字颜色 3 3 2 3 3" xfId="5266" xr:uid="{00000000-0005-0000-0000-00009B040000}"/>
    <cellStyle name="60% - 强调文字颜色 3 3 2 3 4" xfId="7818" xr:uid="{00000000-0005-0000-0000-00009C040000}"/>
    <cellStyle name="60% - 强调文字颜色 3 3 2 4" xfId="6332" xr:uid="{00000000-0005-0000-0000-00009D040000}"/>
    <cellStyle name="60% - 强调文字颜色 3 3 3" xfId="934" xr:uid="{00000000-0005-0000-0000-00009E040000}"/>
    <cellStyle name="60% - 强调文字颜色 3 3 3 2" xfId="1911" xr:uid="{00000000-0005-0000-0000-00009F040000}"/>
    <cellStyle name="60% - 强调文字颜色 3 3 3 2 2" xfId="3678" xr:uid="{00000000-0005-0000-0000-0000A0040000}"/>
    <cellStyle name="60% - 强调文字颜色 3 3 3 2 3" xfId="5268" xr:uid="{00000000-0005-0000-0000-0000A1040000}"/>
    <cellStyle name="60% - 强调文字颜色 3 3 3 2 4" xfId="7820" xr:uid="{00000000-0005-0000-0000-0000A2040000}"/>
    <cellStyle name="60% - 强调文字颜色 3 3 3 3" xfId="3100" xr:uid="{00000000-0005-0000-0000-0000A3040000}"/>
    <cellStyle name="60% - 强调文字颜色 3 3 3 4" xfId="4690" xr:uid="{00000000-0005-0000-0000-0000A4040000}"/>
    <cellStyle name="60% - 强调文字颜色 3 3 3 5" xfId="6870" xr:uid="{00000000-0005-0000-0000-0000A5040000}"/>
    <cellStyle name="60% - 强调文字颜色 3 3 4" xfId="1520" xr:uid="{00000000-0005-0000-0000-0000A6040000}"/>
    <cellStyle name="60% - 强调文字颜色 3 3 4 2" xfId="1912" xr:uid="{00000000-0005-0000-0000-0000A7040000}"/>
    <cellStyle name="60% - 强调文字颜色 3 3 4 2 2" xfId="3679" xr:uid="{00000000-0005-0000-0000-0000A8040000}"/>
    <cellStyle name="60% - 强调文字颜色 3 3 4 2 3" xfId="5269" xr:uid="{00000000-0005-0000-0000-0000A9040000}"/>
    <cellStyle name="60% - 强调文字颜色 3 3 4 2 4" xfId="7821" xr:uid="{00000000-0005-0000-0000-0000AA040000}"/>
    <cellStyle name="60% - 强调文字颜色 3 3 4 3" xfId="7437" xr:uid="{00000000-0005-0000-0000-0000AB040000}"/>
    <cellStyle name="60% - 强调文字颜色 3 3 5" xfId="1587" xr:uid="{00000000-0005-0000-0000-0000AC040000}"/>
    <cellStyle name="60% - 强调文字颜色 3 3 5 2" xfId="1913" xr:uid="{00000000-0005-0000-0000-0000AD040000}"/>
    <cellStyle name="60% - 强调文字颜色 3 3 5 2 2" xfId="3680" xr:uid="{00000000-0005-0000-0000-0000AE040000}"/>
    <cellStyle name="60% - 强调文字颜色 3 3 5 2 3" xfId="5270" xr:uid="{00000000-0005-0000-0000-0000AF040000}"/>
    <cellStyle name="60% - 强调文字颜色 3 3 5 2 4" xfId="7822" xr:uid="{00000000-0005-0000-0000-0000B0040000}"/>
    <cellStyle name="60% - 强调文字颜色 3 3 5 3" xfId="7504" xr:uid="{00000000-0005-0000-0000-0000B1040000}"/>
    <cellStyle name="60% - 强调文字颜色 3 3 6" xfId="1908" xr:uid="{00000000-0005-0000-0000-0000B2040000}"/>
    <cellStyle name="60% - 强调文字颜色 3 3 6 2" xfId="3675" xr:uid="{00000000-0005-0000-0000-0000B3040000}"/>
    <cellStyle name="60% - 强调文字颜色 3 3 6 3" xfId="5265" xr:uid="{00000000-0005-0000-0000-0000B4040000}"/>
    <cellStyle name="60% - 强调文字颜色 3 3 6 4" xfId="7817" xr:uid="{00000000-0005-0000-0000-0000B5040000}"/>
    <cellStyle name="60% - 强调文字颜色 3 3 7" xfId="6184" xr:uid="{00000000-0005-0000-0000-0000B6040000}"/>
    <cellStyle name="60% - 强调文字颜色 4 2" xfId="139" xr:uid="{00000000-0005-0000-0000-0000B7040000}"/>
    <cellStyle name="60% - 强调文字颜色 4 2 2" xfId="333" xr:uid="{00000000-0005-0000-0000-0000B8040000}"/>
    <cellStyle name="60% - 强调文字颜色 4 2 2 2" xfId="879" xr:uid="{00000000-0005-0000-0000-0000B9040000}"/>
    <cellStyle name="60% - 强调文字颜色 4 2 2 2 2" xfId="1916" xr:uid="{00000000-0005-0000-0000-0000BA040000}"/>
    <cellStyle name="60% - 强调文字颜色 4 2 2 2 2 2" xfId="3683" xr:uid="{00000000-0005-0000-0000-0000BB040000}"/>
    <cellStyle name="60% - 强调文字颜色 4 2 2 2 2 3" xfId="5273" xr:uid="{00000000-0005-0000-0000-0000BC040000}"/>
    <cellStyle name="60% - 强调文字颜色 4 2 2 2 2 4" xfId="7825" xr:uid="{00000000-0005-0000-0000-0000BD040000}"/>
    <cellStyle name="60% - 强调文字颜色 4 2 2 2 3" xfId="3058" xr:uid="{00000000-0005-0000-0000-0000BE040000}"/>
    <cellStyle name="60% - 强调文字颜色 4 2 2 2 4" xfId="4648" xr:uid="{00000000-0005-0000-0000-0000BF040000}"/>
    <cellStyle name="60% - 强调文字颜色 4 2 2 2 5" xfId="6817" xr:uid="{00000000-0005-0000-0000-0000C0040000}"/>
    <cellStyle name="60% - 强调文字颜色 4 2 2 3" xfId="1915" xr:uid="{00000000-0005-0000-0000-0000C1040000}"/>
    <cellStyle name="60% - 强调文字颜色 4 2 2 3 2" xfId="3682" xr:uid="{00000000-0005-0000-0000-0000C2040000}"/>
    <cellStyle name="60% - 强调文字颜色 4 2 2 3 3" xfId="5272" xr:uid="{00000000-0005-0000-0000-0000C3040000}"/>
    <cellStyle name="60% - 强调文字颜色 4 2 2 3 4" xfId="7824" xr:uid="{00000000-0005-0000-0000-0000C4040000}"/>
    <cellStyle name="60% - 强调文字颜色 4 2 2 4" xfId="6335" xr:uid="{00000000-0005-0000-0000-0000C5040000}"/>
    <cellStyle name="60% - 强调文字颜色 4 2 3" xfId="935" xr:uid="{00000000-0005-0000-0000-0000C6040000}"/>
    <cellStyle name="60% - 强调文字颜色 4 2 3 2" xfId="1917" xr:uid="{00000000-0005-0000-0000-0000C7040000}"/>
    <cellStyle name="60% - 强调文字颜色 4 2 3 2 2" xfId="3684" xr:uid="{00000000-0005-0000-0000-0000C8040000}"/>
    <cellStyle name="60% - 强调文字颜色 4 2 3 2 3" xfId="5274" xr:uid="{00000000-0005-0000-0000-0000C9040000}"/>
    <cellStyle name="60% - 强调文字颜色 4 2 3 2 4" xfId="7826" xr:uid="{00000000-0005-0000-0000-0000CA040000}"/>
    <cellStyle name="60% - 强调文字颜色 4 2 3 3" xfId="3101" xr:uid="{00000000-0005-0000-0000-0000CB040000}"/>
    <cellStyle name="60% - 强调文字颜色 4 2 3 4" xfId="4691" xr:uid="{00000000-0005-0000-0000-0000CC040000}"/>
    <cellStyle name="60% - 强调文字颜色 4 2 3 5" xfId="6871" xr:uid="{00000000-0005-0000-0000-0000CD040000}"/>
    <cellStyle name="60% - 强调文字颜色 4 2 4" xfId="1523" xr:uid="{00000000-0005-0000-0000-0000CE040000}"/>
    <cellStyle name="60% - 强调文字颜色 4 2 4 2" xfId="1918" xr:uid="{00000000-0005-0000-0000-0000CF040000}"/>
    <cellStyle name="60% - 强调文字颜色 4 2 4 2 2" xfId="3685" xr:uid="{00000000-0005-0000-0000-0000D0040000}"/>
    <cellStyle name="60% - 强调文字颜色 4 2 4 2 3" xfId="5275" xr:uid="{00000000-0005-0000-0000-0000D1040000}"/>
    <cellStyle name="60% - 强调文字颜色 4 2 4 2 4" xfId="7827" xr:uid="{00000000-0005-0000-0000-0000D2040000}"/>
    <cellStyle name="60% - 强调文字颜色 4 2 4 3" xfId="7440" xr:uid="{00000000-0005-0000-0000-0000D3040000}"/>
    <cellStyle name="60% - 强调文字颜色 4 2 5" xfId="1584" xr:uid="{00000000-0005-0000-0000-0000D4040000}"/>
    <cellStyle name="60% - 强调文字颜色 4 2 5 2" xfId="1919" xr:uid="{00000000-0005-0000-0000-0000D5040000}"/>
    <cellStyle name="60% - 强调文字颜色 4 2 5 2 2" xfId="3686" xr:uid="{00000000-0005-0000-0000-0000D6040000}"/>
    <cellStyle name="60% - 强调文字颜色 4 2 5 2 3" xfId="5276" xr:uid="{00000000-0005-0000-0000-0000D7040000}"/>
    <cellStyle name="60% - 强调文字颜色 4 2 5 2 4" xfId="7828" xr:uid="{00000000-0005-0000-0000-0000D8040000}"/>
    <cellStyle name="60% - 强调文字颜色 4 2 5 3" xfId="7501" xr:uid="{00000000-0005-0000-0000-0000D9040000}"/>
    <cellStyle name="60% - 强调文字颜色 4 2 6" xfId="1914" xr:uid="{00000000-0005-0000-0000-0000DA040000}"/>
    <cellStyle name="60% - 强调文字颜色 4 2 6 2" xfId="3681" xr:uid="{00000000-0005-0000-0000-0000DB040000}"/>
    <cellStyle name="60% - 强调文字颜色 4 2 6 3" xfId="5271" xr:uid="{00000000-0005-0000-0000-0000DC040000}"/>
    <cellStyle name="60% - 强调文字颜色 4 2 6 4" xfId="7823" xr:uid="{00000000-0005-0000-0000-0000DD040000}"/>
    <cellStyle name="60% - 强调文字颜色 4 2 7" xfId="6185" xr:uid="{00000000-0005-0000-0000-0000DE040000}"/>
    <cellStyle name="60% - 强调文字颜色 4 3" xfId="140" xr:uid="{00000000-0005-0000-0000-0000DF040000}"/>
    <cellStyle name="60% - 强调文字颜色 4 3 2" xfId="332" xr:uid="{00000000-0005-0000-0000-0000E0040000}"/>
    <cellStyle name="60% - 强调文字颜色 4 3 2 2" xfId="877" xr:uid="{00000000-0005-0000-0000-0000E1040000}"/>
    <cellStyle name="60% - 强调文字颜色 4 3 2 2 2" xfId="1922" xr:uid="{00000000-0005-0000-0000-0000E2040000}"/>
    <cellStyle name="60% - 强调文字颜色 4 3 2 2 2 2" xfId="3689" xr:uid="{00000000-0005-0000-0000-0000E3040000}"/>
    <cellStyle name="60% - 强调文字颜色 4 3 2 2 2 3" xfId="5279" xr:uid="{00000000-0005-0000-0000-0000E4040000}"/>
    <cellStyle name="60% - 强调文字颜色 4 3 2 2 2 4" xfId="7831" xr:uid="{00000000-0005-0000-0000-0000E5040000}"/>
    <cellStyle name="60% - 强调文字颜色 4 3 2 2 3" xfId="3056" xr:uid="{00000000-0005-0000-0000-0000E6040000}"/>
    <cellStyle name="60% - 强调文字颜色 4 3 2 2 4" xfId="4646" xr:uid="{00000000-0005-0000-0000-0000E7040000}"/>
    <cellStyle name="60% - 强调文字颜色 4 3 2 2 5" xfId="6815" xr:uid="{00000000-0005-0000-0000-0000E8040000}"/>
    <cellStyle name="60% - 强调文字颜色 4 3 2 3" xfId="1921" xr:uid="{00000000-0005-0000-0000-0000E9040000}"/>
    <cellStyle name="60% - 强调文字颜色 4 3 2 3 2" xfId="3688" xr:uid="{00000000-0005-0000-0000-0000EA040000}"/>
    <cellStyle name="60% - 强调文字颜色 4 3 2 3 3" xfId="5278" xr:uid="{00000000-0005-0000-0000-0000EB040000}"/>
    <cellStyle name="60% - 强调文字颜色 4 3 2 3 4" xfId="7830" xr:uid="{00000000-0005-0000-0000-0000EC040000}"/>
    <cellStyle name="60% - 强调文字颜色 4 3 2 4" xfId="6334" xr:uid="{00000000-0005-0000-0000-0000ED040000}"/>
    <cellStyle name="60% - 强调文字颜色 4 3 3" xfId="878" xr:uid="{00000000-0005-0000-0000-0000EE040000}"/>
    <cellStyle name="60% - 强调文字颜色 4 3 3 2" xfId="1923" xr:uid="{00000000-0005-0000-0000-0000EF040000}"/>
    <cellStyle name="60% - 强调文字颜色 4 3 3 2 2" xfId="3690" xr:uid="{00000000-0005-0000-0000-0000F0040000}"/>
    <cellStyle name="60% - 强调文字颜色 4 3 3 2 3" xfId="5280" xr:uid="{00000000-0005-0000-0000-0000F1040000}"/>
    <cellStyle name="60% - 强调文字颜色 4 3 3 2 4" xfId="7832" xr:uid="{00000000-0005-0000-0000-0000F2040000}"/>
    <cellStyle name="60% - 强调文字颜色 4 3 3 3" xfId="3057" xr:uid="{00000000-0005-0000-0000-0000F3040000}"/>
    <cellStyle name="60% - 强调文字颜色 4 3 3 4" xfId="4647" xr:uid="{00000000-0005-0000-0000-0000F4040000}"/>
    <cellStyle name="60% - 强调文字颜色 4 3 3 5" xfId="6816" xr:uid="{00000000-0005-0000-0000-0000F5040000}"/>
    <cellStyle name="60% - 强调文字颜色 4 3 4" xfId="1522" xr:uid="{00000000-0005-0000-0000-0000F6040000}"/>
    <cellStyle name="60% - 强调文字颜色 4 3 4 2" xfId="1924" xr:uid="{00000000-0005-0000-0000-0000F7040000}"/>
    <cellStyle name="60% - 强调文字颜色 4 3 4 2 2" xfId="3691" xr:uid="{00000000-0005-0000-0000-0000F8040000}"/>
    <cellStyle name="60% - 强调文字颜色 4 3 4 2 3" xfId="5281" xr:uid="{00000000-0005-0000-0000-0000F9040000}"/>
    <cellStyle name="60% - 强调文字颜色 4 3 4 2 4" xfId="7833" xr:uid="{00000000-0005-0000-0000-0000FA040000}"/>
    <cellStyle name="60% - 强调文字颜色 4 3 4 3" xfId="7439" xr:uid="{00000000-0005-0000-0000-0000FB040000}"/>
    <cellStyle name="60% - 强调文字颜色 4 3 5" xfId="1585" xr:uid="{00000000-0005-0000-0000-0000FC040000}"/>
    <cellStyle name="60% - 强调文字颜色 4 3 5 2" xfId="1925" xr:uid="{00000000-0005-0000-0000-0000FD040000}"/>
    <cellStyle name="60% - 强调文字颜色 4 3 5 2 2" xfId="3692" xr:uid="{00000000-0005-0000-0000-0000FE040000}"/>
    <cellStyle name="60% - 强调文字颜色 4 3 5 2 3" xfId="5282" xr:uid="{00000000-0005-0000-0000-0000FF040000}"/>
    <cellStyle name="60% - 强调文字颜色 4 3 5 2 4" xfId="7834" xr:uid="{00000000-0005-0000-0000-000000050000}"/>
    <cellStyle name="60% - 强调文字颜色 4 3 5 3" xfId="7502" xr:uid="{00000000-0005-0000-0000-000001050000}"/>
    <cellStyle name="60% - 强调文字颜色 4 3 6" xfId="1920" xr:uid="{00000000-0005-0000-0000-000002050000}"/>
    <cellStyle name="60% - 强调文字颜色 4 3 6 2" xfId="3687" xr:uid="{00000000-0005-0000-0000-000003050000}"/>
    <cellStyle name="60% - 强调文字颜色 4 3 6 3" xfId="5277" xr:uid="{00000000-0005-0000-0000-000004050000}"/>
    <cellStyle name="60% - 强调文字颜色 4 3 6 4" xfId="7829" xr:uid="{00000000-0005-0000-0000-000005050000}"/>
    <cellStyle name="60% - 强调文字颜色 4 3 7" xfId="6186" xr:uid="{00000000-0005-0000-0000-000006050000}"/>
    <cellStyle name="60% - 强调文字颜色 5 2" xfId="141" xr:uid="{00000000-0005-0000-0000-000007050000}"/>
    <cellStyle name="60% - 强调文字颜色 5 2 2" xfId="335" xr:uid="{00000000-0005-0000-0000-000008050000}"/>
    <cellStyle name="60% - 强调文字颜色 5 2 2 2" xfId="875" xr:uid="{00000000-0005-0000-0000-000009050000}"/>
    <cellStyle name="60% - 强调文字颜色 5 2 2 2 2" xfId="1928" xr:uid="{00000000-0005-0000-0000-00000A050000}"/>
    <cellStyle name="60% - 强调文字颜色 5 2 2 2 2 2" xfId="3695" xr:uid="{00000000-0005-0000-0000-00000B050000}"/>
    <cellStyle name="60% - 强调文字颜色 5 2 2 2 2 3" xfId="5285" xr:uid="{00000000-0005-0000-0000-00000C050000}"/>
    <cellStyle name="60% - 强调文字颜色 5 2 2 2 2 4" xfId="7837" xr:uid="{00000000-0005-0000-0000-00000D050000}"/>
    <cellStyle name="60% - 强调文字颜色 5 2 2 2 3" xfId="3054" xr:uid="{00000000-0005-0000-0000-00000E050000}"/>
    <cellStyle name="60% - 强调文字颜色 5 2 2 2 4" xfId="4644" xr:uid="{00000000-0005-0000-0000-00000F050000}"/>
    <cellStyle name="60% - 强调文字颜色 5 2 2 2 5" xfId="6813" xr:uid="{00000000-0005-0000-0000-000010050000}"/>
    <cellStyle name="60% - 强调文字颜色 5 2 2 3" xfId="1927" xr:uid="{00000000-0005-0000-0000-000011050000}"/>
    <cellStyle name="60% - 强调文字颜色 5 2 2 3 2" xfId="3694" xr:uid="{00000000-0005-0000-0000-000012050000}"/>
    <cellStyle name="60% - 强调文字颜色 5 2 2 3 3" xfId="5284" xr:uid="{00000000-0005-0000-0000-000013050000}"/>
    <cellStyle name="60% - 强调文字颜色 5 2 2 3 4" xfId="7836" xr:uid="{00000000-0005-0000-0000-000014050000}"/>
    <cellStyle name="60% - 强调文字颜色 5 2 2 4" xfId="6337" xr:uid="{00000000-0005-0000-0000-000015050000}"/>
    <cellStyle name="60% - 强调文字颜色 5 2 3" xfId="876" xr:uid="{00000000-0005-0000-0000-000016050000}"/>
    <cellStyle name="60% - 强调文字颜色 5 2 3 2" xfId="1929" xr:uid="{00000000-0005-0000-0000-000017050000}"/>
    <cellStyle name="60% - 强调文字颜色 5 2 3 2 2" xfId="3696" xr:uid="{00000000-0005-0000-0000-000018050000}"/>
    <cellStyle name="60% - 强调文字颜色 5 2 3 2 3" xfId="5286" xr:uid="{00000000-0005-0000-0000-000019050000}"/>
    <cellStyle name="60% - 强调文字颜色 5 2 3 2 4" xfId="7838" xr:uid="{00000000-0005-0000-0000-00001A050000}"/>
    <cellStyle name="60% - 强调文字颜色 5 2 3 3" xfId="3055" xr:uid="{00000000-0005-0000-0000-00001B050000}"/>
    <cellStyle name="60% - 强调文字颜色 5 2 3 4" xfId="4645" xr:uid="{00000000-0005-0000-0000-00001C050000}"/>
    <cellStyle name="60% - 强调文字颜色 5 2 3 5" xfId="6814" xr:uid="{00000000-0005-0000-0000-00001D050000}"/>
    <cellStyle name="60% - 强调文字颜色 5 2 4" xfId="1525" xr:uid="{00000000-0005-0000-0000-00001E050000}"/>
    <cellStyle name="60% - 强调文字颜色 5 2 4 2" xfId="1930" xr:uid="{00000000-0005-0000-0000-00001F050000}"/>
    <cellStyle name="60% - 强调文字颜色 5 2 4 2 2" xfId="3697" xr:uid="{00000000-0005-0000-0000-000020050000}"/>
    <cellStyle name="60% - 强调文字颜色 5 2 4 2 3" xfId="5287" xr:uid="{00000000-0005-0000-0000-000021050000}"/>
    <cellStyle name="60% - 强调文字颜色 5 2 4 2 4" xfId="7839" xr:uid="{00000000-0005-0000-0000-000022050000}"/>
    <cellStyle name="60% - 强调文字颜色 5 2 4 3" xfId="7442" xr:uid="{00000000-0005-0000-0000-000023050000}"/>
    <cellStyle name="60% - 强调文字颜色 5 2 5" xfId="1582" xr:uid="{00000000-0005-0000-0000-000024050000}"/>
    <cellStyle name="60% - 强调文字颜色 5 2 5 2" xfId="1931" xr:uid="{00000000-0005-0000-0000-000025050000}"/>
    <cellStyle name="60% - 强调文字颜色 5 2 5 2 2" xfId="3698" xr:uid="{00000000-0005-0000-0000-000026050000}"/>
    <cellStyle name="60% - 强调文字颜色 5 2 5 2 3" xfId="5288" xr:uid="{00000000-0005-0000-0000-000027050000}"/>
    <cellStyle name="60% - 强调文字颜色 5 2 5 2 4" xfId="7840" xr:uid="{00000000-0005-0000-0000-000028050000}"/>
    <cellStyle name="60% - 强调文字颜色 5 2 5 3" xfId="7499" xr:uid="{00000000-0005-0000-0000-000029050000}"/>
    <cellStyle name="60% - 强调文字颜色 5 2 6" xfId="1926" xr:uid="{00000000-0005-0000-0000-00002A050000}"/>
    <cellStyle name="60% - 强调文字颜色 5 2 6 2" xfId="3693" xr:uid="{00000000-0005-0000-0000-00002B050000}"/>
    <cellStyle name="60% - 强调文字颜色 5 2 6 3" xfId="5283" xr:uid="{00000000-0005-0000-0000-00002C050000}"/>
    <cellStyle name="60% - 强调文字颜色 5 2 6 4" xfId="7835" xr:uid="{00000000-0005-0000-0000-00002D050000}"/>
    <cellStyle name="60% - 强调文字颜色 5 2 7" xfId="6187" xr:uid="{00000000-0005-0000-0000-00002E050000}"/>
    <cellStyle name="60% - 强调文字颜色 5 3" xfId="142" xr:uid="{00000000-0005-0000-0000-00002F050000}"/>
    <cellStyle name="60% - 强调文字颜色 5 3 2" xfId="334" xr:uid="{00000000-0005-0000-0000-000030050000}"/>
    <cellStyle name="60% - 强调文字颜色 5 3 2 2" xfId="1101" xr:uid="{00000000-0005-0000-0000-000031050000}"/>
    <cellStyle name="60% - 强调文字颜色 5 3 2 2 2" xfId="1934" xr:uid="{00000000-0005-0000-0000-000032050000}"/>
    <cellStyle name="60% - 强调文字颜色 5 3 2 2 2 2" xfId="3701" xr:uid="{00000000-0005-0000-0000-000033050000}"/>
    <cellStyle name="60% - 强调文字颜色 5 3 2 2 2 3" xfId="5291" xr:uid="{00000000-0005-0000-0000-000034050000}"/>
    <cellStyle name="60% - 强调文字颜色 5 3 2 2 2 4" xfId="7843" xr:uid="{00000000-0005-0000-0000-000035050000}"/>
    <cellStyle name="60% - 强调文字颜色 5 3 2 2 3" xfId="3176" xr:uid="{00000000-0005-0000-0000-000036050000}"/>
    <cellStyle name="60% - 强调文字颜色 5 3 2 2 4" xfId="4766" xr:uid="{00000000-0005-0000-0000-000037050000}"/>
    <cellStyle name="60% - 强调文字颜色 5 3 2 2 5" xfId="7022" xr:uid="{00000000-0005-0000-0000-000038050000}"/>
    <cellStyle name="60% - 强调文字颜色 5 3 2 3" xfId="1933" xr:uid="{00000000-0005-0000-0000-000039050000}"/>
    <cellStyle name="60% - 强调文字颜色 5 3 2 3 2" xfId="3700" xr:uid="{00000000-0005-0000-0000-00003A050000}"/>
    <cellStyle name="60% - 强调文字颜色 5 3 2 3 3" xfId="5290" xr:uid="{00000000-0005-0000-0000-00003B050000}"/>
    <cellStyle name="60% - 强调文字颜色 5 3 2 3 4" xfId="7842" xr:uid="{00000000-0005-0000-0000-00003C050000}"/>
    <cellStyle name="60% - 强调文字颜色 5 3 2 4" xfId="6336" xr:uid="{00000000-0005-0000-0000-00003D050000}"/>
    <cellStyle name="60% - 强调文字颜色 5 3 3" xfId="1149" xr:uid="{00000000-0005-0000-0000-00003E050000}"/>
    <cellStyle name="60% - 强调文字颜色 5 3 3 2" xfId="1935" xr:uid="{00000000-0005-0000-0000-00003F050000}"/>
    <cellStyle name="60% - 强调文字颜色 5 3 3 2 2" xfId="3702" xr:uid="{00000000-0005-0000-0000-000040050000}"/>
    <cellStyle name="60% - 强调文字颜色 5 3 3 2 3" xfId="5292" xr:uid="{00000000-0005-0000-0000-000041050000}"/>
    <cellStyle name="60% - 强调文字颜色 5 3 3 2 4" xfId="7844" xr:uid="{00000000-0005-0000-0000-000042050000}"/>
    <cellStyle name="60% - 强调文字颜色 5 3 3 3" xfId="3209" xr:uid="{00000000-0005-0000-0000-000043050000}"/>
    <cellStyle name="60% - 强调文字颜色 5 3 3 4" xfId="4799" xr:uid="{00000000-0005-0000-0000-000044050000}"/>
    <cellStyle name="60% - 强调文字颜色 5 3 3 5" xfId="7068" xr:uid="{00000000-0005-0000-0000-000045050000}"/>
    <cellStyle name="60% - 强调文字颜色 5 3 4" xfId="1524" xr:uid="{00000000-0005-0000-0000-000046050000}"/>
    <cellStyle name="60% - 强调文字颜色 5 3 4 2" xfId="1936" xr:uid="{00000000-0005-0000-0000-000047050000}"/>
    <cellStyle name="60% - 强调文字颜色 5 3 4 2 2" xfId="3703" xr:uid="{00000000-0005-0000-0000-000048050000}"/>
    <cellStyle name="60% - 强调文字颜色 5 3 4 2 3" xfId="5293" xr:uid="{00000000-0005-0000-0000-000049050000}"/>
    <cellStyle name="60% - 强调文字颜色 5 3 4 2 4" xfId="7845" xr:uid="{00000000-0005-0000-0000-00004A050000}"/>
    <cellStyle name="60% - 强调文字颜色 5 3 4 3" xfId="7441" xr:uid="{00000000-0005-0000-0000-00004B050000}"/>
    <cellStyle name="60% - 强调文字颜色 5 3 5" xfId="1583" xr:uid="{00000000-0005-0000-0000-00004C050000}"/>
    <cellStyle name="60% - 强调文字颜色 5 3 5 2" xfId="1937" xr:uid="{00000000-0005-0000-0000-00004D050000}"/>
    <cellStyle name="60% - 强调文字颜色 5 3 5 2 2" xfId="3704" xr:uid="{00000000-0005-0000-0000-00004E050000}"/>
    <cellStyle name="60% - 强调文字颜色 5 3 5 2 3" xfId="5294" xr:uid="{00000000-0005-0000-0000-00004F050000}"/>
    <cellStyle name="60% - 强调文字颜色 5 3 5 2 4" xfId="7846" xr:uid="{00000000-0005-0000-0000-000050050000}"/>
    <cellStyle name="60% - 强调文字颜色 5 3 5 3" xfId="7500" xr:uid="{00000000-0005-0000-0000-000051050000}"/>
    <cellStyle name="60% - 强调文字颜色 5 3 6" xfId="1932" xr:uid="{00000000-0005-0000-0000-000052050000}"/>
    <cellStyle name="60% - 强调文字颜色 5 3 6 2" xfId="3699" xr:uid="{00000000-0005-0000-0000-000053050000}"/>
    <cellStyle name="60% - 强调文字颜色 5 3 6 3" xfId="5289" xr:uid="{00000000-0005-0000-0000-000054050000}"/>
    <cellStyle name="60% - 强调文字颜色 5 3 6 4" xfId="7841" xr:uid="{00000000-0005-0000-0000-000055050000}"/>
    <cellStyle name="60% - 强调文字颜色 5 3 7" xfId="6188" xr:uid="{00000000-0005-0000-0000-000056050000}"/>
    <cellStyle name="60% - 强调文字颜色 6 2" xfId="143" xr:uid="{00000000-0005-0000-0000-000057050000}"/>
    <cellStyle name="60% - 强调文字颜色 6 2 2" xfId="337" xr:uid="{00000000-0005-0000-0000-000058050000}"/>
    <cellStyle name="60% - 强调文字颜色 6 2 2 2" xfId="1125" xr:uid="{00000000-0005-0000-0000-000059050000}"/>
    <cellStyle name="60% - 强调文字颜色 6 2 2 2 2" xfId="1940" xr:uid="{00000000-0005-0000-0000-00005A050000}"/>
    <cellStyle name="60% - 强调文字颜色 6 2 2 2 2 2" xfId="3707" xr:uid="{00000000-0005-0000-0000-00005B050000}"/>
    <cellStyle name="60% - 强调文字颜色 6 2 2 2 2 3" xfId="5297" xr:uid="{00000000-0005-0000-0000-00005C050000}"/>
    <cellStyle name="60% - 强调文字颜色 6 2 2 2 2 4" xfId="7849" xr:uid="{00000000-0005-0000-0000-00005D050000}"/>
    <cellStyle name="60% - 强调文字颜色 6 2 2 2 3" xfId="3194" xr:uid="{00000000-0005-0000-0000-00005E050000}"/>
    <cellStyle name="60% - 强调文字颜色 6 2 2 2 4" xfId="4784" xr:uid="{00000000-0005-0000-0000-00005F050000}"/>
    <cellStyle name="60% - 强调文字颜色 6 2 2 2 5" xfId="7045" xr:uid="{00000000-0005-0000-0000-000060050000}"/>
    <cellStyle name="60% - 强调文字颜色 6 2 2 3" xfId="1939" xr:uid="{00000000-0005-0000-0000-000061050000}"/>
    <cellStyle name="60% - 强调文字颜色 6 2 2 3 2" xfId="3706" xr:uid="{00000000-0005-0000-0000-000062050000}"/>
    <cellStyle name="60% - 强调文字颜色 6 2 2 3 3" xfId="5296" xr:uid="{00000000-0005-0000-0000-000063050000}"/>
    <cellStyle name="60% - 强调文字颜色 6 2 2 3 4" xfId="7848" xr:uid="{00000000-0005-0000-0000-000064050000}"/>
    <cellStyle name="60% - 强调文字颜色 6 2 2 4" xfId="6339" xr:uid="{00000000-0005-0000-0000-000065050000}"/>
    <cellStyle name="60% - 强调文字颜色 6 2 3" xfId="1157" xr:uid="{00000000-0005-0000-0000-000066050000}"/>
    <cellStyle name="60% - 强调文字颜色 6 2 3 2" xfId="1941" xr:uid="{00000000-0005-0000-0000-000067050000}"/>
    <cellStyle name="60% - 强调文字颜色 6 2 3 2 2" xfId="3708" xr:uid="{00000000-0005-0000-0000-000068050000}"/>
    <cellStyle name="60% - 强调文字颜色 6 2 3 2 3" xfId="5298" xr:uid="{00000000-0005-0000-0000-000069050000}"/>
    <cellStyle name="60% - 强调文字颜色 6 2 3 2 4" xfId="7850" xr:uid="{00000000-0005-0000-0000-00006A050000}"/>
    <cellStyle name="60% - 强调文字颜色 6 2 3 3" xfId="3211" xr:uid="{00000000-0005-0000-0000-00006B050000}"/>
    <cellStyle name="60% - 强调文字颜色 6 2 3 4" xfId="4801" xr:uid="{00000000-0005-0000-0000-00006C050000}"/>
    <cellStyle name="60% - 强调文字颜色 6 2 3 5" xfId="7076" xr:uid="{00000000-0005-0000-0000-00006D050000}"/>
    <cellStyle name="60% - 强调文字颜色 6 2 4" xfId="1527" xr:uid="{00000000-0005-0000-0000-00006E050000}"/>
    <cellStyle name="60% - 强调文字颜色 6 2 4 2" xfId="1942" xr:uid="{00000000-0005-0000-0000-00006F050000}"/>
    <cellStyle name="60% - 强调文字颜色 6 2 4 2 2" xfId="3709" xr:uid="{00000000-0005-0000-0000-000070050000}"/>
    <cellStyle name="60% - 强调文字颜色 6 2 4 2 3" xfId="5299" xr:uid="{00000000-0005-0000-0000-000071050000}"/>
    <cellStyle name="60% - 强调文字颜色 6 2 4 2 4" xfId="7851" xr:uid="{00000000-0005-0000-0000-000072050000}"/>
    <cellStyle name="60% - 强调文字颜色 6 2 4 3" xfId="7444" xr:uid="{00000000-0005-0000-0000-000073050000}"/>
    <cellStyle name="60% - 强调文字颜色 6 2 5" xfId="1580" xr:uid="{00000000-0005-0000-0000-000074050000}"/>
    <cellStyle name="60% - 强调文字颜色 6 2 5 2" xfId="1943" xr:uid="{00000000-0005-0000-0000-000075050000}"/>
    <cellStyle name="60% - 强调文字颜色 6 2 5 2 2" xfId="3710" xr:uid="{00000000-0005-0000-0000-000076050000}"/>
    <cellStyle name="60% - 强调文字颜色 6 2 5 2 3" xfId="5300" xr:uid="{00000000-0005-0000-0000-000077050000}"/>
    <cellStyle name="60% - 强调文字颜色 6 2 5 2 4" xfId="7852" xr:uid="{00000000-0005-0000-0000-000078050000}"/>
    <cellStyle name="60% - 强调文字颜色 6 2 5 3" xfId="7497" xr:uid="{00000000-0005-0000-0000-000079050000}"/>
    <cellStyle name="60% - 强调文字颜色 6 2 6" xfId="1938" xr:uid="{00000000-0005-0000-0000-00007A050000}"/>
    <cellStyle name="60% - 强调文字颜色 6 2 6 2" xfId="3705" xr:uid="{00000000-0005-0000-0000-00007B050000}"/>
    <cellStyle name="60% - 强调文字颜色 6 2 6 3" xfId="5295" xr:uid="{00000000-0005-0000-0000-00007C050000}"/>
    <cellStyle name="60% - 强调文字颜色 6 2 6 4" xfId="7847" xr:uid="{00000000-0005-0000-0000-00007D050000}"/>
    <cellStyle name="60% - 强调文字颜色 6 2 7" xfId="6189" xr:uid="{00000000-0005-0000-0000-00007E050000}"/>
    <cellStyle name="60% - 强调文字颜色 6 3" xfId="144" xr:uid="{00000000-0005-0000-0000-00007F050000}"/>
    <cellStyle name="60% - 强调文字颜色 6 3 2" xfId="336" xr:uid="{00000000-0005-0000-0000-000080050000}"/>
    <cellStyle name="60% - 强调文字颜色 6 3 2 2" xfId="1110" xr:uid="{00000000-0005-0000-0000-000081050000}"/>
    <cellStyle name="60% - 强调文字颜色 6 3 2 2 2" xfId="1946" xr:uid="{00000000-0005-0000-0000-000082050000}"/>
    <cellStyle name="60% - 强调文字颜色 6 3 2 2 2 2" xfId="3713" xr:uid="{00000000-0005-0000-0000-000083050000}"/>
    <cellStyle name="60% - 强调文字颜色 6 3 2 2 2 3" xfId="5303" xr:uid="{00000000-0005-0000-0000-000084050000}"/>
    <cellStyle name="60% - 强调文字颜色 6 3 2 2 2 4" xfId="7855" xr:uid="{00000000-0005-0000-0000-000085050000}"/>
    <cellStyle name="60% - 强调文字颜色 6 3 2 2 3" xfId="3185" xr:uid="{00000000-0005-0000-0000-000086050000}"/>
    <cellStyle name="60% - 强调文字颜色 6 3 2 2 4" xfId="4775" xr:uid="{00000000-0005-0000-0000-000087050000}"/>
    <cellStyle name="60% - 强调文字颜色 6 3 2 2 5" xfId="7031" xr:uid="{00000000-0005-0000-0000-000088050000}"/>
    <cellStyle name="60% - 强调文字颜色 6 3 2 3" xfId="1945" xr:uid="{00000000-0005-0000-0000-000089050000}"/>
    <cellStyle name="60% - 强调文字颜色 6 3 2 3 2" xfId="3712" xr:uid="{00000000-0005-0000-0000-00008A050000}"/>
    <cellStyle name="60% - 强调文字颜色 6 3 2 3 3" xfId="5302" xr:uid="{00000000-0005-0000-0000-00008B050000}"/>
    <cellStyle name="60% - 强调文字颜色 6 3 2 3 4" xfId="7854" xr:uid="{00000000-0005-0000-0000-00008C050000}"/>
    <cellStyle name="60% - 强调文字颜色 6 3 2 4" xfId="6338" xr:uid="{00000000-0005-0000-0000-00008D050000}"/>
    <cellStyle name="60% - 强调文字颜色 6 3 3" xfId="1150" xr:uid="{00000000-0005-0000-0000-00008E050000}"/>
    <cellStyle name="60% - 强调文字颜色 6 3 3 2" xfId="1947" xr:uid="{00000000-0005-0000-0000-00008F050000}"/>
    <cellStyle name="60% - 强调文字颜色 6 3 3 2 2" xfId="3714" xr:uid="{00000000-0005-0000-0000-000090050000}"/>
    <cellStyle name="60% - 强调文字颜色 6 3 3 2 3" xfId="5304" xr:uid="{00000000-0005-0000-0000-000091050000}"/>
    <cellStyle name="60% - 强调文字颜色 6 3 3 2 4" xfId="7856" xr:uid="{00000000-0005-0000-0000-000092050000}"/>
    <cellStyle name="60% - 强调文字颜色 6 3 3 3" xfId="3210" xr:uid="{00000000-0005-0000-0000-000093050000}"/>
    <cellStyle name="60% - 强调文字颜色 6 3 3 4" xfId="4800" xr:uid="{00000000-0005-0000-0000-000094050000}"/>
    <cellStyle name="60% - 强调文字颜色 6 3 3 5" xfId="7069" xr:uid="{00000000-0005-0000-0000-000095050000}"/>
    <cellStyle name="60% - 强调文字颜色 6 3 4" xfId="1526" xr:uid="{00000000-0005-0000-0000-000096050000}"/>
    <cellStyle name="60% - 强调文字颜色 6 3 4 2" xfId="1948" xr:uid="{00000000-0005-0000-0000-000097050000}"/>
    <cellStyle name="60% - 强调文字颜色 6 3 4 2 2" xfId="3715" xr:uid="{00000000-0005-0000-0000-000098050000}"/>
    <cellStyle name="60% - 强调文字颜色 6 3 4 2 3" xfId="5305" xr:uid="{00000000-0005-0000-0000-000099050000}"/>
    <cellStyle name="60% - 强调文字颜色 6 3 4 2 4" xfId="7857" xr:uid="{00000000-0005-0000-0000-00009A050000}"/>
    <cellStyle name="60% - 强调文字颜色 6 3 4 3" xfId="7443" xr:uid="{00000000-0005-0000-0000-00009B050000}"/>
    <cellStyle name="60% - 强调文字颜色 6 3 5" xfId="1581" xr:uid="{00000000-0005-0000-0000-00009C050000}"/>
    <cellStyle name="60% - 强调文字颜色 6 3 5 2" xfId="1949" xr:uid="{00000000-0005-0000-0000-00009D050000}"/>
    <cellStyle name="60% - 强调文字颜色 6 3 5 2 2" xfId="3716" xr:uid="{00000000-0005-0000-0000-00009E050000}"/>
    <cellStyle name="60% - 强调文字颜色 6 3 5 2 3" xfId="5306" xr:uid="{00000000-0005-0000-0000-00009F050000}"/>
    <cellStyle name="60% - 强调文字颜色 6 3 5 2 4" xfId="7858" xr:uid="{00000000-0005-0000-0000-0000A0050000}"/>
    <cellStyle name="60% - 强调文字颜色 6 3 5 3" xfId="7498" xr:uid="{00000000-0005-0000-0000-0000A1050000}"/>
    <cellStyle name="60% - 强调文字颜色 6 3 6" xfId="1944" xr:uid="{00000000-0005-0000-0000-0000A2050000}"/>
    <cellStyle name="60% - 强调文字颜色 6 3 6 2" xfId="3711" xr:uid="{00000000-0005-0000-0000-0000A3050000}"/>
    <cellStyle name="60% - 强调文字颜色 6 3 6 3" xfId="5301" xr:uid="{00000000-0005-0000-0000-0000A4050000}"/>
    <cellStyle name="60% - 强调文字颜色 6 3 6 4" xfId="7853" xr:uid="{00000000-0005-0000-0000-0000A5050000}"/>
    <cellStyle name="60% - 强调文字颜色 6 3 7" xfId="6190" xr:uid="{00000000-0005-0000-0000-0000A6050000}"/>
    <cellStyle name="Calc Currency (0)" xfId="145" xr:uid="{00000000-0005-0000-0000-0000A7050000}"/>
    <cellStyle name="Calc Currency (0) 2" xfId="6191" xr:uid="{00000000-0005-0000-0000-0000A8050000}"/>
    <cellStyle name="Calc Currency (2)" xfId="146" xr:uid="{00000000-0005-0000-0000-0000A9050000}"/>
    <cellStyle name="Calc Percent (0)" xfId="147" xr:uid="{00000000-0005-0000-0000-0000AA050000}"/>
    <cellStyle name="Calc Percent (1)" xfId="148" xr:uid="{00000000-0005-0000-0000-0000AB050000}"/>
    <cellStyle name="Calc Percent (2)" xfId="149" xr:uid="{00000000-0005-0000-0000-0000AC050000}"/>
    <cellStyle name="Calc Units (0)" xfId="150" xr:uid="{00000000-0005-0000-0000-0000AD050000}"/>
    <cellStyle name="Calc Units (0) 2" xfId="558" xr:uid="{00000000-0005-0000-0000-0000AE050000}"/>
    <cellStyle name="Calc Units (0) 2 2" xfId="1151" xr:uid="{00000000-0005-0000-0000-0000AF050000}"/>
    <cellStyle name="Calc Units (0) 2 2 2" xfId="1111" xr:uid="{00000000-0005-0000-0000-0000B0050000}"/>
    <cellStyle name="Calc Units (0) 2 2 2 2" xfId="7032" xr:uid="{00000000-0005-0000-0000-0000B1050000}"/>
    <cellStyle name="Calc Units (0) 2 2 3" xfId="7070" xr:uid="{00000000-0005-0000-0000-0000B2050000}"/>
    <cellStyle name="Calc Units (0) 3" xfId="593" xr:uid="{00000000-0005-0000-0000-0000B3050000}"/>
    <cellStyle name="Calc Units (0) 3 2" xfId="1165" xr:uid="{00000000-0005-0000-0000-0000B4050000}"/>
    <cellStyle name="Calc Units (0) 3 2 2" xfId="1134" xr:uid="{00000000-0005-0000-0000-0000B5050000}"/>
    <cellStyle name="Calc Units (0) 3 2 2 2" xfId="7054" xr:uid="{00000000-0005-0000-0000-0000B6050000}"/>
    <cellStyle name="Calc Units (0) 3 2 3" xfId="7084" xr:uid="{00000000-0005-0000-0000-0000B7050000}"/>
    <cellStyle name="Calc Units (0) 4" xfId="812" xr:uid="{00000000-0005-0000-0000-0000B8050000}"/>
    <cellStyle name="Calc Units (0) 4 2" xfId="1173" xr:uid="{00000000-0005-0000-0000-0000B9050000}"/>
    <cellStyle name="Calc Units (0) 4 2 2" xfId="7092" xr:uid="{00000000-0005-0000-0000-0000BA050000}"/>
    <cellStyle name="Calc Units (0) 5" xfId="1124" xr:uid="{00000000-0005-0000-0000-0000BB050000}"/>
    <cellStyle name="Calc Units (0) 5 2" xfId="7044" xr:uid="{00000000-0005-0000-0000-0000BC050000}"/>
    <cellStyle name="Calc Units (0) 6" xfId="6192" xr:uid="{00000000-0005-0000-0000-0000BD050000}"/>
    <cellStyle name="Calc Units (1)" xfId="151" xr:uid="{00000000-0005-0000-0000-0000BE050000}"/>
    <cellStyle name="Calc Units (2)" xfId="152" xr:uid="{00000000-0005-0000-0000-0000BF050000}"/>
    <cellStyle name="Comma" xfId="29" builtinId="3"/>
    <cellStyle name="Comma [00]" xfId="153" xr:uid="{00000000-0005-0000-0000-0000C1050000}"/>
    <cellStyle name="Comma [00] 2" xfId="559" xr:uid="{00000000-0005-0000-0000-0000C2050000}"/>
    <cellStyle name="Comma [00] 2 2" xfId="1189" xr:uid="{00000000-0005-0000-0000-0000C3050000}"/>
    <cellStyle name="Comma [00] 2 2 2" xfId="947" xr:uid="{00000000-0005-0000-0000-0000C4050000}"/>
    <cellStyle name="Comma [00] 2 2 2 2" xfId="6883" xr:uid="{00000000-0005-0000-0000-0000C5050000}"/>
    <cellStyle name="Comma [00] 2 2 3" xfId="7108" xr:uid="{00000000-0005-0000-0000-0000C6050000}"/>
    <cellStyle name="Comma [00] 3" xfId="594" xr:uid="{00000000-0005-0000-0000-0000C7050000}"/>
    <cellStyle name="Comma [00] 3 2" xfId="872" xr:uid="{00000000-0005-0000-0000-0000C8050000}"/>
    <cellStyle name="Comma [00] 3 2 2" xfId="1172" xr:uid="{00000000-0005-0000-0000-0000C9050000}"/>
    <cellStyle name="Comma [00] 3 2 2 2" xfId="7091" xr:uid="{00000000-0005-0000-0000-0000CA050000}"/>
    <cellStyle name="Comma [00] 3 2 3" xfId="6810" xr:uid="{00000000-0005-0000-0000-0000CB050000}"/>
    <cellStyle name="Comma [00] 4" xfId="813" xr:uid="{00000000-0005-0000-0000-0000CC050000}"/>
    <cellStyle name="Comma [00] 4 2" xfId="1156" xr:uid="{00000000-0005-0000-0000-0000CD050000}"/>
    <cellStyle name="Comma [00] 4 2 2" xfId="7075" xr:uid="{00000000-0005-0000-0000-0000CE050000}"/>
    <cellStyle name="Comma [00] 5" xfId="1166" xr:uid="{00000000-0005-0000-0000-0000CF050000}"/>
    <cellStyle name="Comma [00] 5 2" xfId="7085" xr:uid="{00000000-0005-0000-0000-0000D0050000}"/>
    <cellStyle name="Comma [00] 6" xfId="6193" xr:uid="{00000000-0005-0000-0000-0000D1050000}"/>
    <cellStyle name="Comma 2" xfId="15" xr:uid="{00000000-0005-0000-0000-0000D2050000}"/>
    <cellStyle name="Comma 3" xfId="23328" xr:uid="{00000000-0005-0000-0000-0000D3050000}"/>
    <cellStyle name="Comma0" xfId="154" xr:uid="{00000000-0005-0000-0000-0000D4050000}"/>
    <cellStyle name="Currency [00]" xfId="155" xr:uid="{00000000-0005-0000-0000-0000D5050000}"/>
    <cellStyle name="Currency0" xfId="156" xr:uid="{00000000-0005-0000-0000-0000D6050000}"/>
    <cellStyle name="Date" xfId="157" xr:uid="{00000000-0005-0000-0000-0000D7050000}"/>
    <cellStyle name="Date 2" xfId="6194" xr:uid="{00000000-0005-0000-0000-0000D8050000}"/>
    <cellStyle name="Date Short" xfId="158" xr:uid="{00000000-0005-0000-0000-0000D9050000}"/>
    <cellStyle name="Enter Currency (0)" xfId="159" xr:uid="{00000000-0005-0000-0000-0000DA050000}"/>
    <cellStyle name="Enter Currency (0) 2" xfId="560" xr:uid="{00000000-0005-0000-0000-0000DB050000}"/>
    <cellStyle name="Enter Currency (0) 2 2" xfId="871" xr:uid="{00000000-0005-0000-0000-0000DC050000}"/>
    <cellStyle name="Enter Currency (0) 2 2 2" xfId="942" xr:uid="{00000000-0005-0000-0000-0000DD050000}"/>
    <cellStyle name="Enter Currency (0) 2 2 2 2" xfId="6878" xr:uid="{00000000-0005-0000-0000-0000DE050000}"/>
    <cellStyle name="Enter Currency (0) 2 2 3" xfId="6809" xr:uid="{00000000-0005-0000-0000-0000DF050000}"/>
    <cellStyle name="Enter Currency (0) 3" xfId="595" xr:uid="{00000000-0005-0000-0000-0000E0050000}"/>
    <cellStyle name="Enter Currency (0) 3 2" xfId="870" xr:uid="{00000000-0005-0000-0000-0000E1050000}"/>
    <cellStyle name="Enter Currency (0) 3 2 2" xfId="943" xr:uid="{00000000-0005-0000-0000-0000E2050000}"/>
    <cellStyle name="Enter Currency (0) 3 2 2 2" xfId="6879" xr:uid="{00000000-0005-0000-0000-0000E3050000}"/>
    <cellStyle name="Enter Currency (0) 3 2 3" xfId="6808" xr:uid="{00000000-0005-0000-0000-0000E4050000}"/>
    <cellStyle name="Enter Currency (0) 4" xfId="814" xr:uid="{00000000-0005-0000-0000-0000E5050000}"/>
    <cellStyle name="Enter Currency (0) 4 2" xfId="869" xr:uid="{00000000-0005-0000-0000-0000E6050000}"/>
    <cellStyle name="Enter Currency (0) 4 2 2" xfId="6807" xr:uid="{00000000-0005-0000-0000-0000E7050000}"/>
    <cellStyle name="Enter Currency (0) 5" xfId="933" xr:uid="{00000000-0005-0000-0000-0000E8050000}"/>
    <cellStyle name="Enter Currency (0) 5 2" xfId="6869" xr:uid="{00000000-0005-0000-0000-0000E9050000}"/>
    <cellStyle name="Enter Currency (0) 6" xfId="6195" xr:uid="{00000000-0005-0000-0000-0000EA050000}"/>
    <cellStyle name="Enter Currency (2)" xfId="160" xr:uid="{00000000-0005-0000-0000-0000EB050000}"/>
    <cellStyle name="Enter Units (0)" xfId="161" xr:uid="{00000000-0005-0000-0000-0000EC050000}"/>
    <cellStyle name="Enter Units (0) 2" xfId="561" xr:uid="{00000000-0005-0000-0000-0000ED050000}"/>
    <cellStyle name="Enter Units (0) 2 2" xfId="941" xr:uid="{00000000-0005-0000-0000-0000EE050000}"/>
    <cellStyle name="Enter Units (0) 2 2 2" xfId="867" xr:uid="{00000000-0005-0000-0000-0000EF050000}"/>
    <cellStyle name="Enter Units (0) 2 2 2 2" xfId="6805" xr:uid="{00000000-0005-0000-0000-0000F0050000}"/>
    <cellStyle name="Enter Units (0) 2 2 3" xfId="6877" xr:uid="{00000000-0005-0000-0000-0000F1050000}"/>
    <cellStyle name="Enter Units (0) 3" xfId="596" xr:uid="{00000000-0005-0000-0000-0000F2050000}"/>
    <cellStyle name="Enter Units (0) 3 2" xfId="939" xr:uid="{00000000-0005-0000-0000-0000F3050000}"/>
    <cellStyle name="Enter Units (0) 3 2 2" xfId="866" xr:uid="{00000000-0005-0000-0000-0000F4050000}"/>
    <cellStyle name="Enter Units (0) 3 2 2 2" xfId="6804" xr:uid="{00000000-0005-0000-0000-0000F5050000}"/>
    <cellStyle name="Enter Units (0) 3 2 3" xfId="6875" xr:uid="{00000000-0005-0000-0000-0000F6050000}"/>
    <cellStyle name="Enter Units (0) 4" xfId="815" xr:uid="{00000000-0005-0000-0000-0000F7050000}"/>
    <cellStyle name="Enter Units (0) 4 2" xfId="940" xr:uid="{00000000-0005-0000-0000-0000F8050000}"/>
    <cellStyle name="Enter Units (0) 4 2 2" xfId="6876" xr:uid="{00000000-0005-0000-0000-0000F9050000}"/>
    <cellStyle name="Enter Units (0) 5" xfId="868" xr:uid="{00000000-0005-0000-0000-0000FA050000}"/>
    <cellStyle name="Enter Units (0) 5 2" xfId="6806" xr:uid="{00000000-0005-0000-0000-0000FB050000}"/>
    <cellStyle name="Enter Units (0) 6" xfId="6196" xr:uid="{00000000-0005-0000-0000-0000FC050000}"/>
    <cellStyle name="Enter Units (1)" xfId="162" xr:uid="{00000000-0005-0000-0000-0000FD050000}"/>
    <cellStyle name="Enter Units (2)" xfId="163" xr:uid="{00000000-0005-0000-0000-0000FE050000}"/>
    <cellStyle name="Excel Built-in Normal" xfId="6119" xr:uid="{00000000-0005-0000-0000-0000FF050000}"/>
    <cellStyle name="Fixed" xfId="164" xr:uid="{00000000-0005-0000-0000-000000060000}"/>
    <cellStyle name="Grey" xfId="165" xr:uid="{00000000-0005-0000-0000-000001060000}"/>
    <cellStyle name="Header1" xfId="166" xr:uid="{00000000-0005-0000-0000-000002060000}"/>
    <cellStyle name="Header1 2" xfId="6197" xr:uid="{00000000-0005-0000-0000-000003060000}"/>
    <cellStyle name="Header2" xfId="167" xr:uid="{00000000-0005-0000-0000-000004060000}"/>
    <cellStyle name="Header2 10" xfId="2865" xr:uid="{00000000-0005-0000-0000-000005060000}"/>
    <cellStyle name="Header2 10 2" xfId="9449" xr:uid="{00000000-0005-0000-0000-000006060000}"/>
    <cellStyle name="Header2 10 2 2" xfId="9900" xr:uid="{00000000-0005-0000-0000-000007060000}"/>
    <cellStyle name="Header2 10 2 2 2" xfId="18729" xr:uid="{00000000-0005-0000-0000-000008060000}"/>
    <cellStyle name="Header2 10 2 2 3" xfId="22924" xr:uid="{00000000-0005-0000-0000-000009060000}"/>
    <cellStyle name="Header2 10 2 2 4" xfId="23255" xr:uid="{00000000-0005-0000-0000-00000A060000}"/>
    <cellStyle name="Header2 10 2 3" xfId="16260" xr:uid="{00000000-0005-0000-0000-00000B060000}"/>
    <cellStyle name="Header2 10 3" xfId="9758" xr:uid="{00000000-0005-0000-0000-00000C060000}"/>
    <cellStyle name="Header2 10 3 2" xfId="18587" xr:uid="{00000000-0005-0000-0000-00000D060000}"/>
    <cellStyle name="Header2 10 3 3" xfId="22782" xr:uid="{00000000-0005-0000-0000-00000E060000}"/>
    <cellStyle name="Header2 10 3 4" xfId="23113" xr:uid="{00000000-0005-0000-0000-00000F060000}"/>
    <cellStyle name="Header2 10 4" xfId="11603" xr:uid="{00000000-0005-0000-0000-000010060000}"/>
    <cellStyle name="Header2 11" xfId="4455" xr:uid="{00000000-0005-0000-0000-000011060000}"/>
    <cellStyle name="Header2 11 2" xfId="9585" xr:uid="{00000000-0005-0000-0000-000012060000}"/>
    <cellStyle name="Header2 11 2 2" xfId="9936" xr:uid="{00000000-0005-0000-0000-000013060000}"/>
    <cellStyle name="Header2 11 2 2 2" xfId="18765" xr:uid="{00000000-0005-0000-0000-000014060000}"/>
    <cellStyle name="Header2 11 2 2 3" xfId="22960" xr:uid="{00000000-0005-0000-0000-000015060000}"/>
    <cellStyle name="Header2 11 2 2 4" xfId="23291" xr:uid="{00000000-0005-0000-0000-000016060000}"/>
    <cellStyle name="Header2 11 2 3" xfId="16396" xr:uid="{00000000-0005-0000-0000-000017060000}"/>
    <cellStyle name="Header2 11 3" xfId="9794" xr:uid="{00000000-0005-0000-0000-000018060000}"/>
    <cellStyle name="Header2 11 3 2" xfId="18623" xr:uid="{00000000-0005-0000-0000-000019060000}"/>
    <cellStyle name="Header2 11 3 3" xfId="22818" xr:uid="{00000000-0005-0000-0000-00001A060000}"/>
    <cellStyle name="Header2 11 3 4" xfId="23149" xr:uid="{00000000-0005-0000-0000-00001B060000}"/>
    <cellStyle name="Header2 11 4" xfId="12770" xr:uid="{00000000-0005-0000-0000-00001C060000}"/>
    <cellStyle name="Header2 12" xfId="6198" xr:uid="{00000000-0005-0000-0000-00001D060000}"/>
    <cellStyle name="Header2 12 2" xfId="9830" xr:uid="{00000000-0005-0000-0000-00001E060000}"/>
    <cellStyle name="Header2 12 2 2" xfId="18659" xr:uid="{00000000-0005-0000-0000-00001F060000}"/>
    <cellStyle name="Header2 12 2 3" xfId="22854" xr:uid="{00000000-0005-0000-0000-000020060000}"/>
    <cellStyle name="Header2 12 2 4" xfId="23185" xr:uid="{00000000-0005-0000-0000-000021060000}"/>
    <cellStyle name="Header2 12 3" xfId="14073" xr:uid="{00000000-0005-0000-0000-000022060000}"/>
    <cellStyle name="Header2 13" xfId="9722" xr:uid="{00000000-0005-0000-0000-000023060000}"/>
    <cellStyle name="Header2 13 2" xfId="18551" xr:uid="{00000000-0005-0000-0000-000024060000}"/>
    <cellStyle name="Header2 13 3" xfId="22746" xr:uid="{00000000-0005-0000-0000-000025060000}"/>
    <cellStyle name="Header2 13 4" xfId="23077" xr:uid="{00000000-0005-0000-0000-000026060000}"/>
    <cellStyle name="Header2 14" xfId="10013" xr:uid="{00000000-0005-0000-0000-000027060000}"/>
    <cellStyle name="Header2 2" xfId="597" xr:uid="{00000000-0005-0000-0000-000028060000}"/>
    <cellStyle name="Header2 2 10" xfId="9723" xr:uid="{00000000-0005-0000-0000-000029060000}"/>
    <cellStyle name="Header2 2 10 2" xfId="18552" xr:uid="{00000000-0005-0000-0000-00002A060000}"/>
    <cellStyle name="Header2 2 10 3" xfId="22747" xr:uid="{00000000-0005-0000-0000-00002B060000}"/>
    <cellStyle name="Header2 2 10 4" xfId="23078" xr:uid="{00000000-0005-0000-0000-00002C060000}"/>
    <cellStyle name="Header2 2 11" xfId="10197" xr:uid="{00000000-0005-0000-0000-00002D060000}"/>
    <cellStyle name="Header2 2 2" xfId="683" xr:uid="{00000000-0005-0000-0000-00002E060000}"/>
    <cellStyle name="Header2 2 2 2" xfId="936" xr:uid="{00000000-0005-0000-0000-00002F060000}"/>
    <cellStyle name="Header2 2 2 2 2" xfId="1953" xr:uid="{00000000-0005-0000-0000-000030060000}"/>
    <cellStyle name="Header2 2 2 2 2 2" xfId="3720" xr:uid="{00000000-0005-0000-0000-000031060000}"/>
    <cellStyle name="Header2 2 2 2 2 2 2" xfId="9520" xr:uid="{00000000-0005-0000-0000-000032060000}"/>
    <cellStyle name="Header2 2 2 2 2 2 2 2" xfId="9921" xr:uid="{00000000-0005-0000-0000-000033060000}"/>
    <cellStyle name="Header2 2 2 2 2 2 2 2 2" xfId="18750" xr:uid="{00000000-0005-0000-0000-000034060000}"/>
    <cellStyle name="Header2 2 2 2 2 2 2 2 3" xfId="22945" xr:uid="{00000000-0005-0000-0000-000035060000}"/>
    <cellStyle name="Header2 2 2 2 2 2 2 2 4" xfId="23276" xr:uid="{00000000-0005-0000-0000-000036060000}"/>
    <cellStyle name="Header2 2 2 2 2 2 2 3" xfId="16331" xr:uid="{00000000-0005-0000-0000-000037060000}"/>
    <cellStyle name="Header2 2 2 2 2 2 3" xfId="9779" xr:uid="{00000000-0005-0000-0000-000038060000}"/>
    <cellStyle name="Header2 2 2 2 2 2 3 2" xfId="18608" xr:uid="{00000000-0005-0000-0000-000039060000}"/>
    <cellStyle name="Header2 2 2 2 2 2 3 3" xfId="22803" xr:uid="{00000000-0005-0000-0000-00003A060000}"/>
    <cellStyle name="Header2 2 2 2 2 2 3 4" xfId="23134" xr:uid="{00000000-0005-0000-0000-00003B060000}"/>
    <cellStyle name="Header2 2 2 2 2 2 4" xfId="12263" xr:uid="{00000000-0005-0000-0000-00003C060000}"/>
    <cellStyle name="Header2 2 2 2 2 3" xfId="5310" xr:uid="{00000000-0005-0000-0000-00003D060000}"/>
    <cellStyle name="Header2 2 2 2 2 3 2" xfId="9656" xr:uid="{00000000-0005-0000-0000-00003E060000}"/>
    <cellStyle name="Header2 2 2 2 2 3 2 2" xfId="9957" xr:uid="{00000000-0005-0000-0000-00003F060000}"/>
    <cellStyle name="Header2 2 2 2 2 3 2 2 2" xfId="18786" xr:uid="{00000000-0005-0000-0000-000040060000}"/>
    <cellStyle name="Header2 2 2 2 2 3 2 2 3" xfId="22981" xr:uid="{00000000-0005-0000-0000-000041060000}"/>
    <cellStyle name="Header2 2 2 2 2 3 2 2 4" xfId="23312" xr:uid="{00000000-0005-0000-0000-000042060000}"/>
    <cellStyle name="Header2 2 2 2 2 3 2 3" xfId="16467" xr:uid="{00000000-0005-0000-0000-000043060000}"/>
    <cellStyle name="Header2 2 2 2 2 3 3" xfId="9815" xr:uid="{00000000-0005-0000-0000-000044060000}"/>
    <cellStyle name="Header2 2 2 2 2 3 3 2" xfId="18644" xr:uid="{00000000-0005-0000-0000-000045060000}"/>
    <cellStyle name="Header2 2 2 2 2 3 3 3" xfId="22839" xr:uid="{00000000-0005-0000-0000-000046060000}"/>
    <cellStyle name="Header2 2 2 2 2 3 3 4" xfId="23170" xr:uid="{00000000-0005-0000-0000-000047060000}"/>
    <cellStyle name="Header2 2 2 2 2 3 4" xfId="13429" xr:uid="{00000000-0005-0000-0000-000048060000}"/>
    <cellStyle name="Header2 2 2 2 2 4" xfId="7862" xr:uid="{00000000-0005-0000-0000-000049060000}"/>
    <cellStyle name="Header2 2 2 2 2 4 2" xfId="9851" xr:uid="{00000000-0005-0000-0000-00004A060000}"/>
    <cellStyle name="Header2 2 2 2 2 4 2 2" xfId="18680" xr:uid="{00000000-0005-0000-0000-00004B060000}"/>
    <cellStyle name="Header2 2 2 2 2 4 2 3" xfId="22875" xr:uid="{00000000-0005-0000-0000-00004C060000}"/>
    <cellStyle name="Header2 2 2 2 2 4 2 4" xfId="23206" xr:uid="{00000000-0005-0000-0000-00004D060000}"/>
    <cellStyle name="Header2 2 2 2 2 4 3" xfId="15044" xr:uid="{00000000-0005-0000-0000-00004E060000}"/>
    <cellStyle name="Header2 2 2 2 2 5" xfId="8978" xr:uid="{00000000-0005-0000-0000-00004F060000}"/>
    <cellStyle name="Header2 2 2 2 2 5 2" xfId="9885" xr:uid="{00000000-0005-0000-0000-000050060000}"/>
    <cellStyle name="Header2 2 2 2 2 5 2 2" xfId="18714" xr:uid="{00000000-0005-0000-0000-000051060000}"/>
    <cellStyle name="Header2 2 2 2 2 5 2 3" xfId="22909" xr:uid="{00000000-0005-0000-0000-000052060000}"/>
    <cellStyle name="Header2 2 2 2 2 5 2 4" xfId="23240" xr:uid="{00000000-0005-0000-0000-000053060000}"/>
    <cellStyle name="Header2 2 2 2 2 5 3" xfId="15819" xr:uid="{00000000-0005-0000-0000-000054060000}"/>
    <cellStyle name="Header2 2 2 2 2 6" xfId="9743" xr:uid="{00000000-0005-0000-0000-000055060000}"/>
    <cellStyle name="Header2 2 2 2 2 6 2" xfId="18572" xr:uid="{00000000-0005-0000-0000-000056060000}"/>
    <cellStyle name="Header2 2 2 2 2 6 3" xfId="22767" xr:uid="{00000000-0005-0000-0000-000057060000}"/>
    <cellStyle name="Header2 2 2 2 2 6 4" xfId="23098" xr:uid="{00000000-0005-0000-0000-000058060000}"/>
    <cellStyle name="Header2 2 2 2 2 7" xfId="11016" xr:uid="{00000000-0005-0000-0000-000059060000}"/>
    <cellStyle name="Header2 2 2 2 3" xfId="3102" xr:uid="{00000000-0005-0000-0000-00005A060000}"/>
    <cellStyle name="Header2 2 2 2 3 2" xfId="9482" xr:uid="{00000000-0005-0000-0000-00005B060000}"/>
    <cellStyle name="Header2 2 2 2 3 2 2" xfId="9910" xr:uid="{00000000-0005-0000-0000-00005C060000}"/>
    <cellStyle name="Header2 2 2 2 3 2 2 2" xfId="18739" xr:uid="{00000000-0005-0000-0000-00005D060000}"/>
    <cellStyle name="Header2 2 2 2 3 2 2 3" xfId="22934" xr:uid="{00000000-0005-0000-0000-00005E060000}"/>
    <cellStyle name="Header2 2 2 2 3 2 2 4" xfId="23265" xr:uid="{00000000-0005-0000-0000-00005F060000}"/>
    <cellStyle name="Header2 2 2 2 3 2 3" xfId="16293" xr:uid="{00000000-0005-0000-0000-000060060000}"/>
    <cellStyle name="Header2 2 2 2 3 3" xfId="9768" xr:uid="{00000000-0005-0000-0000-000061060000}"/>
    <cellStyle name="Header2 2 2 2 3 3 2" xfId="18597" xr:uid="{00000000-0005-0000-0000-000062060000}"/>
    <cellStyle name="Header2 2 2 2 3 3 3" xfId="22792" xr:uid="{00000000-0005-0000-0000-000063060000}"/>
    <cellStyle name="Header2 2 2 2 3 3 4" xfId="23123" xr:uid="{00000000-0005-0000-0000-000064060000}"/>
    <cellStyle name="Header2 2 2 2 3 4" xfId="11817" xr:uid="{00000000-0005-0000-0000-000065060000}"/>
    <cellStyle name="Header2 2 2 2 4" xfId="4692" xr:uid="{00000000-0005-0000-0000-000066060000}"/>
    <cellStyle name="Header2 2 2 2 4 2" xfId="9618" xr:uid="{00000000-0005-0000-0000-000067060000}"/>
    <cellStyle name="Header2 2 2 2 4 2 2" xfId="9946" xr:uid="{00000000-0005-0000-0000-000068060000}"/>
    <cellStyle name="Header2 2 2 2 4 2 2 2" xfId="18775" xr:uid="{00000000-0005-0000-0000-000069060000}"/>
    <cellStyle name="Header2 2 2 2 4 2 2 3" xfId="22970" xr:uid="{00000000-0005-0000-0000-00006A060000}"/>
    <cellStyle name="Header2 2 2 2 4 2 2 4" xfId="23301" xr:uid="{00000000-0005-0000-0000-00006B060000}"/>
    <cellStyle name="Header2 2 2 2 4 2 3" xfId="16429" xr:uid="{00000000-0005-0000-0000-00006C060000}"/>
    <cellStyle name="Header2 2 2 2 4 3" xfId="9804" xr:uid="{00000000-0005-0000-0000-00006D060000}"/>
    <cellStyle name="Header2 2 2 2 4 3 2" xfId="18633" xr:uid="{00000000-0005-0000-0000-00006E060000}"/>
    <cellStyle name="Header2 2 2 2 4 3 3" xfId="22828" xr:uid="{00000000-0005-0000-0000-00006F060000}"/>
    <cellStyle name="Header2 2 2 2 4 3 4" xfId="23159" xr:uid="{00000000-0005-0000-0000-000070060000}"/>
    <cellStyle name="Header2 2 2 2 4 4" xfId="12983" xr:uid="{00000000-0005-0000-0000-000071060000}"/>
    <cellStyle name="Header2 2 2 2 5" xfId="6872" xr:uid="{00000000-0005-0000-0000-000072060000}"/>
    <cellStyle name="Header2 2 2 2 5 2" xfId="9840" xr:uid="{00000000-0005-0000-0000-000073060000}"/>
    <cellStyle name="Header2 2 2 2 5 2 2" xfId="18669" xr:uid="{00000000-0005-0000-0000-000074060000}"/>
    <cellStyle name="Header2 2 2 2 5 2 3" xfId="22864" xr:uid="{00000000-0005-0000-0000-000075060000}"/>
    <cellStyle name="Header2 2 2 2 5 2 4" xfId="23195" xr:uid="{00000000-0005-0000-0000-000076060000}"/>
    <cellStyle name="Header2 2 2 2 5 3" xfId="14453" xr:uid="{00000000-0005-0000-0000-000077060000}"/>
    <cellStyle name="Header2 2 2 2 6" xfId="8877" xr:uid="{00000000-0005-0000-0000-000078060000}"/>
    <cellStyle name="Header2 2 2 2 6 2" xfId="9874" xr:uid="{00000000-0005-0000-0000-000079060000}"/>
    <cellStyle name="Header2 2 2 2 6 2 2" xfId="18703" xr:uid="{00000000-0005-0000-0000-00007A060000}"/>
    <cellStyle name="Header2 2 2 2 6 2 3" xfId="22898" xr:uid="{00000000-0005-0000-0000-00007B060000}"/>
    <cellStyle name="Header2 2 2 2 6 2 4" xfId="23229" xr:uid="{00000000-0005-0000-0000-00007C060000}"/>
    <cellStyle name="Header2 2 2 2 6 3" xfId="15718" xr:uid="{00000000-0005-0000-0000-00007D060000}"/>
    <cellStyle name="Header2 2 2 2 7" xfId="9732" xr:uid="{00000000-0005-0000-0000-00007E060000}"/>
    <cellStyle name="Header2 2 2 2 7 2" xfId="18561" xr:uid="{00000000-0005-0000-0000-00007F060000}"/>
    <cellStyle name="Header2 2 2 2 7 3" xfId="22756" xr:uid="{00000000-0005-0000-0000-000080060000}"/>
    <cellStyle name="Header2 2 2 2 7 4" xfId="23087" xr:uid="{00000000-0005-0000-0000-000081060000}"/>
    <cellStyle name="Header2 2 2 2 8" xfId="10417" xr:uid="{00000000-0005-0000-0000-000082060000}"/>
    <cellStyle name="Header2 2 2 3" xfId="1952" xr:uid="{00000000-0005-0000-0000-000083060000}"/>
    <cellStyle name="Header2 2 2 3 2" xfId="3719" xr:uid="{00000000-0005-0000-0000-000084060000}"/>
    <cellStyle name="Header2 2 2 3 2 2" xfId="9519" xr:uid="{00000000-0005-0000-0000-000085060000}"/>
    <cellStyle name="Header2 2 2 3 2 2 2" xfId="9920" xr:uid="{00000000-0005-0000-0000-000086060000}"/>
    <cellStyle name="Header2 2 2 3 2 2 2 2" xfId="18749" xr:uid="{00000000-0005-0000-0000-000087060000}"/>
    <cellStyle name="Header2 2 2 3 2 2 2 3" xfId="22944" xr:uid="{00000000-0005-0000-0000-000088060000}"/>
    <cellStyle name="Header2 2 2 3 2 2 2 4" xfId="23275" xr:uid="{00000000-0005-0000-0000-000089060000}"/>
    <cellStyle name="Header2 2 2 3 2 2 3" xfId="16330" xr:uid="{00000000-0005-0000-0000-00008A060000}"/>
    <cellStyle name="Header2 2 2 3 2 3" xfId="9778" xr:uid="{00000000-0005-0000-0000-00008B060000}"/>
    <cellStyle name="Header2 2 2 3 2 3 2" xfId="18607" xr:uid="{00000000-0005-0000-0000-00008C060000}"/>
    <cellStyle name="Header2 2 2 3 2 3 3" xfId="22802" xr:uid="{00000000-0005-0000-0000-00008D060000}"/>
    <cellStyle name="Header2 2 2 3 2 3 4" xfId="23133" xr:uid="{00000000-0005-0000-0000-00008E060000}"/>
    <cellStyle name="Header2 2 2 3 2 4" xfId="12262" xr:uid="{00000000-0005-0000-0000-00008F060000}"/>
    <cellStyle name="Header2 2 2 3 3" xfId="5309" xr:uid="{00000000-0005-0000-0000-000090060000}"/>
    <cellStyle name="Header2 2 2 3 3 2" xfId="9655" xr:uid="{00000000-0005-0000-0000-000091060000}"/>
    <cellStyle name="Header2 2 2 3 3 2 2" xfId="9956" xr:uid="{00000000-0005-0000-0000-000092060000}"/>
    <cellStyle name="Header2 2 2 3 3 2 2 2" xfId="18785" xr:uid="{00000000-0005-0000-0000-000093060000}"/>
    <cellStyle name="Header2 2 2 3 3 2 2 3" xfId="22980" xr:uid="{00000000-0005-0000-0000-000094060000}"/>
    <cellStyle name="Header2 2 2 3 3 2 2 4" xfId="23311" xr:uid="{00000000-0005-0000-0000-000095060000}"/>
    <cellStyle name="Header2 2 2 3 3 2 3" xfId="16466" xr:uid="{00000000-0005-0000-0000-000096060000}"/>
    <cellStyle name="Header2 2 2 3 3 3" xfId="9814" xr:uid="{00000000-0005-0000-0000-000097060000}"/>
    <cellStyle name="Header2 2 2 3 3 3 2" xfId="18643" xr:uid="{00000000-0005-0000-0000-000098060000}"/>
    <cellStyle name="Header2 2 2 3 3 3 3" xfId="22838" xr:uid="{00000000-0005-0000-0000-000099060000}"/>
    <cellStyle name="Header2 2 2 3 3 3 4" xfId="23169" xr:uid="{00000000-0005-0000-0000-00009A060000}"/>
    <cellStyle name="Header2 2 2 3 3 4" xfId="13428" xr:uid="{00000000-0005-0000-0000-00009B060000}"/>
    <cellStyle name="Header2 2 2 3 4" xfId="7861" xr:uid="{00000000-0005-0000-0000-00009C060000}"/>
    <cellStyle name="Header2 2 2 3 4 2" xfId="9850" xr:uid="{00000000-0005-0000-0000-00009D060000}"/>
    <cellStyle name="Header2 2 2 3 4 2 2" xfId="18679" xr:uid="{00000000-0005-0000-0000-00009E060000}"/>
    <cellStyle name="Header2 2 2 3 4 2 3" xfId="22874" xr:uid="{00000000-0005-0000-0000-00009F060000}"/>
    <cellStyle name="Header2 2 2 3 4 2 4" xfId="23205" xr:uid="{00000000-0005-0000-0000-0000A0060000}"/>
    <cellStyle name="Header2 2 2 3 4 3" xfId="15043" xr:uid="{00000000-0005-0000-0000-0000A1060000}"/>
    <cellStyle name="Header2 2 2 3 5" xfId="8977" xr:uid="{00000000-0005-0000-0000-0000A2060000}"/>
    <cellStyle name="Header2 2 2 3 5 2" xfId="9884" xr:uid="{00000000-0005-0000-0000-0000A3060000}"/>
    <cellStyle name="Header2 2 2 3 5 2 2" xfId="18713" xr:uid="{00000000-0005-0000-0000-0000A4060000}"/>
    <cellStyle name="Header2 2 2 3 5 2 3" xfId="22908" xr:uid="{00000000-0005-0000-0000-0000A5060000}"/>
    <cellStyle name="Header2 2 2 3 5 2 4" xfId="23239" xr:uid="{00000000-0005-0000-0000-0000A6060000}"/>
    <cellStyle name="Header2 2 2 3 5 3" xfId="15818" xr:uid="{00000000-0005-0000-0000-0000A7060000}"/>
    <cellStyle name="Header2 2 2 3 6" xfId="9742" xr:uid="{00000000-0005-0000-0000-0000A8060000}"/>
    <cellStyle name="Header2 2 2 3 6 2" xfId="18571" xr:uid="{00000000-0005-0000-0000-0000A9060000}"/>
    <cellStyle name="Header2 2 2 3 6 3" xfId="22766" xr:uid="{00000000-0005-0000-0000-0000AA060000}"/>
    <cellStyle name="Header2 2 2 3 6 4" xfId="23097" xr:uid="{00000000-0005-0000-0000-0000AB060000}"/>
    <cellStyle name="Header2 2 2 3 7" xfId="11015" xr:uid="{00000000-0005-0000-0000-0000AC060000}"/>
    <cellStyle name="Header2 2 2 4" xfId="2944" xr:uid="{00000000-0005-0000-0000-0000AD060000}"/>
    <cellStyle name="Header2 2 2 4 2" xfId="9458" xr:uid="{00000000-0005-0000-0000-0000AE060000}"/>
    <cellStyle name="Header2 2 2 4 2 2" xfId="9903" xr:uid="{00000000-0005-0000-0000-0000AF060000}"/>
    <cellStyle name="Header2 2 2 4 2 2 2" xfId="18732" xr:uid="{00000000-0005-0000-0000-0000B0060000}"/>
    <cellStyle name="Header2 2 2 4 2 2 3" xfId="22927" xr:uid="{00000000-0005-0000-0000-0000B1060000}"/>
    <cellStyle name="Header2 2 2 4 2 2 4" xfId="23258" xr:uid="{00000000-0005-0000-0000-0000B2060000}"/>
    <cellStyle name="Header2 2 2 4 2 3" xfId="16269" xr:uid="{00000000-0005-0000-0000-0000B3060000}"/>
    <cellStyle name="Header2 2 2 4 3" xfId="9761" xr:uid="{00000000-0005-0000-0000-0000B4060000}"/>
    <cellStyle name="Header2 2 2 4 3 2" xfId="18590" xr:uid="{00000000-0005-0000-0000-0000B5060000}"/>
    <cellStyle name="Header2 2 2 4 3 3" xfId="22785" xr:uid="{00000000-0005-0000-0000-0000B6060000}"/>
    <cellStyle name="Header2 2 2 4 3 4" xfId="23116" xr:uid="{00000000-0005-0000-0000-0000B7060000}"/>
    <cellStyle name="Header2 2 2 4 4" xfId="11681" xr:uid="{00000000-0005-0000-0000-0000B8060000}"/>
    <cellStyle name="Header2 2 2 5" xfId="4534" xr:uid="{00000000-0005-0000-0000-0000B9060000}"/>
    <cellStyle name="Header2 2 2 5 2" xfId="9594" xr:uid="{00000000-0005-0000-0000-0000BA060000}"/>
    <cellStyle name="Header2 2 2 5 2 2" xfId="9939" xr:uid="{00000000-0005-0000-0000-0000BB060000}"/>
    <cellStyle name="Header2 2 2 5 2 2 2" xfId="18768" xr:uid="{00000000-0005-0000-0000-0000BC060000}"/>
    <cellStyle name="Header2 2 2 5 2 2 3" xfId="22963" xr:uid="{00000000-0005-0000-0000-0000BD060000}"/>
    <cellStyle name="Header2 2 2 5 2 2 4" xfId="23294" xr:uid="{00000000-0005-0000-0000-0000BE060000}"/>
    <cellStyle name="Header2 2 2 5 2 3" xfId="16405" xr:uid="{00000000-0005-0000-0000-0000BF060000}"/>
    <cellStyle name="Header2 2 2 5 3" xfId="9797" xr:uid="{00000000-0005-0000-0000-0000C0060000}"/>
    <cellStyle name="Header2 2 2 5 3 2" xfId="18626" xr:uid="{00000000-0005-0000-0000-0000C1060000}"/>
    <cellStyle name="Header2 2 2 5 3 3" xfId="22821" xr:uid="{00000000-0005-0000-0000-0000C2060000}"/>
    <cellStyle name="Header2 2 2 5 3 4" xfId="23152" xr:uid="{00000000-0005-0000-0000-0000C3060000}"/>
    <cellStyle name="Header2 2 2 5 4" xfId="12848" xr:uid="{00000000-0005-0000-0000-0000C4060000}"/>
    <cellStyle name="Header2 2 2 6" xfId="6647" xr:uid="{00000000-0005-0000-0000-0000C5060000}"/>
    <cellStyle name="Header2 2 2 6 2" xfId="9833" xr:uid="{00000000-0005-0000-0000-0000C6060000}"/>
    <cellStyle name="Header2 2 2 6 2 2" xfId="18662" xr:uid="{00000000-0005-0000-0000-0000C7060000}"/>
    <cellStyle name="Header2 2 2 6 2 3" xfId="22857" xr:uid="{00000000-0005-0000-0000-0000C8060000}"/>
    <cellStyle name="Header2 2 2 6 2 4" xfId="23188" xr:uid="{00000000-0005-0000-0000-0000C9060000}"/>
    <cellStyle name="Header2 2 2 6 3" xfId="14299" xr:uid="{00000000-0005-0000-0000-0000CA060000}"/>
    <cellStyle name="Header2 2 2 7" xfId="8814" xr:uid="{00000000-0005-0000-0000-0000CB060000}"/>
    <cellStyle name="Header2 2 2 7 2" xfId="9867" xr:uid="{00000000-0005-0000-0000-0000CC060000}"/>
    <cellStyle name="Header2 2 2 7 2 2" xfId="18696" xr:uid="{00000000-0005-0000-0000-0000CD060000}"/>
    <cellStyle name="Header2 2 2 7 2 3" xfId="22891" xr:uid="{00000000-0005-0000-0000-0000CE060000}"/>
    <cellStyle name="Header2 2 2 7 2 4" xfId="23222" xr:uid="{00000000-0005-0000-0000-0000CF060000}"/>
    <cellStyle name="Header2 2 2 7 3" xfId="15656" xr:uid="{00000000-0005-0000-0000-0000D0060000}"/>
    <cellStyle name="Header2 2 2 8" xfId="9725" xr:uid="{00000000-0005-0000-0000-0000D1060000}"/>
    <cellStyle name="Header2 2 2 8 2" xfId="18554" xr:uid="{00000000-0005-0000-0000-0000D2060000}"/>
    <cellStyle name="Header2 2 2 8 3" xfId="22749" xr:uid="{00000000-0005-0000-0000-0000D3060000}"/>
    <cellStyle name="Header2 2 2 8 4" xfId="23080" xr:uid="{00000000-0005-0000-0000-0000D4060000}"/>
    <cellStyle name="Header2 2 2 9" xfId="10259" xr:uid="{00000000-0005-0000-0000-0000D5060000}"/>
    <cellStyle name="Header2 2 3" xfId="731" xr:uid="{00000000-0005-0000-0000-0000D6060000}"/>
    <cellStyle name="Header2 2 3 2" xfId="937" xr:uid="{00000000-0005-0000-0000-0000D7060000}"/>
    <cellStyle name="Header2 2 3 2 2" xfId="1955" xr:uid="{00000000-0005-0000-0000-0000D8060000}"/>
    <cellStyle name="Header2 2 3 2 2 2" xfId="3722" xr:uid="{00000000-0005-0000-0000-0000D9060000}"/>
    <cellStyle name="Header2 2 3 2 2 2 2" xfId="9522" xr:uid="{00000000-0005-0000-0000-0000DA060000}"/>
    <cellStyle name="Header2 2 3 2 2 2 2 2" xfId="9923" xr:uid="{00000000-0005-0000-0000-0000DB060000}"/>
    <cellStyle name="Header2 2 3 2 2 2 2 2 2" xfId="18752" xr:uid="{00000000-0005-0000-0000-0000DC060000}"/>
    <cellStyle name="Header2 2 3 2 2 2 2 2 3" xfId="22947" xr:uid="{00000000-0005-0000-0000-0000DD060000}"/>
    <cellStyle name="Header2 2 3 2 2 2 2 2 4" xfId="23278" xr:uid="{00000000-0005-0000-0000-0000DE060000}"/>
    <cellStyle name="Header2 2 3 2 2 2 2 3" xfId="16333" xr:uid="{00000000-0005-0000-0000-0000DF060000}"/>
    <cellStyle name="Header2 2 3 2 2 2 3" xfId="9781" xr:uid="{00000000-0005-0000-0000-0000E0060000}"/>
    <cellStyle name="Header2 2 3 2 2 2 3 2" xfId="18610" xr:uid="{00000000-0005-0000-0000-0000E1060000}"/>
    <cellStyle name="Header2 2 3 2 2 2 3 3" xfId="22805" xr:uid="{00000000-0005-0000-0000-0000E2060000}"/>
    <cellStyle name="Header2 2 3 2 2 2 3 4" xfId="23136" xr:uid="{00000000-0005-0000-0000-0000E3060000}"/>
    <cellStyle name="Header2 2 3 2 2 2 4" xfId="12265" xr:uid="{00000000-0005-0000-0000-0000E4060000}"/>
    <cellStyle name="Header2 2 3 2 2 3" xfId="5312" xr:uid="{00000000-0005-0000-0000-0000E5060000}"/>
    <cellStyle name="Header2 2 3 2 2 3 2" xfId="9658" xr:uid="{00000000-0005-0000-0000-0000E6060000}"/>
    <cellStyle name="Header2 2 3 2 2 3 2 2" xfId="9959" xr:uid="{00000000-0005-0000-0000-0000E7060000}"/>
    <cellStyle name="Header2 2 3 2 2 3 2 2 2" xfId="18788" xr:uid="{00000000-0005-0000-0000-0000E8060000}"/>
    <cellStyle name="Header2 2 3 2 2 3 2 2 3" xfId="22983" xr:uid="{00000000-0005-0000-0000-0000E9060000}"/>
    <cellStyle name="Header2 2 3 2 2 3 2 2 4" xfId="23314" xr:uid="{00000000-0005-0000-0000-0000EA060000}"/>
    <cellStyle name="Header2 2 3 2 2 3 2 3" xfId="16469" xr:uid="{00000000-0005-0000-0000-0000EB060000}"/>
    <cellStyle name="Header2 2 3 2 2 3 3" xfId="9817" xr:uid="{00000000-0005-0000-0000-0000EC060000}"/>
    <cellStyle name="Header2 2 3 2 2 3 3 2" xfId="18646" xr:uid="{00000000-0005-0000-0000-0000ED060000}"/>
    <cellStyle name="Header2 2 3 2 2 3 3 3" xfId="22841" xr:uid="{00000000-0005-0000-0000-0000EE060000}"/>
    <cellStyle name="Header2 2 3 2 2 3 3 4" xfId="23172" xr:uid="{00000000-0005-0000-0000-0000EF060000}"/>
    <cellStyle name="Header2 2 3 2 2 3 4" xfId="13431" xr:uid="{00000000-0005-0000-0000-0000F0060000}"/>
    <cellStyle name="Header2 2 3 2 2 4" xfId="7864" xr:uid="{00000000-0005-0000-0000-0000F1060000}"/>
    <cellStyle name="Header2 2 3 2 2 4 2" xfId="9853" xr:uid="{00000000-0005-0000-0000-0000F2060000}"/>
    <cellStyle name="Header2 2 3 2 2 4 2 2" xfId="18682" xr:uid="{00000000-0005-0000-0000-0000F3060000}"/>
    <cellStyle name="Header2 2 3 2 2 4 2 3" xfId="22877" xr:uid="{00000000-0005-0000-0000-0000F4060000}"/>
    <cellStyle name="Header2 2 3 2 2 4 2 4" xfId="23208" xr:uid="{00000000-0005-0000-0000-0000F5060000}"/>
    <cellStyle name="Header2 2 3 2 2 4 3" xfId="15046" xr:uid="{00000000-0005-0000-0000-0000F6060000}"/>
    <cellStyle name="Header2 2 3 2 2 5" xfId="8980" xr:uid="{00000000-0005-0000-0000-0000F7060000}"/>
    <cellStyle name="Header2 2 3 2 2 5 2" xfId="9887" xr:uid="{00000000-0005-0000-0000-0000F8060000}"/>
    <cellStyle name="Header2 2 3 2 2 5 2 2" xfId="18716" xr:uid="{00000000-0005-0000-0000-0000F9060000}"/>
    <cellStyle name="Header2 2 3 2 2 5 2 3" xfId="22911" xr:uid="{00000000-0005-0000-0000-0000FA060000}"/>
    <cellStyle name="Header2 2 3 2 2 5 2 4" xfId="23242" xr:uid="{00000000-0005-0000-0000-0000FB060000}"/>
    <cellStyle name="Header2 2 3 2 2 5 3" xfId="15821" xr:uid="{00000000-0005-0000-0000-0000FC060000}"/>
    <cellStyle name="Header2 2 3 2 2 6" xfId="9745" xr:uid="{00000000-0005-0000-0000-0000FD060000}"/>
    <cellStyle name="Header2 2 3 2 2 6 2" xfId="18574" xr:uid="{00000000-0005-0000-0000-0000FE060000}"/>
    <cellStyle name="Header2 2 3 2 2 6 3" xfId="22769" xr:uid="{00000000-0005-0000-0000-0000FF060000}"/>
    <cellStyle name="Header2 2 3 2 2 6 4" xfId="23100" xr:uid="{00000000-0005-0000-0000-000000070000}"/>
    <cellStyle name="Header2 2 3 2 2 7" xfId="11018" xr:uid="{00000000-0005-0000-0000-000001070000}"/>
    <cellStyle name="Header2 2 3 2 3" xfId="3103" xr:uid="{00000000-0005-0000-0000-000002070000}"/>
    <cellStyle name="Header2 2 3 2 3 2" xfId="9483" xr:uid="{00000000-0005-0000-0000-000003070000}"/>
    <cellStyle name="Header2 2 3 2 3 2 2" xfId="9911" xr:uid="{00000000-0005-0000-0000-000004070000}"/>
    <cellStyle name="Header2 2 3 2 3 2 2 2" xfId="18740" xr:uid="{00000000-0005-0000-0000-000005070000}"/>
    <cellStyle name="Header2 2 3 2 3 2 2 3" xfId="22935" xr:uid="{00000000-0005-0000-0000-000006070000}"/>
    <cellStyle name="Header2 2 3 2 3 2 2 4" xfId="23266" xr:uid="{00000000-0005-0000-0000-000007070000}"/>
    <cellStyle name="Header2 2 3 2 3 2 3" xfId="16294" xr:uid="{00000000-0005-0000-0000-000008070000}"/>
    <cellStyle name="Header2 2 3 2 3 3" xfId="9769" xr:uid="{00000000-0005-0000-0000-000009070000}"/>
    <cellStyle name="Header2 2 3 2 3 3 2" xfId="18598" xr:uid="{00000000-0005-0000-0000-00000A070000}"/>
    <cellStyle name="Header2 2 3 2 3 3 3" xfId="22793" xr:uid="{00000000-0005-0000-0000-00000B070000}"/>
    <cellStyle name="Header2 2 3 2 3 3 4" xfId="23124" xr:uid="{00000000-0005-0000-0000-00000C070000}"/>
    <cellStyle name="Header2 2 3 2 3 4" xfId="11818" xr:uid="{00000000-0005-0000-0000-00000D070000}"/>
    <cellStyle name="Header2 2 3 2 4" xfId="4693" xr:uid="{00000000-0005-0000-0000-00000E070000}"/>
    <cellStyle name="Header2 2 3 2 4 2" xfId="9619" xr:uid="{00000000-0005-0000-0000-00000F070000}"/>
    <cellStyle name="Header2 2 3 2 4 2 2" xfId="9947" xr:uid="{00000000-0005-0000-0000-000010070000}"/>
    <cellStyle name="Header2 2 3 2 4 2 2 2" xfId="18776" xr:uid="{00000000-0005-0000-0000-000011070000}"/>
    <cellStyle name="Header2 2 3 2 4 2 2 3" xfId="22971" xr:uid="{00000000-0005-0000-0000-000012070000}"/>
    <cellStyle name="Header2 2 3 2 4 2 2 4" xfId="23302" xr:uid="{00000000-0005-0000-0000-000013070000}"/>
    <cellStyle name="Header2 2 3 2 4 2 3" xfId="16430" xr:uid="{00000000-0005-0000-0000-000014070000}"/>
    <cellStyle name="Header2 2 3 2 4 3" xfId="9805" xr:uid="{00000000-0005-0000-0000-000015070000}"/>
    <cellStyle name="Header2 2 3 2 4 3 2" xfId="18634" xr:uid="{00000000-0005-0000-0000-000016070000}"/>
    <cellStyle name="Header2 2 3 2 4 3 3" xfId="22829" xr:uid="{00000000-0005-0000-0000-000017070000}"/>
    <cellStyle name="Header2 2 3 2 4 3 4" xfId="23160" xr:uid="{00000000-0005-0000-0000-000018070000}"/>
    <cellStyle name="Header2 2 3 2 4 4" xfId="12984" xr:uid="{00000000-0005-0000-0000-000019070000}"/>
    <cellStyle name="Header2 2 3 2 5" xfId="6873" xr:uid="{00000000-0005-0000-0000-00001A070000}"/>
    <cellStyle name="Header2 2 3 2 5 2" xfId="9841" xr:uid="{00000000-0005-0000-0000-00001B070000}"/>
    <cellStyle name="Header2 2 3 2 5 2 2" xfId="18670" xr:uid="{00000000-0005-0000-0000-00001C070000}"/>
    <cellStyle name="Header2 2 3 2 5 2 3" xfId="22865" xr:uid="{00000000-0005-0000-0000-00001D070000}"/>
    <cellStyle name="Header2 2 3 2 5 2 4" xfId="23196" xr:uid="{00000000-0005-0000-0000-00001E070000}"/>
    <cellStyle name="Header2 2 3 2 5 3" xfId="14454" xr:uid="{00000000-0005-0000-0000-00001F070000}"/>
    <cellStyle name="Header2 2 3 2 6" xfId="8878" xr:uid="{00000000-0005-0000-0000-000020070000}"/>
    <cellStyle name="Header2 2 3 2 6 2" xfId="9875" xr:uid="{00000000-0005-0000-0000-000021070000}"/>
    <cellStyle name="Header2 2 3 2 6 2 2" xfId="18704" xr:uid="{00000000-0005-0000-0000-000022070000}"/>
    <cellStyle name="Header2 2 3 2 6 2 3" xfId="22899" xr:uid="{00000000-0005-0000-0000-000023070000}"/>
    <cellStyle name="Header2 2 3 2 6 2 4" xfId="23230" xr:uid="{00000000-0005-0000-0000-000024070000}"/>
    <cellStyle name="Header2 2 3 2 6 3" xfId="15719" xr:uid="{00000000-0005-0000-0000-000025070000}"/>
    <cellStyle name="Header2 2 3 2 7" xfId="9733" xr:uid="{00000000-0005-0000-0000-000026070000}"/>
    <cellStyle name="Header2 2 3 2 7 2" xfId="18562" xr:uid="{00000000-0005-0000-0000-000027070000}"/>
    <cellStyle name="Header2 2 3 2 7 3" xfId="22757" xr:uid="{00000000-0005-0000-0000-000028070000}"/>
    <cellStyle name="Header2 2 3 2 7 4" xfId="23088" xr:uid="{00000000-0005-0000-0000-000029070000}"/>
    <cellStyle name="Header2 2 3 2 8" xfId="10418" xr:uid="{00000000-0005-0000-0000-00002A070000}"/>
    <cellStyle name="Header2 2 3 3" xfId="1954" xr:uid="{00000000-0005-0000-0000-00002B070000}"/>
    <cellStyle name="Header2 2 3 3 2" xfId="3721" xr:uid="{00000000-0005-0000-0000-00002C070000}"/>
    <cellStyle name="Header2 2 3 3 2 2" xfId="9521" xr:uid="{00000000-0005-0000-0000-00002D070000}"/>
    <cellStyle name="Header2 2 3 3 2 2 2" xfId="9922" xr:uid="{00000000-0005-0000-0000-00002E070000}"/>
    <cellStyle name="Header2 2 3 3 2 2 2 2" xfId="18751" xr:uid="{00000000-0005-0000-0000-00002F070000}"/>
    <cellStyle name="Header2 2 3 3 2 2 2 3" xfId="22946" xr:uid="{00000000-0005-0000-0000-000030070000}"/>
    <cellStyle name="Header2 2 3 3 2 2 2 4" xfId="23277" xr:uid="{00000000-0005-0000-0000-000031070000}"/>
    <cellStyle name="Header2 2 3 3 2 2 3" xfId="16332" xr:uid="{00000000-0005-0000-0000-000032070000}"/>
    <cellStyle name="Header2 2 3 3 2 3" xfId="9780" xr:uid="{00000000-0005-0000-0000-000033070000}"/>
    <cellStyle name="Header2 2 3 3 2 3 2" xfId="18609" xr:uid="{00000000-0005-0000-0000-000034070000}"/>
    <cellStyle name="Header2 2 3 3 2 3 3" xfId="22804" xr:uid="{00000000-0005-0000-0000-000035070000}"/>
    <cellStyle name="Header2 2 3 3 2 3 4" xfId="23135" xr:uid="{00000000-0005-0000-0000-000036070000}"/>
    <cellStyle name="Header2 2 3 3 2 4" xfId="12264" xr:uid="{00000000-0005-0000-0000-000037070000}"/>
    <cellStyle name="Header2 2 3 3 3" xfId="5311" xr:uid="{00000000-0005-0000-0000-000038070000}"/>
    <cellStyle name="Header2 2 3 3 3 2" xfId="9657" xr:uid="{00000000-0005-0000-0000-000039070000}"/>
    <cellStyle name="Header2 2 3 3 3 2 2" xfId="9958" xr:uid="{00000000-0005-0000-0000-00003A070000}"/>
    <cellStyle name="Header2 2 3 3 3 2 2 2" xfId="18787" xr:uid="{00000000-0005-0000-0000-00003B070000}"/>
    <cellStyle name="Header2 2 3 3 3 2 2 3" xfId="22982" xr:uid="{00000000-0005-0000-0000-00003C070000}"/>
    <cellStyle name="Header2 2 3 3 3 2 2 4" xfId="23313" xr:uid="{00000000-0005-0000-0000-00003D070000}"/>
    <cellStyle name="Header2 2 3 3 3 2 3" xfId="16468" xr:uid="{00000000-0005-0000-0000-00003E070000}"/>
    <cellStyle name="Header2 2 3 3 3 3" xfId="9816" xr:uid="{00000000-0005-0000-0000-00003F070000}"/>
    <cellStyle name="Header2 2 3 3 3 3 2" xfId="18645" xr:uid="{00000000-0005-0000-0000-000040070000}"/>
    <cellStyle name="Header2 2 3 3 3 3 3" xfId="22840" xr:uid="{00000000-0005-0000-0000-000041070000}"/>
    <cellStyle name="Header2 2 3 3 3 3 4" xfId="23171" xr:uid="{00000000-0005-0000-0000-000042070000}"/>
    <cellStyle name="Header2 2 3 3 3 4" xfId="13430" xr:uid="{00000000-0005-0000-0000-000043070000}"/>
    <cellStyle name="Header2 2 3 3 4" xfId="7863" xr:uid="{00000000-0005-0000-0000-000044070000}"/>
    <cellStyle name="Header2 2 3 3 4 2" xfId="9852" xr:uid="{00000000-0005-0000-0000-000045070000}"/>
    <cellStyle name="Header2 2 3 3 4 2 2" xfId="18681" xr:uid="{00000000-0005-0000-0000-000046070000}"/>
    <cellStyle name="Header2 2 3 3 4 2 3" xfId="22876" xr:uid="{00000000-0005-0000-0000-000047070000}"/>
    <cellStyle name="Header2 2 3 3 4 2 4" xfId="23207" xr:uid="{00000000-0005-0000-0000-000048070000}"/>
    <cellStyle name="Header2 2 3 3 4 3" xfId="15045" xr:uid="{00000000-0005-0000-0000-000049070000}"/>
    <cellStyle name="Header2 2 3 3 5" xfId="8979" xr:uid="{00000000-0005-0000-0000-00004A070000}"/>
    <cellStyle name="Header2 2 3 3 5 2" xfId="9886" xr:uid="{00000000-0005-0000-0000-00004B070000}"/>
    <cellStyle name="Header2 2 3 3 5 2 2" xfId="18715" xr:uid="{00000000-0005-0000-0000-00004C070000}"/>
    <cellStyle name="Header2 2 3 3 5 2 3" xfId="22910" xr:uid="{00000000-0005-0000-0000-00004D070000}"/>
    <cellStyle name="Header2 2 3 3 5 2 4" xfId="23241" xr:uid="{00000000-0005-0000-0000-00004E070000}"/>
    <cellStyle name="Header2 2 3 3 5 3" xfId="15820" xr:uid="{00000000-0005-0000-0000-00004F070000}"/>
    <cellStyle name="Header2 2 3 3 6" xfId="9744" xr:uid="{00000000-0005-0000-0000-000050070000}"/>
    <cellStyle name="Header2 2 3 3 6 2" xfId="18573" xr:uid="{00000000-0005-0000-0000-000051070000}"/>
    <cellStyle name="Header2 2 3 3 6 3" xfId="22768" xr:uid="{00000000-0005-0000-0000-000052070000}"/>
    <cellStyle name="Header2 2 3 3 6 4" xfId="23099" xr:uid="{00000000-0005-0000-0000-000053070000}"/>
    <cellStyle name="Header2 2 3 3 7" xfId="11017" xr:uid="{00000000-0005-0000-0000-000054070000}"/>
    <cellStyle name="Header2 2 3 4" xfId="2978" xr:uid="{00000000-0005-0000-0000-000055070000}"/>
    <cellStyle name="Header2 2 3 4 2" xfId="9464" xr:uid="{00000000-0005-0000-0000-000056070000}"/>
    <cellStyle name="Header2 2 3 4 2 2" xfId="9905" xr:uid="{00000000-0005-0000-0000-000057070000}"/>
    <cellStyle name="Header2 2 3 4 2 2 2" xfId="18734" xr:uid="{00000000-0005-0000-0000-000058070000}"/>
    <cellStyle name="Header2 2 3 4 2 2 3" xfId="22929" xr:uid="{00000000-0005-0000-0000-000059070000}"/>
    <cellStyle name="Header2 2 3 4 2 2 4" xfId="23260" xr:uid="{00000000-0005-0000-0000-00005A070000}"/>
    <cellStyle name="Header2 2 3 4 2 3" xfId="16275" xr:uid="{00000000-0005-0000-0000-00005B070000}"/>
    <cellStyle name="Header2 2 3 4 3" xfId="9763" xr:uid="{00000000-0005-0000-0000-00005C070000}"/>
    <cellStyle name="Header2 2 3 4 3 2" xfId="18592" xr:uid="{00000000-0005-0000-0000-00005D070000}"/>
    <cellStyle name="Header2 2 3 4 3 3" xfId="22787" xr:uid="{00000000-0005-0000-0000-00005E070000}"/>
    <cellStyle name="Header2 2 3 4 3 4" xfId="23118" xr:uid="{00000000-0005-0000-0000-00005F070000}"/>
    <cellStyle name="Header2 2 3 4 4" xfId="11715" xr:uid="{00000000-0005-0000-0000-000060070000}"/>
    <cellStyle name="Header2 2 3 5" xfId="4568" xr:uid="{00000000-0005-0000-0000-000061070000}"/>
    <cellStyle name="Header2 2 3 5 2" xfId="9600" xr:uid="{00000000-0005-0000-0000-000062070000}"/>
    <cellStyle name="Header2 2 3 5 2 2" xfId="9941" xr:uid="{00000000-0005-0000-0000-000063070000}"/>
    <cellStyle name="Header2 2 3 5 2 2 2" xfId="18770" xr:uid="{00000000-0005-0000-0000-000064070000}"/>
    <cellStyle name="Header2 2 3 5 2 2 3" xfId="22965" xr:uid="{00000000-0005-0000-0000-000065070000}"/>
    <cellStyle name="Header2 2 3 5 2 2 4" xfId="23296" xr:uid="{00000000-0005-0000-0000-000066070000}"/>
    <cellStyle name="Header2 2 3 5 2 3" xfId="16411" xr:uid="{00000000-0005-0000-0000-000067070000}"/>
    <cellStyle name="Header2 2 3 5 3" xfId="9799" xr:uid="{00000000-0005-0000-0000-000068070000}"/>
    <cellStyle name="Header2 2 3 5 3 2" xfId="18628" xr:uid="{00000000-0005-0000-0000-000069070000}"/>
    <cellStyle name="Header2 2 3 5 3 3" xfId="22823" xr:uid="{00000000-0005-0000-0000-00006A070000}"/>
    <cellStyle name="Header2 2 3 5 3 4" xfId="23154" xr:uid="{00000000-0005-0000-0000-00006B070000}"/>
    <cellStyle name="Header2 2 3 5 4" xfId="12882" xr:uid="{00000000-0005-0000-0000-00006C070000}"/>
    <cellStyle name="Header2 2 3 6" xfId="6690" xr:uid="{00000000-0005-0000-0000-00006D070000}"/>
    <cellStyle name="Header2 2 3 6 2" xfId="9835" xr:uid="{00000000-0005-0000-0000-00006E070000}"/>
    <cellStyle name="Header2 2 3 6 2 2" xfId="18664" xr:uid="{00000000-0005-0000-0000-00006F070000}"/>
    <cellStyle name="Header2 2 3 6 2 3" xfId="22859" xr:uid="{00000000-0005-0000-0000-000070070000}"/>
    <cellStyle name="Header2 2 3 6 2 4" xfId="23190" xr:uid="{00000000-0005-0000-0000-000071070000}"/>
    <cellStyle name="Header2 2 3 6 3" xfId="14333" xr:uid="{00000000-0005-0000-0000-000072070000}"/>
    <cellStyle name="Header2 2 3 7" xfId="8846" xr:uid="{00000000-0005-0000-0000-000073070000}"/>
    <cellStyle name="Header2 2 3 7 2" xfId="9869" xr:uid="{00000000-0005-0000-0000-000074070000}"/>
    <cellStyle name="Header2 2 3 7 2 2" xfId="18698" xr:uid="{00000000-0005-0000-0000-000075070000}"/>
    <cellStyle name="Header2 2 3 7 2 3" xfId="22893" xr:uid="{00000000-0005-0000-0000-000076070000}"/>
    <cellStyle name="Header2 2 3 7 2 4" xfId="23224" xr:uid="{00000000-0005-0000-0000-000077070000}"/>
    <cellStyle name="Header2 2 3 7 3" xfId="15687" xr:uid="{00000000-0005-0000-0000-000078070000}"/>
    <cellStyle name="Header2 2 3 8" xfId="9727" xr:uid="{00000000-0005-0000-0000-000079070000}"/>
    <cellStyle name="Header2 2 3 8 2" xfId="18556" xr:uid="{00000000-0005-0000-0000-00007A070000}"/>
    <cellStyle name="Header2 2 3 8 3" xfId="22751" xr:uid="{00000000-0005-0000-0000-00007B070000}"/>
    <cellStyle name="Header2 2 3 8 4" xfId="23082" xr:uid="{00000000-0005-0000-0000-00007C070000}"/>
    <cellStyle name="Header2 2 3 9" xfId="10294" xr:uid="{00000000-0005-0000-0000-00007D070000}"/>
    <cellStyle name="Header2 2 4" xfId="1055" xr:uid="{00000000-0005-0000-0000-00007E070000}"/>
    <cellStyle name="Header2 2 4 2" xfId="864" xr:uid="{00000000-0005-0000-0000-00007F070000}"/>
    <cellStyle name="Header2 2 4 2 2" xfId="1957" xr:uid="{00000000-0005-0000-0000-000080070000}"/>
    <cellStyle name="Header2 2 4 2 2 2" xfId="3724" xr:uid="{00000000-0005-0000-0000-000081070000}"/>
    <cellStyle name="Header2 2 4 2 2 2 2" xfId="9524" xr:uid="{00000000-0005-0000-0000-000082070000}"/>
    <cellStyle name="Header2 2 4 2 2 2 2 2" xfId="9925" xr:uid="{00000000-0005-0000-0000-000083070000}"/>
    <cellStyle name="Header2 2 4 2 2 2 2 2 2" xfId="18754" xr:uid="{00000000-0005-0000-0000-000084070000}"/>
    <cellStyle name="Header2 2 4 2 2 2 2 2 3" xfId="22949" xr:uid="{00000000-0005-0000-0000-000085070000}"/>
    <cellStyle name="Header2 2 4 2 2 2 2 2 4" xfId="23280" xr:uid="{00000000-0005-0000-0000-000086070000}"/>
    <cellStyle name="Header2 2 4 2 2 2 2 3" xfId="16335" xr:uid="{00000000-0005-0000-0000-000087070000}"/>
    <cellStyle name="Header2 2 4 2 2 2 3" xfId="9783" xr:uid="{00000000-0005-0000-0000-000088070000}"/>
    <cellStyle name="Header2 2 4 2 2 2 3 2" xfId="18612" xr:uid="{00000000-0005-0000-0000-000089070000}"/>
    <cellStyle name="Header2 2 4 2 2 2 3 3" xfId="22807" xr:uid="{00000000-0005-0000-0000-00008A070000}"/>
    <cellStyle name="Header2 2 4 2 2 2 3 4" xfId="23138" xr:uid="{00000000-0005-0000-0000-00008B070000}"/>
    <cellStyle name="Header2 2 4 2 2 2 4" xfId="12267" xr:uid="{00000000-0005-0000-0000-00008C070000}"/>
    <cellStyle name="Header2 2 4 2 2 3" xfId="5314" xr:uid="{00000000-0005-0000-0000-00008D070000}"/>
    <cellStyle name="Header2 2 4 2 2 3 2" xfId="9660" xr:uid="{00000000-0005-0000-0000-00008E070000}"/>
    <cellStyle name="Header2 2 4 2 2 3 2 2" xfId="9961" xr:uid="{00000000-0005-0000-0000-00008F070000}"/>
    <cellStyle name="Header2 2 4 2 2 3 2 2 2" xfId="18790" xr:uid="{00000000-0005-0000-0000-000090070000}"/>
    <cellStyle name="Header2 2 4 2 2 3 2 2 3" xfId="22985" xr:uid="{00000000-0005-0000-0000-000091070000}"/>
    <cellStyle name="Header2 2 4 2 2 3 2 2 4" xfId="23316" xr:uid="{00000000-0005-0000-0000-000092070000}"/>
    <cellStyle name="Header2 2 4 2 2 3 2 3" xfId="16471" xr:uid="{00000000-0005-0000-0000-000093070000}"/>
    <cellStyle name="Header2 2 4 2 2 3 3" xfId="9819" xr:uid="{00000000-0005-0000-0000-000094070000}"/>
    <cellStyle name="Header2 2 4 2 2 3 3 2" xfId="18648" xr:uid="{00000000-0005-0000-0000-000095070000}"/>
    <cellStyle name="Header2 2 4 2 2 3 3 3" xfId="22843" xr:uid="{00000000-0005-0000-0000-000096070000}"/>
    <cellStyle name="Header2 2 4 2 2 3 3 4" xfId="23174" xr:uid="{00000000-0005-0000-0000-000097070000}"/>
    <cellStyle name="Header2 2 4 2 2 3 4" xfId="13433" xr:uid="{00000000-0005-0000-0000-000098070000}"/>
    <cellStyle name="Header2 2 4 2 2 4" xfId="7866" xr:uid="{00000000-0005-0000-0000-000099070000}"/>
    <cellStyle name="Header2 2 4 2 2 4 2" xfId="9855" xr:uid="{00000000-0005-0000-0000-00009A070000}"/>
    <cellStyle name="Header2 2 4 2 2 4 2 2" xfId="18684" xr:uid="{00000000-0005-0000-0000-00009B070000}"/>
    <cellStyle name="Header2 2 4 2 2 4 2 3" xfId="22879" xr:uid="{00000000-0005-0000-0000-00009C070000}"/>
    <cellStyle name="Header2 2 4 2 2 4 2 4" xfId="23210" xr:uid="{00000000-0005-0000-0000-00009D070000}"/>
    <cellStyle name="Header2 2 4 2 2 4 3" xfId="15048" xr:uid="{00000000-0005-0000-0000-00009E070000}"/>
    <cellStyle name="Header2 2 4 2 2 5" xfId="8982" xr:uid="{00000000-0005-0000-0000-00009F070000}"/>
    <cellStyle name="Header2 2 4 2 2 5 2" xfId="9889" xr:uid="{00000000-0005-0000-0000-0000A0070000}"/>
    <cellStyle name="Header2 2 4 2 2 5 2 2" xfId="18718" xr:uid="{00000000-0005-0000-0000-0000A1070000}"/>
    <cellStyle name="Header2 2 4 2 2 5 2 3" xfId="22913" xr:uid="{00000000-0005-0000-0000-0000A2070000}"/>
    <cellStyle name="Header2 2 4 2 2 5 2 4" xfId="23244" xr:uid="{00000000-0005-0000-0000-0000A3070000}"/>
    <cellStyle name="Header2 2 4 2 2 5 3" xfId="15823" xr:uid="{00000000-0005-0000-0000-0000A4070000}"/>
    <cellStyle name="Header2 2 4 2 2 6" xfId="9747" xr:uid="{00000000-0005-0000-0000-0000A5070000}"/>
    <cellStyle name="Header2 2 4 2 2 6 2" xfId="18576" xr:uid="{00000000-0005-0000-0000-0000A6070000}"/>
    <cellStyle name="Header2 2 4 2 2 6 3" xfId="22771" xr:uid="{00000000-0005-0000-0000-0000A7070000}"/>
    <cellStyle name="Header2 2 4 2 2 6 4" xfId="23102" xr:uid="{00000000-0005-0000-0000-0000A8070000}"/>
    <cellStyle name="Header2 2 4 2 2 7" xfId="11020" xr:uid="{00000000-0005-0000-0000-0000A9070000}"/>
    <cellStyle name="Header2 2 4 2 3" xfId="3050" xr:uid="{00000000-0005-0000-0000-0000AA070000}"/>
    <cellStyle name="Header2 2 4 2 3 2" xfId="9479" xr:uid="{00000000-0005-0000-0000-0000AB070000}"/>
    <cellStyle name="Header2 2 4 2 3 2 2" xfId="9908" xr:uid="{00000000-0005-0000-0000-0000AC070000}"/>
    <cellStyle name="Header2 2 4 2 3 2 2 2" xfId="18737" xr:uid="{00000000-0005-0000-0000-0000AD070000}"/>
    <cellStyle name="Header2 2 4 2 3 2 2 3" xfId="22932" xr:uid="{00000000-0005-0000-0000-0000AE070000}"/>
    <cellStyle name="Header2 2 4 2 3 2 2 4" xfId="23263" xr:uid="{00000000-0005-0000-0000-0000AF070000}"/>
    <cellStyle name="Header2 2 4 2 3 2 3" xfId="16290" xr:uid="{00000000-0005-0000-0000-0000B0070000}"/>
    <cellStyle name="Header2 2 4 2 3 3" xfId="9766" xr:uid="{00000000-0005-0000-0000-0000B1070000}"/>
    <cellStyle name="Header2 2 4 2 3 3 2" xfId="18595" xr:uid="{00000000-0005-0000-0000-0000B2070000}"/>
    <cellStyle name="Header2 2 4 2 3 3 3" xfId="22790" xr:uid="{00000000-0005-0000-0000-0000B3070000}"/>
    <cellStyle name="Header2 2 4 2 3 3 4" xfId="23121" xr:uid="{00000000-0005-0000-0000-0000B4070000}"/>
    <cellStyle name="Header2 2 4 2 3 4" xfId="11784" xr:uid="{00000000-0005-0000-0000-0000B5070000}"/>
    <cellStyle name="Header2 2 4 2 4" xfId="4640" xr:uid="{00000000-0005-0000-0000-0000B6070000}"/>
    <cellStyle name="Header2 2 4 2 4 2" xfId="9615" xr:uid="{00000000-0005-0000-0000-0000B7070000}"/>
    <cellStyle name="Header2 2 4 2 4 2 2" xfId="9944" xr:uid="{00000000-0005-0000-0000-0000B8070000}"/>
    <cellStyle name="Header2 2 4 2 4 2 2 2" xfId="18773" xr:uid="{00000000-0005-0000-0000-0000B9070000}"/>
    <cellStyle name="Header2 2 4 2 4 2 2 3" xfId="22968" xr:uid="{00000000-0005-0000-0000-0000BA070000}"/>
    <cellStyle name="Header2 2 4 2 4 2 2 4" xfId="23299" xr:uid="{00000000-0005-0000-0000-0000BB070000}"/>
    <cellStyle name="Header2 2 4 2 4 2 3" xfId="16426" xr:uid="{00000000-0005-0000-0000-0000BC070000}"/>
    <cellStyle name="Header2 2 4 2 4 3" xfId="9802" xr:uid="{00000000-0005-0000-0000-0000BD070000}"/>
    <cellStyle name="Header2 2 4 2 4 3 2" xfId="18631" xr:uid="{00000000-0005-0000-0000-0000BE070000}"/>
    <cellStyle name="Header2 2 4 2 4 3 3" xfId="22826" xr:uid="{00000000-0005-0000-0000-0000BF070000}"/>
    <cellStyle name="Header2 2 4 2 4 3 4" xfId="23157" xr:uid="{00000000-0005-0000-0000-0000C0070000}"/>
    <cellStyle name="Header2 2 4 2 4 4" xfId="12952" xr:uid="{00000000-0005-0000-0000-0000C1070000}"/>
    <cellStyle name="Header2 2 4 2 5" xfId="6802" xr:uid="{00000000-0005-0000-0000-0000C2070000}"/>
    <cellStyle name="Header2 2 4 2 5 2" xfId="9838" xr:uid="{00000000-0005-0000-0000-0000C3070000}"/>
    <cellStyle name="Header2 2 4 2 5 2 2" xfId="18667" xr:uid="{00000000-0005-0000-0000-0000C4070000}"/>
    <cellStyle name="Header2 2 4 2 5 2 3" xfId="22862" xr:uid="{00000000-0005-0000-0000-0000C5070000}"/>
    <cellStyle name="Header2 2 4 2 5 2 4" xfId="23193" xr:uid="{00000000-0005-0000-0000-0000C6070000}"/>
    <cellStyle name="Header2 2 4 2 5 3" xfId="14417" xr:uid="{00000000-0005-0000-0000-0000C7070000}"/>
    <cellStyle name="Header2 2 4 2 6" xfId="8872" xr:uid="{00000000-0005-0000-0000-0000C8070000}"/>
    <cellStyle name="Header2 2 4 2 6 2" xfId="9872" xr:uid="{00000000-0005-0000-0000-0000C9070000}"/>
    <cellStyle name="Header2 2 4 2 6 2 2" xfId="18701" xr:uid="{00000000-0005-0000-0000-0000CA070000}"/>
    <cellStyle name="Header2 2 4 2 6 2 3" xfId="22896" xr:uid="{00000000-0005-0000-0000-0000CB070000}"/>
    <cellStyle name="Header2 2 4 2 6 2 4" xfId="23227" xr:uid="{00000000-0005-0000-0000-0000CC070000}"/>
    <cellStyle name="Header2 2 4 2 6 3" xfId="15713" xr:uid="{00000000-0005-0000-0000-0000CD070000}"/>
    <cellStyle name="Header2 2 4 2 7" xfId="9730" xr:uid="{00000000-0005-0000-0000-0000CE070000}"/>
    <cellStyle name="Header2 2 4 2 7 2" xfId="18559" xr:uid="{00000000-0005-0000-0000-0000CF070000}"/>
    <cellStyle name="Header2 2 4 2 7 3" xfId="22754" xr:uid="{00000000-0005-0000-0000-0000D0070000}"/>
    <cellStyle name="Header2 2 4 2 7 4" xfId="23085" xr:uid="{00000000-0005-0000-0000-0000D1070000}"/>
    <cellStyle name="Header2 2 4 2 8" xfId="10381" xr:uid="{00000000-0005-0000-0000-0000D2070000}"/>
    <cellStyle name="Header2 2 4 3" xfId="1956" xr:uid="{00000000-0005-0000-0000-0000D3070000}"/>
    <cellStyle name="Header2 2 4 3 2" xfId="3723" xr:uid="{00000000-0005-0000-0000-0000D4070000}"/>
    <cellStyle name="Header2 2 4 3 2 2" xfId="9523" xr:uid="{00000000-0005-0000-0000-0000D5070000}"/>
    <cellStyle name="Header2 2 4 3 2 2 2" xfId="9924" xr:uid="{00000000-0005-0000-0000-0000D6070000}"/>
    <cellStyle name="Header2 2 4 3 2 2 2 2" xfId="18753" xr:uid="{00000000-0005-0000-0000-0000D7070000}"/>
    <cellStyle name="Header2 2 4 3 2 2 2 3" xfId="22948" xr:uid="{00000000-0005-0000-0000-0000D8070000}"/>
    <cellStyle name="Header2 2 4 3 2 2 2 4" xfId="23279" xr:uid="{00000000-0005-0000-0000-0000D9070000}"/>
    <cellStyle name="Header2 2 4 3 2 2 3" xfId="16334" xr:uid="{00000000-0005-0000-0000-0000DA070000}"/>
    <cellStyle name="Header2 2 4 3 2 3" xfId="9782" xr:uid="{00000000-0005-0000-0000-0000DB070000}"/>
    <cellStyle name="Header2 2 4 3 2 3 2" xfId="18611" xr:uid="{00000000-0005-0000-0000-0000DC070000}"/>
    <cellStyle name="Header2 2 4 3 2 3 3" xfId="22806" xr:uid="{00000000-0005-0000-0000-0000DD070000}"/>
    <cellStyle name="Header2 2 4 3 2 3 4" xfId="23137" xr:uid="{00000000-0005-0000-0000-0000DE070000}"/>
    <cellStyle name="Header2 2 4 3 2 4" xfId="12266" xr:uid="{00000000-0005-0000-0000-0000DF070000}"/>
    <cellStyle name="Header2 2 4 3 3" xfId="5313" xr:uid="{00000000-0005-0000-0000-0000E0070000}"/>
    <cellStyle name="Header2 2 4 3 3 2" xfId="9659" xr:uid="{00000000-0005-0000-0000-0000E1070000}"/>
    <cellStyle name="Header2 2 4 3 3 2 2" xfId="9960" xr:uid="{00000000-0005-0000-0000-0000E2070000}"/>
    <cellStyle name="Header2 2 4 3 3 2 2 2" xfId="18789" xr:uid="{00000000-0005-0000-0000-0000E3070000}"/>
    <cellStyle name="Header2 2 4 3 3 2 2 3" xfId="22984" xr:uid="{00000000-0005-0000-0000-0000E4070000}"/>
    <cellStyle name="Header2 2 4 3 3 2 2 4" xfId="23315" xr:uid="{00000000-0005-0000-0000-0000E5070000}"/>
    <cellStyle name="Header2 2 4 3 3 2 3" xfId="16470" xr:uid="{00000000-0005-0000-0000-0000E6070000}"/>
    <cellStyle name="Header2 2 4 3 3 3" xfId="9818" xr:uid="{00000000-0005-0000-0000-0000E7070000}"/>
    <cellStyle name="Header2 2 4 3 3 3 2" xfId="18647" xr:uid="{00000000-0005-0000-0000-0000E8070000}"/>
    <cellStyle name="Header2 2 4 3 3 3 3" xfId="22842" xr:uid="{00000000-0005-0000-0000-0000E9070000}"/>
    <cellStyle name="Header2 2 4 3 3 3 4" xfId="23173" xr:uid="{00000000-0005-0000-0000-0000EA070000}"/>
    <cellStyle name="Header2 2 4 3 3 4" xfId="13432" xr:uid="{00000000-0005-0000-0000-0000EB070000}"/>
    <cellStyle name="Header2 2 4 3 4" xfId="7865" xr:uid="{00000000-0005-0000-0000-0000EC070000}"/>
    <cellStyle name="Header2 2 4 3 4 2" xfId="9854" xr:uid="{00000000-0005-0000-0000-0000ED070000}"/>
    <cellStyle name="Header2 2 4 3 4 2 2" xfId="18683" xr:uid="{00000000-0005-0000-0000-0000EE070000}"/>
    <cellStyle name="Header2 2 4 3 4 2 3" xfId="22878" xr:uid="{00000000-0005-0000-0000-0000EF070000}"/>
    <cellStyle name="Header2 2 4 3 4 2 4" xfId="23209" xr:uid="{00000000-0005-0000-0000-0000F0070000}"/>
    <cellStyle name="Header2 2 4 3 4 3" xfId="15047" xr:uid="{00000000-0005-0000-0000-0000F1070000}"/>
    <cellStyle name="Header2 2 4 3 5" xfId="8981" xr:uid="{00000000-0005-0000-0000-0000F2070000}"/>
    <cellStyle name="Header2 2 4 3 5 2" xfId="9888" xr:uid="{00000000-0005-0000-0000-0000F3070000}"/>
    <cellStyle name="Header2 2 4 3 5 2 2" xfId="18717" xr:uid="{00000000-0005-0000-0000-0000F4070000}"/>
    <cellStyle name="Header2 2 4 3 5 2 3" xfId="22912" xr:uid="{00000000-0005-0000-0000-0000F5070000}"/>
    <cellStyle name="Header2 2 4 3 5 2 4" xfId="23243" xr:uid="{00000000-0005-0000-0000-0000F6070000}"/>
    <cellStyle name="Header2 2 4 3 5 3" xfId="15822" xr:uid="{00000000-0005-0000-0000-0000F7070000}"/>
    <cellStyle name="Header2 2 4 3 6" xfId="9746" xr:uid="{00000000-0005-0000-0000-0000F8070000}"/>
    <cellStyle name="Header2 2 4 3 6 2" xfId="18575" xr:uid="{00000000-0005-0000-0000-0000F9070000}"/>
    <cellStyle name="Header2 2 4 3 6 3" xfId="22770" xr:uid="{00000000-0005-0000-0000-0000FA070000}"/>
    <cellStyle name="Header2 2 4 3 6 4" xfId="23101" xr:uid="{00000000-0005-0000-0000-0000FB070000}"/>
    <cellStyle name="Header2 2 4 3 7" xfId="11019" xr:uid="{00000000-0005-0000-0000-0000FC070000}"/>
    <cellStyle name="Header2 2 4 4" xfId="3141" xr:uid="{00000000-0005-0000-0000-0000FD070000}"/>
    <cellStyle name="Header2 2 4 4 2" xfId="9502" xr:uid="{00000000-0005-0000-0000-0000FE070000}"/>
    <cellStyle name="Header2 2 4 4 2 2" xfId="9915" xr:uid="{00000000-0005-0000-0000-0000FF070000}"/>
    <cellStyle name="Header2 2 4 4 2 2 2" xfId="18744" xr:uid="{00000000-0005-0000-0000-000000080000}"/>
    <cellStyle name="Header2 2 4 4 2 2 3" xfId="22939" xr:uid="{00000000-0005-0000-0000-000001080000}"/>
    <cellStyle name="Header2 2 4 4 2 2 4" xfId="23270" xr:uid="{00000000-0005-0000-0000-000002080000}"/>
    <cellStyle name="Header2 2 4 4 2 3" xfId="16313" xr:uid="{00000000-0005-0000-0000-000003080000}"/>
    <cellStyle name="Header2 2 4 4 3" xfId="9773" xr:uid="{00000000-0005-0000-0000-000004080000}"/>
    <cellStyle name="Header2 2 4 4 3 2" xfId="18602" xr:uid="{00000000-0005-0000-0000-000005080000}"/>
    <cellStyle name="Header2 2 4 4 3 3" xfId="22797" xr:uid="{00000000-0005-0000-0000-000006080000}"/>
    <cellStyle name="Header2 2 4 4 3 4" xfId="23128" xr:uid="{00000000-0005-0000-0000-000007080000}"/>
    <cellStyle name="Header2 2 4 4 4" xfId="11856" xr:uid="{00000000-0005-0000-0000-000008080000}"/>
    <cellStyle name="Header2 2 4 5" xfId="4731" xr:uid="{00000000-0005-0000-0000-000009080000}"/>
    <cellStyle name="Header2 2 4 5 2" xfId="9638" xr:uid="{00000000-0005-0000-0000-00000A080000}"/>
    <cellStyle name="Header2 2 4 5 2 2" xfId="9951" xr:uid="{00000000-0005-0000-0000-00000B080000}"/>
    <cellStyle name="Header2 2 4 5 2 2 2" xfId="18780" xr:uid="{00000000-0005-0000-0000-00000C080000}"/>
    <cellStyle name="Header2 2 4 5 2 2 3" xfId="22975" xr:uid="{00000000-0005-0000-0000-00000D080000}"/>
    <cellStyle name="Header2 2 4 5 2 2 4" xfId="23306" xr:uid="{00000000-0005-0000-0000-00000E080000}"/>
    <cellStyle name="Header2 2 4 5 2 3" xfId="16449" xr:uid="{00000000-0005-0000-0000-00000F080000}"/>
    <cellStyle name="Header2 2 4 5 3" xfId="9809" xr:uid="{00000000-0005-0000-0000-000010080000}"/>
    <cellStyle name="Header2 2 4 5 3 2" xfId="18638" xr:uid="{00000000-0005-0000-0000-000011080000}"/>
    <cellStyle name="Header2 2 4 5 3 3" xfId="22833" xr:uid="{00000000-0005-0000-0000-000012080000}"/>
    <cellStyle name="Header2 2 4 5 3 4" xfId="23164" xr:uid="{00000000-0005-0000-0000-000013080000}"/>
    <cellStyle name="Header2 2 4 5 4" xfId="13022" xr:uid="{00000000-0005-0000-0000-000014080000}"/>
    <cellStyle name="Header2 2 4 6" xfId="6983" xr:uid="{00000000-0005-0000-0000-000015080000}"/>
    <cellStyle name="Header2 2 4 6 2" xfId="9845" xr:uid="{00000000-0005-0000-0000-000016080000}"/>
    <cellStyle name="Header2 2 4 6 2 2" xfId="18674" xr:uid="{00000000-0005-0000-0000-000017080000}"/>
    <cellStyle name="Header2 2 4 6 2 3" xfId="22869" xr:uid="{00000000-0005-0000-0000-000018080000}"/>
    <cellStyle name="Header2 2 4 6 2 4" xfId="23200" xr:uid="{00000000-0005-0000-0000-000019080000}"/>
    <cellStyle name="Header2 2 4 6 3" xfId="14535" xr:uid="{00000000-0005-0000-0000-00001A080000}"/>
    <cellStyle name="Header2 2 4 7" xfId="8915" xr:uid="{00000000-0005-0000-0000-00001B080000}"/>
    <cellStyle name="Header2 2 4 7 2" xfId="9879" xr:uid="{00000000-0005-0000-0000-00001C080000}"/>
    <cellStyle name="Header2 2 4 7 2 2" xfId="18708" xr:uid="{00000000-0005-0000-0000-00001D080000}"/>
    <cellStyle name="Header2 2 4 7 2 3" xfId="22903" xr:uid="{00000000-0005-0000-0000-00001E080000}"/>
    <cellStyle name="Header2 2 4 7 2 4" xfId="23234" xr:uid="{00000000-0005-0000-0000-00001F080000}"/>
    <cellStyle name="Header2 2 4 7 3" xfId="15756" xr:uid="{00000000-0005-0000-0000-000020080000}"/>
    <cellStyle name="Header2 2 4 8" xfId="9737" xr:uid="{00000000-0005-0000-0000-000021080000}"/>
    <cellStyle name="Header2 2 4 8 2" xfId="18566" xr:uid="{00000000-0005-0000-0000-000022080000}"/>
    <cellStyle name="Header2 2 4 8 3" xfId="22761" xr:uid="{00000000-0005-0000-0000-000023080000}"/>
    <cellStyle name="Header2 2 4 8 4" xfId="23092" xr:uid="{00000000-0005-0000-0000-000024080000}"/>
    <cellStyle name="Header2 2 4 9" xfId="10497" xr:uid="{00000000-0005-0000-0000-000025080000}"/>
    <cellStyle name="Header2 2 5" xfId="938" xr:uid="{00000000-0005-0000-0000-000026080000}"/>
    <cellStyle name="Header2 2 5 2" xfId="1958" xr:uid="{00000000-0005-0000-0000-000027080000}"/>
    <cellStyle name="Header2 2 5 2 2" xfId="3725" xr:uid="{00000000-0005-0000-0000-000028080000}"/>
    <cellStyle name="Header2 2 5 2 2 2" xfId="9525" xr:uid="{00000000-0005-0000-0000-000029080000}"/>
    <cellStyle name="Header2 2 5 2 2 2 2" xfId="9926" xr:uid="{00000000-0005-0000-0000-00002A080000}"/>
    <cellStyle name="Header2 2 5 2 2 2 2 2" xfId="18755" xr:uid="{00000000-0005-0000-0000-00002B080000}"/>
    <cellStyle name="Header2 2 5 2 2 2 2 3" xfId="22950" xr:uid="{00000000-0005-0000-0000-00002C080000}"/>
    <cellStyle name="Header2 2 5 2 2 2 2 4" xfId="23281" xr:uid="{00000000-0005-0000-0000-00002D080000}"/>
    <cellStyle name="Header2 2 5 2 2 2 3" xfId="16336" xr:uid="{00000000-0005-0000-0000-00002E080000}"/>
    <cellStyle name="Header2 2 5 2 2 3" xfId="9784" xr:uid="{00000000-0005-0000-0000-00002F080000}"/>
    <cellStyle name="Header2 2 5 2 2 3 2" xfId="18613" xr:uid="{00000000-0005-0000-0000-000030080000}"/>
    <cellStyle name="Header2 2 5 2 2 3 3" xfId="22808" xr:uid="{00000000-0005-0000-0000-000031080000}"/>
    <cellStyle name="Header2 2 5 2 2 3 4" xfId="23139" xr:uid="{00000000-0005-0000-0000-000032080000}"/>
    <cellStyle name="Header2 2 5 2 2 4" xfId="12268" xr:uid="{00000000-0005-0000-0000-000033080000}"/>
    <cellStyle name="Header2 2 5 2 3" xfId="5315" xr:uid="{00000000-0005-0000-0000-000034080000}"/>
    <cellStyle name="Header2 2 5 2 3 2" xfId="9661" xr:uid="{00000000-0005-0000-0000-000035080000}"/>
    <cellStyle name="Header2 2 5 2 3 2 2" xfId="9962" xr:uid="{00000000-0005-0000-0000-000036080000}"/>
    <cellStyle name="Header2 2 5 2 3 2 2 2" xfId="18791" xr:uid="{00000000-0005-0000-0000-000037080000}"/>
    <cellStyle name="Header2 2 5 2 3 2 2 3" xfId="22986" xr:uid="{00000000-0005-0000-0000-000038080000}"/>
    <cellStyle name="Header2 2 5 2 3 2 2 4" xfId="23317" xr:uid="{00000000-0005-0000-0000-000039080000}"/>
    <cellStyle name="Header2 2 5 2 3 2 3" xfId="16472" xr:uid="{00000000-0005-0000-0000-00003A080000}"/>
    <cellStyle name="Header2 2 5 2 3 3" xfId="9820" xr:uid="{00000000-0005-0000-0000-00003B080000}"/>
    <cellStyle name="Header2 2 5 2 3 3 2" xfId="18649" xr:uid="{00000000-0005-0000-0000-00003C080000}"/>
    <cellStyle name="Header2 2 5 2 3 3 3" xfId="22844" xr:uid="{00000000-0005-0000-0000-00003D080000}"/>
    <cellStyle name="Header2 2 5 2 3 3 4" xfId="23175" xr:uid="{00000000-0005-0000-0000-00003E080000}"/>
    <cellStyle name="Header2 2 5 2 3 4" xfId="13434" xr:uid="{00000000-0005-0000-0000-00003F080000}"/>
    <cellStyle name="Header2 2 5 2 4" xfId="7867" xr:uid="{00000000-0005-0000-0000-000040080000}"/>
    <cellStyle name="Header2 2 5 2 4 2" xfId="9856" xr:uid="{00000000-0005-0000-0000-000041080000}"/>
    <cellStyle name="Header2 2 5 2 4 2 2" xfId="18685" xr:uid="{00000000-0005-0000-0000-000042080000}"/>
    <cellStyle name="Header2 2 5 2 4 2 3" xfId="22880" xr:uid="{00000000-0005-0000-0000-000043080000}"/>
    <cellStyle name="Header2 2 5 2 4 2 4" xfId="23211" xr:uid="{00000000-0005-0000-0000-000044080000}"/>
    <cellStyle name="Header2 2 5 2 4 3" xfId="15049" xr:uid="{00000000-0005-0000-0000-000045080000}"/>
    <cellStyle name="Header2 2 5 2 5" xfId="8983" xr:uid="{00000000-0005-0000-0000-000046080000}"/>
    <cellStyle name="Header2 2 5 2 5 2" xfId="9890" xr:uid="{00000000-0005-0000-0000-000047080000}"/>
    <cellStyle name="Header2 2 5 2 5 2 2" xfId="18719" xr:uid="{00000000-0005-0000-0000-000048080000}"/>
    <cellStyle name="Header2 2 5 2 5 2 3" xfId="22914" xr:uid="{00000000-0005-0000-0000-000049080000}"/>
    <cellStyle name="Header2 2 5 2 5 2 4" xfId="23245" xr:uid="{00000000-0005-0000-0000-00004A080000}"/>
    <cellStyle name="Header2 2 5 2 5 3" xfId="15824" xr:uid="{00000000-0005-0000-0000-00004B080000}"/>
    <cellStyle name="Header2 2 5 2 6" xfId="9748" xr:uid="{00000000-0005-0000-0000-00004C080000}"/>
    <cellStyle name="Header2 2 5 2 6 2" xfId="18577" xr:uid="{00000000-0005-0000-0000-00004D080000}"/>
    <cellStyle name="Header2 2 5 2 6 3" xfId="22772" xr:uid="{00000000-0005-0000-0000-00004E080000}"/>
    <cellStyle name="Header2 2 5 2 6 4" xfId="23103" xr:uid="{00000000-0005-0000-0000-00004F080000}"/>
    <cellStyle name="Header2 2 5 2 7" xfId="11021" xr:uid="{00000000-0005-0000-0000-000050080000}"/>
    <cellStyle name="Header2 2 5 3" xfId="3104" xr:uid="{00000000-0005-0000-0000-000051080000}"/>
    <cellStyle name="Header2 2 5 3 2" xfId="9484" xr:uid="{00000000-0005-0000-0000-000052080000}"/>
    <cellStyle name="Header2 2 5 3 2 2" xfId="9912" xr:uid="{00000000-0005-0000-0000-000053080000}"/>
    <cellStyle name="Header2 2 5 3 2 2 2" xfId="18741" xr:uid="{00000000-0005-0000-0000-000054080000}"/>
    <cellStyle name="Header2 2 5 3 2 2 3" xfId="22936" xr:uid="{00000000-0005-0000-0000-000055080000}"/>
    <cellStyle name="Header2 2 5 3 2 2 4" xfId="23267" xr:uid="{00000000-0005-0000-0000-000056080000}"/>
    <cellStyle name="Header2 2 5 3 2 3" xfId="16295" xr:uid="{00000000-0005-0000-0000-000057080000}"/>
    <cellStyle name="Header2 2 5 3 3" xfId="9770" xr:uid="{00000000-0005-0000-0000-000058080000}"/>
    <cellStyle name="Header2 2 5 3 3 2" xfId="18599" xr:uid="{00000000-0005-0000-0000-000059080000}"/>
    <cellStyle name="Header2 2 5 3 3 3" xfId="22794" xr:uid="{00000000-0005-0000-0000-00005A080000}"/>
    <cellStyle name="Header2 2 5 3 3 4" xfId="23125" xr:uid="{00000000-0005-0000-0000-00005B080000}"/>
    <cellStyle name="Header2 2 5 3 4" xfId="11819" xr:uid="{00000000-0005-0000-0000-00005C080000}"/>
    <cellStyle name="Header2 2 5 4" xfId="4694" xr:uid="{00000000-0005-0000-0000-00005D080000}"/>
    <cellStyle name="Header2 2 5 4 2" xfId="9620" xr:uid="{00000000-0005-0000-0000-00005E080000}"/>
    <cellStyle name="Header2 2 5 4 2 2" xfId="9948" xr:uid="{00000000-0005-0000-0000-00005F080000}"/>
    <cellStyle name="Header2 2 5 4 2 2 2" xfId="18777" xr:uid="{00000000-0005-0000-0000-000060080000}"/>
    <cellStyle name="Header2 2 5 4 2 2 3" xfId="22972" xr:uid="{00000000-0005-0000-0000-000061080000}"/>
    <cellStyle name="Header2 2 5 4 2 2 4" xfId="23303" xr:uid="{00000000-0005-0000-0000-000062080000}"/>
    <cellStyle name="Header2 2 5 4 2 3" xfId="16431" xr:uid="{00000000-0005-0000-0000-000063080000}"/>
    <cellStyle name="Header2 2 5 4 3" xfId="9806" xr:uid="{00000000-0005-0000-0000-000064080000}"/>
    <cellStyle name="Header2 2 5 4 3 2" xfId="18635" xr:uid="{00000000-0005-0000-0000-000065080000}"/>
    <cellStyle name="Header2 2 5 4 3 3" xfId="22830" xr:uid="{00000000-0005-0000-0000-000066080000}"/>
    <cellStyle name="Header2 2 5 4 3 4" xfId="23161" xr:uid="{00000000-0005-0000-0000-000067080000}"/>
    <cellStyle name="Header2 2 5 4 4" xfId="12985" xr:uid="{00000000-0005-0000-0000-000068080000}"/>
    <cellStyle name="Header2 2 5 5" xfId="6874" xr:uid="{00000000-0005-0000-0000-000069080000}"/>
    <cellStyle name="Header2 2 5 5 2" xfId="9842" xr:uid="{00000000-0005-0000-0000-00006A080000}"/>
    <cellStyle name="Header2 2 5 5 2 2" xfId="18671" xr:uid="{00000000-0005-0000-0000-00006B080000}"/>
    <cellStyle name="Header2 2 5 5 2 3" xfId="22866" xr:uid="{00000000-0005-0000-0000-00006C080000}"/>
    <cellStyle name="Header2 2 5 5 2 4" xfId="23197" xr:uid="{00000000-0005-0000-0000-00006D080000}"/>
    <cellStyle name="Header2 2 5 5 3" xfId="14455" xr:uid="{00000000-0005-0000-0000-00006E080000}"/>
    <cellStyle name="Header2 2 5 6" xfId="8879" xr:uid="{00000000-0005-0000-0000-00006F080000}"/>
    <cellStyle name="Header2 2 5 6 2" xfId="9876" xr:uid="{00000000-0005-0000-0000-000070080000}"/>
    <cellStyle name="Header2 2 5 6 2 2" xfId="18705" xr:uid="{00000000-0005-0000-0000-000071080000}"/>
    <cellStyle name="Header2 2 5 6 2 3" xfId="22900" xr:uid="{00000000-0005-0000-0000-000072080000}"/>
    <cellStyle name="Header2 2 5 6 2 4" xfId="23231" xr:uid="{00000000-0005-0000-0000-000073080000}"/>
    <cellStyle name="Header2 2 5 6 3" xfId="15720" xr:uid="{00000000-0005-0000-0000-000074080000}"/>
    <cellStyle name="Header2 2 5 7" xfId="9734" xr:uid="{00000000-0005-0000-0000-000075080000}"/>
    <cellStyle name="Header2 2 5 7 2" xfId="18563" xr:uid="{00000000-0005-0000-0000-000076080000}"/>
    <cellStyle name="Header2 2 5 7 3" xfId="22758" xr:uid="{00000000-0005-0000-0000-000077080000}"/>
    <cellStyle name="Header2 2 5 7 4" xfId="23089" xr:uid="{00000000-0005-0000-0000-000078080000}"/>
    <cellStyle name="Header2 2 5 8" xfId="10419" xr:uid="{00000000-0005-0000-0000-000079080000}"/>
    <cellStyle name="Header2 2 6" xfId="1951" xr:uid="{00000000-0005-0000-0000-00007A080000}"/>
    <cellStyle name="Header2 2 6 2" xfId="3718" xr:uid="{00000000-0005-0000-0000-00007B080000}"/>
    <cellStyle name="Header2 2 6 2 2" xfId="9518" xr:uid="{00000000-0005-0000-0000-00007C080000}"/>
    <cellStyle name="Header2 2 6 2 2 2" xfId="9919" xr:uid="{00000000-0005-0000-0000-00007D080000}"/>
    <cellStyle name="Header2 2 6 2 2 2 2" xfId="18748" xr:uid="{00000000-0005-0000-0000-00007E080000}"/>
    <cellStyle name="Header2 2 6 2 2 2 3" xfId="22943" xr:uid="{00000000-0005-0000-0000-00007F080000}"/>
    <cellStyle name="Header2 2 6 2 2 2 4" xfId="23274" xr:uid="{00000000-0005-0000-0000-000080080000}"/>
    <cellStyle name="Header2 2 6 2 2 3" xfId="16329" xr:uid="{00000000-0005-0000-0000-000081080000}"/>
    <cellStyle name="Header2 2 6 2 3" xfId="9777" xr:uid="{00000000-0005-0000-0000-000082080000}"/>
    <cellStyle name="Header2 2 6 2 3 2" xfId="18606" xr:uid="{00000000-0005-0000-0000-000083080000}"/>
    <cellStyle name="Header2 2 6 2 3 3" xfId="22801" xr:uid="{00000000-0005-0000-0000-000084080000}"/>
    <cellStyle name="Header2 2 6 2 3 4" xfId="23132" xr:uid="{00000000-0005-0000-0000-000085080000}"/>
    <cellStyle name="Header2 2 6 2 4" xfId="12261" xr:uid="{00000000-0005-0000-0000-000086080000}"/>
    <cellStyle name="Header2 2 6 3" xfId="5308" xr:uid="{00000000-0005-0000-0000-000087080000}"/>
    <cellStyle name="Header2 2 6 3 2" xfId="9654" xr:uid="{00000000-0005-0000-0000-000088080000}"/>
    <cellStyle name="Header2 2 6 3 2 2" xfId="9955" xr:uid="{00000000-0005-0000-0000-000089080000}"/>
    <cellStyle name="Header2 2 6 3 2 2 2" xfId="18784" xr:uid="{00000000-0005-0000-0000-00008A080000}"/>
    <cellStyle name="Header2 2 6 3 2 2 3" xfId="22979" xr:uid="{00000000-0005-0000-0000-00008B080000}"/>
    <cellStyle name="Header2 2 6 3 2 2 4" xfId="23310" xr:uid="{00000000-0005-0000-0000-00008C080000}"/>
    <cellStyle name="Header2 2 6 3 2 3" xfId="16465" xr:uid="{00000000-0005-0000-0000-00008D080000}"/>
    <cellStyle name="Header2 2 6 3 3" xfId="9813" xr:uid="{00000000-0005-0000-0000-00008E080000}"/>
    <cellStyle name="Header2 2 6 3 3 2" xfId="18642" xr:uid="{00000000-0005-0000-0000-00008F080000}"/>
    <cellStyle name="Header2 2 6 3 3 3" xfId="22837" xr:uid="{00000000-0005-0000-0000-000090080000}"/>
    <cellStyle name="Header2 2 6 3 3 4" xfId="23168" xr:uid="{00000000-0005-0000-0000-000091080000}"/>
    <cellStyle name="Header2 2 6 3 4" xfId="13427" xr:uid="{00000000-0005-0000-0000-000092080000}"/>
    <cellStyle name="Header2 2 6 4" xfId="7860" xr:uid="{00000000-0005-0000-0000-000093080000}"/>
    <cellStyle name="Header2 2 6 4 2" xfId="9849" xr:uid="{00000000-0005-0000-0000-000094080000}"/>
    <cellStyle name="Header2 2 6 4 2 2" xfId="18678" xr:uid="{00000000-0005-0000-0000-000095080000}"/>
    <cellStyle name="Header2 2 6 4 2 3" xfId="22873" xr:uid="{00000000-0005-0000-0000-000096080000}"/>
    <cellStyle name="Header2 2 6 4 2 4" xfId="23204" xr:uid="{00000000-0005-0000-0000-000097080000}"/>
    <cellStyle name="Header2 2 6 4 3" xfId="15042" xr:uid="{00000000-0005-0000-0000-000098080000}"/>
    <cellStyle name="Header2 2 6 5" xfId="8976" xr:uid="{00000000-0005-0000-0000-000099080000}"/>
    <cellStyle name="Header2 2 6 5 2" xfId="9883" xr:uid="{00000000-0005-0000-0000-00009A080000}"/>
    <cellStyle name="Header2 2 6 5 2 2" xfId="18712" xr:uid="{00000000-0005-0000-0000-00009B080000}"/>
    <cellStyle name="Header2 2 6 5 2 3" xfId="22907" xr:uid="{00000000-0005-0000-0000-00009C080000}"/>
    <cellStyle name="Header2 2 6 5 2 4" xfId="23238" xr:uid="{00000000-0005-0000-0000-00009D080000}"/>
    <cellStyle name="Header2 2 6 5 3" xfId="15817" xr:uid="{00000000-0005-0000-0000-00009E080000}"/>
    <cellStyle name="Header2 2 6 6" xfId="9741" xr:uid="{00000000-0005-0000-0000-00009F080000}"/>
    <cellStyle name="Header2 2 6 6 2" xfId="18570" xr:uid="{00000000-0005-0000-0000-0000A0080000}"/>
    <cellStyle name="Header2 2 6 6 3" xfId="22765" xr:uid="{00000000-0005-0000-0000-0000A1080000}"/>
    <cellStyle name="Header2 2 6 6 4" xfId="23096" xr:uid="{00000000-0005-0000-0000-0000A2080000}"/>
    <cellStyle name="Header2 2 6 7" xfId="11014" xr:uid="{00000000-0005-0000-0000-0000A3080000}"/>
    <cellStyle name="Header2 2 7" xfId="2896" xr:uid="{00000000-0005-0000-0000-0000A4080000}"/>
    <cellStyle name="Header2 2 7 2" xfId="9452" xr:uid="{00000000-0005-0000-0000-0000A5080000}"/>
    <cellStyle name="Header2 2 7 2 2" xfId="9901" xr:uid="{00000000-0005-0000-0000-0000A6080000}"/>
    <cellStyle name="Header2 2 7 2 2 2" xfId="18730" xr:uid="{00000000-0005-0000-0000-0000A7080000}"/>
    <cellStyle name="Header2 2 7 2 2 3" xfId="22925" xr:uid="{00000000-0005-0000-0000-0000A8080000}"/>
    <cellStyle name="Header2 2 7 2 2 4" xfId="23256" xr:uid="{00000000-0005-0000-0000-0000A9080000}"/>
    <cellStyle name="Header2 2 7 2 3" xfId="16263" xr:uid="{00000000-0005-0000-0000-0000AA080000}"/>
    <cellStyle name="Header2 2 7 3" xfId="9759" xr:uid="{00000000-0005-0000-0000-0000AB080000}"/>
    <cellStyle name="Header2 2 7 3 2" xfId="18588" xr:uid="{00000000-0005-0000-0000-0000AC080000}"/>
    <cellStyle name="Header2 2 7 3 3" xfId="22783" xr:uid="{00000000-0005-0000-0000-0000AD080000}"/>
    <cellStyle name="Header2 2 7 3 4" xfId="23114" xr:uid="{00000000-0005-0000-0000-0000AE080000}"/>
    <cellStyle name="Header2 2 7 4" xfId="11633" xr:uid="{00000000-0005-0000-0000-0000AF080000}"/>
    <cellStyle name="Header2 2 8" xfId="4486" xr:uid="{00000000-0005-0000-0000-0000B0080000}"/>
    <cellStyle name="Header2 2 8 2" xfId="9588" xr:uid="{00000000-0005-0000-0000-0000B1080000}"/>
    <cellStyle name="Header2 2 8 2 2" xfId="9937" xr:uid="{00000000-0005-0000-0000-0000B2080000}"/>
    <cellStyle name="Header2 2 8 2 2 2" xfId="18766" xr:uid="{00000000-0005-0000-0000-0000B3080000}"/>
    <cellStyle name="Header2 2 8 2 2 3" xfId="22961" xr:uid="{00000000-0005-0000-0000-0000B4080000}"/>
    <cellStyle name="Header2 2 8 2 2 4" xfId="23292" xr:uid="{00000000-0005-0000-0000-0000B5080000}"/>
    <cellStyle name="Header2 2 8 2 3" xfId="16399" xr:uid="{00000000-0005-0000-0000-0000B6080000}"/>
    <cellStyle name="Header2 2 8 3" xfId="9795" xr:uid="{00000000-0005-0000-0000-0000B7080000}"/>
    <cellStyle name="Header2 2 8 3 2" xfId="18624" xr:uid="{00000000-0005-0000-0000-0000B8080000}"/>
    <cellStyle name="Header2 2 8 3 3" xfId="22819" xr:uid="{00000000-0005-0000-0000-0000B9080000}"/>
    <cellStyle name="Header2 2 8 3 4" xfId="23150" xr:uid="{00000000-0005-0000-0000-0000BA080000}"/>
    <cellStyle name="Header2 2 8 4" xfId="12801" xr:uid="{00000000-0005-0000-0000-0000BB080000}"/>
    <cellStyle name="Header2 2 9" xfId="6575" xr:uid="{00000000-0005-0000-0000-0000BC080000}"/>
    <cellStyle name="Header2 2 9 2" xfId="9831" xr:uid="{00000000-0005-0000-0000-0000BD080000}"/>
    <cellStyle name="Header2 2 9 2 2" xfId="18660" xr:uid="{00000000-0005-0000-0000-0000BE080000}"/>
    <cellStyle name="Header2 2 9 2 3" xfId="22855" xr:uid="{00000000-0005-0000-0000-0000BF080000}"/>
    <cellStyle name="Header2 2 9 2 4" xfId="23186" xr:uid="{00000000-0005-0000-0000-0000C0080000}"/>
    <cellStyle name="Header2 2 9 3" xfId="14242" xr:uid="{00000000-0005-0000-0000-0000C1080000}"/>
    <cellStyle name="Header2 3" xfId="652" xr:uid="{00000000-0005-0000-0000-0000C2080000}"/>
    <cellStyle name="Header2 3 2" xfId="863" xr:uid="{00000000-0005-0000-0000-0000C3080000}"/>
    <cellStyle name="Header2 3 2 2" xfId="1960" xr:uid="{00000000-0005-0000-0000-0000C4080000}"/>
    <cellStyle name="Header2 3 2 2 2" xfId="3727" xr:uid="{00000000-0005-0000-0000-0000C5080000}"/>
    <cellStyle name="Header2 3 2 2 2 2" xfId="9527" xr:uid="{00000000-0005-0000-0000-0000C6080000}"/>
    <cellStyle name="Header2 3 2 2 2 2 2" xfId="9928" xr:uid="{00000000-0005-0000-0000-0000C7080000}"/>
    <cellStyle name="Header2 3 2 2 2 2 2 2" xfId="18757" xr:uid="{00000000-0005-0000-0000-0000C8080000}"/>
    <cellStyle name="Header2 3 2 2 2 2 2 3" xfId="22952" xr:uid="{00000000-0005-0000-0000-0000C9080000}"/>
    <cellStyle name="Header2 3 2 2 2 2 2 4" xfId="23283" xr:uid="{00000000-0005-0000-0000-0000CA080000}"/>
    <cellStyle name="Header2 3 2 2 2 2 3" xfId="16338" xr:uid="{00000000-0005-0000-0000-0000CB080000}"/>
    <cellStyle name="Header2 3 2 2 2 3" xfId="9786" xr:uid="{00000000-0005-0000-0000-0000CC080000}"/>
    <cellStyle name="Header2 3 2 2 2 3 2" xfId="18615" xr:uid="{00000000-0005-0000-0000-0000CD080000}"/>
    <cellStyle name="Header2 3 2 2 2 3 3" xfId="22810" xr:uid="{00000000-0005-0000-0000-0000CE080000}"/>
    <cellStyle name="Header2 3 2 2 2 3 4" xfId="23141" xr:uid="{00000000-0005-0000-0000-0000CF080000}"/>
    <cellStyle name="Header2 3 2 2 2 4" xfId="12270" xr:uid="{00000000-0005-0000-0000-0000D0080000}"/>
    <cellStyle name="Header2 3 2 2 3" xfId="5317" xr:uid="{00000000-0005-0000-0000-0000D1080000}"/>
    <cellStyle name="Header2 3 2 2 3 2" xfId="9663" xr:uid="{00000000-0005-0000-0000-0000D2080000}"/>
    <cellStyle name="Header2 3 2 2 3 2 2" xfId="9964" xr:uid="{00000000-0005-0000-0000-0000D3080000}"/>
    <cellStyle name="Header2 3 2 2 3 2 2 2" xfId="18793" xr:uid="{00000000-0005-0000-0000-0000D4080000}"/>
    <cellStyle name="Header2 3 2 2 3 2 2 3" xfId="22988" xr:uid="{00000000-0005-0000-0000-0000D5080000}"/>
    <cellStyle name="Header2 3 2 2 3 2 2 4" xfId="23319" xr:uid="{00000000-0005-0000-0000-0000D6080000}"/>
    <cellStyle name="Header2 3 2 2 3 2 3" xfId="16474" xr:uid="{00000000-0005-0000-0000-0000D7080000}"/>
    <cellStyle name="Header2 3 2 2 3 3" xfId="9822" xr:uid="{00000000-0005-0000-0000-0000D8080000}"/>
    <cellStyle name="Header2 3 2 2 3 3 2" xfId="18651" xr:uid="{00000000-0005-0000-0000-0000D9080000}"/>
    <cellStyle name="Header2 3 2 2 3 3 3" xfId="22846" xr:uid="{00000000-0005-0000-0000-0000DA080000}"/>
    <cellStyle name="Header2 3 2 2 3 3 4" xfId="23177" xr:uid="{00000000-0005-0000-0000-0000DB080000}"/>
    <cellStyle name="Header2 3 2 2 3 4" xfId="13436" xr:uid="{00000000-0005-0000-0000-0000DC080000}"/>
    <cellStyle name="Header2 3 2 2 4" xfId="7869" xr:uid="{00000000-0005-0000-0000-0000DD080000}"/>
    <cellStyle name="Header2 3 2 2 4 2" xfId="9858" xr:uid="{00000000-0005-0000-0000-0000DE080000}"/>
    <cellStyle name="Header2 3 2 2 4 2 2" xfId="18687" xr:uid="{00000000-0005-0000-0000-0000DF080000}"/>
    <cellStyle name="Header2 3 2 2 4 2 3" xfId="22882" xr:uid="{00000000-0005-0000-0000-0000E0080000}"/>
    <cellStyle name="Header2 3 2 2 4 2 4" xfId="23213" xr:uid="{00000000-0005-0000-0000-0000E1080000}"/>
    <cellStyle name="Header2 3 2 2 4 3" xfId="15051" xr:uid="{00000000-0005-0000-0000-0000E2080000}"/>
    <cellStyle name="Header2 3 2 2 5" xfId="8985" xr:uid="{00000000-0005-0000-0000-0000E3080000}"/>
    <cellStyle name="Header2 3 2 2 5 2" xfId="9892" xr:uid="{00000000-0005-0000-0000-0000E4080000}"/>
    <cellStyle name="Header2 3 2 2 5 2 2" xfId="18721" xr:uid="{00000000-0005-0000-0000-0000E5080000}"/>
    <cellStyle name="Header2 3 2 2 5 2 3" xfId="22916" xr:uid="{00000000-0005-0000-0000-0000E6080000}"/>
    <cellStyle name="Header2 3 2 2 5 2 4" xfId="23247" xr:uid="{00000000-0005-0000-0000-0000E7080000}"/>
    <cellStyle name="Header2 3 2 2 5 3" xfId="15826" xr:uid="{00000000-0005-0000-0000-0000E8080000}"/>
    <cellStyle name="Header2 3 2 2 6" xfId="9750" xr:uid="{00000000-0005-0000-0000-0000E9080000}"/>
    <cellStyle name="Header2 3 2 2 6 2" xfId="18579" xr:uid="{00000000-0005-0000-0000-0000EA080000}"/>
    <cellStyle name="Header2 3 2 2 6 3" xfId="22774" xr:uid="{00000000-0005-0000-0000-0000EB080000}"/>
    <cellStyle name="Header2 3 2 2 6 4" xfId="23105" xr:uid="{00000000-0005-0000-0000-0000EC080000}"/>
    <cellStyle name="Header2 3 2 2 7" xfId="11023" xr:uid="{00000000-0005-0000-0000-0000ED080000}"/>
    <cellStyle name="Header2 3 2 3" xfId="3049" xr:uid="{00000000-0005-0000-0000-0000EE080000}"/>
    <cellStyle name="Header2 3 2 3 2" xfId="9478" xr:uid="{00000000-0005-0000-0000-0000EF080000}"/>
    <cellStyle name="Header2 3 2 3 2 2" xfId="9907" xr:uid="{00000000-0005-0000-0000-0000F0080000}"/>
    <cellStyle name="Header2 3 2 3 2 2 2" xfId="18736" xr:uid="{00000000-0005-0000-0000-0000F1080000}"/>
    <cellStyle name="Header2 3 2 3 2 2 3" xfId="22931" xr:uid="{00000000-0005-0000-0000-0000F2080000}"/>
    <cellStyle name="Header2 3 2 3 2 2 4" xfId="23262" xr:uid="{00000000-0005-0000-0000-0000F3080000}"/>
    <cellStyle name="Header2 3 2 3 2 3" xfId="16289" xr:uid="{00000000-0005-0000-0000-0000F4080000}"/>
    <cellStyle name="Header2 3 2 3 3" xfId="9765" xr:uid="{00000000-0005-0000-0000-0000F5080000}"/>
    <cellStyle name="Header2 3 2 3 3 2" xfId="18594" xr:uid="{00000000-0005-0000-0000-0000F6080000}"/>
    <cellStyle name="Header2 3 2 3 3 3" xfId="22789" xr:uid="{00000000-0005-0000-0000-0000F7080000}"/>
    <cellStyle name="Header2 3 2 3 3 4" xfId="23120" xr:uid="{00000000-0005-0000-0000-0000F8080000}"/>
    <cellStyle name="Header2 3 2 3 4" xfId="11783" xr:uid="{00000000-0005-0000-0000-0000F9080000}"/>
    <cellStyle name="Header2 3 2 4" xfId="4639" xr:uid="{00000000-0005-0000-0000-0000FA080000}"/>
    <cellStyle name="Header2 3 2 4 2" xfId="9614" xr:uid="{00000000-0005-0000-0000-0000FB080000}"/>
    <cellStyle name="Header2 3 2 4 2 2" xfId="9943" xr:uid="{00000000-0005-0000-0000-0000FC080000}"/>
    <cellStyle name="Header2 3 2 4 2 2 2" xfId="18772" xr:uid="{00000000-0005-0000-0000-0000FD080000}"/>
    <cellStyle name="Header2 3 2 4 2 2 3" xfId="22967" xr:uid="{00000000-0005-0000-0000-0000FE080000}"/>
    <cellStyle name="Header2 3 2 4 2 2 4" xfId="23298" xr:uid="{00000000-0005-0000-0000-0000FF080000}"/>
    <cellStyle name="Header2 3 2 4 2 3" xfId="16425" xr:uid="{00000000-0005-0000-0000-000000090000}"/>
    <cellStyle name="Header2 3 2 4 3" xfId="9801" xr:uid="{00000000-0005-0000-0000-000001090000}"/>
    <cellStyle name="Header2 3 2 4 3 2" xfId="18630" xr:uid="{00000000-0005-0000-0000-000002090000}"/>
    <cellStyle name="Header2 3 2 4 3 3" xfId="22825" xr:uid="{00000000-0005-0000-0000-000003090000}"/>
    <cellStyle name="Header2 3 2 4 3 4" xfId="23156" xr:uid="{00000000-0005-0000-0000-000004090000}"/>
    <cellStyle name="Header2 3 2 4 4" xfId="12951" xr:uid="{00000000-0005-0000-0000-000005090000}"/>
    <cellStyle name="Header2 3 2 5" xfId="6801" xr:uid="{00000000-0005-0000-0000-000006090000}"/>
    <cellStyle name="Header2 3 2 5 2" xfId="9837" xr:uid="{00000000-0005-0000-0000-000007090000}"/>
    <cellStyle name="Header2 3 2 5 2 2" xfId="18666" xr:uid="{00000000-0005-0000-0000-000008090000}"/>
    <cellStyle name="Header2 3 2 5 2 3" xfId="22861" xr:uid="{00000000-0005-0000-0000-000009090000}"/>
    <cellStyle name="Header2 3 2 5 2 4" xfId="23192" xr:uid="{00000000-0005-0000-0000-00000A090000}"/>
    <cellStyle name="Header2 3 2 5 3" xfId="14416" xr:uid="{00000000-0005-0000-0000-00000B090000}"/>
    <cellStyle name="Header2 3 2 6" xfId="8871" xr:uid="{00000000-0005-0000-0000-00000C090000}"/>
    <cellStyle name="Header2 3 2 6 2" xfId="9871" xr:uid="{00000000-0005-0000-0000-00000D090000}"/>
    <cellStyle name="Header2 3 2 6 2 2" xfId="18700" xr:uid="{00000000-0005-0000-0000-00000E090000}"/>
    <cellStyle name="Header2 3 2 6 2 3" xfId="22895" xr:uid="{00000000-0005-0000-0000-00000F090000}"/>
    <cellStyle name="Header2 3 2 6 2 4" xfId="23226" xr:uid="{00000000-0005-0000-0000-000010090000}"/>
    <cellStyle name="Header2 3 2 6 3" xfId="15712" xr:uid="{00000000-0005-0000-0000-000011090000}"/>
    <cellStyle name="Header2 3 2 7" xfId="9729" xr:uid="{00000000-0005-0000-0000-000012090000}"/>
    <cellStyle name="Header2 3 2 7 2" xfId="18558" xr:uid="{00000000-0005-0000-0000-000013090000}"/>
    <cellStyle name="Header2 3 2 7 3" xfId="22753" xr:uid="{00000000-0005-0000-0000-000014090000}"/>
    <cellStyle name="Header2 3 2 7 4" xfId="23084" xr:uid="{00000000-0005-0000-0000-000015090000}"/>
    <cellStyle name="Header2 3 2 8" xfId="10380" xr:uid="{00000000-0005-0000-0000-000016090000}"/>
    <cellStyle name="Header2 3 3" xfId="1959" xr:uid="{00000000-0005-0000-0000-000017090000}"/>
    <cellStyle name="Header2 3 3 2" xfId="3726" xr:uid="{00000000-0005-0000-0000-000018090000}"/>
    <cellStyle name="Header2 3 3 2 2" xfId="9526" xr:uid="{00000000-0005-0000-0000-000019090000}"/>
    <cellStyle name="Header2 3 3 2 2 2" xfId="9927" xr:uid="{00000000-0005-0000-0000-00001A090000}"/>
    <cellStyle name="Header2 3 3 2 2 2 2" xfId="18756" xr:uid="{00000000-0005-0000-0000-00001B090000}"/>
    <cellStyle name="Header2 3 3 2 2 2 3" xfId="22951" xr:uid="{00000000-0005-0000-0000-00001C090000}"/>
    <cellStyle name="Header2 3 3 2 2 2 4" xfId="23282" xr:uid="{00000000-0005-0000-0000-00001D090000}"/>
    <cellStyle name="Header2 3 3 2 2 3" xfId="16337" xr:uid="{00000000-0005-0000-0000-00001E090000}"/>
    <cellStyle name="Header2 3 3 2 3" xfId="9785" xr:uid="{00000000-0005-0000-0000-00001F090000}"/>
    <cellStyle name="Header2 3 3 2 3 2" xfId="18614" xr:uid="{00000000-0005-0000-0000-000020090000}"/>
    <cellStyle name="Header2 3 3 2 3 3" xfId="22809" xr:uid="{00000000-0005-0000-0000-000021090000}"/>
    <cellStyle name="Header2 3 3 2 3 4" xfId="23140" xr:uid="{00000000-0005-0000-0000-000022090000}"/>
    <cellStyle name="Header2 3 3 2 4" xfId="12269" xr:uid="{00000000-0005-0000-0000-000023090000}"/>
    <cellStyle name="Header2 3 3 3" xfId="5316" xr:uid="{00000000-0005-0000-0000-000024090000}"/>
    <cellStyle name="Header2 3 3 3 2" xfId="9662" xr:uid="{00000000-0005-0000-0000-000025090000}"/>
    <cellStyle name="Header2 3 3 3 2 2" xfId="9963" xr:uid="{00000000-0005-0000-0000-000026090000}"/>
    <cellStyle name="Header2 3 3 3 2 2 2" xfId="18792" xr:uid="{00000000-0005-0000-0000-000027090000}"/>
    <cellStyle name="Header2 3 3 3 2 2 3" xfId="22987" xr:uid="{00000000-0005-0000-0000-000028090000}"/>
    <cellStyle name="Header2 3 3 3 2 2 4" xfId="23318" xr:uid="{00000000-0005-0000-0000-000029090000}"/>
    <cellStyle name="Header2 3 3 3 2 3" xfId="16473" xr:uid="{00000000-0005-0000-0000-00002A090000}"/>
    <cellStyle name="Header2 3 3 3 3" xfId="9821" xr:uid="{00000000-0005-0000-0000-00002B090000}"/>
    <cellStyle name="Header2 3 3 3 3 2" xfId="18650" xr:uid="{00000000-0005-0000-0000-00002C090000}"/>
    <cellStyle name="Header2 3 3 3 3 3" xfId="22845" xr:uid="{00000000-0005-0000-0000-00002D090000}"/>
    <cellStyle name="Header2 3 3 3 3 4" xfId="23176" xr:uid="{00000000-0005-0000-0000-00002E090000}"/>
    <cellStyle name="Header2 3 3 3 4" xfId="13435" xr:uid="{00000000-0005-0000-0000-00002F090000}"/>
    <cellStyle name="Header2 3 3 4" xfId="7868" xr:uid="{00000000-0005-0000-0000-000030090000}"/>
    <cellStyle name="Header2 3 3 4 2" xfId="9857" xr:uid="{00000000-0005-0000-0000-000031090000}"/>
    <cellStyle name="Header2 3 3 4 2 2" xfId="18686" xr:uid="{00000000-0005-0000-0000-000032090000}"/>
    <cellStyle name="Header2 3 3 4 2 3" xfId="22881" xr:uid="{00000000-0005-0000-0000-000033090000}"/>
    <cellStyle name="Header2 3 3 4 2 4" xfId="23212" xr:uid="{00000000-0005-0000-0000-000034090000}"/>
    <cellStyle name="Header2 3 3 4 3" xfId="15050" xr:uid="{00000000-0005-0000-0000-000035090000}"/>
    <cellStyle name="Header2 3 3 5" xfId="8984" xr:uid="{00000000-0005-0000-0000-000036090000}"/>
    <cellStyle name="Header2 3 3 5 2" xfId="9891" xr:uid="{00000000-0005-0000-0000-000037090000}"/>
    <cellStyle name="Header2 3 3 5 2 2" xfId="18720" xr:uid="{00000000-0005-0000-0000-000038090000}"/>
    <cellStyle name="Header2 3 3 5 2 3" xfId="22915" xr:uid="{00000000-0005-0000-0000-000039090000}"/>
    <cellStyle name="Header2 3 3 5 2 4" xfId="23246" xr:uid="{00000000-0005-0000-0000-00003A090000}"/>
    <cellStyle name="Header2 3 3 5 3" xfId="15825" xr:uid="{00000000-0005-0000-0000-00003B090000}"/>
    <cellStyle name="Header2 3 3 6" xfId="9749" xr:uid="{00000000-0005-0000-0000-00003C090000}"/>
    <cellStyle name="Header2 3 3 6 2" xfId="18578" xr:uid="{00000000-0005-0000-0000-00003D090000}"/>
    <cellStyle name="Header2 3 3 6 3" xfId="22773" xr:uid="{00000000-0005-0000-0000-00003E090000}"/>
    <cellStyle name="Header2 3 3 6 4" xfId="23104" xr:uid="{00000000-0005-0000-0000-00003F090000}"/>
    <cellStyle name="Header2 3 3 7" xfId="11022" xr:uid="{00000000-0005-0000-0000-000040090000}"/>
    <cellStyle name="Header2 3 4" xfId="2921" xr:uid="{00000000-0005-0000-0000-000041090000}"/>
    <cellStyle name="Header2 3 4 2" xfId="9455" xr:uid="{00000000-0005-0000-0000-000042090000}"/>
    <cellStyle name="Header2 3 4 2 2" xfId="9902" xr:uid="{00000000-0005-0000-0000-000043090000}"/>
    <cellStyle name="Header2 3 4 2 2 2" xfId="18731" xr:uid="{00000000-0005-0000-0000-000044090000}"/>
    <cellStyle name="Header2 3 4 2 2 3" xfId="22926" xr:uid="{00000000-0005-0000-0000-000045090000}"/>
    <cellStyle name="Header2 3 4 2 2 4" xfId="23257" xr:uid="{00000000-0005-0000-0000-000046090000}"/>
    <cellStyle name="Header2 3 4 2 3" xfId="16266" xr:uid="{00000000-0005-0000-0000-000047090000}"/>
    <cellStyle name="Header2 3 4 3" xfId="9760" xr:uid="{00000000-0005-0000-0000-000048090000}"/>
    <cellStyle name="Header2 3 4 3 2" xfId="18589" xr:uid="{00000000-0005-0000-0000-000049090000}"/>
    <cellStyle name="Header2 3 4 3 3" xfId="22784" xr:uid="{00000000-0005-0000-0000-00004A090000}"/>
    <cellStyle name="Header2 3 4 3 4" xfId="23115" xr:uid="{00000000-0005-0000-0000-00004B090000}"/>
    <cellStyle name="Header2 3 4 4" xfId="11658" xr:uid="{00000000-0005-0000-0000-00004C090000}"/>
    <cellStyle name="Header2 3 5" xfId="4511" xr:uid="{00000000-0005-0000-0000-00004D090000}"/>
    <cellStyle name="Header2 3 5 2" xfId="9591" xr:uid="{00000000-0005-0000-0000-00004E090000}"/>
    <cellStyle name="Header2 3 5 2 2" xfId="9938" xr:uid="{00000000-0005-0000-0000-00004F090000}"/>
    <cellStyle name="Header2 3 5 2 2 2" xfId="18767" xr:uid="{00000000-0005-0000-0000-000050090000}"/>
    <cellStyle name="Header2 3 5 2 2 3" xfId="22962" xr:uid="{00000000-0005-0000-0000-000051090000}"/>
    <cellStyle name="Header2 3 5 2 2 4" xfId="23293" xr:uid="{00000000-0005-0000-0000-000052090000}"/>
    <cellStyle name="Header2 3 5 2 3" xfId="16402" xr:uid="{00000000-0005-0000-0000-000053090000}"/>
    <cellStyle name="Header2 3 5 3" xfId="9796" xr:uid="{00000000-0005-0000-0000-000054090000}"/>
    <cellStyle name="Header2 3 5 3 2" xfId="18625" xr:uid="{00000000-0005-0000-0000-000055090000}"/>
    <cellStyle name="Header2 3 5 3 3" xfId="22820" xr:uid="{00000000-0005-0000-0000-000056090000}"/>
    <cellStyle name="Header2 3 5 3 4" xfId="23151" xr:uid="{00000000-0005-0000-0000-000057090000}"/>
    <cellStyle name="Header2 3 5 4" xfId="12825" xr:uid="{00000000-0005-0000-0000-000058090000}"/>
    <cellStyle name="Header2 3 6" xfId="6618" xr:uid="{00000000-0005-0000-0000-000059090000}"/>
    <cellStyle name="Header2 3 6 2" xfId="9832" xr:uid="{00000000-0005-0000-0000-00005A090000}"/>
    <cellStyle name="Header2 3 6 2 2" xfId="18661" xr:uid="{00000000-0005-0000-0000-00005B090000}"/>
    <cellStyle name="Header2 3 6 2 3" xfId="22856" xr:uid="{00000000-0005-0000-0000-00005C090000}"/>
    <cellStyle name="Header2 3 6 2 4" xfId="23187" xr:uid="{00000000-0005-0000-0000-00005D090000}"/>
    <cellStyle name="Header2 3 6 3" xfId="14274" xr:uid="{00000000-0005-0000-0000-00005E090000}"/>
    <cellStyle name="Header2 3 7" xfId="8791" xr:uid="{00000000-0005-0000-0000-00005F090000}"/>
    <cellStyle name="Header2 3 7 2" xfId="9866" xr:uid="{00000000-0005-0000-0000-000060090000}"/>
    <cellStyle name="Header2 3 7 2 2" xfId="18695" xr:uid="{00000000-0005-0000-0000-000061090000}"/>
    <cellStyle name="Header2 3 7 2 3" xfId="22890" xr:uid="{00000000-0005-0000-0000-000062090000}"/>
    <cellStyle name="Header2 3 7 2 4" xfId="23221" xr:uid="{00000000-0005-0000-0000-000063090000}"/>
    <cellStyle name="Header2 3 7 3" xfId="15634" xr:uid="{00000000-0005-0000-0000-000064090000}"/>
    <cellStyle name="Header2 3 8" xfId="9724" xr:uid="{00000000-0005-0000-0000-000065090000}"/>
    <cellStyle name="Header2 3 8 2" xfId="18553" xr:uid="{00000000-0005-0000-0000-000066090000}"/>
    <cellStyle name="Header2 3 8 3" xfId="22748" xr:uid="{00000000-0005-0000-0000-000067090000}"/>
    <cellStyle name="Header2 3 8 4" xfId="23079" xr:uid="{00000000-0005-0000-0000-000068090000}"/>
    <cellStyle name="Header2 3 9" xfId="10233" xr:uid="{00000000-0005-0000-0000-000069090000}"/>
    <cellStyle name="Header2 4" xfId="714" xr:uid="{00000000-0005-0000-0000-00006A090000}"/>
    <cellStyle name="Header2 4 2" xfId="956" xr:uid="{00000000-0005-0000-0000-00006B090000}"/>
    <cellStyle name="Header2 4 2 2" xfId="1962" xr:uid="{00000000-0005-0000-0000-00006C090000}"/>
    <cellStyle name="Header2 4 2 2 2" xfId="3729" xr:uid="{00000000-0005-0000-0000-00006D090000}"/>
    <cellStyle name="Header2 4 2 2 2 2" xfId="9529" xr:uid="{00000000-0005-0000-0000-00006E090000}"/>
    <cellStyle name="Header2 4 2 2 2 2 2" xfId="9930" xr:uid="{00000000-0005-0000-0000-00006F090000}"/>
    <cellStyle name="Header2 4 2 2 2 2 2 2" xfId="18759" xr:uid="{00000000-0005-0000-0000-000070090000}"/>
    <cellStyle name="Header2 4 2 2 2 2 2 3" xfId="22954" xr:uid="{00000000-0005-0000-0000-000071090000}"/>
    <cellStyle name="Header2 4 2 2 2 2 2 4" xfId="23285" xr:uid="{00000000-0005-0000-0000-000072090000}"/>
    <cellStyle name="Header2 4 2 2 2 2 3" xfId="16340" xr:uid="{00000000-0005-0000-0000-000073090000}"/>
    <cellStyle name="Header2 4 2 2 2 3" xfId="9788" xr:uid="{00000000-0005-0000-0000-000074090000}"/>
    <cellStyle name="Header2 4 2 2 2 3 2" xfId="18617" xr:uid="{00000000-0005-0000-0000-000075090000}"/>
    <cellStyle name="Header2 4 2 2 2 3 3" xfId="22812" xr:uid="{00000000-0005-0000-0000-000076090000}"/>
    <cellStyle name="Header2 4 2 2 2 3 4" xfId="23143" xr:uid="{00000000-0005-0000-0000-000077090000}"/>
    <cellStyle name="Header2 4 2 2 2 4" xfId="12272" xr:uid="{00000000-0005-0000-0000-000078090000}"/>
    <cellStyle name="Header2 4 2 2 3" xfId="5319" xr:uid="{00000000-0005-0000-0000-000079090000}"/>
    <cellStyle name="Header2 4 2 2 3 2" xfId="9665" xr:uid="{00000000-0005-0000-0000-00007A090000}"/>
    <cellStyle name="Header2 4 2 2 3 2 2" xfId="9966" xr:uid="{00000000-0005-0000-0000-00007B090000}"/>
    <cellStyle name="Header2 4 2 2 3 2 2 2" xfId="18795" xr:uid="{00000000-0005-0000-0000-00007C090000}"/>
    <cellStyle name="Header2 4 2 2 3 2 2 3" xfId="22990" xr:uid="{00000000-0005-0000-0000-00007D090000}"/>
    <cellStyle name="Header2 4 2 2 3 2 2 4" xfId="23321" xr:uid="{00000000-0005-0000-0000-00007E090000}"/>
    <cellStyle name="Header2 4 2 2 3 2 3" xfId="16476" xr:uid="{00000000-0005-0000-0000-00007F090000}"/>
    <cellStyle name="Header2 4 2 2 3 3" xfId="9824" xr:uid="{00000000-0005-0000-0000-000080090000}"/>
    <cellStyle name="Header2 4 2 2 3 3 2" xfId="18653" xr:uid="{00000000-0005-0000-0000-000081090000}"/>
    <cellStyle name="Header2 4 2 2 3 3 3" xfId="22848" xr:uid="{00000000-0005-0000-0000-000082090000}"/>
    <cellStyle name="Header2 4 2 2 3 3 4" xfId="23179" xr:uid="{00000000-0005-0000-0000-000083090000}"/>
    <cellStyle name="Header2 4 2 2 3 4" xfId="13438" xr:uid="{00000000-0005-0000-0000-000084090000}"/>
    <cellStyle name="Header2 4 2 2 4" xfId="7871" xr:uid="{00000000-0005-0000-0000-000085090000}"/>
    <cellStyle name="Header2 4 2 2 4 2" xfId="9860" xr:uid="{00000000-0005-0000-0000-000086090000}"/>
    <cellStyle name="Header2 4 2 2 4 2 2" xfId="18689" xr:uid="{00000000-0005-0000-0000-000087090000}"/>
    <cellStyle name="Header2 4 2 2 4 2 3" xfId="22884" xr:uid="{00000000-0005-0000-0000-000088090000}"/>
    <cellStyle name="Header2 4 2 2 4 2 4" xfId="23215" xr:uid="{00000000-0005-0000-0000-000089090000}"/>
    <cellStyle name="Header2 4 2 2 4 3" xfId="15053" xr:uid="{00000000-0005-0000-0000-00008A090000}"/>
    <cellStyle name="Header2 4 2 2 5" xfId="8987" xr:uid="{00000000-0005-0000-0000-00008B090000}"/>
    <cellStyle name="Header2 4 2 2 5 2" xfId="9894" xr:uid="{00000000-0005-0000-0000-00008C090000}"/>
    <cellStyle name="Header2 4 2 2 5 2 2" xfId="18723" xr:uid="{00000000-0005-0000-0000-00008D090000}"/>
    <cellStyle name="Header2 4 2 2 5 2 3" xfId="22918" xr:uid="{00000000-0005-0000-0000-00008E090000}"/>
    <cellStyle name="Header2 4 2 2 5 2 4" xfId="23249" xr:uid="{00000000-0005-0000-0000-00008F090000}"/>
    <cellStyle name="Header2 4 2 2 5 3" xfId="15828" xr:uid="{00000000-0005-0000-0000-000090090000}"/>
    <cellStyle name="Header2 4 2 2 6" xfId="9752" xr:uid="{00000000-0005-0000-0000-000091090000}"/>
    <cellStyle name="Header2 4 2 2 6 2" xfId="18581" xr:uid="{00000000-0005-0000-0000-000092090000}"/>
    <cellStyle name="Header2 4 2 2 6 3" xfId="22776" xr:uid="{00000000-0005-0000-0000-000093090000}"/>
    <cellStyle name="Header2 4 2 2 6 4" xfId="23107" xr:uid="{00000000-0005-0000-0000-000094090000}"/>
    <cellStyle name="Header2 4 2 2 7" xfId="11025" xr:uid="{00000000-0005-0000-0000-000095090000}"/>
    <cellStyle name="Header2 4 2 3" xfId="3110" xr:uid="{00000000-0005-0000-0000-000096090000}"/>
    <cellStyle name="Header2 4 2 3 2" xfId="9488" xr:uid="{00000000-0005-0000-0000-000097090000}"/>
    <cellStyle name="Header2 4 2 3 2 2" xfId="9914" xr:uid="{00000000-0005-0000-0000-000098090000}"/>
    <cellStyle name="Header2 4 2 3 2 2 2" xfId="18743" xr:uid="{00000000-0005-0000-0000-000099090000}"/>
    <cellStyle name="Header2 4 2 3 2 2 3" xfId="22938" xr:uid="{00000000-0005-0000-0000-00009A090000}"/>
    <cellStyle name="Header2 4 2 3 2 2 4" xfId="23269" xr:uid="{00000000-0005-0000-0000-00009B090000}"/>
    <cellStyle name="Header2 4 2 3 2 3" xfId="16299" xr:uid="{00000000-0005-0000-0000-00009C090000}"/>
    <cellStyle name="Header2 4 2 3 3" xfId="9772" xr:uid="{00000000-0005-0000-0000-00009D090000}"/>
    <cellStyle name="Header2 4 2 3 3 2" xfId="18601" xr:uid="{00000000-0005-0000-0000-00009E090000}"/>
    <cellStyle name="Header2 4 2 3 3 3" xfId="22796" xr:uid="{00000000-0005-0000-0000-00009F090000}"/>
    <cellStyle name="Header2 4 2 3 3 4" xfId="23127" xr:uid="{00000000-0005-0000-0000-0000A0090000}"/>
    <cellStyle name="Header2 4 2 3 4" xfId="11825" xr:uid="{00000000-0005-0000-0000-0000A1090000}"/>
    <cellStyle name="Header2 4 2 4" xfId="4700" xr:uid="{00000000-0005-0000-0000-0000A2090000}"/>
    <cellStyle name="Header2 4 2 4 2" xfId="9624" xr:uid="{00000000-0005-0000-0000-0000A3090000}"/>
    <cellStyle name="Header2 4 2 4 2 2" xfId="9950" xr:uid="{00000000-0005-0000-0000-0000A4090000}"/>
    <cellStyle name="Header2 4 2 4 2 2 2" xfId="18779" xr:uid="{00000000-0005-0000-0000-0000A5090000}"/>
    <cellStyle name="Header2 4 2 4 2 2 3" xfId="22974" xr:uid="{00000000-0005-0000-0000-0000A6090000}"/>
    <cellStyle name="Header2 4 2 4 2 2 4" xfId="23305" xr:uid="{00000000-0005-0000-0000-0000A7090000}"/>
    <cellStyle name="Header2 4 2 4 2 3" xfId="16435" xr:uid="{00000000-0005-0000-0000-0000A8090000}"/>
    <cellStyle name="Header2 4 2 4 3" xfId="9808" xr:uid="{00000000-0005-0000-0000-0000A9090000}"/>
    <cellStyle name="Header2 4 2 4 3 2" xfId="18637" xr:uid="{00000000-0005-0000-0000-0000AA090000}"/>
    <cellStyle name="Header2 4 2 4 3 3" xfId="22832" xr:uid="{00000000-0005-0000-0000-0000AB090000}"/>
    <cellStyle name="Header2 4 2 4 3 4" xfId="23163" xr:uid="{00000000-0005-0000-0000-0000AC090000}"/>
    <cellStyle name="Header2 4 2 4 4" xfId="12991" xr:uid="{00000000-0005-0000-0000-0000AD090000}"/>
    <cellStyle name="Header2 4 2 5" xfId="6888" xr:uid="{00000000-0005-0000-0000-0000AE090000}"/>
    <cellStyle name="Header2 4 2 5 2" xfId="9844" xr:uid="{00000000-0005-0000-0000-0000AF090000}"/>
    <cellStyle name="Header2 4 2 5 2 2" xfId="18673" xr:uid="{00000000-0005-0000-0000-0000B0090000}"/>
    <cellStyle name="Header2 4 2 5 2 3" xfId="22868" xr:uid="{00000000-0005-0000-0000-0000B1090000}"/>
    <cellStyle name="Header2 4 2 5 2 4" xfId="23199" xr:uid="{00000000-0005-0000-0000-0000B2090000}"/>
    <cellStyle name="Header2 4 2 5 3" xfId="14462" xr:uid="{00000000-0005-0000-0000-0000B3090000}"/>
    <cellStyle name="Header2 4 2 6" xfId="8885" xr:uid="{00000000-0005-0000-0000-0000B4090000}"/>
    <cellStyle name="Header2 4 2 6 2" xfId="9878" xr:uid="{00000000-0005-0000-0000-0000B5090000}"/>
    <cellStyle name="Header2 4 2 6 2 2" xfId="18707" xr:uid="{00000000-0005-0000-0000-0000B6090000}"/>
    <cellStyle name="Header2 4 2 6 2 3" xfId="22902" xr:uid="{00000000-0005-0000-0000-0000B7090000}"/>
    <cellStyle name="Header2 4 2 6 2 4" xfId="23233" xr:uid="{00000000-0005-0000-0000-0000B8090000}"/>
    <cellStyle name="Header2 4 2 6 3" xfId="15726" xr:uid="{00000000-0005-0000-0000-0000B9090000}"/>
    <cellStyle name="Header2 4 2 7" xfId="9736" xr:uid="{00000000-0005-0000-0000-0000BA090000}"/>
    <cellStyle name="Header2 4 2 7 2" xfId="18565" xr:uid="{00000000-0005-0000-0000-0000BB090000}"/>
    <cellStyle name="Header2 4 2 7 3" xfId="22760" xr:uid="{00000000-0005-0000-0000-0000BC090000}"/>
    <cellStyle name="Header2 4 2 7 4" xfId="23091" xr:uid="{00000000-0005-0000-0000-0000BD090000}"/>
    <cellStyle name="Header2 4 2 8" xfId="10427" xr:uid="{00000000-0005-0000-0000-0000BE090000}"/>
    <cellStyle name="Header2 4 3" xfId="1961" xr:uid="{00000000-0005-0000-0000-0000BF090000}"/>
    <cellStyle name="Header2 4 3 2" xfId="3728" xr:uid="{00000000-0005-0000-0000-0000C0090000}"/>
    <cellStyle name="Header2 4 3 2 2" xfId="9528" xr:uid="{00000000-0005-0000-0000-0000C1090000}"/>
    <cellStyle name="Header2 4 3 2 2 2" xfId="9929" xr:uid="{00000000-0005-0000-0000-0000C2090000}"/>
    <cellStyle name="Header2 4 3 2 2 2 2" xfId="18758" xr:uid="{00000000-0005-0000-0000-0000C3090000}"/>
    <cellStyle name="Header2 4 3 2 2 2 3" xfId="22953" xr:uid="{00000000-0005-0000-0000-0000C4090000}"/>
    <cellStyle name="Header2 4 3 2 2 2 4" xfId="23284" xr:uid="{00000000-0005-0000-0000-0000C5090000}"/>
    <cellStyle name="Header2 4 3 2 2 3" xfId="16339" xr:uid="{00000000-0005-0000-0000-0000C6090000}"/>
    <cellStyle name="Header2 4 3 2 3" xfId="9787" xr:uid="{00000000-0005-0000-0000-0000C7090000}"/>
    <cellStyle name="Header2 4 3 2 3 2" xfId="18616" xr:uid="{00000000-0005-0000-0000-0000C8090000}"/>
    <cellStyle name="Header2 4 3 2 3 3" xfId="22811" xr:uid="{00000000-0005-0000-0000-0000C9090000}"/>
    <cellStyle name="Header2 4 3 2 3 4" xfId="23142" xr:uid="{00000000-0005-0000-0000-0000CA090000}"/>
    <cellStyle name="Header2 4 3 2 4" xfId="12271" xr:uid="{00000000-0005-0000-0000-0000CB090000}"/>
    <cellStyle name="Header2 4 3 3" xfId="5318" xr:uid="{00000000-0005-0000-0000-0000CC090000}"/>
    <cellStyle name="Header2 4 3 3 2" xfId="9664" xr:uid="{00000000-0005-0000-0000-0000CD090000}"/>
    <cellStyle name="Header2 4 3 3 2 2" xfId="9965" xr:uid="{00000000-0005-0000-0000-0000CE090000}"/>
    <cellStyle name="Header2 4 3 3 2 2 2" xfId="18794" xr:uid="{00000000-0005-0000-0000-0000CF090000}"/>
    <cellStyle name="Header2 4 3 3 2 2 3" xfId="22989" xr:uid="{00000000-0005-0000-0000-0000D0090000}"/>
    <cellStyle name="Header2 4 3 3 2 2 4" xfId="23320" xr:uid="{00000000-0005-0000-0000-0000D1090000}"/>
    <cellStyle name="Header2 4 3 3 2 3" xfId="16475" xr:uid="{00000000-0005-0000-0000-0000D2090000}"/>
    <cellStyle name="Header2 4 3 3 3" xfId="9823" xr:uid="{00000000-0005-0000-0000-0000D3090000}"/>
    <cellStyle name="Header2 4 3 3 3 2" xfId="18652" xr:uid="{00000000-0005-0000-0000-0000D4090000}"/>
    <cellStyle name="Header2 4 3 3 3 3" xfId="22847" xr:uid="{00000000-0005-0000-0000-0000D5090000}"/>
    <cellStyle name="Header2 4 3 3 3 4" xfId="23178" xr:uid="{00000000-0005-0000-0000-0000D6090000}"/>
    <cellStyle name="Header2 4 3 3 4" xfId="13437" xr:uid="{00000000-0005-0000-0000-0000D7090000}"/>
    <cellStyle name="Header2 4 3 4" xfId="7870" xr:uid="{00000000-0005-0000-0000-0000D8090000}"/>
    <cellStyle name="Header2 4 3 4 2" xfId="9859" xr:uid="{00000000-0005-0000-0000-0000D9090000}"/>
    <cellStyle name="Header2 4 3 4 2 2" xfId="18688" xr:uid="{00000000-0005-0000-0000-0000DA090000}"/>
    <cellStyle name="Header2 4 3 4 2 3" xfId="22883" xr:uid="{00000000-0005-0000-0000-0000DB090000}"/>
    <cellStyle name="Header2 4 3 4 2 4" xfId="23214" xr:uid="{00000000-0005-0000-0000-0000DC090000}"/>
    <cellStyle name="Header2 4 3 4 3" xfId="15052" xr:uid="{00000000-0005-0000-0000-0000DD090000}"/>
    <cellStyle name="Header2 4 3 5" xfId="8986" xr:uid="{00000000-0005-0000-0000-0000DE090000}"/>
    <cellStyle name="Header2 4 3 5 2" xfId="9893" xr:uid="{00000000-0005-0000-0000-0000DF090000}"/>
    <cellStyle name="Header2 4 3 5 2 2" xfId="18722" xr:uid="{00000000-0005-0000-0000-0000E0090000}"/>
    <cellStyle name="Header2 4 3 5 2 3" xfId="22917" xr:uid="{00000000-0005-0000-0000-0000E1090000}"/>
    <cellStyle name="Header2 4 3 5 2 4" xfId="23248" xr:uid="{00000000-0005-0000-0000-0000E2090000}"/>
    <cellStyle name="Header2 4 3 5 3" xfId="15827" xr:uid="{00000000-0005-0000-0000-0000E3090000}"/>
    <cellStyle name="Header2 4 3 6" xfId="9751" xr:uid="{00000000-0005-0000-0000-0000E4090000}"/>
    <cellStyle name="Header2 4 3 6 2" xfId="18580" xr:uid="{00000000-0005-0000-0000-0000E5090000}"/>
    <cellStyle name="Header2 4 3 6 3" xfId="22775" xr:uid="{00000000-0005-0000-0000-0000E6090000}"/>
    <cellStyle name="Header2 4 3 6 4" xfId="23106" xr:uid="{00000000-0005-0000-0000-0000E7090000}"/>
    <cellStyle name="Header2 4 3 7" xfId="11024" xr:uid="{00000000-0005-0000-0000-0000E8090000}"/>
    <cellStyle name="Header2 4 4" xfId="2969" xr:uid="{00000000-0005-0000-0000-0000E9090000}"/>
    <cellStyle name="Header2 4 4 2" xfId="9461" xr:uid="{00000000-0005-0000-0000-0000EA090000}"/>
    <cellStyle name="Header2 4 4 2 2" xfId="9904" xr:uid="{00000000-0005-0000-0000-0000EB090000}"/>
    <cellStyle name="Header2 4 4 2 2 2" xfId="18733" xr:uid="{00000000-0005-0000-0000-0000EC090000}"/>
    <cellStyle name="Header2 4 4 2 2 3" xfId="22928" xr:uid="{00000000-0005-0000-0000-0000ED090000}"/>
    <cellStyle name="Header2 4 4 2 2 4" xfId="23259" xr:uid="{00000000-0005-0000-0000-0000EE090000}"/>
    <cellStyle name="Header2 4 4 2 3" xfId="16272" xr:uid="{00000000-0005-0000-0000-0000EF090000}"/>
    <cellStyle name="Header2 4 4 3" xfId="9762" xr:uid="{00000000-0005-0000-0000-0000F0090000}"/>
    <cellStyle name="Header2 4 4 3 2" xfId="18591" xr:uid="{00000000-0005-0000-0000-0000F1090000}"/>
    <cellStyle name="Header2 4 4 3 3" xfId="22786" xr:uid="{00000000-0005-0000-0000-0000F2090000}"/>
    <cellStyle name="Header2 4 4 3 4" xfId="23117" xr:uid="{00000000-0005-0000-0000-0000F3090000}"/>
    <cellStyle name="Header2 4 4 4" xfId="11706" xr:uid="{00000000-0005-0000-0000-0000F4090000}"/>
    <cellStyle name="Header2 4 5" xfId="4559" xr:uid="{00000000-0005-0000-0000-0000F5090000}"/>
    <cellStyle name="Header2 4 5 2" xfId="9597" xr:uid="{00000000-0005-0000-0000-0000F6090000}"/>
    <cellStyle name="Header2 4 5 2 2" xfId="9940" xr:uid="{00000000-0005-0000-0000-0000F7090000}"/>
    <cellStyle name="Header2 4 5 2 2 2" xfId="18769" xr:uid="{00000000-0005-0000-0000-0000F8090000}"/>
    <cellStyle name="Header2 4 5 2 2 3" xfId="22964" xr:uid="{00000000-0005-0000-0000-0000F9090000}"/>
    <cellStyle name="Header2 4 5 2 2 4" xfId="23295" xr:uid="{00000000-0005-0000-0000-0000FA090000}"/>
    <cellStyle name="Header2 4 5 2 3" xfId="16408" xr:uid="{00000000-0005-0000-0000-0000FB090000}"/>
    <cellStyle name="Header2 4 5 3" xfId="9798" xr:uid="{00000000-0005-0000-0000-0000FC090000}"/>
    <cellStyle name="Header2 4 5 3 2" xfId="18627" xr:uid="{00000000-0005-0000-0000-0000FD090000}"/>
    <cellStyle name="Header2 4 5 3 3" xfId="22822" xr:uid="{00000000-0005-0000-0000-0000FE090000}"/>
    <cellStyle name="Header2 4 5 3 4" xfId="23153" xr:uid="{00000000-0005-0000-0000-0000FF090000}"/>
    <cellStyle name="Header2 4 5 4" xfId="12873" xr:uid="{00000000-0005-0000-0000-0000000A0000}"/>
    <cellStyle name="Header2 4 6" xfId="6675" xr:uid="{00000000-0005-0000-0000-0000010A0000}"/>
    <cellStyle name="Header2 4 6 2" xfId="9834" xr:uid="{00000000-0005-0000-0000-0000020A0000}"/>
    <cellStyle name="Header2 4 6 2 2" xfId="18663" xr:uid="{00000000-0005-0000-0000-0000030A0000}"/>
    <cellStyle name="Header2 4 6 2 3" xfId="22858" xr:uid="{00000000-0005-0000-0000-0000040A0000}"/>
    <cellStyle name="Header2 4 6 2 4" xfId="23189" xr:uid="{00000000-0005-0000-0000-0000050A0000}"/>
    <cellStyle name="Header2 4 6 3" xfId="14321" xr:uid="{00000000-0005-0000-0000-0000060A0000}"/>
    <cellStyle name="Header2 4 7" xfId="8837" xr:uid="{00000000-0005-0000-0000-0000070A0000}"/>
    <cellStyle name="Header2 4 7 2" xfId="9868" xr:uid="{00000000-0005-0000-0000-0000080A0000}"/>
    <cellStyle name="Header2 4 7 2 2" xfId="18697" xr:uid="{00000000-0005-0000-0000-0000090A0000}"/>
    <cellStyle name="Header2 4 7 2 3" xfId="22892" xr:uid="{00000000-0005-0000-0000-00000A0A0000}"/>
    <cellStyle name="Header2 4 7 2 4" xfId="23223" xr:uid="{00000000-0005-0000-0000-00000B0A0000}"/>
    <cellStyle name="Header2 4 7 3" xfId="15678" xr:uid="{00000000-0005-0000-0000-00000C0A0000}"/>
    <cellStyle name="Header2 4 8" xfId="9726" xr:uid="{00000000-0005-0000-0000-00000D0A0000}"/>
    <cellStyle name="Header2 4 8 2" xfId="18555" xr:uid="{00000000-0005-0000-0000-00000E0A0000}"/>
    <cellStyle name="Header2 4 8 3" xfId="22750" xr:uid="{00000000-0005-0000-0000-00000F0A0000}"/>
    <cellStyle name="Header2 4 8 4" xfId="23081" xr:uid="{00000000-0005-0000-0000-0000100A0000}"/>
    <cellStyle name="Header2 4 9" xfId="10281" xr:uid="{00000000-0005-0000-0000-0000110A0000}"/>
    <cellStyle name="Header2 5" xfId="818" xr:uid="{00000000-0005-0000-0000-0000120A0000}"/>
    <cellStyle name="Header2 5 2" xfId="948" xr:uid="{00000000-0005-0000-0000-0000130A0000}"/>
    <cellStyle name="Header2 5 2 2" xfId="1964" xr:uid="{00000000-0005-0000-0000-0000140A0000}"/>
    <cellStyle name="Header2 5 2 2 2" xfId="3731" xr:uid="{00000000-0005-0000-0000-0000150A0000}"/>
    <cellStyle name="Header2 5 2 2 2 2" xfId="9531" xr:uid="{00000000-0005-0000-0000-0000160A0000}"/>
    <cellStyle name="Header2 5 2 2 2 2 2" xfId="9932" xr:uid="{00000000-0005-0000-0000-0000170A0000}"/>
    <cellStyle name="Header2 5 2 2 2 2 2 2" xfId="18761" xr:uid="{00000000-0005-0000-0000-0000180A0000}"/>
    <cellStyle name="Header2 5 2 2 2 2 2 3" xfId="22956" xr:uid="{00000000-0005-0000-0000-0000190A0000}"/>
    <cellStyle name="Header2 5 2 2 2 2 2 4" xfId="23287" xr:uid="{00000000-0005-0000-0000-00001A0A0000}"/>
    <cellStyle name="Header2 5 2 2 2 2 3" xfId="16342" xr:uid="{00000000-0005-0000-0000-00001B0A0000}"/>
    <cellStyle name="Header2 5 2 2 2 3" xfId="9790" xr:uid="{00000000-0005-0000-0000-00001C0A0000}"/>
    <cellStyle name="Header2 5 2 2 2 3 2" xfId="18619" xr:uid="{00000000-0005-0000-0000-00001D0A0000}"/>
    <cellStyle name="Header2 5 2 2 2 3 3" xfId="22814" xr:uid="{00000000-0005-0000-0000-00001E0A0000}"/>
    <cellStyle name="Header2 5 2 2 2 3 4" xfId="23145" xr:uid="{00000000-0005-0000-0000-00001F0A0000}"/>
    <cellStyle name="Header2 5 2 2 2 4" xfId="12274" xr:uid="{00000000-0005-0000-0000-0000200A0000}"/>
    <cellStyle name="Header2 5 2 2 3" xfId="5321" xr:uid="{00000000-0005-0000-0000-0000210A0000}"/>
    <cellStyle name="Header2 5 2 2 3 2" xfId="9667" xr:uid="{00000000-0005-0000-0000-0000220A0000}"/>
    <cellStyle name="Header2 5 2 2 3 2 2" xfId="9968" xr:uid="{00000000-0005-0000-0000-0000230A0000}"/>
    <cellStyle name="Header2 5 2 2 3 2 2 2" xfId="18797" xr:uid="{00000000-0005-0000-0000-0000240A0000}"/>
    <cellStyle name="Header2 5 2 2 3 2 2 3" xfId="22992" xr:uid="{00000000-0005-0000-0000-0000250A0000}"/>
    <cellStyle name="Header2 5 2 2 3 2 2 4" xfId="23323" xr:uid="{00000000-0005-0000-0000-0000260A0000}"/>
    <cellStyle name="Header2 5 2 2 3 2 3" xfId="16478" xr:uid="{00000000-0005-0000-0000-0000270A0000}"/>
    <cellStyle name="Header2 5 2 2 3 3" xfId="9826" xr:uid="{00000000-0005-0000-0000-0000280A0000}"/>
    <cellStyle name="Header2 5 2 2 3 3 2" xfId="18655" xr:uid="{00000000-0005-0000-0000-0000290A0000}"/>
    <cellStyle name="Header2 5 2 2 3 3 3" xfId="22850" xr:uid="{00000000-0005-0000-0000-00002A0A0000}"/>
    <cellStyle name="Header2 5 2 2 3 3 4" xfId="23181" xr:uid="{00000000-0005-0000-0000-00002B0A0000}"/>
    <cellStyle name="Header2 5 2 2 3 4" xfId="13440" xr:uid="{00000000-0005-0000-0000-00002C0A0000}"/>
    <cellStyle name="Header2 5 2 2 4" xfId="7873" xr:uid="{00000000-0005-0000-0000-00002D0A0000}"/>
    <cellStyle name="Header2 5 2 2 4 2" xfId="9862" xr:uid="{00000000-0005-0000-0000-00002E0A0000}"/>
    <cellStyle name="Header2 5 2 2 4 2 2" xfId="18691" xr:uid="{00000000-0005-0000-0000-00002F0A0000}"/>
    <cellStyle name="Header2 5 2 2 4 2 3" xfId="22886" xr:uid="{00000000-0005-0000-0000-0000300A0000}"/>
    <cellStyle name="Header2 5 2 2 4 2 4" xfId="23217" xr:uid="{00000000-0005-0000-0000-0000310A0000}"/>
    <cellStyle name="Header2 5 2 2 4 3" xfId="15055" xr:uid="{00000000-0005-0000-0000-0000320A0000}"/>
    <cellStyle name="Header2 5 2 2 5" xfId="8989" xr:uid="{00000000-0005-0000-0000-0000330A0000}"/>
    <cellStyle name="Header2 5 2 2 5 2" xfId="9896" xr:uid="{00000000-0005-0000-0000-0000340A0000}"/>
    <cellStyle name="Header2 5 2 2 5 2 2" xfId="18725" xr:uid="{00000000-0005-0000-0000-0000350A0000}"/>
    <cellStyle name="Header2 5 2 2 5 2 3" xfId="22920" xr:uid="{00000000-0005-0000-0000-0000360A0000}"/>
    <cellStyle name="Header2 5 2 2 5 2 4" xfId="23251" xr:uid="{00000000-0005-0000-0000-0000370A0000}"/>
    <cellStyle name="Header2 5 2 2 5 3" xfId="15830" xr:uid="{00000000-0005-0000-0000-0000380A0000}"/>
    <cellStyle name="Header2 5 2 2 6" xfId="9754" xr:uid="{00000000-0005-0000-0000-0000390A0000}"/>
    <cellStyle name="Header2 5 2 2 6 2" xfId="18583" xr:uid="{00000000-0005-0000-0000-00003A0A0000}"/>
    <cellStyle name="Header2 5 2 2 6 3" xfId="22778" xr:uid="{00000000-0005-0000-0000-00003B0A0000}"/>
    <cellStyle name="Header2 5 2 2 6 4" xfId="23109" xr:uid="{00000000-0005-0000-0000-00003C0A0000}"/>
    <cellStyle name="Header2 5 2 2 7" xfId="11027" xr:uid="{00000000-0005-0000-0000-00003D0A0000}"/>
    <cellStyle name="Header2 5 2 3" xfId="3107" xr:uid="{00000000-0005-0000-0000-00003E0A0000}"/>
    <cellStyle name="Header2 5 2 3 2" xfId="9485" xr:uid="{00000000-0005-0000-0000-00003F0A0000}"/>
    <cellStyle name="Header2 5 2 3 2 2" xfId="9913" xr:uid="{00000000-0005-0000-0000-0000400A0000}"/>
    <cellStyle name="Header2 5 2 3 2 2 2" xfId="18742" xr:uid="{00000000-0005-0000-0000-0000410A0000}"/>
    <cellStyle name="Header2 5 2 3 2 2 3" xfId="22937" xr:uid="{00000000-0005-0000-0000-0000420A0000}"/>
    <cellStyle name="Header2 5 2 3 2 2 4" xfId="23268" xr:uid="{00000000-0005-0000-0000-0000430A0000}"/>
    <cellStyle name="Header2 5 2 3 2 3" xfId="16296" xr:uid="{00000000-0005-0000-0000-0000440A0000}"/>
    <cellStyle name="Header2 5 2 3 3" xfId="9771" xr:uid="{00000000-0005-0000-0000-0000450A0000}"/>
    <cellStyle name="Header2 5 2 3 3 2" xfId="18600" xr:uid="{00000000-0005-0000-0000-0000460A0000}"/>
    <cellStyle name="Header2 5 2 3 3 3" xfId="22795" xr:uid="{00000000-0005-0000-0000-0000470A0000}"/>
    <cellStyle name="Header2 5 2 3 3 4" xfId="23126" xr:uid="{00000000-0005-0000-0000-0000480A0000}"/>
    <cellStyle name="Header2 5 2 3 4" xfId="11822" xr:uid="{00000000-0005-0000-0000-0000490A0000}"/>
    <cellStyle name="Header2 5 2 4" xfId="4697" xr:uid="{00000000-0005-0000-0000-00004A0A0000}"/>
    <cellStyle name="Header2 5 2 4 2" xfId="9621" xr:uid="{00000000-0005-0000-0000-00004B0A0000}"/>
    <cellStyle name="Header2 5 2 4 2 2" xfId="9949" xr:uid="{00000000-0005-0000-0000-00004C0A0000}"/>
    <cellStyle name="Header2 5 2 4 2 2 2" xfId="18778" xr:uid="{00000000-0005-0000-0000-00004D0A0000}"/>
    <cellStyle name="Header2 5 2 4 2 2 3" xfId="22973" xr:uid="{00000000-0005-0000-0000-00004E0A0000}"/>
    <cellStyle name="Header2 5 2 4 2 2 4" xfId="23304" xr:uid="{00000000-0005-0000-0000-00004F0A0000}"/>
    <cellStyle name="Header2 5 2 4 2 3" xfId="16432" xr:uid="{00000000-0005-0000-0000-0000500A0000}"/>
    <cellStyle name="Header2 5 2 4 3" xfId="9807" xr:uid="{00000000-0005-0000-0000-0000510A0000}"/>
    <cellStyle name="Header2 5 2 4 3 2" xfId="18636" xr:uid="{00000000-0005-0000-0000-0000520A0000}"/>
    <cellStyle name="Header2 5 2 4 3 3" xfId="22831" xr:uid="{00000000-0005-0000-0000-0000530A0000}"/>
    <cellStyle name="Header2 5 2 4 3 4" xfId="23162" xr:uid="{00000000-0005-0000-0000-0000540A0000}"/>
    <cellStyle name="Header2 5 2 4 4" xfId="12988" xr:uid="{00000000-0005-0000-0000-0000550A0000}"/>
    <cellStyle name="Header2 5 2 5" xfId="6884" xr:uid="{00000000-0005-0000-0000-0000560A0000}"/>
    <cellStyle name="Header2 5 2 5 2" xfId="9843" xr:uid="{00000000-0005-0000-0000-0000570A0000}"/>
    <cellStyle name="Header2 5 2 5 2 2" xfId="18672" xr:uid="{00000000-0005-0000-0000-0000580A0000}"/>
    <cellStyle name="Header2 5 2 5 2 3" xfId="22867" xr:uid="{00000000-0005-0000-0000-0000590A0000}"/>
    <cellStyle name="Header2 5 2 5 2 4" xfId="23198" xr:uid="{00000000-0005-0000-0000-00005A0A0000}"/>
    <cellStyle name="Header2 5 2 5 3" xfId="14459" xr:uid="{00000000-0005-0000-0000-00005B0A0000}"/>
    <cellStyle name="Header2 5 2 6" xfId="8882" xr:uid="{00000000-0005-0000-0000-00005C0A0000}"/>
    <cellStyle name="Header2 5 2 6 2" xfId="9877" xr:uid="{00000000-0005-0000-0000-00005D0A0000}"/>
    <cellStyle name="Header2 5 2 6 2 2" xfId="18706" xr:uid="{00000000-0005-0000-0000-00005E0A0000}"/>
    <cellStyle name="Header2 5 2 6 2 3" xfId="22901" xr:uid="{00000000-0005-0000-0000-00005F0A0000}"/>
    <cellStyle name="Header2 5 2 6 2 4" xfId="23232" xr:uid="{00000000-0005-0000-0000-0000600A0000}"/>
    <cellStyle name="Header2 5 2 6 3" xfId="15723" xr:uid="{00000000-0005-0000-0000-0000610A0000}"/>
    <cellStyle name="Header2 5 2 7" xfId="9735" xr:uid="{00000000-0005-0000-0000-0000620A0000}"/>
    <cellStyle name="Header2 5 2 7 2" xfId="18564" xr:uid="{00000000-0005-0000-0000-0000630A0000}"/>
    <cellStyle name="Header2 5 2 7 3" xfId="22759" xr:uid="{00000000-0005-0000-0000-0000640A0000}"/>
    <cellStyle name="Header2 5 2 7 4" xfId="23090" xr:uid="{00000000-0005-0000-0000-0000650A0000}"/>
    <cellStyle name="Header2 5 2 8" xfId="10423" xr:uid="{00000000-0005-0000-0000-0000660A0000}"/>
    <cellStyle name="Header2 5 3" xfId="1963" xr:uid="{00000000-0005-0000-0000-0000670A0000}"/>
    <cellStyle name="Header2 5 3 2" xfId="3730" xr:uid="{00000000-0005-0000-0000-0000680A0000}"/>
    <cellStyle name="Header2 5 3 2 2" xfId="9530" xr:uid="{00000000-0005-0000-0000-0000690A0000}"/>
    <cellStyle name="Header2 5 3 2 2 2" xfId="9931" xr:uid="{00000000-0005-0000-0000-00006A0A0000}"/>
    <cellStyle name="Header2 5 3 2 2 2 2" xfId="18760" xr:uid="{00000000-0005-0000-0000-00006B0A0000}"/>
    <cellStyle name="Header2 5 3 2 2 2 3" xfId="22955" xr:uid="{00000000-0005-0000-0000-00006C0A0000}"/>
    <cellStyle name="Header2 5 3 2 2 2 4" xfId="23286" xr:uid="{00000000-0005-0000-0000-00006D0A0000}"/>
    <cellStyle name="Header2 5 3 2 2 3" xfId="16341" xr:uid="{00000000-0005-0000-0000-00006E0A0000}"/>
    <cellStyle name="Header2 5 3 2 3" xfId="9789" xr:uid="{00000000-0005-0000-0000-00006F0A0000}"/>
    <cellStyle name="Header2 5 3 2 3 2" xfId="18618" xr:uid="{00000000-0005-0000-0000-0000700A0000}"/>
    <cellStyle name="Header2 5 3 2 3 3" xfId="22813" xr:uid="{00000000-0005-0000-0000-0000710A0000}"/>
    <cellStyle name="Header2 5 3 2 3 4" xfId="23144" xr:uid="{00000000-0005-0000-0000-0000720A0000}"/>
    <cellStyle name="Header2 5 3 2 4" xfId="12273" xr:uid="{00000000-0005-0000-0000-0000730A0000}"/>
    <cellStyle name="Header2 5 3 3" xfId="5320" xr:uid="{00000000-0005-0000-0000-0000740A0000}"/>
    <cellStyle name="Header2 5 3 3 2" xfId="9666" xr:uid="{00000000-0005-0000-0000-0000750A0000}"/>
    <cellStyle name="Header2 5 3 3 2 2" xfId="9967" xr:uid="{00000000-0005-0000-0000-0000760A0000}"/>
    <cellStyle name="Header2 5 3 3 2 2 2" xfId="18796" xr:uid="{00000000-0005-0000-0000-0000770A0000}"/>
    <cellStyle name="Header2 5 3 3 2 2 3" xfId="22991" xr:uid="{00000000-0005-0000-0000-0000780A0000}"/>
    <cellStyle name="Header2 5 3 3 2 2 4" xfId="23322" xr:uid="{00000000-0005-0000-0000-0000790A0000}"/>
    <cellStyle name="Header2 5 3 3 2 3" xfId="16477" xr:uid="{00000000-0005-0000-0000-00007A0A0000}"/>
    <cellStyle name="Header2 5 3 3 3" xfId="9825" xr:uid="{00000000-0005-0000-0000-00007B0A0000}"/>
    <cellStyle name="Header2 5 3 3 3 2" xfId="18654" xr:uid="{00000000-0005-0000-0000-00007C0A0000}"/>
    <cellStyle name="Header2 5 3 3 3 3" xfId="22849" xr:uid="{00000000-0005-0000-0000-00007D0A0000}"/>
    <cellStyle name="Header2 5 3 3 3 4" xfId="23180" xr:uid="{00000000-0005-0000-0000-00007E0A0000}"/>
    <cellStyle name="Header2 5 3 3 4" xfId="13439" xr:uid="{00000000-0005-0000-0000-00007F0A0000}"/>
    <cellStyle name="Header2 5 3 4" xfId="7872" xr:uid="{00000000-0005-0000-0000-0000800A0000}"/>
    <cellStyle name="Header2 5 3 4 2" xfId="9861" xr:uid="{00000000-0005-0000-0000-0000810A0000}"/>
    <cellStyle name="Header2 5 3 4 2 2" xfId="18690" xr:uid="{00000000-0005-0000-0000-0000820A0000}"/>
    <cellStyle name="Header2 5 3 4 2 3" xfId="22885" xr:uid="{00000000-0005-0000-0000-0000830A0000}"/>
    <cellStyle name="Header2 5 3 4 2 4" xfId="23216" xr:uid="{00000000-0005-0000-0000-0000840A0000}"/>
    <cellStyle name="Header2 5 3 4 3" xfId="15054" xr:uid="{00000000-0005-0000-0000-0000850A0000}"/>
    <cellStyle name="Header2 5 3 5" xfId="8988" xr:uid="{00000000-0005-0000-0000-0000860A0000}"/>
    <cellStyle name="Header2 5 3 5 2" xfId="9895" xr:uid="{00000000-0005-0000-0000-0000870A0000}"/>
    <cellStyle name="Header2 5 3 5 2 2" xfId="18724" xr:uid="{00000000-0005-0000-0000-0000880A0000}"/>
    <cellStyle name="Header2 5 3 5 2 3" xfId="22919" xr:uid="{00000000-0005-0000-0000-0000890A0000}"/>
    <cellStyle name="Header2 5 3 5 2 4" xfId="23250" xr:uid="{00000000-0005-0000-0000-00008A0A0000}"/>
    <cellStyle name="Header2 5 3 5 3" xfId="15829" xr:uid="{00000000-0005-0000-0000-00008B0A0000}"/>
    <cellStyle name="Header2 5 3 6" xfId="9753" xr:uid="{00000000-0005-0000-0000-00008C0A0000}"/>
    <cellStyle name="Header2 5 3 6 2" xfId="18582" xr:uid="{00000000-0005-0000-0000-00008D0A0000}"/>
    <cellStyle name="Header2 5 3 6 3" xfId="22777" xr:uid="{00000000-0005-0000-0000-00008E0A0000}"/>
    <cellStyle name="Header2 5 3 6 4" xfId="23108" xr:uid="{00000000-0005-0000-0000-00008F0A0000}"/>
    <cellStyle name="Header2 5 3 7" xfId="11026" xr:uid="{00000000-0005-0000-0000-0000900A0000}"/>
    <cellStyle name="Header2 5 4" xfId="3039" xr:uid="{00000000-0005-0000-0000-0000910A0000}"/>
    <cellStyle name="Header2 5 4 2" xfId="9471" xr:uid="{00000000-0005-0000-0000-0000920A0000}"/>
    <cellStyle name="Header2 5 4 2 2" xfId="9906" xr:uid="{00000000-0005-0000-0000-0000930A0000}"/>
    <cellStyle name="Header2 5 4 2 2 2" xfId="18735" xr:uid="{00000000-0005-0000-0000-0000940A0000}"/>
    <cellStyle name="Header2 5 4 2 2 3" xfId="22930" xr:uid="{00000000-0005-0000-0000-0000950A0000}"/>
    <cellStyle name="Header2 5 4 2 2 4" xfId="23261" xr:uid="{00000000-0005-0000-0000-0000960A0000}"/>
    <cellStyle name="Header2 5 4 2 3" xfId="16282" xr:uid="{00000000-0005-0000-0000-0000970A0000}"/>
    <cellStyle name="Header2 5 4 3" xfId="9764" xr:uid="{00000000-0005-0000-0000-0000980A0000}"/>
    <cellStyle name="Header2 5 4 3 2" xfId="18593" xr:uid="{00000000-0005-0000-0000-0000990A0000}"/>
    <cellStyle name="Header2 5 4 3 3" xfId="22788" xr:uid="{00000000-0005-0000-0000-00009A0A0000}"/>
    <cellStyle name="Header2 5 4 3 4" xfId="23119" xr:uid="{00000000-0005-0000-0000-00009B0A0000}"/>
    <cellStyle name="Header2 5 4 4" xfId="11773" xr:uid="{00000000-0005-0000-0000-00009C0A0000}"/>
    <cellStyle name="Header2 5 5" xfId="4629" xr:uid="{00000000-0005-0000-0000-00009D0A0000}"/>
    <cellStyle name="Header2 5 5 2" xfId="9607" xr:uid="{00000000-0005-0000-0000-00009E0A0000}"/>
    <cellStyle name="Header2 5 5 2 2" xfId="9942" xr:uid="{00000000-0005-0000-0000-00009F0A0000}"/>
    <cellStyle name="Header2 5 5 2 2 2" xfId="18771" xr:uid="{00000000-0005-0000-0000-0000A00A0000}"/>
    <cellStyle name="Header2 5 5 2 2 3" xfId="22966" xr:uid="{00000000-0005-0000-0000-0000A10A0000}"/>
    <cellStyle name="Header2 5 5 2 2 4" xfId="23297" xr:uid="{00000000-0005-0000-0000-0000A20A0000}"/>
    <cellStyle name="Header2 5 5 2 3" xfId="16418" xr:uid="{00000000-0005-0000-0000-0000A30A0000}"/>
    <cellStyle name="Header2 5 5 3" xfId="9800" xr:uid="{00000000-0005-0000-0000-0000A40A0000}"/>
    <cellStyle name="Header2 5 5 3 2" xfId="18629" xr:uid="{00000000-0005-0000-0000-0000A50A0000}"/>
    <cellStyle name="Header2 5 5 3 3" xfId="22824" xr:uid="{00000000-0005-0000-0000-0000A60A0000}"/>
    <cellStyle name="Header2 5 5 3 4" xfId="23155" xr:uid="{00000000-0005-0000-0000-0000A70A0000}"/>
    <cellStyle name="Header2 5 5 4" xfId="12941" xr:uid="{00000000-0005-0000-0000-0000A80A0000}"/>
    <cellStyle name="Header2 5 6" xfId="6768" xr:uid="{00000000-0005-0000-0000-0000A90A0000}"/>
    <cellStyle name="Header2 5 6 2" xfId="9836" xr:uid="{00000000-0005-0000-0000-0000AA0A0000}"/>
    <cellStyle name="Header2 5 6 2 2" xfId="18665" xr:uid="{00000000-0005-0000-0000-0000AB0A0000}"/>
    <cellStyle name="Header2 5 6 2 3" xfId="22860" xr:uid="{00000000-0005-0000-0000-0000AC0A0000}"/>
    <cellStyle name="Header2 5 6 2 4" xfId="23191" xr:uid="{00000000-0005-0000-0000-0000AD0A0000}"/>
    <cellStyle name="Header2 5 6 3" xfId="14393" xr:uid="{00000000-0005-0000-0000-0000AE0A0000}"/>
    <cellStyle name="Header2 5 7" xfId="8861" xr:uid="{00000000-0005-0000-0000-0000AF0A0000}"/>
    <cellStyle name="Header2 5 7 2" xfId="9870" xr:uid="{00000000-0005-0000-0000-0000B00A0000}"/>
    <cellStyle name="Header2 5 7 2 2" xfId="18699" xr:uid="{00000000-0005-0000-0000-0000B10A0000}"/>
    <cellStyle name="Header2 5 7 2 3" xfId="22894" xr:uid="{00000000-0005-0000-0000-0000B20A0000}"/>
    <cellStyle name="Header2 5 7 2 4" xfId="23225" xr:uid="{00000000-0005-0000-0000-0000B30A0000}"/>
    <cellStyle name="Header2 5 7 3" xfId="15702" xr:uid="{00000000-0005-0000-0000-0000B40A0000}"/>
    <cellStyle name="Header2 5 8" xfId="9728" xr:uid="{00000000-0005-0000-0000-0000B50A0000}"/>
    <cellStyle name="Header2 5 8 2" xfId="18557" xr:uid="{00000000-0005-0000-0000-0000B60A0000}"/>
    <cellStyle name="Header2 5 8 3" xfId="22752" xr:uid="{00000000-0005-0000-0000-0000B70A0000}"/>
    <cellStyle name="Header2 5 8 4" xfId="23083" xr:uid="{00000000-0005-0000-0000-0000B80A0000}"/>
    <cellStyle name="Header2 5 9" xfId="10355" xr:uid="{00000000-0005-0000-0000-0000B90A0000}"/>
    <cellStyle name="Header2 6" xfId="865" xr:uid="{00000000-0005-0000-0000-0000BA0A0000}"/>
    <cellStyle name="Header2 6 2" xfId="1965" xr:uid="{00000000-0005-0000-0000-0000BB0A0000}"/>
    <cellStyle name="Header2 6 2 2" xfId="3732" xr:uid="{00000000-0005-0000-0000-0000BC0A0000}"/>
    <cellStyle name="Header2 6 2 2 2" xfId="9532" xr:uid="{00000000-0005-0000-0000-0000BD0A0000}"/>
    <cellStyle name="Header2 6 2 2 2 2" xfId="9933" xr:uid="{00000000-0005-0000-0000-0000BE0A0000}"/>
    <cellStyle name="Header2 6 2 2 2 2 2" xfId="18762" xr:uid="{00000000-0005-0000-0000-0000BF0A0000}"/>
    <cellStyle name="Header2 6 2 2 2 2 3" xfId="22957" xr:uid="{00000000-0005-0000-0000-0000C00A0000}"/>
    <cellStyle name="Header2 6 2 2 2 2 4" xfId="23288" xr:uid="{00000000-0005-0000-0000-0000C10A0000}"/>
    <cellStyle name="Header2 6 2 2 2 3" xfId="16343" xr:uid="{00000000-0005-0000-0000-0000C20A0000}"/>
    <cellStyle name="Header2 6 2 2 3" xfId="9791" xr:uid="{00000000-0005-0000-0000-0000C30A0000}"/>
    <cellStyle name="Header2 6 2 2 3 2" xfId="18620" xr:uid="{00000000-0005-0000-0000-0000C40A0000}"/>
    <cellStyle name="Header2 6 2 2 3 3" xfId="22815" xr:uid="{00000000-0005-0000-0000-0000C50A0000}"/>
    <cellStyle name="Header2 6 2 2 3 4" xfId="23146" xr:uid="{00000000-0005-0000-0000-0000C60A0000}"/>
    <cellStyle name="Header2 6 2 2 4" xfId="12275" xr:uid="{00000000-0005-0000-0000-0000C70A0000}"/>
    <cellStyle name="Header2 6 2 3" xfId="5322" xr:uid="{00000000-0005-0000-0000-0000C80A0000}"/>
    <cellStyle name="Header2 6 2 3 2" xfId="9668" xr:uid="{00000000-0005-0000-0000-0000C90A0000}"/>
    <cellStyle name="Header2 6 2 3 2 2" xfId="9969" xr:uid="{00000000-0005-0000-0000-0000CA0A0000}"/>
    <cellStyle name="Header2 6 2 3 2 2 2" xfId="18798" xr:uid="{00000000-0005-0000-0000-0000CB0A0000}"/>
    <cellStyle name="Header2 6 2 3 2 2 3" xfId="22993" xr:uid="{00000000-0005-0000-0000-0000CC0A0000}"/>
    <cellStyle name="Header2 6 2 3 2 2 4" xfId="23324" xr:uid="{00000000-0005-0000-0000-0000CD0A0000}"/>
    <cellStyle name="Header2 6 2 3 2 3" xfId="16479" xr:uid="{00000000-0005-0000-0000-0000CE0A0000}"/>
    <cellStyle name="Header2 6 2 3 3" xfId="9827" xr:uid="{00000000-0005-0000-0000-0000CF0A0000}"/>
    <cellStyle name="Header2 6 2 3 3 2" xfId="18656" xr:uid="{00000000-0005-0000-0000-0000D00A0000}"/>
    <cellStyle name="Header2 6 2 3 3 3" xfId="22851" xr:uid="{00000000-0005-0000-0000-0000D10A0000}"/>
    <cellStyle name="Header2 6 2 3 3 4" xfId="23182" xr:uid="{00000000-0005-0000-0000-0000D20A0000}"/>
    <cellStyle name="Header2 6 2 3 4" xfId="13441" xr:uid="{00000000-0005-0000-0000-0000D30A0000}"/>
    <cellStyle name="Header2 6 2 4" xfId="7874" xr:uid="{00000000-0005-0000-0000-0000D40A0000}"/>
    <cellStyle name="Header2 6 2 4 2" xfId="9863" xr:uid="{00000000-0005-0000-0000-0000D50A0000}"/>
    <cellStyle name="Header2 6 2 4 2 2" xfId="18692" xr:uid="{00000000-0005-0000-0000-0000D60A0000}"/>
    <cellStyle name="Header2 6 2 4 2 3" xfId="22887" xr:uid="{00000000-0005-0000-0000-0000D70A0000}"/>
    <cellStyle name="Header2 6 2 4 2 4" xfId="23218" xr:uid="{00000000-0005-0000-0000-0000D80A0000}"/>
    <cellStyle name="Header2 6 2 4 3" xfId="15056" xr:uid="{00000000-0005-0000-0000-0000D90A0000}"/>
    <cellStyle name="Header2 6 2 5" xfId="8990" xr:uid="{00000000-0005-0000-0000-0000DA0A0000}"/>
    <cellStyle name="Header2 6 2 5 2" xfId="9897" xr:uid="{00000000-0005-0000-0000-0000DB0A0000}"/>
    <cellStyle name="Header2 6 2 5 2 2" xfId="18726" xr:uid="{00000000-0005-0000-0000-0000DC0A0000}"/>
    <cellStyle name="Header2 6 2 5 2 3" xfId="22921" xr:uid="{00000000-0005-0000-0000-0000DD0A0000}"/>
    <cellStyle name="Header2 6 2 5 2 4" xfId="23252" xr:uid="{00000000-0005-0000-0000-0000DE0A0000}"/>
    <cellStyle name="Header2 6 2 5 3" xfId="15831" xr:uid="{00000000-0005-0000-0000-0000DF0A0000}"/>
    <cellStyle name="Header2 6 2 6" xfId="9755" xr:uid="{00000000-0005-0000-0000-0000E00A0000}"/>
    <cellStyle name="Header2 6 2 6 2" xfId="18584" xr:uid="{00000000-0005-0000-0000-0000E10A0000}"/>
    <cellStyle name="Header2 6 2 6 3" xfId="22779" xr:uid="{00000000-0005-0000-0000-0000E20A0000}"/>
    <cellStyle name="Header2 6 2 6 4" xfId="23110" xr:uid="{00000000-0005-0000-0000-0000E30A0000}"/>
    <cellStyle name="Header2 6 2 7" xfId="11028" xr:uid="{00000000-0005-0000-0000-0000E40A0000}"/>
    <cellStyle name="Header2 6 3" xfId="3051" xr:uid="{00000000-0005-0000-0000-0000E50A0000}"/>
    <cellStyle name="Header2 6 3 2" xfId="9480" xr:uid="{00000000-0005-0000-0000-0000E60A0000}"/>
    <cellStyle name="Header2 6 3 2 2" xfId="9909" xr:uid="{00000000-0005-0000-0000-0000E70A0000}"/>
    <cellStyle name="Header2 6 3 2 2 2" xfId="18738" xr:uid="{00000000-0005-0000-0000-0000E80A0000}"/>
    <cellStyle name="Header2 6 3 2 2 3" xfId="22933" xr:uid="{00000000-0005-0000-0000-0000E90A0000}"/>
    <cellStyle name="Header2 6 3 2 2 4" xfId="23264" xr:uid="{00000000-0005-0000-0000-0000EA0A0000}"/>
    <cellStyle name="Header2 6 3 2 3" xfId="16291" xr:uid="{00000000-0005-0000-0000-0000EB0A0000}"/>
    <cellStyle name="Header2 6 3 3" xfId="9767" xr:uid="{00000000-0005-0000-0000-0000EC0A0000}"/>
    <cellStyle name="Header2 6 3 3 2" xfId="18596" xr:uid="{00000000-0005-0000-0000-0000ED0A0000}"/>
    <cellStyle name="Header2 6 3 3 3" xfId="22791" xr:uid="{00000000-0005-0000-0000-0000EE0A0000}"/>
    <cellStyle name="Header2 6 3 3 4" xfId="23122" xr:uid="{00000000-0005-0000-0000-0000EF0A0000}"/>
    <cellStyle name="Header2 6 3 4" xfId="11785" xr:uid="{00000000-0005-0000-0000-0000F00A0000}"/>
    <cellStyle name="Header2 6 4" xfId="4641" xr:uid="{00000000-0005-0000-0000-0000F10A0000}"/>
    <cellStyle name="Header2 6 4 2" xfId="9616" xr:uid="{00000000-0005-0000-0000-0000F20A0000}"/>
    <cellStyle name="Header2 6 4 2 2" xfId="9945" xr:uid="{00000000-0005-0000-0000-0000F30A0000}"/>
    <cellStyle name="Header2 6 4 2 2 2" xfId="18774" xr:uid="{00000000-0005-0000-0000-0000F40A0000}"/>
    <cellStyle name="Header2 6 4 2 2 3" xfId="22969" xr:uid="{00000000-0005-0000-0000-0000F50A0000}"/>
    <cellStyle name="Header2 6 4 2 2 4" xfId="23300" xr:uid="{00000000-0005-0000-0000-0000F60A0000}"/>
    <cellStyle name="Header2 6 4 2 3" xfId="16427" xr:uid="{00000000-0005-0000-0000-0000F70A0000}"/>
    <cellStyle name="Header2 6 4 3" xfId="9803" xr:uid="{00000000-0005-0000-0000-0000F80A0000}"/>
    <cellStyle name="Header2 6 4 3 2" xfId="18632" xr:uid="{00000000-0005-0000-0000-0000F90A0000}"/>
    <cellStyle name="Header2 6 4 3 3" xfId="22827" xr:uid="{00000000-0005-0000-0000-0000FA0A0000}"/>
    <cellStyle name="Header2 6 4 3 4" xfId="23158" xr:uid="{00000000-0005-0000-0000-0000FB0A0000}"/>
    <cellStyle name="Header2 6 4 4" xfId="12953" xr:uid="{00000000-0005-0000-0000-0000FC0A0000}"/>
    <cellStyle name="Header2 6 5" xfId="6803" xr:uid="{00000000-0005-0000-0000-0000FD0A0000}"/>
    <cellStyle name="Header2 6 5 2" xfId="9839" xr:uid="{00000000-0005-0000-0000-0000FE0A0000}"/>
    <cellStyle name="Header2 6 5 2 2" xfId="18668" xr:uid="{00000000-0005-0000-0000-0000FF0A0000}"/>
    <cellStyle name="Header2 6 5 2 3" xfId="22863" xr:uid="{00000000-0005-0000-0000-0000000B0000}"/>
    <cellStyle name="Header2 6 5 2 4" xfId="23194" xr:uid="{00000000-0005-0000-0000-0000010B0000}"/>
    <cellStyle name="Header2 6 5 3" xfId="14418" xr:uid="{00000000-0005-0000-0000-0000020B0000}"/>
    <cellStyle name="Header2 6 6" xfId="8873" xr:uid="{00000000-0005-0000-0000-0000030B0000}"/>
    <cellStyle name="Header2 6 6 2" xfId="9873" xr:uid="{00000000-0005-0000-0000-0000040B0000}"/>
    <cellStyle name="Header2 6 6 2 2" xfId="18702" xr:uid="{00000000-0005-0000-0000-0000050B0000}"/>
    <cellStyle name="Header2 6 6 2 3" xfId="22897" xr:uid="{00000000-0005-0000-0000-0000060B0000}"/>
    <cellStyle name="Header2 6 6 2 4" xfId="23228" xr:uid="{00000000-0005-0000-0000-0000070B0000}"/>
    <cellStyle name="Header2 6 6 3" xfId="15714" xr:uid="{00000000-0005-0000-0000-0000080B0000}"/>
    <cellStyle name="Header2 6 7" xfId="9731" xr:uid="{00000000-0005-0000-0000-0000090B0000}"/>
    <cellStyle name="Header2 6 7 2" xfId="18560" xr:uid="{00000000-0005-0000-0000-00000A0B0000}"/>
    <cellStyle name="Header2 6 7 3" xfId="22755" xr:uid="{00000000-0005-0000-0000-00000B0B0000}"/>
    <cellStyle name="Header2 6 7 4" xfId="23086" xr:uid="{00000000-0005-0000-0000-00000C0B0000}"/>
    <cellStyle name="Header2 6 8" xfId="10382" xr:uid="{00000000-0005-0000-0000-00000D0B0000}"/>
    <cellStyle name="Header2 7" xfId="1607" xr:uid="{00000000-0005-0000-0000-00000E0B0000}"/>
    <cellStyle name="Header2 7 2" xfId="1966" xr:uid="{00000000-0005-0000-0000-00000F0B0000}"/>
    <cellStyle name="Header2 7 2 2" xfId="3733" xr:uid="{00000000-0005-0000-0000-0000100B0000}"/>
    <cellStyle name="Header2 7 2 2 2" xfId="9533" xr:uid="{00000000-0005-0000-0000-0000110B0000}"/>
    <cellStyle name="Header2 7 2 2 2 2" xfId="9934" xr:uid="{00000000-0005-0000-0000-0000120B0000}"/>
    <cellStyle name="Header2 7 2 2 2 2 2" xfId="18763" xr:uid="{00000000-0005-0000-0000-0000130B0000}"/>
    <cellStyle name="Header2 7 2 2 2 2 3" xfId="22958" xr:uid="{00000000-0005-0000-0000-0000140B0000}"/>
    <cellStyle name="Header2 7 2 2 2 2 4" xfId="23289" xr:uid="{00000000-0005-0000-0000-0000150B0000}"/>
    <cellStyle name="Header2 7 2 2 2 3" xfId="16344" xr:uid="{00000000-0005-0000-0000-0000160B0000}"/>
    <cellStyle name="Header2 7 2 2 3" xfId="9792" xr:uid="{00000000-0005-0000-0000-0000170B0000}"/>
    <cellStyle name="Header2 7 2 2 3 2" xfId="18621" xr:uid="{00000000-0005-0000-0000-0000180B0000}"/>
    <cellStyle name="Header2 7 2 2 3 3" xfId="22816" xr:uid="{00000000-0005-0000-0000-0000190B0000}"/>
    <cellStyle name="Header2 7 2 2 3 4" xfId="23147" xr:uid="{00000000-0005-0000-0000-00001A0B0000}"/>
    <cellStyle name="Header2 7 2 2 4" xfId="12276" xr:uid="{00000000-0005-0000-0000-00001B0B0000}"/>
    <cellStyle name="Header2 7 2 3" xfId="5323" xr:uid="{00000000-0005-0000-0000-00001C0B0000}"/>
    <cellStyle name="Header2 7 2 3 2" xfId="9669" xr:uid="{00000000-0005-0000-0000-00001D0B0000}"/>
    <cellStyle name="Header2 7 2 3 2 2" xfId="9970" xr:uid="{00000000-0005-0000-0000-00001E0B0000}"/>
    <cellStyle name="Header2 7 2 3 2 2 2" xfId="18799" xr:uid="{00000000-0005-0000-0000-00001F0B0000}"/>
    <cellStyle name="Header2 7 2 3 2 2 3" xfId="22994" xr:uid="{00000000-0005-0000-0000-0000200B0000}"/>
    <cellStyle name="Header2 7 2 3 2 2 4" xfId="23325" xr:uid="{00000000-0005-0000-0000-0000210B0000}"/>
    <cellStyle name="Header2 7 2 3 2 3" xfId="16480" xr:uid="{00000000-0005-0000-0000-0000220B0000}"/>
    <cellStyle name="Header2 7 2 3 3" xfId="9828" xr:uid="{00000000-0005-0000-0000-0000230B0000}"/>
    <cellStyle name="Header2 7 2 3 3 2" xfId="18657" xr:uid="{00000000-0005-0000-0000-0000240B0000}"/>
    <cellStyle name="Header2 7 2 3 3 3" xfId="22852" xr:uid="{00000000-0005-0000-0000-0000250B0000}"/>
    <cellStyle name="Header2 7 2 3 3 4" xfId="23183" xr:uid="{00000000-0005-0000-0000-0000260B0000}"/>
    <cellStyle name="Header2 7 2 3 4" xfId="13442" xr:uid="{00000000-0005-0000-0000-0000270B0000}"/>
    <cellStyle name="Header2 7 2 4" xfId="7875" xr:uid="{00000000-0005-0000-0000-0000280B0000}"/>
    <cellStyle name="Header2 7 2 4 2" xfId="9864" xr:uid="{00000000-0005-0000-0000-0000290B0000}"/>
    <cellStyle name="Header2 7 2 4 2 2" xfId="18693" xr:uid="{00000000-0005-0000-0000-00002A0B0000}"/>
    <cellStyle name="Header2 7 2 4 2 3" xfId="22888" xr:uid="{00000000-0005-0000-0000-00002B0B0000}"/>
    <cellStyle name="Header2 7 2 4 2 4" xfId="23219" xr:uid="{00000000-0005-0000-0000-00002C0B0000}"/>
    <cellStyle name="Header2 7 2 4 3" xfId="15057" xr:uid="{00000000-0005-0000-0000-00002D0B0000}"/>
    <cellStyle name="Header2 7 2 5" xfId="8991" xr:uid="{00000000-0005-0000-0000-00002E0B0000}"/>
    <cellStyle name="Header2 7 2 5 2" xfId="9898" xr:uid="{00000000-0005-0000-0000-00002F0B0000}"/>
    <cellStyle name="Header2 7 2 5 2 2" xfId="18727" xr:uid="{00000000-0005-0000-0000-0000300B0000}"/>
    <cellStyle name="Header2 7 2 5 2 3" xfId="22922" xr:uid="{00000000-0005-0000-0000-0000310B0000}"/>
    <cellStyle name="Header2 7 2 5 2 4" xfId="23253" xr:uid="{00000000-0005-0000-0000-0000320B0000}"/>
    <cellStyle name="Header2 7 2 5 3" xfId="15832" xr:uid="{00000000-0005-0000-0000-0000330B0000}"/>
    <cellStyle name="Header2 7 2 6" xfId="9756" xr:uid="{00000000-0005-0000-0000-0000340B0000}"/>
    <cellStyle name="Header2 7 2 6 2" xfId="18585" xr:uid="{00000000-0005-0000-0000-0000350B0000}"/>
    <cellStyle name="Header2 7 2 6 3" xfId="22780" xr:uid="{00000000-0005-0000-0000-0000360B0000}"/>
    <cellStyle name="Header2 7 2 6 4" xfId="23111" xr:uid="{00000000-0005-0000-0000-0000370B0000}"/>
    <cellStyle name="Header2 7 2 7" xfId="11029" xr:uid="{00000000-0005-0000-0000-0000380B0000}"/>
    <cellStyle name="Header2 7 3" xfId="3483" xr:uid="{00000000-0005-0000-0000-0000390B0000}"/>
    <cellStyle name="Header2 7 3 2" xfId="9511" xr:uid="{00000000-0005-0000-0000-00003A0B0000}"/>
    <cellStyle name="Header2 7 3 2 2" xfId="9916" xr:uid="{00000000-0005-0000-0000-00003B0B0000}"/>
    <cellStyle name="Header2 7 3 2 2 2" xfId="18745" xr:uid="{00000000-0005-0000-0000-00003C0B0000}"/>
    <cellStyle name="Header2 7 3 2 2 3" xfId="22940" xr:uid="{00000000-0005-0000-0000-00003D0B0000}"/>
    <cellStyle name="Header2 7 3 2 2 4" xfId="23271" xr:uid="{00000000-0005-0000-0000-00003E0B0000}"/>
    <cellStyle name="Header2 7 3 2 3" xfId="16322" xr:uid="{00000000-0005-0000-0000-00003F0B0000}"/>
    <cellStyle name="Header2 7 3 3" xfId="9774" xr:uid="{00000000-0005-0000-0000-0000400B0000}"/>
    <cellStyle name="Header2 7 3 3 2" xfId="18603" xr:uid="{00000000-0005-0000-0000-0000410B0000}"/>
    <cellStyle name="Header2 7 3 3 3" xfId="22798" xr:uid="{00000000-0005-0000-0000-0000420B0000}"/>
    <cellStyle name="Header2 7 3 3 4" xfId="23129" xr:uid="{00000000-0005-0000-0000-0000430B0000}"/>
    <cellStyle name="Header2 7 3 4" xfId="12126" xr:uid="{00000000-0005-0000-0000-0000440B0000}"/>
    <cellStyle name="Header2 7 4" xfId="5073" xr:uid="{00000000-0005-0000-0000-0000450B0000}"/>
    <cellStyle name="Header2 7 4 2" xfId="9647" xr:uid="{00000000-0005-0000-0000-0000460B0000}"/>
    <cellStyle name="Header2 7 4 2 2" xfId="9952" xr:uid="{00000000-0005-0000-0000-0000470B0000}"/>
    <cellStyle name="Header2 7 4 2 2 2" xfId="18781" xr:uid="{00000000-0005-0000-0000-0000480B0000}"/>
    <cellStyle name="Header2 7 4 2 2 3" xfId="22976" xr:uid="{00000000-0005-0000-0000-0000490B0000}"/>
    <cellStyle name="Header2 7 4 2 2 4" xfId="23307" xr:uid="{00000000-0005-0000-0000-00004A0B0000}"/>
    <cellStyle name="Header2 7 4 2 3" xfId="16458" xr:uid="{00000000-0005-0000-0000-00004B0B0000}"/>
    <cellStyle name="Header2 7 4 3" xfId="9810" xr:uid="{00000000-0005-0000-0000-00004C0B0000}"/>
    <cellStyle name="Header2 7 4 3 2" xfId="18639" xr:uid="{00000000-0005-0000-0000-00004D0B0000}"/>
    <cellStyle name="Header2 7 4 3 3" xfId="22834" xr:uid="{00000000-0005-0000-0000-00004E0B0000}"/>
    <cellStyle name="Header2 7 4 3 4" xfId="23165" xr:uid="{00000000-0005-0000-0000-00004F0B0000}"/>
    <cellStyle name="Header2 7 4 4" xfId="13292" xr:uid="{00000000-0005-0000-0000-0000500B0000}"/>
    <cellStyle name="Header2 7 5" xfId="7524" xr:uid="{00000000-0005-0000-0000-0000510B0000}"/>
    <cellStyle name="Header2 7 5 2" xfId="9846" xr:uid="{00000000-0005-0000-0000-0000520B0000}"/>
    <cellStyle name="Header2 7 5 2 2" xfId="18675" xr:uid="{00000000-0005-0000-0000-0000530B0000}"/>
    <cellStyle name="Header2 7 5 2 3" xfId="22870" xr:uid="{00000000-0005-0000-0000-0000540B0000}"/>
    <cellStyle name="Header2 7 5 2 4" xfId="23201" xr:uid="{00000000-0005-0000-0000-0000550B0000}"/>
    <cellStyle name="Header2 7 5 3" xfId="14885" xr:uid="{00000000-0005-0000-0000-0000560B0000}"/>
    <cellStyle name="Header2 7 6" xfId="8969" xr:uid="{00000000-0005-0000-0000-0000570B0000}"/>
    <cellStyle name="Header2 7 6 2" xfId="9880" xr:uid="{00000000-0005-0000-0000-0000580B0000}"/>
    <cellStyle name="Header2 7 6 2 2" xfId="18709" xr:uid="{00000000-0005-0000-0000-0000590B0000}"/>
    <cellStyle name="Header2 7 6 2 3" xfId="22904" xr:uid="{00000000-0005-0000-0000-00005A0B0000}"/>
    <cellStyle name="Header2 7 6 2 4" xfId="23235" xr:uid="{00000000-0005-0000-0000-00005B0B0000}"/>
    <cellStyle name="Header2 7 6 3" xfId="15810" xr:uid="{00000000-0005-0000-0000-00005C0B0000}"/>
    <cellStyle name="Header2 7 7" xfId="9738" xr:uid="{00000000-0005-0000-0000-00005D0B0000}"/>
    <cellStyle name="Header2 7 7 2" xfId="18567" xr:uid="{00000000-0005-0000-0000-00005E0B0000}"/>
    <cellStyle name="Header2 7 7 3" xfId="22762" xr:uid="{00000000-0005-0000-0000-00005F0B0000}"/>
    <cellStyle name="Header2 7 7 4" xfId="23093" xr:uid="{00000000-0005-0000-0000-0000600B0000}"/>
    <cellStyle name="Header2 7 8" xfId="10856" xr:uid="{00000000-0005-0000-0000-0000610B0000}"/>
    <cellStyle name="Header2 8" xfId="1699" xr:uid="{00000000-0005-0000-0000-0000620B0000}"/>
    <cellStyle name="Header2 8 2" xfId="1967" xr:uid="{00000000-0005-0000-0000-0000630B0000}"/>
    <cellStyle name="Header2 8 2 2" xfId="3734" xr:uid="{00000000-0005-0000-0000-0000640B0000}"/>
    <cellStyle name="Header2 8 2 2 2" xfId="9534" xr:uid="{00000000-0005-0000-0000-0000650B0000}"/>
    <cellStyle name="Header2 8 2 2 2 2" xfId="9935" xr:uid="{00000000-0005-0000-0000-0000660B0000}"/>
    <cellStyle name="Header2 8 2 2 2 2 2" xfId="18764" xr:uid="{00000000-0005-0000-0000-0000670B0000}"/>
    <cellStyle name="Header2 8 2 2 2 2 3" xfId="22959" xr:uid="{00000000-0005-0000-0000-0000680B0000}"/>
    <cellStyle name="Header2 8 2 2 2 2 4" xfId="23290" xr:uid="{00000000-0005-0000-0000-0000690B0000}"/>
    <cellStyle name="Header2 8 2 2 2 3" xfId="16345" xr:uid="{00000000-0005-0000-0000-00006A0B0000}"/>
    <cellStyle name="Header2 8 2 2 3" xfId="9793" xr:uid="{00000000-0005-0000-0000-00006B0B0000}"/>
    <cellStyle name="Header2 8 2 2 3 2" xfId="18622" xr:uid="{00000000-0005-0000-0000-00006C0B0000}"/>
    <cellStyle name="Header2 8 2 2 3 3" xfId="22817" xr:uid="{00000000-0005-0000-0000-00006D0B0000}"/>
    <cellStyle name="Header2 8 2 2 3 4" xfId="23148" xr:uid="{00000000-0005-0000-0000-00006E0B0000}"/>
    <cellStyle name="Header2 8 2 2 4" xfId="12277" xr:uid="{00000000-0005-0000-0000-00006F0B0000}"/>
    <cellStyle name="Header2 8 2 3" xfId="5324" xr:uid="{00000000-0005-0000-0000-0000700B0000}"/>
    <cellStyle name="Header2 8 2 3 2" xfId="9670" xr:uid="{00000000-0005-0000-0000-0000710B0000}"/>
    <cellStyle name="Header2 8 2 3 2 2" xfId="9971" xr:uid="{00000000-0005-0000-0000-0000720B0000}"/>
    <cellStyle name="Header2 8 2 3 2 2 2" xfId="18800" xr:uid="{00000000-0005-0000-0000-0000730B0000}"/>
    <cellStyle name="Header2 8 2 3 2 2 3" xfId="22995" xr:uid="{00000000-0005-0000-0000-0000740B0000}"/>
    <cellStyle name="Header2 8 2 3 2 2 4" xfId="23326" xr:uid="{00000000-0005-0000-0000-0000750B0000}"/>
    <cellStyle name="Header2 8 2 3 2 3" xfId="16481" xr:uid="{00000000-0005-0000-0000-0000760B0000}"/>
    <cellStyle name="Header2 8 2 3 3" xfId="9829" xr:uid="{00000000-0005-0000-0000-0000770B0000}"/>
    <cellStyle name="Header2 8 2 3 3 2" xfId="18658" xr:uid="{00000000-0005-0000-0000-0000780B0000}"/>
    <cellStyle name="Header2 8 2 3 3 3" xfId="22853" xr:uid="{00000000-0005-0000-0000-0000790B0000}"/>
    <cellStyle name="Header2 8 2 3 3 4" xfId="23184" xr:uid="{00000000-0005-0000-0000-00007A0B0000}"/>
    <cellStyle name="Header2 8 2 3 4" xfId="13443" xr:uid="{00000000-0005-0000-0000-00007B0B0000}"/>
    <cellStyle name="Header2 8 2 4" xfId="7876" xr:uid="{00000000-0005-0000-0000-00007C0B0000}"/>
    <cellStyle name="Header2 8 2 4 2" xfId="9865" xr:uid="{00000000-0005-0000-0000-00007D0B0000}"/>
    <cellStyle name="Header2 8 2 4 2 2" xfId="18694" xr:uid="{00000000-0005-0000-0000-00007E0B0000}"/>
    <cellStyle name="Header2 8 2 4 2 3" xfId="22889" xr:uid="{00000000-0005-0000-0000-00007F0B0000}"/>
    <cellStyle name="Header2 8 2 4 2 4" xfId="23220" xr:uid="{00000000-0005-0000-0000-0000800B0000}"/>
    <cellStyle name="Header2 8 2 4 3" xfId="15058" xr:uid="{00000000-0005-0000-0000-0000810B0000}"/>
    <cellStyle name="Header2 8 2 5" xfId="8992" xr:uid="{00000000-0005-0000-0000-0000820B0000}"/>
    <cellStyle name="Header2 8 2 5 2" xfId="9899" xr:uid="{00000000-0005-0000-0000-0000830B0000}"/>
    <cellStyle name="Header2 8 2 5 2 2" xfId="18728" xr:uid="{00000000-0005-0000-0000-0000840B0000}"/>
    <cellStyle name="Header2 8 2 5 2 3" xfId="22923" xr:uid="{00000000-0005-0000-0000-0000850B0000}"/>
    <cellStyle name="Header2 8 2 5 2 4" xfId="23254" xr:uid="{00000000-0005-0000-0000-0000860B0000}"/>
    <cellStyle name="Header2 8 2 5 3" xfId="15833" xr:uid="{00000000-0005-0000-0000-0000870B0000}"/>
    <cellStyle name="Header2 8 2 6" xfId="9757" xr:uid="{00000000-0005-0000-0000-0000880B0000}"/>
    <cellStyle name="Header2 8 2 6 2" xfId="18586" xr:uid="{00000000-0005-0000-0000-0000890B0000}"/>
    <cellStyle name="Header2 8 2 6 3" xfId="22781" xr:uid="{00000000-0005-0000-0000-00008A0B0000}"/>
    <cellStyle name="Header2 8 2 6 4" xfId="23112" xr:uid="{00000000-0005-0000-0000-00008B0B0000}"/>
    <cellStyle name="Header2 8 2 7" xfId="11030" xr:uid="{00000000-0005-0000-0000-00008C0B0000}"/>
    <cellStyle name="Header2 8 3" xfId="3497" xr:uid="{00000000-0005-0000-0000-00008D0B0000}"/>
    <cellStyle name="Header2 8 3 2" xfId="9514" xr:uid="{00000000-0005-0000-0000-00008E0B0000}"/>
    <cellStyle name="Header2 8 3 2 2" xfId="9917" xr:uid="{00000000-0005-0000-0000-00008F0B0000}"/>
    <cellStyle name="Header2 8 3 2 2 2" xfId="18746" xr:uid="{00000000-0005-0000-0000-0000900B0000}"/>
    <cellStyle name="Header2 8 3 2 2 3" xfId="22941" xr:uid="{00000000-0005-0000-0000-0000910B0000}"/>
    <cellStyle name="Header2 8 3 2 2 4" xfId="23272" xr:uid="{00000000-0005-0000-0000-0000920B0000}"/>
    <cellStyle name="Header2 8 3 2 3" xfId="16325" xr:uid="{00000000-0005-0000-0000-0000930B0000}"/>
    <cellStyle name="Header2 8 3 3" xfId="9775" xr:uid="{00000000-0005-0000-0000-0000940B0000}"/>
    <cellStyle name="Header2 8 3 3 2" xfId="18604" xr:uid="{00000000-0005-0000-0000-0000950B0000}"/>
    <cellStyle name="Header2 8 3 3 3" xfId="22799" xr:uid="{00000000-0005-0000-0000-0000960B0000}"/>
    <cellStyle name="Header2 8 3 3 4" xfId="23130" xr:uid="{00000000-0005-0000-0000-0000970B0000}"/>
    <cellStyle name="Header2 8 3 4" xfId="12140" xr:uid="{00000000-0005-0000-0000-0000980B0000}"/>
    <cellStyle name="Header2 8 4" xfId="5087" xr:uid="{00000000-0005-0000-0000-0000990B0000}"/>
    <cellStyle name="Header2 8 4 2" xfId="9650" xr:uid="{00000000-0005-0000-0000-00009A0B0000}"/>
    <cellStyle name="Header2 8 4 2 2" xfId="9953" xr:uid="{00000000-0005-0000-0000-00009B0B0000}"/>
    <cellStyle name="Header2 8 4 2 2 2" xfId="18782" xr:uid="{00000000-0005-0000-0000-00009C0B0000}"/>
    <cellStyle name="Header2 8 4 2 2 3" xfId="22977" xr:uid="{00000000-0005-0000-0000-00009D0B0000}"/>
    <cellStyle name="Header2 8 4 2 2 4" xfId="23308" xr:uid="{00000000-0005-0000-0000-00009E0B0000}"/>
    <cellStyle name="Header2 8 4 2 3" xfId="16461" xr:uid="{00000000-0005-0000-0000-00009F0B0000}"/>
    <cellStyle name="Header2 8 4 3" xfId="9811" xr:uid="{00000000-0005-0000-0000-0000A00B0000}"/>
    <cellStyle name="Header2 8 4 3 2" xfId="18640" xr:uid="{00000000-0005-0000-0000-0000A10B0000}"/>
    <cellStyle name="Header2 8 4 3 3" xfId="22835" xr:uid="{00000000-0005-0000-0000-0000A20B0000}"/>
    <cellStyle name="Header2 8 4 3 4" xfId="23166" xr:uid="{00000000-0005-0000-0000-0000A30B0000}"/>
    <cellStyle name="Header2 8 4 4" xfId="13306" xr:uid="{00000000-0005-0000-0000-0000A40B0000}"/>
    <cellStyle name="Header2 8 5" xfId="7612" xr:uid="{00000000-0005-0000-0000-0000A50B0000}"/>
    <cellStyle name="Header2 8 5 2" xfId="9847" xr:uid="{00000000-0005-0000-0000-0000A60B0000}"/>
    <cellStyle name="Header2 8 5 2 2" xfId="18676" xr:uid="{00000000-0005-0000-0000-0000A70B0000}"/>
    <cellStyle name="Header2 8 5 2 3" xfId="22871" xr:uid="{00000000-0005-0000-0000-0000A80B0000}"/>
    <cellStyle name="Header2 8 5 2 4" xfId="23202" xr:uid="{00000000-0005-0000-0000-0000A90B0000}"/>
    <cellStyle name="Header2 8 5 3" xfId="14916" xr:uid="{00000000-0005-0000-0000-0000AA0B0000}"/>
    <cellStyle name="Header2 8 6" xfId="8972" xr:uid="{00000000-0005-0000-0000-0000AB0B0000}"/>
    <cellStyle name="Header2 8 6 2" xfId="9881" xr:uid="{00000000-0005-0000-0000-0000AC0B0000}"/>
    <cellStyle name="Header2 8 6 2 2" xfId="18710" xr:uid="{00000000-0005-0000-0000-0000AD0B0000}"/>
    <cellStyle name="Header2 8 6 2 3" xfId="22905" xr:uid="{00000000-0005-0000-0000-0000AE0B0000}"/>
    <cellStyle name="Header2 8 6 2 4" xfId="23236" xr:uid="{00000000-0005-0000-0000-0000AF0B0000}"/>
    <cellStyle name="Header2 8 6 3" xfId="15813" xr:uid="{00000000-0005-0000-0000-0000B00B0000}"/>
    <cellStyle name="Header2 8 7" xfId="9739" xr:uid="{00000000-0005-0000-0000-0000B10B0000}"/>
    <cellStyle name="Header2 8 7 2" xfId="18568" xr:uid="{00000000-0005-0000-0000-0000B20B0000}"/>
    <cellStyle name="Header2 8 7 3" xfId="22763" xr:uid="{00000000-0005-0000-0000-0000B30B0000}"/>
    <cellStyle name="Header2 8 7 4" xfId="23094" xr:uid="{00000000-0005-0000-0000-0000B40B0000}"/>
    <cellStyle name="Header2 8 8" xfId="10888" xr:uid="{00000000-0005-0000-0000-0000B50B0000}"/>
    <cellStyle name="Header2 9" xfId="1950" xr:uid="{00000000-0005-0000-0000-0000B60B0000}"/>
    <cellStyle name="Header2 9 2" xfId="3717" xr:uid="{00000000-0005-0000-0000-0000B70B0000}"/>
    <cellStyle name="Header2 9 2 2" xfId="9517" xr:uid="{00000000-0005-0000-0000-0000B80B0000}"/>
    <cellStyle name="Header2 9 2 2 2" xfId="9918" xr:uid="{00000000-0005-0000-0000-0000B90B0000}"/>
    <cellStyle name="Header2 9 2 2 2 2" xfId="18747" xr:uid="{00000000-0005-0000-0000-0000BA0B0000}"/>
    <cellStyle name="Header2 9 2 2 2 3" xfId="22942" xr:uid="{00000000-0005-0000-0000-0000BB0B0000}"/>
    <cellStyle name="Header2 9 2 2 2 4" xfId="23273" xr:uid="{00000000-0005-0000-0000-0000BC0B0000}"/>
    <cellStyle name="Header2 9 2 2 3" xfId="16328" xr:uid="{00000000-0005-0000-0000-0000BD0B0000}"/>
    <cellStyle name="Header2 9 2 3" xfId="9776" xr:uid="{00000000-0005-0000-0000-0000BE0B0000}"/>
    <cellStyle name="Header2 9 2 3 2" xfId="18605" xr:uid="{00000000-0005-0000-0000-0000BF0B0000}"/>
    <cellStyle name="Header2 9 2 3 3" xfId="22800" xr:uid="{00000000-0005-0000-0000-0000C00B0000}"/>
    <cellStyle name="Header2 9 2 3 4" xfId="23131" xr:uid="{00000000-0005-0000-0000-0000C10B0000}"/>
    <cellStyle name="Header2 9 2 4" xfId="12260" xr:uid="{00000000-0005-0000-0000-0000C20B0000}"/>
    <cellStyle name="Header2 9 3" xfId="5307" xr:uid="{00000000-0005-0000-0000-0000C30B0000}"/>
    <cellStyle name="Header2 9 3 2" xfId="9653" xr:uid="{00000000-0005-0000-0000-0000C40B0000}"/>
    <cellStyle name="Header2 9 3 2 2" xfId="9954" xr:uid="{00000000-0005-0000-0000-0000C50B0000}"/>
    <cellStyle name="Header2 9 3 2 2 2" xfId="18783" xr:uid="{00000000-0005-0000-0000-0000C60B0000}"/>
    <cellStyle name="Header2 9 3 2 2 3" xfId="22978" xr:uid="{00000000-0005-0000-0000-0000C70B0000}"/>
    <cellStyle name="Header2 9 3 2 2 4" xfId="23309" xr:uid="{00000000-0005-0000-0000-0000C80B0000}"/>
    <cellStyle name="Header2 9 3 2 3" xfId="16464" xr:uid="{00000000-0005-0000-0000-0000C90B0000}"/>
    <cellStyle name="Header2 9 3 3" xfId="9812" xr:uid="{00000000-0005-0000-0000-0000CA0B0000}"/>
    <cellStyle name="Header2 9 3 3 2" xfId="18641" xr:uid="{00000000-0005-0000-0000-0000CB0B0000}"/>
    <cellStyle name="Header2 9 3 3 3" xfId="22836" xr:uid="{00000000-0005-0000-0000-0000CC0B0000}"/>
    <cellStyle name="Header2 9 3 3 4" xfId="23167" xr:uid="{00000000-0005-0000-0000-0000CD0B0000}"/>
    <cellStyle name="Header2 9 3 4" xfId="13426" xr:uid="{00000000-0005-0000-0000-0000CE0B0000}"/>
    <cellStyle name="Header2 9 4" xfId="7859" xr:uid="{00000000-0005-0000-0000-0000CF0B0000}"/>
    <cellStyle name="Header2 9 4 2" xfId="9848" xr:uid="{00000000-0005-0000-0000-0000D00B0000}"/>
    <cellStyle name="Header2 9 4 2 2" xfId="18677" xr:uid="{00000000-0005-0000-0000-0000D10B0000}"/>
    <cellStyle name="Header2 9 4 2 3" xfId="22872" xr:uid="{00000000-0005-0000-0000-0000D20B0000}"/>
    <cellStyle name="Header2 9 4 2 4" xfId="23203" xr:uid="{00000000-0005-0000-0000-0000D30B0000}"/>
    <cellStyle name="Header2 9 4 3" xfId="15041" xr:uid="{00000000-0005-0000-0000-0000D40B0000}"/>
    <cellStyle name="Header2 9 5" xfId="8975" xr:uid="{00000000-0005-0000-0000-0000D50B0000}"/>
    <cellStyle name="Header2 9 5 2" xfId="9882" xr:uid="{00000000-0005-0000-0000-0000D60B0000}"/>
    <cellStyle name="Header2 9 5 2 2" xfId="18711" xr:uid="{00000000-0005-0000-0000-0000D70B0000}"/>
    <cellStyle name="Header2 9 5 2 3" xfId="22906" xr:uid="{00000000-0005-0000-0000-0000D80B0000}"/>
    <cellStyle name="Header2 9 5 2 4" xfId="23237" xr:uid="{00000000-0005-0000-0000-0000D90B0000}"/>
    <cellStyle name="Header2 9 5 3" xfId="15816" xr:uid="{00000000-0005-0000-0000-0000DA0B0000}"/>
    <cellStyle name="Header2 9 6" xfId="9740" xr:uid="{00000000-0005-0000-0000-0000DB0B0000}"/>
    <cellStyle name="Header2 9 6 2" xfId="18569" xr:uid="{00000000-0005-0000-0000-0000DC0B0000}"/>
    <cellStyle name="Header2 9 6 3" xfId="22764" xr:uid="{00000000-0005-0000-0000-0000DD0B0000}"/>
    <cellStyle name="Header2 9 6 4" xfId="23095" xr:uid="{00000000-0005-0000-0000-0000DE0B0000}"/>
    <cellStyle name="Header2 9 7" xfId="11013" xr:uid="{00000000-0005-0000-0000-0000DF0B0000}"/>
    <cellStyle name="Heading 1 2" xfId="6199" xr:uid="{00000000-0005-0000-0000-0000E00B0000}"/>
    <cellStyle name="Heading 1 3" xfId="168" xr:uid="{00000000-0005-0000-0000-0000E10B0000}"/>
    <cellStyle name="Heading 2 2" xfId="6200" xr:uid="{00000000-0005-0000-0000-0000E20B0000}"/>
    <cellStyle name="Heading 2 3" xfId="169" xr:uid="{00000000-0005-0000-0000-0000E30B0000}"/>
    <cellStyle name="Hyperlink 2" xfId="8771" xr:uid="{00000000-0005-0000-0000-0000E40B0000}"/>
    <cellStyle name="Input [yellow]" xfId="170" xr:uid="{00000000-0005-0000-0000-0000E50B0000}"/>
    <cellStyle name="Input [yellow] 10" xfId="2866" xr:uid="{00000000-0005-0000-0000-0000E60B0000}"/>
    <cellStyle name="Input [yellow] 10 2" xfId="9450" xr:uid="{00000000-0005-0000-0000-0000E70B0000}"/>
    <cellStyle name="Input [yellow] 10 2 2" xfId="16261" xr:uid="{00000000-0005-0000-0000-0000E80B0000}"/>
    <cellStyle name="Input [yellow] 10 2 3" xfId="18351" xr:uid="{00000000-0005-0000-0000-0000E90B0000}"/>
    <cellStyle name="Input [yellow] 10 2 4" xfId="18835" xr:uid="{00000000-0005-0000-0000-0000EA0B0000}"/>
    <cellStyle name="Input [yellow] 10 3" xfId="11604" xr:uid="{00000000-0005-0000-0000-0000EB0B0000}"/>
    <cellStyle name="Input [yellow] 10 4" xfId="11136" xr:uid="{00000000-0005-0000-0000-0000EC0B0000}"/>
    <cellStyle name="Input [yellow] 10 5" xfId="19735" xr:uid="{00000000-0005-0000-0000-0000ED0B0000}"/>
    <cellStyle name="Input [yellow] 11" xfId="4456" xr:uid="{00000000-0005-0000-0000-0000EE0B0000}"/>
    <cellStyle name="Input [yellow] 11 2" xfId="9586" xr:uid="{00000000-0005-0000-0000-0000EF0B0000}"/>
    <cellStyle name="Input [yellow] 11 2 2" xfId="16397" xr:uid="{00000000-0005-0000-0000-0000F00B0000}"/>
    <cellStyle name="Input [yellow] 11 2 3" xfId="18451" xr:uid="{00000000-0005-0000-0000-0000F10B0000}"/>
    <cellStyle name="Input [yellow] 11 2 4" xfId="19503" xr:uid="{00000000-0005-0000-0000-0000F20B0000}"/>
    <cellStyle name="Input [yellow] 11 3" xfId="12771" xr:uid="{00000000-0005-0000-0000-0000F30B0000}"/>
    <cellStyle name="Input [yellow] 11 4" xfId="14992" xr:uid="{00000000-0005-0000-0000-0000F40B0000}"/>
    <cellStyle name="Input [yellow] 11 5" xfId="19823" xr:uid="{00000000-0005-0000-0000-0000F50B0000}"/>
    <cellStyle name="Input [yellow] 12" xfId="8787" xr:uid="{00000000-0005-0000-0000-0000F60B0000}"/>
    <cellStyle name="Input [yellow] 12 2" xfId="17805" xr:uid="{00000000-0005-0000-0000-0000F70B0000}"/>
    <cellStyle name="Input [yellow] 12 3" xfId="22457" xr:uid="{00000000-0005-0000-0000-0000F80B0000}"/>
    <cellStyle name="Input [yellow] 12 4" xfId="20311" xr:uid="{00000000-0005-0000-0000-0000F90B0000}"/>
    <cellStyle name="Input [yellow] 13" xfId="15229" xr:uid="{00000000-0005-0000-0000-0000FA0B0000}"/>
    <cellStyle name="Input [yellow] 2" xfId="598" xr:uid="{00000000-0005-0000-0000-0000FB0B0000}"/>
    <cellStyle name="Input [yellow] 2 10" xfId="14115" xr:uid="{00000000-0005-0000-0000-0000FC0B0000}"/>
    <cellStyle name="Input [yellow] 2 2" xfId="684" xr:uid="{00000000-0005-0000-0000-0000FD0B0000}"/>
    <cellStyle name="Input [yellow] 2 2 2" xfId="772" xr:uid="{00000000-0005-0000-0000-0000FE0B0000}"/>
    <cellStyle name="Input [yellow] 2 2 2 2" xfId="861" xr:uid="{00000000-0005-0000-0000-0000FF0B0000}"/>
    <cellStyle name="Input [yellow] 2 2 2 2 2" xfId="1972" xr:uid="{00000000-0005-0000-0000-0000000C0000}"/>
    <cellStyle name="Input [yellow] 2 2 2 2 2 2" xfId="3739" xr:uid="{00000000-0005-0000-0000-0000010C0000}"/>
    <cellStyle name="Input [yellow] 2 2 2 2 2 2 2" xfId="8721" xr:uid="{00000000-0005-0000-0000-0000020C0000}"/>
    <cellStyle name="Input [yellow] 2 2 2 2 2 2 2 2" xfId="17759" xr:uid="{00000000-0005-0000-0000-0000030C0000}"/>
    <cellStyle name="Input [yellow] 2 2 2 2 2 2 2 3" xfId="22403" xr:uid="{00000000-0005-0000-0000-0000040C0000}"/>
    <cellStyle name="Input [yellow] 2 2 2 2 2 2 2 4" xfId="19606" xr:uid="{00000000-0005-0000-0000-0000050C0000}"/>
    <cellStyle name="Input [yellow] 2 2 2 2 2 2 3" xfId="9539" xr:uid="{00000000-0005-0000-0000-0000060C0000}"/>
    <cellStyle name="Input [yellow] 2 2 2 2 2 2 3 2" xfId="16350" xr:uid="{00000000-0005-0000-0000-0000070C0000}"/>
    <cellStyle name="Input [yellow] 2 2 2 2 2 2 3 3" xfId="18405" xr:uid="{00000000-0005-0000-0000-0000080C0000}"/>
    <cellStyle name="Input [yellow] 2 2 2 2 2 2 3 4" xfId="20219" xr:uid="{00000000-0005-0000-0000-0000090C0000}"/>
    <cellStyle name="Input [yellow] 2 2 2 2 2 2 4" xfId="16547" xr:uid="{00000000-0005-0000-0000-00000A0C0000}"/>
    <cellStyle name="Input [yellow] 2 2 2 2 2 3" xfId="5329" xr:uid="{00000000-0005-0000-0000-00000B0C0000}"/>
    <cellStyle name="Input [yellow] 2 2 2 2 2 3 2" xfId="9675" xr:uid="{00000000-0005-0000-0000-00000C0C0000}"/>
    <cellStyle name="Input [yellow] 2 2 2 2 2 3 2 2" xfId="16486" xr:uid="{00000000-0005-0000-0000-00000D0C0000}"/>
    <cellStyle name="Input [yellow] 2 2 2 2 2 3 2 3" xfId="18505" xr:uid="{00000000-0005-0000-0000-00000E0C0000}"/>
    <cellStyle name="Input [yellow] 2 2 2 2 2 3 2 4" xfId="23031" xr:uid="{00000000-0005-0000-0000-00000F0C0000}"/>
    <cellStyle name="Input [yellow] 2 2 2 2 2 3 3" xfId="13448" xr:uid="{00000000-0005-0000-0000-0000100C0000}"/>
    <cellStyle name="Input [yellow] 2 2 2 2 2 3 4" xfId="14928" xr:uid="{00000000-0005-0000-0000-0000110C0000}"/>
    <cellStyle name="Input [yellow] 2 2 2 2 2 3 5" xfId="18987" xr:uid="{00000000-0005-0000-0000-0000120C0000}"/>
    <cellStyle name="Input [yellow] 2 2 2 2 2 4" xfId="8997" xr:uid="{00000000-0005-0000-0000-0000130C0000}"/>
    <cellStyle name="Input [yellow] 2 2 2 2 2 4 2" xfId="17943" xr:uid="{00000000-0005-0000-0000-0000140C0000}"/>
    <cellStyle name="Input [yellow] 2 2 2 2 2 4 3" xfId="22512" xr:uid="{00000000-0005-0000-0000-0000150C0000}"/>
    <cellStyle name="Input [yellow] 2 2 2 2 2 4 4" xfId="20069" xr:uid="{00000000-0005-0000-0000-0000160C0000}"/>
    <cellStyle name="Input [yellow] 2 2 2 2 2 5" xfId="10866" xr:uid="{00000000-0005-0000-0000-0000170C0000}"/>
    <cellStyle name="Input [yellow] 2 2 2 2 3" xfId="3048" xr:uid="{00000000-0005-0000-0000-0000180C0000}"/>
    <cellStyle name="Input [yellow] 2 2 2 2 3 2" xfId="9477" xr:uid="{00000000-0005-0000-0000-0000190C0000}"/>
    <cellStyle name="Input [yellow] 2 2 2 2 3 2 2" xfId="16288" xr:uid="{00000000-0005-0000-0000-00001A0C0000}"/>
    <cellStyle name="Input [yellow] 2 2 2 2 3 2 3" xfId="18372" xr:uid="{00000000-0005-0000-0000-00001B0C0000}"/>
    <cellStyle name="Input [yellow] 2 2 2 2 3 2 4" xfId="21950" xr:uid="{00000000-0005-0000-0000-00001C0C0000}"/>
    <cellStyle name="Input [yellow] 2 2 2 2 3 3" xfId="11782" xr:uid="{00000000-0005-0000-0000-00001D0C0000}"/>
    <cellStyle name="Input [yellow] 2 2 2 2 3 4" xfId="11102" xr:uid="{00000000-0005-0000-0000-00001E0C0000}"/>
    <cellStyle name="Input [yellow] 2 2 2 2 3 5" xfId="21797" xr:uid="{00000000-0005-0000-0000-00001F0C0000}"/>
    <cellStyle name="Input [yellow] 2 2 2 2 4" xfId="4638" xr:uid="{00000000-0005-0000-0000-0000200C0000}"/>
    <cellStyle name="Input [yellow] 2 2 2 2 4 2" xfId="9613" xr:uid="{00000000-0005-0000-0000-0000210C0000}"/>
    <cellStyle name="Input [yellow] 2 2 2 2 4 2 2" xfId="16424" xr:uid="{00000000-0005-0000-0000-0000220C0000}"/>
    <cellStyle name="Input [yellow] 2 2 2 2 4 2 3" xfId="18472" xr:uid="{00000000-0005-0000-0000-0000230C0000}"/>
    <cellStyle name="Input [yellow] 2 2 2 2 4 2 4" xfId="22998" xr:uid="{00000000-0005-0000-0000-0000240C0000}"/>
    <cellStyle name="Input [yellow] 2 2 2 2 4 3" xfId="12950" xr:uid="{00000000-0005-0000-0000-0000250C0000}"/>
    <cellStyle name="Input [yellow] 2 2 2 2 4 4" xfId="12191" xr:uid="{00000000-0005-0000-0000-0000260C0000}"/>
    <cellStyle name="Input [yellow] 2 2 2 2 4 5" xfId="20772" xr:uid="{00000000-0005-0000-0000-0000270C0000}"/>
    <cellStyle name="Input [yellow] 2 2 2 2 5" xfId="8870" xr:uid="{00000000-0005-0000-0000-0000280C0000}"/>
    <cellStyle name="Input [yellow] 2 2 2 2 5 2" xfId="15711" xr:uid="{00000000-0005-0000-0000-0000290C0000}"/>
    <cellStyle name="Input [yellow] 2 2 2 2 5 3" xfId="17870" xr:uid="{00000000-0005-0000-0000-00002A0C0000}"/>
    <cellStyle name="Input [yellow] 2 2 2 2 5 4" xfId="21396" xr:uid="{00000000-0005-0000-0000-00002B0C0000}"/>
    <cellStyle name="Input [yellow] 2 2 2 2 6" xfId="11259" xr:uid="{00000000-0005-0000-0000-00002C0C0000}"/>
    <cellStyle name="Input [yellow] 2 2 2 3" xfId="1971" xr:uid="{00000000-0005-0000-0000-00002D0C0000}"/>
    <cellStyle name="Input [yellow] 2 2 2 3 2" xfId="3738" xr:uid="{00000000-0005-0000-0000-00002E0C0000}"/>
    <cellStyle name="Input [yellow] 2 2 2 3 2 2" xfId="8720" xr:uid="{00000000-0005-0000-0000-00002F0C0000}"/>
    <cellStyle name="Input [yellow] 2 2 2 3 2 2 2" xfId="17758" xr:uid="{00000000-0005-0000-0000-0000300C0000}"/>
    <cellStyle name="Input [yellow] 2 2 2 3 2 2 3" xfId="22402" xr:uid="{00000000-0005-0000-0000-0000310C0000}"/>
    <cellStyle name="Input [yellow] 2 2 2 3 2 2 4" xfId="20319" xr:uid="{00000000-0005-0000-0000-0000320C0000}"/>
    <cellStyle name="Input [yellow] 2 2 2 3 2 3" xfId="9538" xr:uid="{00000000-0005-0000-0000-0000330C0000}"/>
    <cellStyle name="Input [yellow] 2 2 2 3 2 3 2" xfId="16349" xr:uid="{00000000-0005-0000-0000-0000340C0000}"/>
    <cellStyle name="Input [yellow] 2 2 2 3 2 3 3" xfId="18404" xr:uid="{00000000-0005-0000-0000-0000350C0000}"/>
    <cellStyle name="Input [yellow] 2 2 2 3 2 3 4" xfId="20865" xr:uid="{00000000-0005-0000-0000-0000360C0000}"/>
    <cellStyle name="Input [yellow] 2 2 2 3 2 4" xfId="16609" xr:uid="{00000000-0005-0000-0000-0000370C0000}"/>
    <cellStyle name="Input [yellow] 2 2 2 3 3" xfId="5328" xr:uid="{00000000-0005-0000-0000-0000380C0000}"/>
    <cellStyle name="Input [yellow] 2 2 2 3 3 2" xfId="9674" xr:uid="{00000000-0005-0000-0000-0000390C0000}"/>
    <cellStyle name="Input [yellow] 2 2 2 3 3 2 2" xfId="16485" xr:uid="{00000000-0005-0000-0000-00003A0C0000}"/>
    <cellStyle name="Input [yellow] 2 2 2 3 3 2 3" xfId="18504" xr:uid="{00000000-0005-0000-0000-00003B0C0000}"/>
    <cellStyle name="Input [yellow] 2 2 2 3 3 2 4" xfId="23030" xr:uid="{00000000-0005-0000-0000-00003C0C0000}"/>
    <cellStyle name="Input [yellow] 2 2 2 3 3 3" xfId="13447" xr:uid="{00000000-0005-0000-0000-00003D0C0000}"/>
    <cellStyle name="Input [yellow] 2 2 2 3 3 4" xfId="11928" xr:uid="{00000000-0005-0000-0000-00003E0C0000}"/>
    <cellStyle name="Input [yellow] 2 2 2 3 3 5" xfId="21445" xr:uid="{00000000-0005-0000-0000-00003F0C0000}"/>
    <cellStyle name="Input [yellow] 2 2 2 3 4" xfId="8996" xr:uid="{00000000-0005-0000-0000-0000400C0000}"/>
    <cellStyle name="Input [yellow] 2 2 2 3 4 2" xfId="17942" xr:uid="{00000000-0005-0000-0000-0000410C0000}"/>
    <cellStyle name="Input [yellow] 2 2 2 3 4 3" xfId="22511" xr:uid="{00000000-0005-0000-0000-0000420C0000}"/>
    <cellStyle name="Input [yellow] 2 2 2 3 4 4" xfId="20710" xr:uid="{00000000-0005-0000-0000-0000430C0000}"/>
    <cellStyle name="Input [yellow] 2 2 2 3 5" xfId="11173" xr:uid="{00000000-0005-0000-0000-0000440C0000}"/>
    <cellStyle name="Input [yellow] 2 2 2 4" xfId="3017" xr:uid="{00000000-0005-0000-0000-0000450C0000}"/>
    <cellStyle name="Input [yellow] 2 2 2 4 2" xfId="9469" xr:uid="{00000000-0005-0000-0000-0000460C0000}"/>
    <cellStyle name="Input [yellow] 2 2 2 4 2 2" xfId="16280" xr:uid="{00000000-0005-0000-0000-0000470C0000}"/>
    <cellStyle name="Input [yellow] 2 2 2 4 2 3" xfId="18365" xr:uid="{00000000-0005-0000-0000-0000480C0000}"/>
    <cellStyle name="Input [yellow] 2 2 2 4 2 4" xfId="20741" xr:uid="{00000000-0005-0000-0000-0000490C0000}"/>
    <cellStyle name="Input [yellow] 2 2 2 4 3" xfId="11754" xr:uid="{00000000-0005-0000-0000-00004A0C0000}"/>
    <cellStyle name="Input [yellow] 2 2 2 4 4" xfId="11607" xr:uid="{00000000-0005-0000-0000-00004B0C0000}"/>
    <cellStyle name="Input [yellow] 2 2 2 4 5" xfId="21248" xr:uid="{00000000-0005-0000-0000-00004C0C0000}"/>
    <cellStyle name="Input [yellow] 2 2 2 5" xfId="4607" xr:uid="{00000000-0005-0000-0000-00004D0C0000}"/>
    <cellStyle name="Input [yellow] 2 2 2 5 2" xfId="9605" xr:uid="{00000000-0005-0000-0000-00004E0C0000}"/>
    <cellStyle name="Input [yellow] 2 2 2 5 2 2" xfId="16416" xr:uid="{00000000-0005-0000-0000-00004F0C0000}"/>
    <cellStyle name="Input [yellow] 2 2 2 5 2 3" xfId="18465" xr:uid="{00000000-0005-0000-0000-0000500C0000}"/>
    <cellStyle name="Input [yellow] 2 2 2 5 2 4" xfId="20857" xr:uid="{00000000-0005-0000-0000-0000510C0000}"/>
    <cellStyle name="Input [yellow] 2 2 2 5 3" xfId="12921" xr:uid="{00000000-0005-0000-0000-0000520C0000}"/>
    <cellStyle name="Input [yellow] 2 2 2 5 4" xfId="10410" xr:uid="{00000000-0005-0000-0000-0000530C0000}"/>
    <cellStyle name="Input [yellow] 2 2 2 5 5" xfId="21083" xr:uid="{00000000-0005-0000-0000-0000540C0000}"/>
    <cellStyle name="Input [yellow] 2 2 2 6" xfId="8857" xr:uid="{00000000-0005-0000-0000-0000550C0000}"/>
    <cellStyle name="Input [yellow] 2 2 2 6 2" xfId="15698" xr:uid="{00000000-0005-0000-0000-0000560C0000}"/>
    <cellStyle name="Input [yellow] 2 2 2 6 3" xfId="17863" xr:uid="{00000000-0005-0000-0000-0000570C0000}"/>
    <cellStyle name="Input [yellow] 2 2 2 6 4" xfId="22023" xr:uid="{00000000-0005-0000-0000-0000580C0000}"/>
    <cellStyle name="Input [yellow] 2 2 2 7" xfId="12564" xr:uid="{00000000-0005-0000-0000-0000590C0000}"/>
    <cellStyle name="Input [yellow] 2 2 3" xfId="1117" xr:uid="{00000000-0005-0000-0000-00005A0C0000}"/>
    <cellStyle name="Input [yellow] 2 2 3 2" xfId="954" xr:uid="{00000000-0005-0000-0000-00005B0C0000}"/>
    <cellStyle name="Input [yellow] 2 2 3 2 2" xfId="1974" xr:uid="{00000000-0005-0000-0000-00005C0C0000}"/>
    <cellStyle name="Input [yellow] 2 2 3 2 2 2" xfId="3741" xr:uid="{00000000-0005-0000-0000-00005D0C0000}"/>
    <cellStyle name="Input [yellow] 2 2 3 2 2 2 2" xfId="8723" xr:uid="{00000000-0005-0000-0000-00005E0C0000}"/>
    <cellStyle name="Input [yellow] 2 2 3 2 2 2 2 2" xfId="17761" xr:uid="{00000000-0005-0000-0000-00005F0C0000}"/>
    <cellStyle name="Input [yellow] 2 2 3 2 2 2 2 3" xfId="22405" xr:uid="{00000000-0005-0000-0000-0000600C0000}"/>
    <cellStyle name="Input [yellow] 2 2 3 2 2 2 2 4" xfId="18938" xr:uid="{00000000-0005-0000-0000-0000610C0000}"/>
    <cellStyle name="Input [yellow] 2 2 3 2 2 2 3" xfId="9541" xr:uid="{00000000-0005-0000-0000-0000620C0000}"/>
    <cellStyle name="Input [yellow] 2 2 3 2 2 2 3 2" xfId="16352" xr:uid="{00000000-0005-0000-0000-0000630C0000}"/>
    <cellStyle name="Input [yellow] 2 2 3 2 2 2 3 3" xfId="18407" xr:uid="{00000000-0005-0000-0000-0000640C0000}"/>
    <cellStyle name="Input [yellow] 2 2 3 2 2 2 3 4" xfId="19448" xr:uid="{00000000-0005-0000-0000-0000650C0000}"/>
    <cellStyle name="Input [yellow] 2 2 3 2 2 2 4" xfId="16543" xr:uid="{00000000-0005-0000-0000-0000660C0000}"/>
    <cellStyle name="Input [yellow] 2 2 3 2 2 3" xfId="5331" xr:uid="{00000000-0005-0000-0000-0000670C0000}"/>
    <cellStyle name="Input [yellow] 2 2 3 2 2 3 2" xfId="9677" xr:uid="{00000000-0005-0000-0000-0000680C0000}"/>
    <cellStyle name="Input [yellow] 2 2 3 2 2 3 2 2" xfId="16488" xr:uid="{00000000-0005-0000-0000-0000690C0000}"/>
    <cellStyle name="Input [yellow] 2 2 3 2 2 3 2 3" xfId="18507" xr:uid="{00000000-0005-0000-0000-00006A0C0000}"/>
    <cellStyle name="Input [yellow] 2 2 3 2 2 3 2 4" xfId="23033" xr:uid="{00000000-0005-0000-0000-00006B0C0000}"/>
    <cellStyle name="Input [yellow] 2 2 3 2 2 3 3" xfId="13450" xr:uid="{00000000-0005-0000-0000-00006C0C0000}"/>
    <cellStyle name="Input [yellow] 2 2 3 2 2 3 4" xfId="12150" xr:uid="{00000000-0005-0000-0000-00006D0C0000}"/>
    <cellStyle name="Input [yellow] 2 2 3 2 2 3 5" xfId="18985" xr:uid="{00000000-0005-0000-0000-00006E0C0000}"/>
    <cellStyle name="Input [yellow] 2 2 3 2 2 4" xfId="8999" xr:uid="{00000000-0005-0000-0000-00006F0C0000}"/>
    <cellStyle name="Input [yellow] 2 2 3 2 2 4 2" xfId="17945" xr:uid="{00000000-0005-0000-0000-0000700C0000}"/>
    <cellStyle name="Input [yellow] 2 2 3 2 2 4 3" xfId="22514" xr:uid="{00000000-0005-0000-0000-0000710C0000}"/>
    <cellStyle name="Input [yellow] 2 2 3 2 2 4 4" xfId="20933" xr:uid="{00000000-0005-0000-0000-0000720C0000}"/>
    <cellStyle name="Input [yellow] 2 2 3 2 2 5" xfId="10133" xr:uid="{00000000-0005-0000-0000-0000730C0000}"/>
    <cellStyle name="Input [yellow] 2 2 3 2 3" xfId="3109" xr:uid="{00000000-0005-0000-0000-0000740C0000}"/>
    <cellStyle name="Input [yellow] 2 2 3 2 3 2" xfId="9487" xr:uid="{00000000-0005-0000-0000-0000750C0000}"/>
    <cellStyle name="Input [yellow] 2 2 3 2 3 2 2" xfId="16298" xr:uid="{00000000-0005-0000-0000-0000760C0000}"/>
    <cellStyle name="Input [yellow] 2 2 3 2 3 2 3" xfId="18375" xr:uid="{00000000-0005-0000-0000-0000770C0000}"/>
    <cellStyle name="Input [yellow] 2 2 3 2 3 2 4" xfId="19514" xr:uid="{00000000-0005-0000-0000-0000780C0000}"/>
    <cellStyle name="Input [yellow] 2 2 3 2 3 3" xfId="11824" xr:uid="{00000000-0005-0000-0000-0000790C0000}"/>
    <cellStyle name="Input [yellow] 2 2 3 2 3 4" xfId="14237" xr:uid="{00000000-0005-0000-0000-00007A0C0000}"/>
    <cellStyle name="Input [yellow] 2 2 3 2 3 5" xfId="19966" xr:uid="{00000000-0005-0000-0000-00007B0C0000}"/>
    <cellStyle name="Input [yellow] 2 2 3 2 4" xfId="4699" xr:uid="{00000000-0005-0000-0000-00007C0C0000}"/>
    <cellStyle name="Input [yellow] 2 2 3 2 4 2" xfId="9623" xr:uid="{00000000-0005-0000-0000-00007D0C0000}"/>
    <cellStyle name="Input [yellow] 2 2 3 2 4 2 2" xfId="16434" xr:uid="{00000000-0005-0000-0000-00007E0C0000}"/>
    <cellStyle name="Input [yellow] 2 2 3 2 4 2 3" xfId="18475" xr:uid="{00000000-0005-0000-0000-00007F0C0000}"/>
    <cellStyle name="Input [yellow] 2 2 3 2 4 2 4" xfId="23001" xr:uid="{00000000-0005-0000-0000-0000800C0000}"/>
    <cellStyle name="Input [yellow] 2 2 3 2 4 3" xfId="12990" xr:uid="{00000000-0005-0000-0000-0000810C0000}"/>
    <cellStyle name="Input [yellow] 2 2 3 2 4 4" xfId="10944" xr:uid="{00000000-0005-0000-0000-0000820C0000}"/>
    <cellStyle name="Input [yellow] 2 2 3 2 4 5" xfId="22222" xr:uid="{00000000-0005-0000-0000-0000830C0000}"/>
    <cellStyle name="Input [yellow] 2 2 3 2 5" xfId="8884" xr:uid="{00000000-0005-0000-0000-0000840C0000}"/>
    <cellStyle name="Input [yellow] 2 2 3 2 5 2" xfId="15725" xr:uid="{00000000-0005-0000-0000-0000850C0000}"/>
    <cellStyle name="Input [yellow] 2 2 3 2 5 3" xfId="17877" xr:uid="{00000000-0005-0000-0000-0000860C0000}"/>
    <cellStyle name="Input [yellow] 2 2 3 2 5 4" xfId="18847" xr:uid="{00000000-0005-0000-0000-0000870C0000}"/>
    <cellStyle name="Input [yellow] 2 2 3 2 6" xfId="11257" xr:uid="{00000000-0005-0000-0000-0000880C0000}"/>
    <cellStyle name="Input [yellow] 2 2 3 3" xfId="1973" xr:uid="{00000000-0005-0000-0000-0000890C0000}"/>
    <cellStyle name="Input [yellow] 2 2 3 3 2" xfId="3740" xr:uid="{00000000-0005-0000-0000-00008A0C0000}"/>
    <cellStyle name="Input [yellow] 2 2 3 3 2 2" xfId="8722" xr:uid="{00000000-0005-0000-0000-00008B0C0000}"/>
    <cellStyle name="Input [yellow] 2 2 3 3 2 2 2" xfId="17760" xr:uid="{00000000-0005-0000-0000-00008C0C0000}"/>
    <cellStyle name="Input [yellow] 2 2 3 3 2 2 3" xfId="22404" xr:uid="{00000000-0005-0000-0000-00008D0C0000}"/>
    <cellStyle name="Input [yellow] 2 2 3 3 2 2 4" xfId="19164" xr:uid="{00000000-0005-0000-0000-00008E0C0000}"/>
    <cellStyle name="Input [yellow] 2 2 3 3 2 3" xfId="9540" xr:uid="{00000000-0005-0000-0000-00008F0C0000}"/>
    <cellStyle name="Input [yellow] 2 2 3 3 2 3 2" xfId="16351" xr:uid="{00000000-0005-0000-0000-0000900C0000}"/>
    <cellStyle name="Input [yellow] 2 2 3 3 2 3 3" xfId="18406" xr:uid="{00000000-0005-0000-0000-0000910C0000}"/>
    <cellStyle name="Input [yellow] 2 2 3 3 2 3 4" xfId="19510" xr:uid="{00000000-0005-0000-0000-0000920C0000}"/>
    <cellStyle name="Input [yellow] 2 2 3 3 2 4" xfId="16596" xr:uid="{00000000-0005-0000-0000-0000930C0000}"/>
    <cellStyle name="Input [yellow] 2 2 3 3 3" xfId="5330" xr:uid="{00000000-0005-0000-0000-0000940C0000}"/>
    <cellStyle name="Input [yellow] 2 2 3 3 3 2" xfId="9676" xr:uid="{00000000-0005-0000-0000-0000950C0000}"/>
    <cellStyle name="Input [yellow] 2 2 3 3 3 2 2" xfId="16487" xr:uid="{00000000-0005-0000-0000-0000960C0000}"/>
    <cellStyle name="Input [yellow] 2 2 3 3 3 2 3" xfId="18506" xr:uid="{00000000-0005-0000-0000-0000970C0000}"/>
    <cellStyle name="Input [yellow] 2 2 3 3 3 2 4" xfId="23032" xr:uid="{00000000-0005-0000-0000-0000980C0000}"/>
    <cellStyle name="Input [yellow] 2 2 3 3 3 3" xfId="13449" xr:uid="{00000000-0005-0000-0000-0000990C0000}"/>
    <cellStyle name="Input [yellow] 2 2 3 3 3 4" xfId="13316" xr:uid="{00000000-0005-0000-0000-00009A0C0000}"/>
    <cellStyle name="Input [yellow] 2 2 3 3 3 5" xfId="21443" xr:uid="{00000000-0005-0000-0000-00009B0C0000}"/>
    <cellStyle name="Input [yellow] 2 2 3 3 4" xfId="8998" xr:uid="{00000000-0005-0000-0000-00009C0C0000}"/>
    <cellStyle name="Input [yellow] 2 2 3 3 4 2" xfId="17944" xr:uid="{00000000-0005-0000-0000-00009D0C0000}"/>
    <cellStyle name="Input [yellow] 2 2 3 3 4 3" xfId="22513" xr:uid="{00000000-0005-0000-0000-00009E0C0000}"/>
    <cellStyle name="Input [yellow] 2 2 3 3 4 4" xfId="22013" xr:uid="{00000000-0005-0000-0000-00009F0C0000}"/>
    <cellStyle name="Input [yellow] 2 2 3 3 5" xfId="10116" xr:uid="{00000000-0005-0000-0000-0000A00C0000}"/>
    <cellStyle name="Input [yellow] 2 2 3 4" xfId="3188" xr:uid="{00000000-0005-0000-0000-0000A10C0000}"/>
    <cellStyle name="Input [yellow] 2 2 3 4 2" xfId="9509" xr:uid="{00000000-0005-0000-0000-0000A20C0000}"/>
    <cellStyle name="Input [yellow] 2 2 3 4 2 2" xfId="16320" xr:uid="{00000000-0005-0000-0000-0000A30C0000}"/>
    <cellStyle name="Input [yellow] 2 2 3 4 2 3" xfId="18395" xr:uid="{00000000-0005-0000-0000-0000A40C0000}"/>
    <cellStyle name="Input [yellow] 2 2 3 4 2 4" xfId="20697" xr:uid="{00000000-0005-0000-0000-0000A50C0000}"/>
    <cellStyle name="Input [yellow] 2 2 3 4 3" xfId="11902" xr:uid="{00000000-0005-0000-0000-0000A60C0000}"/>
    <cellStyle name="Input [yellow] 2 2 3 4 4" xfId="9977" xr:uid="{00000000-0005-0000-0000-0000A70C0000}"/>
    <cellStyle name="Input [yellow] 2 2 3 4 5" xfId="22660" xr:uid="{00000000-0005-0000-0000-0000A80C0000}"/>
    <cellStyle name="Input [yellow] 2 2 3 5" xfId="4778" xr:uid="{00000000-0005-0000-0000-0000A90C0000}"/>
    <cellStyle name="Input [yellow] 2 2 3 5 2" xfId="9645" xr:uid="{00000000-0005-0000-0000-0000AA0C0000}"/>
    <cellStyle name="Input [yellow] 2 2 3 5 2 2" xfId="16456" xr:uid="{00000000-0005-0000-0000-0000AB0C0000}"/>
    <cellStyle name="Input [yellow] 2 2 3 5 2 3" xfId="18495" xr:uid="{00000000-0005-0000-0000-0000AC0C0000}"/>
    <cellStyle name="Input [yellow] 2 2 3 5 2 4" xfId="23021" xr:uid="{00000000-0005-0000-0000-0000AD0C0000}"/>
    <cellStyle name="Input [yellow] 2 2 3 5 3" xfId="13067" xr:uid="{00000000-0005-0000-0000-0000AE0C0000}"/>
    <cellStyle name="Input [yellow] 2 2 3 5 4" xfId="12181" xr:uid="{00000000-0005-0000-0000-0000AF0C0000}"/>
    <cellStyle name="Input [yellow] 2 2 3 5 5" xfId="21921" xr:uid="{00000000-0005-0000-0000-0000B00C0000}"/>
    <cellStyle name="Input [yellow] 2 2 3 6" xfId="8931" xr:uid="{00000000-0005-0000-0000-0000B10C0000}"/>
    <cellStyle name="Input [yellow] 2 2 3 6 2" xfId="15772" xr:uid="{00000000-0005-0000-0000-0000B20C0000}"/>
    <cellStyle name="Input [yellow] 2 2 3 6 3" xfId="17901" xr:uid="{00000000-0005-0000-0000-0000B30C0000}"/>
    <cellStyle name="Input [yellow] 2 2 3 6 4" xfId="22019" xr:uid="{00000000-0005-0000-0000-0000B40C0000}"/>
    <cellStyle name="Input [yellow] 2 2 3 7" xfId="10057" xr:uid="{00000000-0005-0000-0000-0000B50C0000}"/>
    <cellStyle name="Input [yellow] 2 2 4" xfId="1080" xr:uid="{00000000-0005-0000-0000-0000B60C0000}"/>
    <cellStyle name="Input [yellow] 2 2 4 2" xfId="1975" xr:uid="{00000000-0005-0000-0000-0000B70C0000}"/>
    <cellStyle name="Input [yellow] 2 2 4 2 2" xfId="3742" xr:uid="{00000000-0005-0000-0000-0000B80C0000}"/>
    <cellStyle name="Input [yellow] 2 2 4 2 2 2" xfId="8724" xr:uid="{00000000-0005-0000-0000-0000B90C0000}"/>
    <cellStyle name="Input [yellow] 2 2 4 2 2 2 2" xfId="17762" xr:uid="{00000000-0005-0000-0000-0000BA0C0000}"/>
    <cellStyle name="Input [yellow] 2 2 4 2 2 2 3" xfId="22406" xr:uid="{00000000-0005-0000-0000-0000BB0C0000}"/>
    <cellStyle name="Input [yellow] 2 2 4 2 2 2 4" xfId="18851" xr:uid="{00000000-0005-0000-0000-0000BC0C0000}"/>
    <cellStyle name="Input [yellow] 2 2 4 2 2 3" xfId="9542" xr:uid="{00000000-0005-0000-0000-0000BD0C0000}"/>
    <cellStyle name="Input [yellow] 2 2 4 2 2 3 2" xfId="16353" xr:uid="{00000000-0005-0000-0000-0000BE0C0000}"/>
    <cellStyle name="Input [yellow] 2 2 4 2 2 3 3" xfId="18408" xr:uid="{00000000-0005-0000-0000-0000BF0C0000}"/>
    <cellStyle name="Input [yellow] 2 2 4 2 2 3 4" xfId="21807" xr:uid="{00000000-0005-0000-0000-0000C00C0000}"/>
    <cellStyle name="Input [yellow] 2 2 4 2 2 4" xfId="16592" xr:uid="{00000000-0005-0000-0000-0000C10C0000}"/>
    <cellStyle name="Input [yellow] 2 2 4 2 3" xfId="5332" xr:uid="{00000000-0005-0000-0000-0000C20C0000}"/>
    <cellStyle name="Input [yellow] 2 2 4 2 3 2" xfId="9678" xr:uid="{00000000-0005-0000-0000-0000C30C0000}"/>
    <cellStyle name="Input [yellow] 2 2 4 2 3 2 2" xfId="16489" xr:uid="{00000000-0005-0000-0000-0000C40C0000}"/>
    <cellStyle name="Input [yellow] 2 2 4 2 3 2 3" xfId="18508" xr:uid="{00000000-0005-0000-0000-0000C50C0000}"/>
    <cellStyle name="Input [yellow] 2 2 4 2 3 2 4" xfId="23034" xr:uid="{00000000-0005-0000-0000-0000C60C0000}"/>
    <cellStyle name="Input [yellow] 2 2 4 2 3 3" xfId="13451" xr:uid="{00000000-0005-0000-0000-0000C70C0000}"/>
    <cellStyle name="Input [yellow] 2 2 4 2 3 4" xfId="10904" xr:uid="{00000000-0005-0000-0000-0000C80C0000}"/>
    <cellStyle name="Input [yellow] 2 2 4 2 3 5" xfId="21348" xr:uid="{00000000-0005-0000-0000-0000C90C0000}"/>
    <cellStyle name="Input [yellow] 2 2 4 2 4" xfId="9000" xr:uid="{00000000-0005-0000-0000-0000CA0C0000}"/>
    <cellStyle name="Input [yellow] 2 2 4 2 4 2" xfId="17946" xr:uid="{00000000-0005-0000-0000-0000CB0C0000}"/>
    <cellStyle name="Input [yellow] 2 2 4 2 4 3" xfId="22515" xr:uid="{00000000-0005-0000-0000-0000CC0C0000}"/>
    <cellStyle name="Input [yellow] 2 2 4 2 4 4" xfId="20291" xr:uid="{00000000-0005-0000-0000-0000CD0C0000}"/>
    <cellStyle name="Input [yellow] 2 2 4 2 5" xfId="10125" xr:uid="{00000000-0005-0000-0000-0000CE0C0000}"/>
    <cellStyle name="Input [yellow] 2 2 4 3" xfId="3164" xr:uid="{00000000-0005-0000-0000-0000CF0C0000}"/>
    <cellStyle name="Input [yellow] 2 2 4 3 2" xfId="9506" xr:uid="{00000000-0005-0000-0000-0000D00C0000}"/>
    <cellStyle name="Input [yellow] 2 2 4 3 2 2" xfId="16317" xr:uid="{00000000-0005-0000-0000-0000D10C0000}"/>
    <cellStyle name="Input [yellow] 2 2 4 3 2 3" xfId="18392" xr:uid="{00000000-0005-0000-0000-0000D20C0000}"/>
    <cellStyle name="Input [yellow] 2 2 4 3 2 4" xfId="19512" xr:uid="{00000000-0005-0000-0000-0000D30C0000}"/>
    <cellStyle name="Input [yellow] 2 2 4 3 3" xfId="11879" xr:uid="{00000000-0005-0000-0000-0000D40C0000}"/>
    <cellStyle name="Input [yellow] 2 2 4 3 4" xfId="14485" xr:uid="{00000000-0005-0000-0000-0000D50C0000}"/>
    <cellStyle name="Input [yellow] 2 2 4 3 5" xfId="20599" xr:uid="{00000000-0005-0000-0000-0000D60C0000}"/>
    <cellStyle name="Input [yellow] 2 2 4 4" xfId="4754" xr:uid="{00000000-0005-0000-0000-0000D70C0000}"/>
    <cellStyle name="Input [yellow] 2 2 4 4 2" xfId="9642" xr:uid="{00000000-0005-0000-0000-0000D80C0000}"/>
    <cellStyle name="Input [yellow] 2 2 4 4 2 2" xfId="16453" xr:uid="{00000000-0005-0000-0000-0000D90C0000}"/>
    <cellStyle name="Input [yellow] 2 2 4 4 2 3" xfId="18492" xr:uid="{00000000-0005-0000-0000-0000DA0C0000}"/>
    <cellStyle name="Input [yellow] 2 2 4 4 2 4" xfId="23018" xr:uid="{00000000-0005-0000-0000-0000DB0C0000}"/>
    <cellStyle name="Input [yellow] 2 2 4 4 3" xfId="13045" xr:uid="{00000000-0005-0000-0000-0000DC0C0000}"/>
    <cellStyle name="Input [yellow] 2 2 4 4 4" xfId="10399" xr:uid="{00000000-0005-0000-0000-0000DD0C0000}"/>
    <cellStyle name="Input [yellow] 2 2 4 4 5" xfId="19795" xr:uid="{00000000-0005-0000-0000-0000DE0C0000}"/>
    <cellStyle name="Input [yellow] 2 2 4 5" xfId="8924" xr:uid="{00000000-0005-0000-0000-0000DF0C0000}"/>
    <cellStyle name="Input [yellow] 2 2 4 5 2" xfId="15765" xr:uid="{00000000-0005-0000-0000-0000E00C0000}"/>
    <cellStyle name="Input [yellow] 2 2 4 5 3" xfId="17898" xr:uid="{00000000-0005-0000-0000-0000E10C0000}"/>
    <cellStyle name="Input [yellow] 2 2 4 5 4" xfId="18846" xr:uid="{00000000-0005-0000-0000-0000E20C0000}"/>
    <cellStyle name="Input [yellow] 2 2 4 6" xfId="13590" xr:uid="{00000000-0005-0000-0000-0000E30C0000}"/>
    <cellStyle name="Input [yellow] 2 2 5" xfId="1970" xr:uid="{00000000-0005-0000-0000-0000E40C0000}"/>
    <cellStyle name="Input [yellow] 2 2 5 2" xfId="3737" xr:uid="{00000000-0005-0000-0000-0000E50C0000}"/>
    <cellStyle name="Input [yellow] 2 2 5 2 2" xfId="8719" xr:uid="{00000000-0005-0000-0000-0000E60C0000}"/>
    <cellStyle name="Input [yellow] 2 2 5 2 2 2" xfId="17757" xr:uid="{00000000-0005-0000-0000-0000E70C0000}"/>
    <cellStyle name="Input [yellow] 2 2 5 2 2 3" xfId="22401" xr:uid="{00000000-0005-0000-0000-0000E80C0000}"/>
    <cellStyle name="Input [yellow] 2 2 5 2 2 4" xfId="20959" xr:uid="{00000000-0005-0000-0000-0000E90C0000}"/>
    <cellStyle name="Input [yellow] 2 2 5 2 3" xfId="9537" xr:uid="{00000000-0005-0000-0000-0000EA0C0000}"/>
    <cellStyle name="Input [yellow] 2 2 5 2 3 2" xfId="16348" xr:uid="{00000000-0005-0000-0000-0000EB0C0000}"/>
    <cellStyle name="Input [yellow] 2 2 5 2 3 3" xfId="18403" xr:uid="{00000000-0005-0000-0000-0000EC0C0000}"/>
    <cellStyle name="Input [yellow] 2 2 5 2 3 4" xfId="21946" xr:uid="{00000000-0005-0000-0000-0000ED0C0000}"/>
    <cellStyle name="Input [yellow] 2 2 5 2 4" xfId="16559" xr:uid="{00000000-0005-0000-0000-0000EE0C0000}"/>
    <cellStyle name="Input [yellow] 2 2 5 3" xfId="5327" xr:uid="{00000000-0005-0000-0000-0000EF0C0000}"/>
    <cellStyle name="Input [yellow] 2 2 5 3 2" xfId="9673" xr:uid="{00000000-0005-0000-0000-0000F00C0000}"/>
    <cellStyle name="Input [yellow] 2 2 5 3 2 2" xfId="16484" xr:uid="{00000000-0005-0000-0000-0000F10C0000}"/>
    <cellStyle name="Input [yellow] 2 2 5 3 2 3" xfId="18503" xr:uid="{00000000-0005-0000-0000-0000F20C0000}"/>
    <cellStyle name="Input [yellow] 2 2 5 3 2 4" xfId="23029" xr:uid="{00000000-0005-0000-0000-0000F30C0000}"/>
    <cellStyle name="Input [yellow] 2 2 5 3 3" xfId="13446" xr:uid="{00000000-0005-0000-0000-0000F40C0000}"/>
    <cellStyle name="Input [yellow] 2 2 5 3 4" xfId="13092" xr:uid="{00000000-0005-0000-0000-0000F50C0000}"/>
    <cellStyle name="Input [yellow] 2 2 5 3 5" xfId="18990" xr:uid="{00000000-0005-0000-0000-0000F60C0000}"/>
    <cellStyle name="Input [yellow] 2 2 5 4" xfId="8995" xr:uid="{00000000-0005-0000-0000-0000F70C0000}"/>
    <cellStyle name="Input [yellow] 2 2 5 4 2" xfId="17941" xr:uid="{00000000-0005-0000-0000-0000F80C0000}"/>
    <cellStyle name="Input [yellow] 2 2 5 4 3" xfId="22510" xr:uid="{00000000-0005-0000-0000-0000F90C0000}"/>
    <cellStyle name="Input [yellow] 2 2 5 4 4" xfId="21615" xr:uid="{00000000-0005-0000-0000-0000FA0C0000}"/>
    <cellStyle name="Input [yellow] 2 2 5 5" xfId="10895" xr:uid="{00000000-0005-0000-0000-0000FB0C0000}"/>
    <cellStyle name="Input [yellow] 2 2 6" xfId="2945" xr:uid="{00000000-0005-0000-0000-0000FC0C0000}"/>
    <cellStyle name="Input [yellow] 2 2 6 2" xfId="9459" xr:uid="{00000000-0005-0000-0000-0000FD0C0000}"/>
    <cellStyle name="Input [yellow] 2 2 6 2 2" xfId="16270" xr:uid="{00000000-0005-0000-0000-0000FE0C0000}"/>
    <cellStyle name="Input [yellow] 2 2 6 2 3" xfId="18357" xr:uid="{00000000-0005-0000-0000-0000FF0C0000}"/>
    <cellStyle name="Input [yellow] 2 2 6 2 4" xfId="20228" xr:uid="{00000000-0005-0000-0000-0000000D0000}"/>
    <cellStyle name="Input [yellow] 2 2 6 3" xfId="11682" xr:uid="{00000000-0005-0000-0000-0000010D0000}"/>
    <cellStyle name="Input [yellow] 2 2 6 4" xfId="12796" xr:uid="{00000000-0005-0000-0000-0000020D0000}"/>
    <cellStyle name="Input [yellow] 2 2 6 5" xfId="22394" xr:uid="{00000000-0005-0000-0000-0000030D0000}"/>
    <cellStyle name="Input [yellow] 2 2 7" xfId="4535" xr:uid="{00000000-0005-0000-0000-0000040D0000}"/>
    <cellStyle name="Input [yellow] 2 2 7 2" xfId="9595" xr:uid="{00000000-0005-0000-0000-0000050D0000}"/>
    <cellStyle name="Input [yellow] 2 2 7 2 2" xfId="16406" xr:uid="{00000000-0005-0000-0000-0000060D0000}"/>
    <cellStyle name="Input [yellow] 2 2 7 2 3" xfId="18457" xr:uid="{00000000-0005-0000-0000-0000070D0000}"/>
    <cellStyle name="Input [yellow] 2 2 7 2 4" xfId="19248" xr:uid="{00000000-0005-0000-0000-0000080D0000}"/>
    <cellStyle name="Input [yellow] 2 2 7 3" xfId="12849" xr:uid="{00000000-0005-0000-0000-0000090D0000}"/>
    <cellStyle name="Input [yellow] 2 2 7 4" xfId="14878" xr:uid="{00000000-0005-0000-0000-00000A0D0000}"/>
    <cellStyle name="Input [yellow] 2 2 7 5" xfId="20454" xr:uid="{00000000-0005-0000-0000-00000B0D0000}"/>
    <cellStyle name="Input [yellow] 2 2 8" xfId="8815" xr:uid="{00000000-0005-0000-0000-00000C0D0000}"/>
    <cellStyle name="Input [yellow] 2 2 8 2" xfId="17829" xr:uid="{00000000-0005-0000-0000-00000D0D0000}"/>
    <cellStyle name="Input [yellow] 2 2 8 3" xfId="22471" xr:uid="{00000000-0005-0000-0000-00000E0D0000}"/>
    <cellStyle name="Input [yellow] 2 2 8 4" xfId="19435" xr:uid="{00000000-0005-0000-0000-00000F0D0000}"/>
    <cellStyle name="Input [yellow] 2 2 9" xfId="15431" xr:uid="{00000000-0005-0000-0000-0000100D0000}"/>
    <cellStyle name="Input [yellow] 2 3" xfId="732" xr:uid="{00000000-0005-0000-0000-0000110D0000}"/>
    <cellStyle name="Input [yellow] 2 3 2" xfId="860" xr:uid="{00000000-0005-0000-0000-0000120D0000}"/>
    <cellStyle name="Input [yellow] 2 3 2 2" xfId="1977" xr:uid="{00000000-0005-0000-0000-0000130D0000}"/>
    <cellStyle name="Input [yellow] 2 3 2 2 2" xfId="3744" xr:uid="{00000000-0005-0000-0000-0000140D0000}"/>
    <cellStyle name="Input [yellow] 2 3 2 2 2 2" xfId="8726" xr:uid="{00000000-0005-0000-0000-0000150D0000}"/>
    <cellStyle name="Input [yellow] 2 3 2 2 2 2 2" xfId="17764" xr:uid="{00000000-0005-0000-0000-0000160D0000}"/>
    <cellStyle name="Input [yellow] 2 3 2 2 2 2 3" xfId="22408" xr:uid="{00000000-0005-0000-0000-0000170D0000}"/>
    <cellStyle name="Input [yellow] 2 3 2 2 2 2 4" xfId="22032" xr:uid="{00000000-0005-0000-0000-0000180D0000}"/>
    <cellStyle name="Input [yellow] 2 3 2 2 2 3" xfId="9544" xr:uid="{00000000-0005-0000-0000-0000190D0000}"/>
    <cellStyle name="Input [yellow] 2 3 2 2 2 3 2" xfId="16355" xr:uid="{00000000-0005-0000-0000-00001A0D0000}"/>
    <cellStyle name="Input [yellow] 2 3 2 2 2 3 3" xfId="18410" xr:uid="{00000000-0005-0000-0000-00001B0D0000}"/>
    <cellStyle name="Input [yellow] 2 3 2 2 2 3 4" xfId="20864" xr:uid="{00000000-0005-0000-0000-00001C0D0000}"/>
    <cellStyle name="Input [yellow] 2 3 2 2 2 4" xfId="16568" xr:uid="{00000000-0005-0000-0000-00001D0D0000}"/>
    <cellStyle name="Input [yellow] 2 3 2 2 3" xfId="5334" xr:uid="{00000000-0005-0000-0000-00001E0D0000}"/>
    <cellStyle name="Input [yellow] 2 3 2 2 3 2" xfId="9680" xr:uid="{00000000-0005-0000-0000-00001F0D0000}"/>
    <cellStyle name="Input [yellow] 2 3 2 2 3 2 2" xfId="16491" xr:uid="{00000000-0005-0000-0000-0000200D0000}"/>
    <cellStyle name="Input [yellow] 2 3 2 2 3 2 3" xfId="18510" xr:uid="{00000000-0005-0000-0000-0000210D0000}"/>
    <cellStyle name="Input [yellow] 2 3 2 2 3 2 4" xfId="23036" xr:uid="{00000000-0005-0000-0000-0000220D0000}"/>
    <cellStyle name="Input [yellow] 2 3 2 2 3 3" xfId="13453" xr:uid="{00000000-0005-0000-0000-0000230D0000}"/>
    <cellStyle name="Input [yellow] 2 3 2 2 3 4" xfId="10073" xr:uid="{00000000-0005-0000-0000-0000240D0000}"/>
    <cellStyle name="Input [yellow] 2 3 2 2 3 5" xfId="22159" xr:uid="{00000000-0005-0000-0000-0000250D0000}"/>
    <cellStyle name="Input [yellow] 2 3 2 2 4" xfId="9002" xr:uid="{00000000-0005-0000-0000-0000260D0000}"/>
    <cellStyle name="Input [yellow] 2 3 2 2 4 2" xfId="17948" xr:uid="{00000000-0005-0000-0000-0000270D0000}"/>
    <cellStyle name="Input [yellow] 2 3 2 2 4 3" xfId="22517" xr:uid="{00000000-0005-0000-0000-0000280D0000}"/>
    <cellStyle name="Input [yellow] 2 3 2 2 4 4" xfId="19174" xr:uid="{00000000-0005-0000-0000-0000290D0000}"/>
    <cellStyle name="Input [yellow] 2 3 2 2 5" xfId="10403" xr:uid="{00000000-0005-0000-0000-00002A0D0000}"/>
    <cellStyle name="Input [yellow] 2 3 2 3" xfId="3047" xr:uid="{00000000-0005-0000-0000-00002B0D0000}"/>
    <cellStyle name="Input [yellow] 2 3 2 3 2" xfId="9476" xr:uid="{00000000-0005-0000-0000-00002C0D0000}"/>
    <cellStyle name="Input [yellow] 2 3 2 3 2 2" xfId="16287" xr:uid="{00000000-0005-0000-0000-00002D0D0000}"/>
    <cellStyle name="Input [yellow] 2 3 2 3 2 3" xfId="18371" xr:uid="{00000000-0005-0000-0000-00002E0D0000}"/>
    <cellStyle name="Input [yellow] 2 3 2 3 2 4" xfId="21381" xr:uid="{00000000-0005-0000-0000-00002F0D0000}"/>
    <cellStyle name="Input [yellow] 2 3 2 3 3" xfId="11781" xr:uid="{00000000-0005-0000-0000-0000300D0000}"/>
    <cellStyle name="Input [yellow] 2 3 2 3 4" xfId="11103" xr:uid="{00000000-0005-0000-0000-0000310D0000}"/>
    <cellStyle name="Input [yellow] 2 3 2 3 5" xfId="19967" xr:uid="{00000000-0005-0000-0000-0000320D0000}"/>
    <cellStyle name="Input [yellow] 2 3 2 4" xfId="4637" xr:uid="{00000000-0005-0000-0000-0000330D0000}"/>
    <cellStyle name="Input [yellow] 2 3 2 4 2" xfId="9612" xr:uid="{00000000-0005-0000-0000-0000340D0000}"/>
    <cellStyle name="Input [yellow] 2 3 2 4 2 2" xfId="16423" xr:uid="{00000000-0005-0000-0000-0000350D0000}"/>
    <cellStyle name="Input [yellow] 2 3 2 4 2 3" xfId="18471" xr:uid="{00000000-0005-0000-0000-0000360D0000}"/>
    <cellStyle name="Input [yellow] 2 3 2 4 2 4" xfId="22997" xr:uid="{00000000-0005-0000-0000-0000370D0000}"/>
    <cellStyle name="Input [yellow] 2 3 2 4 3" xfId="12949" xr:uid="{00000000-0005-0000-0000-0000380D0000}"/>
    <cellStyle name="Input [yellow] 2 3 2 4 4" xfId="13357" xr:uid="{00000000-0005-0000-0000-0000390D0000}"/>
    <cellStyle name="Input [yellow] 2 3 2 4 5" xfId="21730" xr:uid="{00000000-0005-0000-0000-00003A0D0000}"/>
    <cellStyle name="Input [yellow] 2 3 2 5" xfId="8869" xr:uid="{00000000-0005-0000-0000-00003B0D0000}"/>
    <cellStyle name="Input [yellow] 2 3 2 5 2" xfId="15710" xr:uid="{00000000-0005-0000-0000-00003C0D0000}"/>
    <cellStyle name="Input [yellow] 2 3 2 5 3" xfId="17869" xr:uid="{00000000-0005-0000-0000-00003D0D0000}"/>
    <cellStyle name="Input [yellow] 2 3 2 5 4" xfId="19151" xr:uid="{00000000-0005-0000-0000-00003E0D0000}"/>
    <cellStyle name="Input [yellow] 2 3 2 6" xfId="12408" xr:uid="{00000000-0005-0000-0000-00003F0D0000}"/>
    <cellStyle name="Input [yellow] 2 3 3" xfId="1976" xr:uid="{00000000-0005-0000-0000-0000400D0000}"/>
    <cellStyle name="Input [yellow] 2 3 3 2" xfId="3743" xr:uid="{00000000-0005-0000-0000-0000410D0000}"/>
    <cellStyle name="Input [yellow] 2 3 3 2 2" xfId="8725" xr:uid="{00000000-0005-0000-0000-0000420D0000}"/>
    <cellStyle name="Input [yellow] 2 3 3 2 2 2" xfId="17763" xr:uid="{00000000-0005-0000-0000-0000430D0000}"/>
    <cellStyle name="Input [yellow] 2 3 3 2 2 3" xfId="22407" xr:uid="{00000000-0005-0000-0000-0000440D0000}"/>
    <cellStyle name="Input [yellow] 2 3 3 2 2 4" xfId="21326" xr:uid="{00000000-0005-0000-0000-0000450D0000}"/>
    <cellStyle name="Input [yellow] 2 3 3 2 3" xfId="9543" xr:uid="{00000000-0005-0000-0000-0000460D0000}"/>
    <cellStyle name="Input [yellow] 2 3 3 2 3 2" xfId="16354" xr:uid="{00000000-0005-0000-0000-0000470D0000}"/>
    <cellStyle name="Input [yellow] 2 3 3 2 3 3" xfId="18409" xr:uid="{00000000-0005-0000-0000-0000480D0000}"/>
    <cellStyle name="Input [yellow] 2 3 3 2 3 4" xfId="21945" xr:uid="{00000000-0005-0000-0000-0000490D0000}"/>
    <cellStyle name="Input [yellow] 2 3 3 2 4" xfId="16581" xr:uid="{00000000-0005-0000-0000-00004A0D0000}"/>
    <cellStyle name="Input [yellow] 2 3 3 3" xfId="5333" xr:uid="{00000000-0005-0000-0000-00004B0D0000}"/>
    <cellStyle name="Input [yellow] 2 3 3 3 2" xfId="9679" xr:uid="{00000000-0005-0000-0000-00004C0D0000}"/>
    <cellStyle name="Input [yellow] 2 3 3 3 2 2" xfId="16490" xr:uid="{00000000-0005-0000-0000-00004D0D0000}"/>
    <cellStyle name="Input [yellow] 2 3 3 3 2 3" xfId="18509" xr:uid="{00000000-0005-0000-0000-00004E0D0000}"/>
    <cellStyle name="Input [yellow] 2 3 3 3 2 4" xfId="23035" xr:uid="{00000000-0005-0000-0000-00004F0D0000}"/>
    <cellStyle name="Input [yellow] 2 3 3 3 3" xfId="13452" xr:uid="{00000000-0005-0000-0000-0000500D0000}"/>
    <cellStyle name="Input [yellow] 2 3 3 3 4" xfId="10579" xr:uid="{00000000-0005-0000-0000-0000510D0000}"/>
    <cellStyle name="Input [yellow] 2 3 3 3 5" xfId="21456" xr:uid="{00000000-0005-0000-0000-0000520D0000}"/>
    <cellStyle name="Input [yellow] 2 3 3 4" xfId="9001" xr:uid="{00000000-0005-0000-0000-0000530D0000}"/>
    <cellStyle name="Input [yellow] 2 3 3 4 2" xfId="17947" xr:uid="{00000000-0005-0000-0000-0000540D0000}"/>
    <cellStyle name="Input [yellow] 2 3 3 4 3" xfId="22516" xr:uid="{00000000-0005-0000-0000-0000550D0000}"/>
    <cellStyle name="Input [yellow] 2 3 3 4 4" xfId="19579" xr:uid="{00000000-0005-0000-0000-0000560D0000}"/>
    <cellStyle name="Input [yellow] 2 3 3 5" xfId="11172" xr:uid="{00000000-0005-0000-0000-0000570D0000}"/>
    <cellStyle name="Input [yellow] 2 3 4" xfId="2979" xr:uid="{00000000-0005-0000-0000-0000580D0000}"/>
    <cellStyle name="Input [yellow] 2 3 4 2" xfId="9465" xr:uid="{00000000-0005-0000-0000-0000590D0000}"/>
    <cellStyle name="Input [yellow] 2 3 4 2 2" xfId="16276" xr:uid="{00000000-0005-0000-0000-00005A0D0000}"/>
    <cellStyle name="Input [yellow] 2 3 4 2 3" xfId="18361" xr:uid="{00000000-0005-0000-0000-00005B0D0000}"/>
    <cellStyle name="Input [yellow] 2 3 4 2 4" xfId="20227" xr:uid="{00000000-0005-0000-0000-00005C0D0000}"/>
    <cellStyle name="Input [yellow] 2 3 4 3" xfId="11716" xr:uid="{00000000-0005-0000-0000-00005D0D0000}"/>
    <cellStyle name="Input [yellow] 2 3 4 4" xfId="15129" xr:uid="{00000000-0005-0000-0000-00005E0D0000}"/>
    <cellStyle name="Input [yellow] 2 3 4 5" xfId="20194" xr:uid="{00000000-0005-0000-0000-00005F0D0000}"/>
    <cellStyle name="Input [yellow] 2 3 5" xfId="4569" xr:uid="{00000000-0005-0000-0000-0000600D0000}"/>
    <cellStyle name="Input [yellow] 2 3 5 2" xfId="9601" xr:uid="{00000000-0005-0000-0000-0000610D0000}"/>
    <cellStyle name="Input [yellow] 2 3 5 2 2" xfId="16412" xr:uid="{00000000-0005-0000-0000-0000620D0000}"/>
    <cellStyle name="Input [yellow] 2 3 5 2 3" xfId="18461" xr:uid="{00000000-0005-0000-0000-0000630D0000}"/>
    <cellStyle name="Input [yellow] 2 3 5 2 4" xfId="21670" xr:uid="{00000000-0005-0000-0000-0000640D0000}"/>
    <cellStyle name="Input [yellow] 2 3 5 3" xfId="12883" xr:uid="{00000000-0005-0000-0000-0000650D0000}"/>
    <cellStyle name="Input [yellow] 2 3 5 4" xfId="9999" xr:uid="{00000000-0005-0000-0000-0000660D0000}"/>
    <cellStyle name="Input [yellow] 2 3 5 5" xfId="19809" xr:uid="{00000000-0005-0000-0000-0000670D0000}"/>
    <cellStyle name="Input [yellow] 2 3 6" xfId="8847" xr:uid="{00000000-0005-0000-0000-0000680D0000}"/>
    <cellStyle name="Input [yellow] 2 3 6 2" xfId="15688" xr:uid="{00000000-0005-0000-0000-0000690D0000}"/>
    <cellStyle name="Input [yellow] 2 3 6 3" xfId="17855" xr:uid="{00000000-0005-0000-0000-00006A0D0000}"/>
    <cellStyle name="Input [yellow] 2 3 6 4" xfId="20941" xr:uid="{00000000-0005-0000-0000-00006B0D0000}"/>
    <cellStyle name="Input [yellow] 2 3 7" xfId="12569" xr:uid="{00000000-0005-0000-0000-00006C0D0000}"/>
    <cellStyle name="Input [yellow] 2 4" xfId="1056" xr:uid="{00000000-0005-0000-0000-00006D0D0000}"/>
    <cellStyle name="Input [yellow] 2 4 2" xfId="952" xr:uid="{00000000-0005-0000-0000-00006E0D0000}"/>
    <cellStyle name="Input [yellow] 2 4 2 2" xfId="1979" xr:uid="{00000000-0005-0000-0000-00006F0D0000}"/>
    <cellStyle name="Input [yellow] 2 4 2 2 2" xfId="3746" xr:uid="{00000000-0005-0000-0000-0000700D0000}"/>
    <cellStyle name="Input [yellow] 2 4 2 2 2 2" xfId="8728" xr:uid="{00000000-0005-0000-0000-0000710D0000}"/>
    <cellStyle name="Input [yellow] 2 4 2 2 2 2 2" xfId="17766" xr:uid="{00000000-0005-0000-0000-0000720D0000}"/>
    <cellStyle name="Input [yellow] 2 4 2 2 2 2 3" xfId="22410" xr:uid="{00000000-0005-0000-0000-0000730D0000}"/>
    <cellStyle name="Input [yellow] 2 4 2 2 2 2 4" xfId="20312" xr:uid="{00000000-0005-0000-0000-0000740D0000}"/>
    <cellStyle name="Input [yellow] 2 4 2 2 2 3" xfId="9546" xr:uid="{00000000-0005-0000-0000-0000750D0000}"/>
    <cellStyle name="Input [yellow] 2 4 2 2 2 3 2" xfId="16357" xr:uid="{00000000-0005-0000-0000-0000760D0000}"/>
    <cellStyle name="Input [yellow] 2 4 2 2 2 3 3" xfId="18412" xr:uid="{00000000-0005-0000-0000-0000770D0000}"/>
    <cellStyle name="Input [yellow] 2 4 2 2 2 3 4" xfId="19509" xr:uid="{00000000-0005-0000-0000-0000780D0000}"/>
    <cellStyle name="Input [yellow] 2 4 2 2 2 4" xfId="16555" xr:uid="{00000000-0005-0000-0000-0000790D0000}"/>
    <cellStyle name="Input [yellow] 2 4 2 2 3" xfId="5336" xr:uid="{00000000-0005-0000-0000-00007A0D0000}"/>
    <cellStyle name="Input [yellow] 2 4 2 2 3 2" xfId="9682" xr:uid="{00000000-0005-0000-0000-00007B0D0000}"/>
    <cellStyle name="Input [yellow] 2 4 2 2 3 2 2" xfId="16493" xr:uid="{00000000-0005-0000-0000-00007C0D0000}"/>
    <cellStyle name="Input [yellow] 2 4 2 2 3 2 3" xfId="18512" xr:uid="{00000000-0005-0000-0000-00007D0D0000}"/>
    <cellStyle name="Input [yellow] 2 4 2 2 3 2 4" xfId="23038" xr:uid="{00000000-0005-0000-0000-00007E0D0000}"/>
    <cellStyle name="Input [yellow] 2 4 2 2 3 3" xfId="13455" xr:uid="{00000000-0005-0000-0000-00007F0D0000}"/>
    <cellStyle name="Input [yellow] 2 4 2 2 3 4" xfId="14054" xr:uid="{00000000-0005-0000-0000-0000800D0000}"/>
    <cellStyle name="Input [yellow] 2 4 2 2 3 5" xfId="21600" xr:uid="{00000000-0005-0000-0000-0000810D0000}"/>
    <cellStyle name="Input [yellow] 2 4 2 2 4" xfId="9004" xr:uid="{00000000-0005-0000-0000-0000820D0000}"/>
    <cellStyle name="Input [yellow] 2 4 2 2 4 2" xfId="17950" xr:uid="{00000000-0005-0000-0000-0000830D0000}"/>
    <cellStyle name="Input [yellow] 2 4 2 2 4 3" xfId="22519" xr:uid="{00000000-0005-0000-0000-0000840D0000}"/>
    <cellStyle name="Input [yellow] 2 4 2 2 4 4" xfId="18844" xr:uid="{00000000-0005-0000-0000-0000850D0000}"/>
    <cellStyle name="Input [yellow] 2 4 2 2 5" xfId="14921" xr:uid="{00000000-0005-0000-0000-0000860D0000}"/>
    <cellStyle name="Input [yellow] 2 4 2 3" xfId="3108" xr:uid="{00000000-0005-0000-0000-0000870D0000}"/>
    <cellStyle name="Input [yellow] 2 4 2 3 2" xfId="9486" xr:uid="{00000000-0005-0000-0000-0000880D0000}"/>
    <cellStyle name="Input [yellow] 2 4 2 3 2 2" xfId="16297" xr:uid="{00000000-0005-0000-0000-0000890D0000}"/>
    <cellStyle name="Input [yellow] 2 4 2 3 2 3" xfId="18374" xr:uid="{00000000-0005-0000-0000-00008A0D0000}"/>
    <cellStyle name="Input [yellow] 2 4 2 3 2 4" xfId="20225" xr:uid="{00000000-0005-0000-0000-00008B0D0000}"/>
    <cellStyle name="Input [yellow] 2 4 2 3 3" xfId="11823" xr:uid="{00000000-0005-0000-0000-00008C0D0000}"/>
    <cellStyle name="Input [yellow] 2 4 2 3 4" xfId="14230" xr:uid="{00000000-0005-0000-0000-00008D0D0000}"/>
    <cellStyle name="Input [yellow] 2 4 2 3 5" xfId="20603" xr:uid="{00000000-0005-0000-0000-00008E0D0000}"/>
    <cellStyle name="Input [yellow] 2 4 2 4" xfId="4698" xr:uid="{00000000-0005-0000-0000-00008F0D0000}"/>
    <cellStyle name="Input [yellow] 2 4 2 4 2" xfId="9622" xr:uid="{00000000-0005-0000-0000-0000900D0000}"/>
    <cellStyle name="Input [yellow] 2 4 2 4 2 2" xfId="16433" xr:uid="{00000000-0005-0000-0000-0000910D0000}"/>
    <cellStyle name="Input [yellow] 2 4 2 4 2 3" xfId="18474" xr:uid="{00000000-0005-0000-0000-0000920D0000}"/>
    <cellStyle name="Input [yellow] 2 4 2 4 2 4" xfId="23000" xr:uid="{00000000-0005-0000-0000-0000930D0000}"/>
    <cellStyle name="Input [yellow] 2 4 2 4 3" xfId="12989" xr:uid="{00000000-0005-0000-0000-0000940D0000}"/>
    <cellStyle name="Input [yellow] 2 4 2 4 4" xfId="12189" xr:uid="{00000000-0005-0000-0000-0000950D0000}"/>
    <cellStyle name="Input [yellow] 2 4 2 4 5" xfId="21856" xr:uid="{00000000-0005-0000-0000-0000960D0000}"/>
    <cellStyle name="Input [yellow] 2 4 2 5" xfId="8883" xr:uid="{00000000-0005-0000-0000-0000970D0000}"/>
    <cellStyle name="Input [yellow] 2 4 2 5 2" xfId="15724" xr:uid="{00000000-0005-0000-0000-0000980D0000}"/>
    <cellStyle name="Input [yellow] 2 4 2 5 3" xfId="17876" xr:uid="{00000000-0005-0000-0000-0000990D0000}"/>
    <cellStyle name="Input [yellow] 2 4 2 5 4" xfId="18934" xr:uid="{00000000-0005-0000-0000-00009A0D0000}"/>
    <cellStyle name="Input [yellow] 2 4 2 6" xfId="13598" xr:uid="{00000000-0005-0000-0000-00009B0D0000}"/>
    <cellStyle name="Input [yellow] 2 4 3" xfId="1978" xr:uid="{00000000-0005-0000-0000-00009C0D0000}"/>
    <cellStyle name="Input [yellow] 2 4 3 2" xfId="3745" xr:uid="{00000000-0005-0000-0000-00009D0D0000}"/>
    <cellStyle name="Input [yellow] 2 4 3 2 2" xfId="8727" xr:uid="{00000000-0005-0000-0000-00009E0D0000}"/>
    <cellStyle name="Input [yellow] 2 4 3 2 2 2" xfId="17765" xr:uid="{00000000-0005-0000-0000-00009F0D0000}"/>
    <cellStyle name="Input [yellow] 2 4 3 2 2 3" xfId="22409" xr:uid="{00000000-0005-0000-0000-0000A00D0000}"/>
    <cellStyle name="Input [yellow] 2 4 3 2 2 4" xfId="20952" xr:uid="{00000000-0005-0000-0000-0000A10D0000}"/>
    <cellStyle name="Input [yellow] 2 4 3 2 3" xfId="9545" xr:uid="{00000000-0005-0000-0000-0000A20D0000}"/>
    <cellStyle name="Input [yellow] 2 4 3 2 3 2" xfId="16356" xr:uid="{00000000-0005-0000-0000-0000A30D0000}"/>
    <cellStyle name="Input [yellow] 2 4 3 2 3 3" xfId="18411" xr:uid="{00000000-0005-0000-0000-0000A40D0000}"/>
    <cellStyle name="Input [yellow] 2 4 3 2 3 4" xfId="20218" xr:uid="{00000000-0005-0000-0000-0000A50D0000}"/>
    <cellStyle name="Input [yellow] 2 4 3 2 4" xfId="16617" xr:uid="{00000000-0005-0000-0000-0000A60D0000}"/>
    <cellStyle name="Input [yellow] 2 4 3 3" xfId="5335" xr:uid="{00000000-0005-0000-0000-0000A70D0000}"/>
    <cellStyle name="Input [yellow] 2 4 3 3 2" xfId="9681" xr:uid="{00000000-0005-0000-0000-0000A80D0000}"/>
    <cellStyle name="Input [yellow] 2 4 3 3 2 2" xfId="16492" xr:uid="{00000000-0005-0000-0000-0000A90D0000}"/>
    <cellStyle name="Input [yellow] 2 4 3 3 2 3" xfId="18511" xr:uid="{00000000-0005-0000-0000-0000AA0D0000}"/>
    <cellStyle name="Input [yellow] 2 4 3 3 2 4" xfId="23037" xr:uid="{00000000-0005-0000-0000-0000AB0D0000}"/>
    <cellStyle name="Input [yellow] 2 4 3 3 3" xfId="13454" xr:uid="{00000000-0005-0000-0000-0000AC0D0000}"/>
    <cellStyle name="Input [yellow] 2 4 3 3 4" xfId="9992" xr:uid="{00000000-0005-0000-0000-0000AD0D0000}"/>
    <cellStyle name="Input [yellow] 2 4 3 3 5" xfId="19728" xr:uid="{00000000-0005-0000-0000-0000AE0D0000}"/>
    <cellStyle name="Input [yellow] 2 4 3 4" xfId="9003" xr:uid="{00000000-0005-0000-0000-0000AF0D0000}"/>
    <cellStyle name="Input [yellow] 2 4 3 4 2" xfId="17949" xr:uid="{00000000-0005-0000-0000-0000B00D0000}"/>
    <cellStyle name="Input [yellow] 2 4 3 4 3" xfId="22518" xr:uid="{00000000-0005-0000-0000-0000B10D0000}"/>
    <cellStyle name="Input [yellow] 2 4 3 4 4" xfId="18930" xr:uid="{00000000-0005-0000-0000-0000B20D0000}"/>
    <cellStyle name="Input [yellow] 2 4 3 5" xfId="10114" xr:uid="{00000000-0005-0000-0000-0000B30D0000}"/>
    <cellStyle name="Input [yellow] 2 4 4" xfId="3142" xr:uid="{00000000-0005-0000-0000-0000B40D0000}"/>
    <cellStyle name="Input [yellow] 2 4 4 2" xfId="9503" xr:uid="{00000000-0005-0000-0000-0000B50D0000}"/>
    <cellStyle name="Input [yellow] 2 4 4 2 2" xfId="16314" xr:uid="{00000000-0005-0000-0000-0000B60D0000}"/>
    <cellStyle name="Input [yellow] 2 4 4 2 3" xfId="18389" xr:uid="{00000000-0005-0000-0000-0000B70D0000}"/>
    <cellStyle name="Input [yellow] 2 4 4 2 4" xfId="21948" xr:uid="{00000000-0005-0000-0000-0000B80D0000}"/>
    <cellStyle name="Input [yellow] 2 4 4 3" xfId="11857" xr:uid="{00000000-0005-0000-0000-0000B90D0000}"/>
    <cellStyle name="Input [yellow] 2 4 4 4" xfId="10041" xr:uid="{00000000-0005-0000-0000-0000BA0D0000}"/>
    <cellStyle name="Input [yellow] 2 4 4 5" xfId="20187" xr:uid="{00000000-0005-0000-0000-0000BB0D0000}"/>
    <cellStyle name="Input [yellow] 2 4 5" xfId="4732" xr:uid="{00000000-0005-0000-0000-0000BC0D0000}"/>
    <cellStyle name="Input [yellow] 2 4 5 2" xfId="9639" xr:uid="{00000000-0005-0000-0000-0000BD0D0000}"/>
    <cellStyle name="Input [yellow] 2 4 5 2 2" xfId="16450" xr:uid="{00000000-0005-0000-0000-0000BE0D0000}"/>
    <cellStyle name="Input [yellow] 2 4 5 2 3" xfId="18489" xr:uid="{00000000-0005-0000-0000-0000BF0D0000}"/>
    <cellStyle name="Input [yellow] 2 4 5 2 4" xfId="23015" xr:uid="{00000000-0005-0000-0000-0000C00D0000}"/>
    <cellStyle name="Input [yellow] 2 4 5 3" xfId="13023" xr:uid="{00000000-0005-0000-0000-0000C10D0000}"/>
    <cellStyle name="Input [yellow] 2 4 5 4" xfId="13349" xr:uid="{00000000-0005-0000-0000-0000C20D0000}"/>
    <cellStyle name="Input [yellow] 2 4 5 5" xfId="19796" xr:uid="{00000000-0005-0000-0000-0000C30D0000}"/>
    <cellStyle name="Input [yellow] 2 4 6" xfId="8916" xr:uid="{00000000-0005-0000-0000-0000C40D0000}"/>
    <cellStyle name="Input [yellow] 2 4 6 2" xfId="15757" xr:uid="{00000000-0005-0000-0000-0000C50D0000}"/>
    <cellStyle name="Input [yellow] 2 4 6 3" xfId="17891" xr:uid="{00000000-0005-0000-0000-0000C60D0000}"/>
    <cellStyle name="Input [yellow] 2 4 6 4" xfId="20705" xr:uid="{00000000-0005-0000-0000-0000C70D0000}"/>
    <cellStyle name="Input [yellow] 2 4 7" xfId="13120" xr:uid="{00000000-0005-0000-0000-0000C80D0000}"/>
    <cellStyle name="Input [yellow] 2 5" xfId="1039" xr:uid="{00000000-0005-0000-0000-0000C90D0000}"/>
    <cellStyle name="Input [yellow] 2 5 2" xfId="1980" xr:uid="{00000000-0005-0000-0000-0000CA0D0000}"/>
    <cellStyle name="Input [yellow] 2 5 2 2" xfId="3747" xr:uid="{00000000-0005-0000-0000-0000CB0D0000}"/>
    <cellStyle name="Input [yellow] 2 5 2 2 2" xfId="8729" xr:uid="{00000000-0005-0000-0000-0000CC0D0000}"/>
    <cellStyle name="Input [yellow] 2 5 2 2 2 2" xfId="17767" xr:uid="{00000000-0005-0000-0000-0000CD0D0000}"/>
    <cellStyle name="Input [yellow] 2 5 2 2 2 3" xfId="22411" xr:uid="{00000000-0005-0000-0000-0000CE0D0000}"/>
    <cellStyle name="Input [yellow] 2 5 2 2 2 4" xfId="19599" xr:uid="{00000000-0005-0000-0000-0000CF0D0000}"/>
    <cellStyle name="Input [yellow] 2 5 2 2 3" xfId="9547" xr:uid="{00000000-0005-0000-0000-0000D00D0000}"/>
    <cellStyle name="Input [yellow] 2 5 2 2 3 2" xfId="16358" xr:uid="{00000000-0005-0000-0000-0000D10D0000}"/>
    <cellStyle name="Input [yellow] 2 5 2 2 3 3" xfId="18413" xr:uid="{00000000-0005-0000-0000-0000D20D0000}"/>
    <cellStyle name="Input [yellow] 2 5 2 2 3 4" xfId="19377" xr:uid="{00000000-0005-0000-0000-0000D30D0000}"/>
    <cellStyle name="Input [yellow] 2 5 2 2 4" xfId="16605" xr:uid="{00000000-0005-0000-0000-0000D40D0000}"/>
    <cellStyle name="Input [yellow] 2 5 2 3" xfId="5337" xr:uid="{00000000-0005-0000-0000-0000D50D0000}"/>
    <cellStyle name="Input [yellow] 2 5 2 3 2" xfId="9683" xr:uid="{00000000-0005-0000-0000-0000D60D0000}"/>
    <cellStyle name="Input [yellow] 2 5 2 3 2 2" xfId="16494" xr:uid="{00000000-0005-0000-0000-0000D70D0000}"/>
    <cellStyle name="Input [yellow] 2 5 2 3 2 3" xfId="18513" xr:uid="{00000000-0005-0000-0000-0000D80D0000}"/>
    <cellStyle name="Input [yellow] 2 5 2 3 2 4" xfId="23039" xr:uid="{00000000-0005-0000-0000-0000D90D0000}"/>
    <cellStyle name="Input [yellow] 2 5 2 3 3" xfId="13456" xr:uid="{00000000-0005-0000-0000-0000DA0D0000}"/>
    <cellStyle name="Input [yellow] 2 5 2 3 4" xfId="14922" xr:uid="{00000000-0005-0000-0000-0000DB0D0000}"/>
    <cellStyle name="Input [yellow] 2 5 2 3 5" xfId="19159" xr:uid="{00000000-0005-0000-0000-0000DC0D0000}"/>
    <cellStyle name="Input [yellow] 2 5 2 4" xfId="9005" xr:uid="{00000000-0005-0000-0000-0000DD0D0000}"/>
    <cellStyle name="Input [yellow] 2 5 2 4 2" xfId="17951" xr:uid="{00000000-0005-0000-0000-0000DE0D0000}"/>
    <cellStyle name="Input [yellow] 2 5 2 4 3" xfId="22520" xr:uid="{00000000-0005-0000-0000-0000DF0D0000}"/>
    <cellStyle name="Input [yellow] 2 5 2 4 4" xfId="21322" xr:uid="{00000000-0005-0000-0000-0000E00D0000}"/>
    <cellStyle name="Input [yellow] 2 5 2 5" xfId="15185" xr:uid="{00000000-0005-0000-0000-0000E10D0000}"/>
    <cellStyle name="Input [yellow] 2 5 3" xfId="3136" xr:uid="{00000000-0005-0000-0000-0000E20D0000}"/>
    <cellStyle name="Input [yellow] 2 5 3 2" xfId="9500" xr:uid="{00000000-0005-0000-0000-0000E30D0000}"/>
    <cellStyle name="Input [yellow] 2 5 3 2 2" xfId="16311" xr:uid="{00000000-0005-0000-0000-0000E40D0000}"/>
    <cellStyle name="Input [yellow] 2 5 3 2 3" xfId="18387" xr:uid="{00000000-0005-0000-0000-0000E50D0000}"/>
    <cellStyle name="Input [yellow] 2 5 3 2 4" xfId="19513" xr:uid="{00000000-0005-0000-0000-0000E60D0000}"/>
    <cellStyle name="Input [yellow] 2 5 3 3" xfId="11851" xr:uid="{00000000-0005-0000-0000-0000E70D0000}"/>
    <cellStyle name="Input [yellow] 2 5 3 4" xfId="14399" xr:uid="{00000000-0005-0000-0000-0000E80D0000}"/>
    <cellStyle name="Input [yellow] 2 5 3 5" xfId="22373" xr:uid="{00000000-0005-0000-0000-0000E90D0000}"/>
    <cellStyle name="Input [yellow] 2 5 4" xfId="4726" xr:uid="{00000000-0005-0000-0000-0000EA0D0000}"/>
    <cellStyle name="Input [yellow] 2 5 4 2" xfId="9636" xr:uid="{00000000-0005-0000-0000-0000EB0D0000}"/>
    <cellStyle name="Input [yellow] 2 5 4 2 2" xfId="16447" xr:uid="{00000000-0005-0000-0000-0000EC0D0000}"/>
    <cellStyle name="Input [yellow] 2 5 4 2 3" xfId="18487" xr:uid="{00000000-0005-0000-0000-0000ED0D0000}"/>
    <cellStyle name="Input [yellow] 2 5 4 2 4" xfId="23013" xr:uid="{00000000-0005-0000-0000-0000EE0D0000}"/>
    <cellStyle name="Input [yellow] 2 5 4 3" xfId="13017" xr:uid="{00000000-0005-0000-0000-0000EF0D0000}"/>
    <cellStyle name="Input [yellow] 2 5 4 4" xfId="10942" xr:uid="{00000000-0005-0000-0000-0000F00D0000}"/>
    <cellStyle name="Input [yellow] 2 5 4 5" xfId="21928" xr:uid="{00000000-0005-0000-0000-0000F10D0000}"/>
    <cellStyle name="Input [yellow] 2 5 5" xfId="8910" xr:uid="{00000000-0005-0000-0000-0000F20D0000}"/>
    <cellStyle name="Input [yellow] 2 5 5 2" xfId="15751" xr:uid="{00000000-0005-0000-0000-0000F30D0000}"/>
    <cellStyle name="Input [yellow] 2 5 5 3" xfId="17889" xr:uid="{00000000-0005-0000-0000-0000F40D0000}"/>
    <cellStyle name="Input [yellow] 2 5 5 4" xfId="21393" xr:uid="{00000000-0005-0000-0000-0000F50D0000}"/>
    <cellStyle name="Input [yellow] 2 5 6" xfId="15260" xr:uid="{00000000-0005-0000-0000-0000F60D0000}"/>
    <cellStyle name="Input [yellow] 2 6" xfId="1969" xr:uid="{00000000-0005-0000-0000-0000F70D0000}"/>
    <cellStyle name="Input [yellow] 2 6 2" xfId="3736" xr:uid="{00000000-0005-0000-0000-0000F80D0000}"/>
    <cellStyle name="Input [yellow] 2 6 2 2" xfId="8718" xr:uid="{00000000-0005-0000-0000-0000F90D0000}"/>
    <cellStyle name="Input [yellow] 2 6 2 2 2" xfId="17756" xr:uid="{00000000-0005-0000-0000-0000FA0D0000}"/>
    <cellStyle name="Input [yellow] 2 6 2 2 3" xfId="22400" xr:uid="{00000000-0005-0000-0000-0000FB0D0000}"/>
    <cellStyle name="Input [yellow] 2 6 2 2 4" xfId="22039" xr:uid="{00000000-0005-0000-0000-0000FC0D0000}"/>
    <cellStyle name="Input [yellow] 2 6 2 3" xfId="9536" xr:uid="{00000000-0005-0000-0000-0000FD0D0000}"/>
    <cellStyle name="Input [yellow] 2 6 2 3 2" xfId="16347" xr:uid="{00000000-0005-0000-0000-0000FE0D0000}"/>
    <cellStyle name="Input [yellow] 2 6 2 3 3" xfId="18402" xr:uid="{00000000-0005-0000-0000-0000FF0D0000}"/>
    <cellStyle name="Input [yellow] 2 6 2 3 4" xfId="21882" xr:uid="{00000000-0005-0000-0000-0000000E0000}"/>
    <cellStyle name="Input [yellow] 2 6 2 4" xfId="16572" xr:uid="{00000000-0005-0000-0000-0000010E0000}"/>
    <cellStyle name="Input [yellow] 2 6 3" xfId="5326" xr:uid="{00000000-0005-0000-0000-0000020E0000}"/>
    <cellStyle name="Input [yellow] 2 6 3 2" xfId="9672" xr:uid="{00000000-0005-0000-0000-0000030E0000}"/>
    <cellStyle name="Input [yellow] 2 6 3 2 2" xfId="16483" xr:uid="{00000000-0005-0000-0000-0000040E0000}"/>
    <cellStyle name="Input [yellow] 2 6 3 2 3" xfId="18502" xr:uid="{00000000-0005-0000-0000-0000050E0000}"/>
    <cellStyle name="Input [yellow] 2 6 3 2 4" xfId="23028" xr:uid="{00000000-0005-0000-0000-0000060E0000}"/>
    <cellStyle name="Input [yellow] 2 6 3 3" xfId="13445" xr:uid="{00000000-0005-0000-0000-0000070E0000}"/>
    <cellStyle name="Input [yellow] 2 6 3 4" xfId="14614" xr:uid="{00000000-0005-0000-0000-0000080E0000}"/>
    <cellStyle name="Input [yellow] 2 6 3 5" xfId="21448" xr:uid="{00000000-0005-0000-0000-0000090E0000}"/>
    <cellStyle name="Input [yellow] 2 6 4" xfId="8994" xr:uid="{00000000-0005-0000-0000-00000A0E0000}"/>
    <cellStyle name="Input [yellow] 2 6 4 2" xfId="17940" xr:uid="{00000000-0005-0000-0000-00000B0E0000}"/>
    <cellStyle name="Input [yellow] 2 6 4 3" xfId="22509" xr:uid="{00000000-0005-0000-0000-00000C0E0000}"/>
    <cellStyle name="Input [yellow] 2 6 4 4" xfId="19578" xr:uid="{00000000-0005-0000-0000-00000D0E0000}"/>
    <cellStyle name="Input [yellow] 2 6 5" xfId="11174" xr:uid="{00000000-0005-0000-0000-00000E0E0000}"/>
    <cellStyle name="Input [yellow] 2 7" xfId="2897" xr:uid="{00000000-0005-0000-0000-00000F0E0000}"/>
    <cellStyle name="Input [yellow] 2 7 2" xfId="9453" xr:uid="{00000000-0005-0000-0000-0000100E0000}"/>
    <cellStyle name="Input [yellow] 2 7 2 2" xfId="16264" xr:uid="{00000000-0005-0000-0000-0000110E0000}"/>
    <cellStyle name="Input [yellow] 2 7 2 3" xfId="18353" xr:uid="{00000000-0005-0000-0000-0000120E0000}"/>
    <cellStyle name="Input [yellow] 2 7 2 4" xfId="20870" xr:uid="{00000000-0005-0000-0000-0000130E0000}"/>
    <cellStyle name="Input [yellow] 2 7 3" xfId="11634" xr:uid="{00000000-0005-0000-0000-0000140E0000}"/>
    <cellStyle name="Input [yellow] 2 7 4" xfId="12765" xr:uid="{00000000-0005-0000-0000-0000150E0000}"/>
    <cellStyle name="Input [yellow] 2 7 5" xfId="20093" xr:uid="{00000000-0005-0000-0000-0000160E0000}"/>
    <cellStyle name="Input [yellow] 2 8" xfId="4487" xr:uid="{00000000-0005-0000-0000-0000170E0000}"/>
    <cellStyle name="Input [yellow] 2 8 2" xfId="9589" xr:uid="{00000000-0005-0000-0000-0000180E0000}"/>
    <cellStyle name="Input [yellow] 2 8 2 2" xfId="16400" xr:uid="{00000000-0005-0000-0000-0000190E0000}"/>
    <cellStyle name="Input [yellow] 2 8 2 3" xfId="18453" xr:uid="{00000000-0005-0000-0000-00001A0E0000}"/>
    <cellStyle name="Input [yellow] 2 8 2 4" xfId="20750" xr:uid="{00000000-0005-0000-0000-00001B0E0000}"/>
    <cellStyle name="Input [yellow] 2 8 3" xfId="12802" xr:uid="{00000000-0005-0000-0000-00001C0E0000}"/>
    <cellStyle name="Input [yellow] 2 8 4" xfId="10409" xr:uid="{00000000-0005-0000-0000-00001D0E0000}"/>
    <cellStyle name="Input [yellow] 2 8 5" xfId="21099" xr:uid="{00000000-0005-0000-0000-00001E0E0000}"/>
    <cellStyle name="Input [yellow] 2 9" xfId="8789" xr:uid="{00000000-0005-0000-0000-00001F0E0000}"/>
    <cellStyle name="Input [yellow] 2 9 2" xfId="17807" xr:uid="{00000000-0005-0000-0000-0000200E0000}"/>
    <cellStyle name="Input [yellow] 2 9 3" xfId="22459" xr:uid="{00000000-0005-0000-0000-0000210E0000}"/>
    <cellStyle name="Input [yellow] 2 9 4" xfId="19149" xr:uid="{00000000-0005-0000-0000-0000220E0000}"/>
    <cellStyle name="Input [yellow] 3" xfId="653" xr:uid="{00000000-0005-0000-0000-0000230E0000}"/>
    <cellStyle name="Input [yellow] 3 2" xfId="756" xr:uid="{00000000-0005-0000-0000-0000240E0000}"/>
    <cellStyle name="Input [yellow] 3 2 2" xfId="1038" xr:uid="{00000000-0005-0000-0000-0000250E0000}"/>
    <cellStyle name="Input [yellow] 3 2 2 2" xfId="1983" xr:uid="{00000000-0005-0000-0000-0000260E0000}"/>
    <cellStyle name="Input [yellow] 3 2 2 2 2" xfId="3750" xr:uid="{00000000-0005-0000-0000-0000270E0000}"/>
    <cellStyle name="Input [yellow] 3 2 2 2 2 2" xfId="8732" xr:uid="{00000000-0005-0000-0000-0000280E0000}"/>
    <cellStyle name="Input [yellow] 3 2 2 2 2 2 2" xfId="17770" xr:uid="{00000000-0005-0000-0000-0000290E0000}"/>
    <cellStyle name="Input [yellow] 3 2 2 2 2 2 3" xfId="22414" xr:uid="{00000000-0005-0000-0000-00002A0E0000}"/>
    <cellStyle name="Input [yellow] 3 2 2 2 2 2 4" xfId="20957" xr:uid="{00000000-0005-0000-0000-00002B0E0000}"/>
    <cellStyle name="Input [yellow] 3 2 2 2 2 3" xfId="9550" xr:uid="{00000000-0005-0000-0000-00002C0E0000}"/>
    <cellStyle name="Input [yellow] 3 2 2 2 2 3 2" xfId="16361" xr:uid="{00000000-0005-0000-0000-00002D0E0000}"/>
    <cellStyle name="Input [yellow] 3 2 2 2 2 3 3" xfId="18416" xr:uid="{00000000-0005-0000-0000-00002E0E0000}"/>
    <cellStyle name="Input [yellow] 3 2 2 2 2 3 4" xfId="20113" xr:uid="{00000000-0005-0000-0000-00002F0E0000}"/>
    <cellStyle name="Input [yellow] 3 2 2 2 2 4" xfId="16574" xr:uid="{00000000-0005-0000-0000-0000300E0000}"/>
    <cellStyle name="Input [yellow] 3 2 2 2 3" xfId="5340" xr:uid="{00000000-0005-0000-0000-0000310E0000}"/>
    <cellStyle name="Input [yellow] 3 2 2 2 3 2" xfId="9686" xr:uid="{00000000-0005-0000-0000-0000320E0000}"/>
    <cellStyle name="Input [yellow] 3 2 2 2 3 2 2" xfId="16497" xr:uid="{00000000-0005-0000-0000-0000330E0000}"/>
    <cellStyle name="Input [yellow] 3 2 2 2 3 2 3" xfId="18516" xr:uid="{00000000-0005-0000-0000-0000340E0000}"/>
    <cellStyle name="Input [yellow] 3 2 2 2 3 2 4" xfId="23042" xr:uid="{00000000-0005-0000-0000-0000350E0000}"/>
    <cellStyle name="Input [yellow] 3 2 2 2 3 3" xfId="13459" xr:uid="{00000000-0005-0000-0000-0000360E0000}"/>
    <cellStyle name="Input [yellow] 3 2 2 2 3 4" xfId="10897" xr:uid="{00000000-0005-0000-0000-0000370E0000}"/>
    <cellStyle name="Input [yellow] 3 2 2 2 3 5" xfId="22158" xr:uid="{00000000-0005-0000-0000-0000380E0000}"/>
    <cellStyle name="Input [yellow] 3 2 2 2 4" xfId="9008" xr:uid="{00000000-0005-0000-0000-0000390E0000}"/>
    <cellStyle name="Input [yellow] 3 2 2 2 4 2" xfId="17954" xr:uid="{00000000-0005-0000-0000-00003A0E0000}"/>
    <cellStyle name="Input [yellow] 3 2 2 2 4 3" xfId="22523" xr:uid="{00000000-0005-0000-0000-00003B0E0000}"/>
    <cellStyle name="Input [yellow] 3 2 2 2 4 4" xfId="20283" xr:uid="{00000000-0005-0000-0000-00003C0E0000}"/>
    <cellStyle name="Input [yellow] 3 2 2 2 5" xfId="14895" xr:uid="{00000000-0005-0000-0000-00003D0E0000}"/>
    <cellStyle name="Input [yellow] 3 2 2 3" xfId="3135" xr:uid="{00000000-0005-0000-0000-00003E0E0000}"/>
    <cellStyle name="Input [yellow] 3 2 2 3 2" xfId="9499" xr:uid="{00000000-0005-0000-0000-00003F0E0000}"/>
    <cellStyle name="Input [yellow] 3 2 2 3 2 2" xfId="16310" xr:uid="{00000000-0005-0000-0000-0000400E0000}"/>
    <cellStyle name="Input [yellow] 3 2 2 3 2 3" xfId="18386" xr:uid="{00000000-0005-0000-0000-0000410E0000}"/>
    <cellStyle name="Input [yellow] 3 2 2 3 2 4" xfId="20223" xr:uid="{00000000-0005-0000-0000-0000420E0000}"/>
    <cellStyle name="Input [yellow] 3 2 2 3 3" xfId="11850" xr:uid="{00000000-0005-0000-0000-0000430E0000}"/>
    <cellStyle name="Input [yellow] 3 2 2 3 4" xfId="11100" xr:uid="{00000000-0005-0000-0000-0000440E0000}"/>
    <cellStyle name="Input [yellow] 3 2 2 3 5" xfId="22654" xr:uid="{00000000-0005-0000-0000-0000450E0000}"/>
    <cellStyle name="Input [yellow] 3 2 2 4" xfId="4725" xr:uid="{00000000-0005-0000-0000-0000460E0000}"/>
    <cellStyle name="Input [yellow] 3 2 2 4 2" xfId="9635" xr:uid="{00000000-0005-0000-0000-0000470E0000}"/>
    <cellStyle name="Input [yellow] 3 2 2 4 2 2" xfId="16446" xr:uid="{00000000-0005-0000-0000-0000480E0000}"/>
    <cellStyle name="Input [yellow] 3 2 2 4 2 3" xfId="18486" xr:uid="{00000000-0005-0000-0000-0000490E0000}"/>
    <cellStyle name="Input [yellow] 3 2 2 4 2 4" xfId="23012" xr:uid="{00000000-0005-0000-0000-00004A0E0000}"/>
    <cellStyle name="Input [yellow] 3 2 2 4 3" xfId="13016" xr:uid="{00000000-0005-0000-0000-00004B0E0000}"/>
    <cellStyle name="Input [yellow] 3 2 2 4 4" xfId="12187" xr:uid="{00000000-0005-0000-0000-00004C0E0000}"/>
    <cellStyle name="Input [yellow] 3 2 2 4 5" xfId="21361" xr:uid="{00000000-0005-0000-0000-00004D0E0000}"/>
    <cellStyle name="Input [yellow] 3 2 2 5" xfId="8909" xr:uid="{00000000-0005-0000-0000-00004E0E0000}"/>
    <cellStyle name="Input [yellow] 3 2 2 5 2" xfId="15750" xr:uid="{00000000-0005-0000-0000-00004F0E0000}"/>
    <cellStyle name="Input [yellow] 3 2 2 5 3" xfId="17888" xr:uid="{00000000-0005-0000-0000-0000500E0000}"/>
    <cellStyle name="Input [yellow] 3 2 2 5 4" xfId="19152" xr:uid="{00000000-0005-0000-0000-0000510E0000}"/>
    <cellStyle name="Input [yellow] 3 2 2 6" xfId="14108" xr:uid="{00000000-0005-0000-0000-0000520E0000}"/>
    <cellStyle name="Input [yellow] 3 2 3" xfId="1982" xr:uid="{00000000-0005-0000-0000-0000530E0000}"/>
    <cellStyle name="Input [yellow] 3 2 3 2" xfId="3749" xr:uid="{00000000-0005-0000-0000-0000540E0000}"/>
    <cellStyle name="Input [yellow] 3 2 3 2 2" xfId="8731" xr:uid="{00000000-0005-0000-0000-0000550E0000}"/>
    <cellStyle name="Input [yellow] 3 2 3 2 2 2" xfId="17769" xr:uid="{00000000-0005-0000-0000-0000560E0000}"/>
    <cellStyle name="Input [yellow] 3 2 3 2 2 3" xfId="22413" xr:uid="{00000000-0005-0000-0000-0000570E0000}"/>
    <cellStyle name="Input [yellow] 3 2 3 2 2 4" xfId="22037" xr:uid="{00000000-0005-0000-0000-0000580E0000}"/>
    <cellStyle name="Input [yellow] 3 2 3 2 3" xfId="9549" xr:uid="{00000000-0005-0000-0000-0000590E0000}"/>
    <cellStyle name="Input [yellow] 3 2 3 2 3 2" xfId="16360" xr:uid="{00000000-0005-0000-0000-00005A0E0000}"/>
    <cellStyle name="Input [yellow] 3 2 3 2 3 3" xfId="18415" xr:uid="{00000000-0005-0000-0000-00005B0E0000}"/>
    <cellStyle name="Input [yellow] 3 2 3 2 3 4" xfId="20755" xr:uid="{00000000-0005-0000-0000-00005C0E0000}"/>
    <cellStyle name="Input [yellow] 3 2 3 2 4" xfId="16585" xr:uid="{00000000-0005-0000-0000-00005D0E0000}"/>
    <cellStyle name="Input [yellow] 3 2 3 3" xfId="5339" xr:uid="{00000000-0005-0000-0000-00005E0E0000}"/>
    <cellStyle name="Input [yellow] 3 2 3 3 2" xfId="9685" xr:uid="{00000000-0005-0000-0000-00005F0E0000}"/>
    <cellStyle name="Input [yellow] 3 2 3 3 2 2" xfId="16496" xr:uid="{00000000-0005-0000-0000-0000600E0000}"/>
    <cellStyle name="Input [yellow] 3 2 3 3 2 3" xfId="18515" xr:uid="{00000000-0005-0000-0000-0000610E0000}"/>
    <cellStyle name="Input [yellow] 3 2 3 3 2 4" xfId="23041" xr:uid="{00000000-0005-0000-0000-0000620E0000}"/>
    <cellStyle name="Input [yellow] 3 2 3 3 3" xfId="13458" xr:uid="{00000000-0005-0000-0000-0000630E0000}"/>
    <cellStyle name="Input [yellow] 3 2 3 3 4" xfId="12144" xr:uid="{00000000-0005-0000-0000-0000640E0000}"/>
    <cellStyle name="Input [yellow] 3 2 3 3 5" xfId="21454" xr:uid="{00000000-0005-0000-0000-0000650E0000}"/>
    <cellStyle name="Input [yellow] 3 2 3 4" xfId="9007" xr:uid="{00000000-0005-0000-0000-0000660E0000}"/>
    <cellStyle name="Input [yellow] 3 2 3 4 2" xfId="17953" xr:uid="{00000000-0005-0000-0000-0000670E0000}"/>
    <cellStyle name="Input [yellow] 3 2 3 4 3" xfId="22522" xr:uid="{00000000-0005-0000-0000-0000680E0000}"/>
    <cellStyle name="Input [yellow] 3 2 3 4 4" xfId="20926" xr:uid="{00000000-0005-0000-0000-0000690E0000}"/>
    <cellStyle name="Input [yellow] 3 2 3 5" xfId="10896" xr:uid="{00000000-0005-0000-0000-00006A0E0000}"/>
    <cellStyle name="Input [yellow] 3 2 4" xfId="3001" xr:uid="{00000000-0005-0000-0000-00006B0E0000}"/>
    <cellStyle name="Input [yellow] 3 2 4 2" xfId="9467" xr:uid="{00000000-0005-0000-0000-00006C0E0000}"/>
    <cellStyle name="Input [yellow] 3 2 4 2 2" xfId="16278" xr:uid="{00000000-0005-0000-0000-00006D0E0000}"/>
    <cellStyle name="Input [yellow] 3 2 4 2 3" xfId="18363" xr:uid="{00000000-0005-0000-0000-00006E0E0000}"/>
    <cellStyle name="Input [yellow] 3 2 4 2 4" xfId="19379" xr:uid="{00000000-0005-0000-0000-00006F0E0000}"/>
    <cellStyle name="Input [yellow] 3 2 4 3" xfId="11738" xr:uid="{00000000-0005-0000-0000-0000700E0000}"/>
    <cellStyle name="Input [yellow] 3 2 4 4" xfId="10455" xr:uid="{00000000-0005-0000-0000-0000710E0000}"/>
    <cellStyle name="Input [yellow] 3 2 4 5" xfId="19972" xr:uid="{00000000-0005-0000-0000-0000720E0000}"/>
    <cellStyle name="Input [yellow] 3 2 5" xfId="4591" xr:uid="{00000000-0005-0000-0000-0000730E0000}"/>
    <cellStyle name="Input [yellow] 3 2 5 2" xfId="9603" xr:uid="{00000000-0005-0000-0000-0000740E0000}"/>
    <cellStyle name="Input [yellow] 3 2 5 2 2" xfId="16414" xr:uid="{00000000-0005-0000-0000-0000750E0000}"/>
    <cellStyle name="Input [yellow] 3 2 5 2 3" xfId="18463" xr:uid="{00000000-0005-0000-0000-0000760E0000}"/>
    <cellStyle name="Input [yellow] 3 2 5 2 4" xfId="20102" xr:uid="{00000000-0005-0000-0000-0000770E0000}"/>
    <cellStyle name="Input [yellow] 3 2 5 3" xfId="12905" xr:uid="{00000000-0005-0000-0000-0000780E0000}"/>
    <cellStyle name="Input [yellow] 3 2 5 4" xfId="13363" xr:uid="{00000000-0005-0000-0000-0000790E0000}"/>
    <cellStyle name="Input [yellow] 3 2 5 5" xfId="21844" xr:uid="{00000000-0005-0000-0000-00007A0E0000}"/>
    <cellStyle name="Input [yellow] 3 2 6" xfId="8855" xr:uid="{00000000-0005-0000-0000-00007B0E0000}"/>
    <cellStyle name="Input [yellow] 3 2 6 2" xfId="15696" xr:uid="{00000000-0005-0000-0000-00007C0E0000}"/>
    <cellStyle name="Input [yellow] 3 2 6 3" xfId="17861" xr:uid="{00000000-0005-0000-0000-00007D0E0000}"/>
    <cellStyle name="Input [yellow] 3 2 6 4" xfId="19434" xr:uid="{00000000-0005-0000-0000-00007E0E0000}"/>
    <cellStyle name="Input [yellow] 3 2 7" xfId="10092" xr:uid="{00000000-0005-0000-0000-00007F0E0000}"/>
    <cellStyle name="Input [yellow] 3 3" xfId="1093" xr:uid="{00000000-0005-0000-0000-0000800E0000}"/>
    <cellStyle name="Input [yellow] 3 3 2" xfId="1040" xr:uid="{00000000-0005-0000-0000-0000810E0000}"/>
    <cellStyle name="Input [yellow] 3 3 2 2" xfId="1985" xr:uid="{00000000-0005-0000-0000-0000820E0000}"/>
    <cellStyle name="Input [yellow] 3 3 2 2 2" xfId="3752" xr:uid="{00000000-0005-0000-0000-0000830E0000}"/>
    <cellStyle name="Input [yellow] 3 3 2 2 2 2" xfId="8734" xr:uid="{00000000-0005-0000-0000-0000840E0000}"/>
    <cellStyle name="Input [yellow] 3 3 2 2 2 2 2" xfId="17772" xr:uid="{00000000-0005-0000-0000-0000850E0000}"/>
    <cellStyle name="Input [yellow] 3 3 2 2 2 2 3" xfId="22416" xr:uid="{00000000-0005-0000-0000-0000860E0000}"/>
    <cellStyle name="Input [yellow] 3 3 2 2 2 2 4" xfId="19604" xr:uid="{00000000-0005-0000-0000-0000870E0000}"/>
    <cellStyle name="Input [yellow] 3 3 2 2 2 3" xfId="9552" xr:uid="{00000000-0005-0000-0000-0000880E0000}"/>
    <cellStyle name="Input [yellow] 3 3 2 2 2 3 2" xfId="16363" xr:uid="{00000000-0005-0000-0000-0000890E0000}"/>
    <cellStyle name="Input [yellow] 3 3 2 2 2 3 3" xfId="18418" xr:uid="{00000000-0005-0000-0000-00008A0E0000}"/>
    <cellStyle name="Input [yellow] 3 3 2 2 2 3 4" xfId="20863" xr:uid="{00000000-0005-0000-0000-00008B0E0000}"/>
    <cellStyle name="Input [yellow] 3 3 2 2 2 4" xfId="16611" xr:uid="{00000000-0005-0000-0000-00008C0E0000}"/>
    <cellStyle name="Input [yellow] 3 3 2 2 3" xfId="5342" xr:uid="{00000000-0005-0000-0000-00008D0E0000}"/>
    <cellStyle name="Input [yellow] 3 3 2 2 3 2" xfId="9688" xr:uid="{00000000-0005-0000-0000-00008E0E0000}"/>
    <cellStyle name="Input [yellow] 3 3 2 2 3 2 2" xfId="16499" xr:uid="{00000000-0005-0000-0000-00008F0E0000}"/>
    <cellStyle name="Input [yellow] 3 3 2 2 3 2 3" xfId="18518" xr:uid="{00000000-0005-0000-0000-0000900E0000}"/>
    <cellStyle name="Input [yellow] 3 3 2 2 3 2 4" xfId="23044" xr:uid="{00000000-0005-0000-0000-0000910E0000}"/>
    <cellStyle name="Input [yellow] 3 3 2 2 3 3" xfId="13461" xr:uid="{00000000-0005-0000-0000-0000920E0000}"/>
    <cellStyle name="Input [yellow] 3 3 2 2 3 4" xfId="14927" xr:uid="{00000000-0005-0000-0000-0000930E0000}"/>
    <cellStyle name="Input [yellow] 3 3 2 2 3 5" xfId="21562" xr:uid="{00000000-0005-0000-0000-0000940E0000}"/>
    <cellStyle name="Input [yellow] 3 3 2 2 4" xfId="9010" xr:uid="{00000000-0005-0000-0000-0000950E0000}"/>
    <cellStyle name="Input [yellow] 3 3 2 2 4 2" xfId="17956" xr:uid="{00000000-0005-0000-0000-0000960E0000}"/>
    <cellStyle name="Input [yellow] 3 3 2 2 4 3" xfId="22525" xr:uid="{00000000-0005-0000-0000-0000970E0000}"/>
    <cellStyle name="Input [yellow] 3 3 2 2 4 4" xfId="21869" xr:uid="{00000000-0005-0000-0000-0000980E0000}"/>
    <cellStyle name="Input [yellow] 3 3 2 2 5" xfId="11170" xr:uid="{00000000-0005-0000-0000-0000990E0000}"/>
    <cellStyle name="Input [yellow] 3 3 2 3" xfId="3137" xr:uid="{00000000-0005-0000-0000-00009A0E0000}"/>
    <cellStyle name="Input [yellow] 3 3 2 3 2" xfId="9501" xr:uid="{00000000-0005-0000-0000-00009B0E0000}"/>
    <cellStyle name="Input [yellow] 3 3 2 3 2 2" xfId="16312" xr:uid="{00000000-0005-0000-0000-00009C0E0000}"/>
    <cellStyle name="Input [yellow] 3 3 2 3 2 3" xfId="18388" xr:uid="{00000000-0005-0000-0000-00009D0E0000}"/>
    <cellStyle name="Input [yellow] 3 3 2 3 2 4" xfId="19446" xr:uid="{00000000-0005-0000-0000-00009E0E0000}"/>
    <cellStyle name="Input [yellow] 3 3 2 3 3" xfId="11852" xr:uid="{00000000-0005-0000-0000-00009F0E0000}"/>
    <cellStyle name="Input [yellow] 3 3 2 3 4" xfId="10364" xr:uid="{00000000-0005-0000-0000-0000A00E0000}"/>
    <cellStyle name="Input [yellow] 3 3 2 3 5" xfId="21230" xr:uid="{00000000-0005-0000-0000-0000A10E0000}"/>
    <cellStyle name="Input [yellow] 3 3 2 4" xfId="4727" xr:uid="{00000000-0005-0000-0000-0000A20E0000}"/>
    <cellStyle name="Input [yellow] 3 3 2 4 2" xfId="9637" xr:uid="{00000000-0005-0000-0000-0000A30E0000}"/>
    <cellStyle name="Input [yellow] 3 3 2 4 2 2" xfId="16448" xr:uid="{00000000-0005-0000-0000-0000A40E0000}"/>
    <cellStyle name="Input [yellow] 3 3 2 4 2 3" xfId="18488" xr:uid="{00000000-0005-0000-0000-0000A50E0000}"/>
    <cellStyle name="Input [yellow] 3 3 2 4 2 4" xfId="23014" xr:uid="{00000000-0005-0000-0000-0000A60E0000}"/>
    <cellStyle name="Input [yellow] 3 3 2 4 3" xfId="13018" xr:uid="{00000000-0005-0000-0000-0000A70E0000}"/>
    <cellStyle name="Input [yellow] 3 3 2 4 4" xfId="10411" xr:uid="{00000000-0005-0000-0000-0000A80E0000}"/>
    <cellStyle name="Input [yellow] 3 3 2 4 5" xfId="22218" xr:uid="{00000000-0005-0000-0000-0000A90E0000}"/>
    <cellStyle name="Input [yellow] 3 3 2 5" xfId="8911" xr:uid="{00000000-0005-0000-0000-0000AA0E0000}"/>
    <cellStyle name="Input [yellow] 3 3 2 5 2" xfId="15752" xr:uid="{00000000-0005-0000-0000-0000AB0E0000}"/>
    <cellStyle name="Input [yellow] 3 3 2 5 3" xfId="17890" xr:uid="{00000000-0005-0000-0000-0000AC0E0000}"/>
    <cellStyle name="Input [yellow] 3 3 2 5 4" xfId="22020" xr:uid="{00000000-0005-0000-0000-0000AD0E0000}"/>
    <cellStyle name="Input [yellow] 3 3 2 6" xfId="13594" xr:uid="{00000000-0005-0000-0000-0000AE0E0000}"/>
    <cellStyle name="Input [yellow] 3 3 3" xfId="1984" xr:uid="{00000000-0005-0000-0000-0000AF0E0000}"/>
    <cellStyle name="Input [yellow] 3 3 3 2" xfId="3751" xr:uid="{00000000-0005-0000-0000-0000B00E0000}"/>
    <cellStyle name="Input [yellow] 3 3 3 2 2" xfId="8733" xr:uid="{00000000-0005-0000-0000-0000B10E0000}"/>
    <cellStyle name="Input [yellow] 3 3 3 2 2 2" xfId="17771" xr:uid="{00000000-0005-0000-0000-0000B20E0000}"/>
    <cellStyle name="Input [yellow] 3 3 3 2 2 3" xfId="22415" xr:uid="{00000000-0005-0000-0000-0000B30E0000}"/>
    <cellStyle name="Input [yellow] 3 3 3 2 2 4" xfId="20317" xr:uid="{00000000-0005-0000-0000-0000B40E0000}"/>
    <cellStyle name="Input [yellow] 3 3 3 2 3" xfId="9551" xr:uid="{00000000-0005-0000-0000-0000B50E0000}"/>
    <cellStyle name="Input [yellow] 3 3 3 2 3 2" xfId="16362" xr:uid="{00000000-0005-0000-0000-0000B60E0000}"/>
    <cellStyle name="Input [yellow] 3 3 3 2 3 3" xfId="18417" xr:uid="{00000000-0005-0000-0000-0000B70E0000}"/>
    <cellStyle name="Input [yellow] 3 3 3 2 3 4" xfId="21944" xr:uid="{00000000-0005-0000-0000-0000B80E0000}"/>
    <cellStyle name="Input [yellow] 3 3 3 2 4" xfId="16561" xr:uid="{00000000-0005-0000-0000-0000B90E0000}"/>
    <cellStyle name="Input [yellow] 3 3 3 3" xfId="5341" xr:uid="{00000000-0005-0000-0000-0000BA0E0000}"/>
    <cellStyle name="Input [yellow] 3 3 3 3 2" xfId="9687" xr:uid="{00000000-0005-0000-0000-0000BB0E0000}"/>
    <cellStyle name="Input [yellow] 3 3 3 3 2 2" xfId="16498" xr:uid="{00000000-0005-0000-0000-0000BC0E0000}"/>
    <cellStyle name="Input [yellow] 3 3 3 3 2 3" xfId="18517" xr:uid="{00000000-0005-0000-0000-0000BD0E0000}"/>
    <cellStyle name="Input [yellow] 3 3 3 3 2 4" xfId="23043" xr:uid="{00000000-0005-0000-0000-0000BE0E0000}"/>
    <cellStyle name="Input [yellow] 3 3 3 3 3" xfId="13460" xr:uid="{00000000-0005-0000-0000-0000BF0E0000}"/>
    <cellStyle name="Input [yellow] 3 3 3 3 4" xfId="14887" xr:uid="{00000000-0005-0000-0000-0000C00E0000}"/>
    <cellStyle name="Input [yellow] 3 3 3 3 5" xfId="19727" xr:uid="{00000000-0005-0000-0000-0000C10E0000}"/>
    <cellStyle name="Input [yellow] 3 3 3 4" xfId="9009" xr:uid="{00000000-0005-0000-0000-0000C20E0000}"/>
    <cellStyle name="Input [yellow] 3 3 3 4 2" xfId="17955" xr:uid="{00000000-0005-0000-0000-0000C30E0000}"/>
    <cellStyle name="Input [yellow] 3 3 3 4 3" xfId="22524" xr:uid="{00000000-0005-0000-0000-0000C40E0000}"/>
    <cellStyle name="Input [yellow] 3 3 3 4 4" xfId="19572" xr:uid="{00000000-0005-0000-0000-0000C50E0000}"/>
    <cellStyle name="Input [yellow] 3 3 3 5" xfId="15184" xr:uid="{00000000-0005-0000-0000-0000C60E0000}"/>
    <cellStyle name="Input [yellow] 3 3 4" xfId="3169" xr:uid="{00000000-0005-0000-0000-0000C70E0000}"/>
    <cellStyle name="Input [yellow] 3 3 4 2" xfId="9507" xr:uid="{00000000-0005-0000-0000-0000C80E0000}"/>
    <cellStyle name="Input [yellow] 3 3 4 2 2" xfId="16318" xr:uid="{00000000-0005-0000-0000-0000C90E0000}"/>
    <cellStyle name="Input [yellow] 3 3 4 2 3" xfId="18393" xr:uid="{00000000-0005-0000-0000-0000CA0E0000}"/>
    <cellStyle name="Input [yellow] 3 3 4 2 4" xfId="19380" xr:uid="{00000000-0005-0000-0000-0000CB0E0000}"/>
    <cellStyle name="Input [yellow] 3 3 4 3" xfId="11884" xr:uid="{00000000-0005-0000-0000-0000CC0E0000}"/>
    <cellStyle name="Input [yellow] 3 3 4 4" xfId="11098" xr:uid="{00000000-0005-0000-0000-0000CD0E0000}"/>
    <cellStyle name="Input [yellow] 3 3 4 5" xfId="20089" xr:uid="{00000000-0005-0000-0000-0000CE0E0000}"/>
    <cellStyle name="Input [yellow] 3 3 5" xfId="4759" xr:uid="{00000000-0005-0000-0000-0000CF0E0000}"/>
    <cellStyle name="Input [yellow] 3 3 5 2" xfId="9643" xr:uid="{00000000-0005-0000-0000-0000D00E0000}"/>
    <cellStyle name="Input [yellow] 3 3 5 2 2" xfId="16454" xr:uid="{00000000-0005-0000-0000-0000D10E0000}"/>
    <cellStyle name="Input [yellow] 3 3 5 2 3" xfId="18493" xr:uid="{00000000-0005-0000-0000-0000D20E0000}"/>
    <cellStyle name="Input [yellow] 3 3 5 2 4" xfId="23019" xr:uid="{00000000-0005-0000-0000-0000D30E0000}"/>
    <cellStyle name="Input [yellow] 3 3 5 3" xfId="13049" xr:uid="{00000000-0005-0000-0000-0000D40E0000}"/>
    <cellStyle name="Input [yellow] 3 3 5 4" xfId="10938" xr:uid="{00000000-0005-0000-0000-0000D50E0000}"/>
    <cellStyle name="Input [yellow] 3 3 5 5" xfId="21723" xr:uid="{00000000-0005-0000-0000-0000D60E0000}"/>
    <cellStyle name="Input [yellow] 3 3 6" xfId="8928" xr:uid="{00000000-0005-0000-0000-0000D70E0000}"/>
    <cellStyle name="Input [yellow] 3 3 6 2" xfId="15769" xr:uid="{00000000-0005-0000-0000-0000D80E0000}"/>
    <cellStyle name="Input [yellow] 3 3 6 3" xfId="17899" xr:uid="{00000000-0005-0000-0000-0000D90E0000}"/>
    <cellStyle name="Input [yellow] 3 3 6 4" xfId="20293" xr:uid="{00000000-0005-0000-0000-0000DA0E0000}"/>
    <cellStyle name="Input [yellow] 3 3 7" xfId="11251" xr:uid="{00000000-0005-0000-0000-0000DB0E0000}"/>
    <cellStyle name="Input [yellow] 3 4" xfId="859" xr:uid="{00000000-0005-0000-0000-0000DC0E0000}"/>
    <cellStyle name="Input [yellow] 3 4 2" xfId="1986" xr:uid="{00000000-0005-0000-0000-0000DD0E0000}"/>
    <cellStyle name="Input [yellow] 3 4 2 2" xfId="3753" xr:uid="{00000000-0005-0000-0000-0000DE0E0000}"/>
    <cellStyle name="Input [yellow] 3 4 2 2 2" xfId="8735" xr:uid="{00000000-0005-0000-0000-0000DF0E0000}"/>
    <cellStyle name="Input [yellow] 3 4 2 2 2 2" xfId="17773" xr:uid="{00000000-0005-0000-0000-0000E00E0000}"/>
    <cellStyle name="Input [yellow] 3 4 2 2 2 3" xfId="22417" xr:uid="{00000000-0005-0000-0000-0000E10E0000}"/>
    <cellStyle name="Input [yellow] 3 4 2 2 2 4" xfId="19433" xr:uid="{00000000-0005-0000-0000-0000E20E0000}"/>
    <cellStyle name="Input [yellow] 3 4 2 2 3" xfId="9553" xr:uid="{00000000-0005-0000-0000-0000E30E0000}"/>
    <cellStyle name="Input [yellow] 3 4 2 2 3 2" xfId="16364" xr:uid="{00000000-0005-0000-0000-0000E40E0000}"/>
    <cellStyle name="Input [yellow] 3 4 2 2 3 3" xfId="18419" xr:uid="{00000000-0005-0000-0000-0000E50E0000}"/>
    <cellStyle name="Input [yellow] 3 4 2 2 3 4" xfId="20217" xr:uid="{00000000-0005-0000-0000-0000E60E0000}"/>
    <cellStyle name="Input [yellow] 3 4 2 2 4" xfId="16549" xr:uid="{00000000-0005-0000-0000-0000E70E0000}"/>
    <cellStyle name="Input [yellow] 3 4 2 3" xfId="5343" xr:uid="{00000000-0005-0000-0000-0000E80E0000}"/>
    <cellStyle name="Input [yellow] 3 4 2 3 2" xfId="9689" xr:uid="{00000000-0005-0000-0000-0000E90E0000}"/>
    <cellStyle name="Input [yellow] 3 4 2 3 2 2" xfId="16500" xr:uid="{00000000-0005-0000-0000-0000EA0E0000}"/>
    <cellStyle name="Input [yellow] 3 4 2 3 2 3" xfId="18519" xr:uid="{00000000-0005-0000-0000-0000EB0E0000}"/>
    <cellStyle name="Input [yellow] 3 4 2 3 2 4" xfId="23045" xr:uid="{00000000-0005-0000-0000-0000EC0E0000}"/>
    <cellStyle name="Input [yellow] 3 4 2 3 3" xfId="13462" xr:uid="{00000000-0005-0000-0000-0000ED0E0000}"/>
    <cellStyle name="Input [yellow] 3 4 2 3 4" xfId="13315" xr:uid="{00000000-0005-0000-0000-0000EE0E0000}"/>
    <cellStyle name="Input [yellow] 3 4 2 3 5" xfId="19117" xr:uid="{00000000-0005-0000-0000-0000EF0E0000}"/>
    <cellStyle name="Input [yellow] 3 4 2 4" xfId="9011" xr:uid="{00000000-0005-0000-0000-0000F00E0000}"/>
    <cellStyle name="Input [yellow] 3 4 2 4 2" xfId="17957" xr:uid="{00000000-0005-0000-0000-0000F10E0000}"/>
    <cellStyle name="Input [yellow] 3 4 2 4 3" xfId="22526" xr:uid="{00000000-0005-0000-0000-0000F20E0000}"/>
    <cellStyle name="Input [yellow] 3 4 2 4 4" xfId="22011" xr:uid="{00000000-0005-0000-0000-0000F30E0000}"/>
    <cellStyle name="Input [yellow] 3 4 2 5" xfId="10867" xr:uid="{00000000-0005-0000-0000-0000F40E0000}"/>
    <cellStyle name="Input [yellow] 3 4 3" xfId="3046" xr:uid="{00000000-0005-0000-0000-0000F50E0000}"/>
    <cellStyle name="Input [yellow] 3 4 3 2" xfId="9475" xr:uid="{00000000-0005-0000-0000-0000F60E0000}"/>
    <cellStyle name="Input [yellow] 3 4 3 2 2" xfId="16286" xr:uid="{00000000-0005-0000-0000-0000F70E0000}"/>
    <cellStyle name="Input [yellow] 3 4 3 2 3" xfId="18370" xr:uid="{00000000-0005-0000-0000-0000F80E0000}"/>
    <cellStyle name="Input [yellow] 3 4 3 2 4" xfId="19234" xr:uid="{00000000-0005-0000-0000-0000F90E0000}"/>
    <cellStyle name="Input [yellow] 3 4 3 3" xfId="11780" xr:uid="{00000000-0005-0000-0000-0000FA0E0000}"/>
    <cellStyle name="Input [yellow] 3 4 3 4" xfId="15120" xr:uid="{00000000-0005-0000-0000-0000FB0E0000}"/>
    <cellStyle name="Input [yellow] 3 4 3 5" xfId="20604" xr:uid="{00000000-0005-0000-0000-0000FC0E0000}"/>
    <cellStyle name="Input [yellow] 3 4 4" xfId="4636" xr:uid="{00000000-0005-0000-0000-0000FD0E0000}"/>
    <cellStyle name="Input [yellow] 3 4 4 2" xfId="9611" xr:uid="{00000000-0005-0000-0000-0000FE0E0000}"/>
    <cellStyle name="Input [yellow] 3 4 4 2 2" xfId="16422" xr:uid="{00000000-0005-0000-0000-0000FF0E0000}"/>
    <cellStyle name="Input [yellow] 3 4 4 2 3" xfId="18470" xr:uid="{00000000-0005-0000-0000-0000000F0000}"/>
    <cellStyle name="Input [yellow] 3 4 4 2 4" xfId="22996" xr:uid="{00000000-0005-0000-0000-0000010F0000}"/>
    <cellStyle name="Input [yellow] 3 4 4 3" xfId="12948" xr:uid="{00000000-0005-0000-0000-0000020F0000}"/>
    <cellStyle name="Input [yellow] 3 4 4 4" xfId="14970" xr:uid="{00000000-0005-0000-0000-0000030F0000}"/>
    <cellStyle name="Input [yellow] 3 4 4 5" xfId="19416" xr:uid="{00000000-0005-0000-0000-0000040F0000}"/>
    <cellStyle name="Input [yellow] 3 4 5" xfId="8868" xr:uid="{00000000-0005-0000-0000-0000050F0000}"/>
    <cellStyle name="Input [yellow] 3 4 5 2" xfId="15709" xr:uid="{00000000-0005-0000-0000-0000060F0000}"/>
    <cellStyle name="Input [yellow] 3 4 5 3" xfId="17868" xr:uid="{00000000-0005-0000-0000-0000070F0000}"/>
    <cellStyle name="Input [yellow] 3 4 5 4" xfId="19591" xr:uid="{00000000-0005-0000-0000-0000080F0000}"/>
    <cellStyle name="Input [yellow] 3 4 6" xfId="13599" xr:uid="{00000000-0005-0000-0000-0000090F0000}"/>
    <cellStyle name="Input [yellow] 3 5" xfId="1981" xr:uid="{00000000-0005-0000-0000-00000A0F0000}"/>
    <cellStyle name="Input [yellow] 3 5 2" xfId="3748" xr:uid="{00000000-0005-0000-0000-00000B0F0000}"/>
    <cellStyle name="Input [yellow] 3 5 2 2" xfId="8730" xr:uid="{00000000-0005-0000-0000-00000C0F0000}"/>
    <cellStyle name="Input [yellow] 3 5 2 2 2" xfId="17768" xr:uid="{00000000-0005-0000-0000-00000D0F0000}"/>
    <cellStyle name="Input [yellow] 3 5 2 2 3" xfId="22412" xr:uid="{00000000-0005-0000-0000-00000E0F0000}"/>
    <cellStyle name="Input [yellow] 3 5 2 2 4" xfId="21865" xr:uid="{00000000-0005-0000-0000-00000F0F0000}"/>
    <cellStyle name="Input [yellow] 3 5 2 3" xfId="9548" xr:uid="{00000000-0005-0000-0000-0000100F0000}"/>
    <cellStyle name="Input [yellow] 3 5 2 3 2" xfId="16359" xr:uid="{00000000-0005-0000-0000-0000110F0000}"/>
    <cellStyle name="Input [yellow] 3 5 2 3 3" xfId="18414" xr:uid="{00000000-0005-0000-0000-0000120F0000}"/>
    <cellStyle name="Input [yellow] 3 5 2 3 4" xfId="21686" xr:uid="{00000000-0005-0000-0000-0000130F0000}"/>
    <cellStyle name="Input [yellow] 3 5 2 4" xfId="16536" xr:uid="{00000000-0005-0000-0000-0000140F0000}"/>
    <cellStyle name="Input [yellow] 3 5 3" xfId="5338" xr:uid="{00000000-0005-0000-0000-0000150F0000}"/>
    <cellStyle name="Input [yellow] 3 5 3 2" xfId="9684" xr:uid="{00000000-0005-0000-0000-0000160F0000}"/>
    <cellStyle name="Input [yellow] 3 5 3 2 2" xfId="16495" xr:uid="{00000000-0005-0000-0000-0000170F0000}"/>
    <cellStyle name="Input [yellow] 3 5 3 2 3" xfId="18514" xr:uid="{00000000-0005-0000-0000-0000180F0000}"/>
    <cellStyle name="Input [yellow] 3 5 3 2 4" xfId="23040" xr:uid="{00000000-0005-0000-0000-0000190F0000}"/>
    <cellStyle name="Input [yellow] 3 5 3 3" xfId="13457" xr:uid="{00000000-0005-0000-0000-00001A0F0000}"/>
    <cellStyle name="Input [yellow] 3 5 3 4" xfId="13310" xr:uid="{00000000-0005-0000-0000-00001B0F0000}"/>
    <cellStyle name="Input [yellow] 3 5 3 5" xfId="18999" xr:uid="{00000000-0005-0000-0000-00001C0F0000}"/>
    <cellStyle name="Input [yellow] 3 5 4" xfId="9006" xr:uid="{00000000-0005-0000-0000-00001D0F0000}"/>
    <cellStyle name="Input [yellow] 3 5 4 2" xfId="17952" xr:uid="{00000000-0005-0000-0000-00001E0F0000}"/>
    <cellStyle name="Input [yellow] 3 5 4 3" xfId="22521" xr:uid="{00000000-0005-0000-0000-00001F0F0000}"/>
    <cellStyle name="Input [yellow] 3 5 4 4" xfId="22006" xr:uid="{00000000-0005-0000-0000-0000200F0000}"/>
    <cellStyle name="Input [yellow] 3 5 5" xfId="11171" xr:uid="{00000000-0005-0000-0000-0000210F0000}"/>
    <cellStyle name="Input [yellow] 3 6" xfId="2922" xr:uid="{00000000-0005-0000-0000-0000220F0000}"/>
    <cellStyle name="Input [yellow] 3 6 2" xfId="9456" xr:uid="{00000000-0005-0000-0000-0000230F0000}"/>
    <cellStyle name="Input [yellow] 3 6 2 2" xfId="16267" xr:uid="{00000000-0005-0000-0000-0000240F0000}"/>
    <cellStyle name="Input [yellow] 3 6 2 3" xfId="18355" xr:uid="{00000000-0005-0000-0000-0000250F0000}"/>
    <cellStyle name="Input [yellow] 3 6 2 4" xfId="21896" xr:uid="{00000000-0005-0000-0000-0000260F0000}"/>
    <cellStyle name="Input [yellow] 3 6 3" xfId="11659" xr:uid="{00000000-0005-0000-0000-0000270F0000}"/>
    <cellStyle name="Input [yellow] 3 6 4" xfId="14266" xr:uid="{00000000-0005-0000-0000-0000280F0000}"/>
    <cellStyle name="Input [yellow] 3 6 5" xfId="20759" xr:uid="{00000000-0005-0000-0000-0000290F0000}"/>
    <cellStyle name="Input [yellow] 3 7" xfId="4512" xr:uid="{00000000-0005-0000-0000-00002A0F0000}"/>
    <cellStyle name="Input [yellow] 3 7 2" xfId="9592" xr:uid="{00000000-0005-0000-0000-00002B0F0000}"/>
    <cellStyle name="Input [yellow] 3 7 2 2" xfId="16403" xr:uid="{00000000-0005-0000-0000-00002C0F0000}"/>
    <cellStyle name="Input [yellow] 3 7 2 3" xfId="18455" xr:uid="{00000000-0005-0000-0000-00002D0F0000}"/>
    <cellStyle name="Input [yellow] 3 7 2 4" xfId="20858" xr:uid="{00000000-0005-0000-0000-00002E0F0000}"/>
    <cellStyle name="Input [yellow] 3 7 3" xfId="12826" xr:uid="{00000000-0005-0000-0000-00002F0F0000}"/>
    <cellStyle name="Input [yellow] 3 7 4" xfId="12206" xr:uid="{00000000-0005-0000-0000-0000300F0000}"/>
    <cellStyle name="Input [yellow] 3 7 5" xfId="22241" xr:uid="{00000000-0005-0000-0000-0000310F0000}"/>
    <cellStyle name="Input [yellow] 3 8" xfId="8792" xr:uid="{00000000-0005-0000-0000-0000320F0000}"/>
    <cellStyle name="Input [yellow] 3 8 2" xfId="17809" xr:uid="{00000000-0005-0000-0000-0000330F0000}"/>
    <cellStyle name="Input [yellow] 3 8 3" xfId="22461" xr:uid="{00000000-0005-0000-0000-0000340F0000}"/>
    <cellStyle name="Input [yellow] 3 8 4" xfId="20950" xr:uid="{00000000-0005-0000-0000-0000350F0000}"/>
    <cellStyle name="Input [yellow] 3 9" xfId="11428" xr:uid="{00000000-0005-0000-0000-0000360F0000}"/>
    <cellStyle name="Input [yellow] 4" xfId="715" xr:uid="{00000000-0005-0000-0000-0000370F0000}"/>
    <cellStyle name="Input [yellow] 4 2" xfId="924" xr:uid="{00000000-0005-0000-0000-0000380F0000}"/>
    <cellStyle name="Input [yellow] 4 2 2" xfId="1988" xr:uid="{00000000-0005-0000-0000-0000390F0000}"/>
    <cellStyle name="Input [yellow] 4 2 2 2" xfId="3755" xr:uid="{00000000-0005-0000-0000-00003A0F0000}"/>
    <cellStyle name="Input [yellow] 4 2 2 2 2" xfId="8737" xr:uid="{00000000-0005-0000-0000-00003B0F0000}"/>
    <cellStyle name="Input [yellow] 4 2 2 2 2 2" xfId="17775" xr:uid="{00000000-0005-0000-0000-00003C0F0000}"/>
    <cellStyle name="Input [yellow] 4 2 2 2 2 3" xfId="22419" xr:uid="{00000000-0005-0000-0000-00003D0F0000}"/>
    <cellStyle name="Input [yellow] 4 2 2 2 2 4" xfId="22036" xr:uid="{00000000-0005-0000-0000-00003E0F0000}"/>
    <cellStyle name="Input [yellow] 4 2 2 2 3" xfId="9555" xr:uid="{00000000-0005-0000-0000-00003F0F0000}"/>
    <cellStyle name="Input [yellow] 4 2 2 2 3 2" xfId="16366" xr:uid="{00000000-0005-0000-0000-0000400F0000}"/>
    <cellStyle name="Input [yellow] 4 2 2 2 3 3" xfId="18421" xr:uid="{00000000-0005-0000-0000-0000410F0000}"/>
    <cellStyle name="Input [yellow] 4 2 2 2 3 4" xfId="19253" xr:uid="{00000000-0005-0000-0000-0000420F0000}"/>
    <cellStyle name="Input [yellow] 4 2 2 2 4" xfId="16544" xr:uid="{00000000-0005-0000-0000-0000430F0000}"/>
    <cellStyle name="Input [yellow] 4 2 2 3" xfId="5345" xr:uid="{00000000-0005-0000-0000-0000440F0000}"/>
    <cellStyle name="Input [yellow] 4 2 2 3 2" xfId="9691" xr:uid="{00000000-0005-0000-0000-0000450F0000}"/>
    <cellStyle name="Input [yellow] 4 2 2 3 2 2" xfId="16502" xr:uid="{00000000-0005-0000-0000-0000460F0000}"/>
    <cellStyle name="Input [yellow] 4 2 2 3 2 3" xfId="18521" xr:uid="{00000000-0005-0000-0000-0000470F0000}"/>
    <cellStyle name="Input [yellow] 4 2 2 3 2 4" xfId="23047" xr:uid="{00000000-0005-0000-0000-0000480F0000}"/>
    <cellStyle name="Input [yellow] 4 2 2 3 3" xfId="13464" xr:uid="{00000000-0005-0000-0000-0000490F0000}"/>
    <cellStyle name="Input [yellow] 4 2 2 3 4" xfId="10902" xr:uid="{00000000-0005-0000-0000-00004A0F0000}"/>
    <cellStyle name="Input [yellow] 4 2 2 3 5" xfId="21452" xr:uid="{00000000-0005-0000-0000-00004B0F0000}"/>
    <cellStyle name="Input [yellow] 4 2 2 4" xfId="9013" xr:uid="{00000000-0005-0000-0000-00004C0F0000}"/>
    <cellStyle name="Input [yellow] 4 2 2 4 2" xfId="17959" xr:uid="{00000000-0005-0000-0000-00004D0F0000}"/>
    <cellStyle name="Input [yellow] 4 2 2 4 3" xfId="22528" xr:uid="{00000000-0005-0000-0000-00004E0F0000}"/>
    <cellStyle name="Input [yellow] 4 2 2 4 4" xfId="20288" xr:uid="{00000000-0005-0000-0000-00004F0F0000}"/>
    <cellStyle name="Input [yellow] 4 2 2 5" xfId="10132" xr:uid="{00000000-0005-0000-0000-0000500F0000}"/>
    <cellStyle name="Input [yellow] 4 2 3" xfId="3093" xr:uid="{00000000-0005-0000-0000-0000510F0000}"/>
    <cellStyle name="Input [yellow] 4 2 3 2" xfId="9481" xr:uid="{00000000-0005-0000-0000-0000520F0000}"/>
    <cellStyle name="Input [yellow] 4 2 3 2 2" xfId="16292" xr:uid="{00000000-0005-0000-0000-0000530F0000}"/>
    <cellStyle name="Input [yellow] 4 2 3 2 3" xfId="18373" xr:uid="{00000000-0005-0000-0000-0000540F0000}"/>
    <cellStyle name="Input [yellow] 4 2 3 2 4" xfId="21684" xr:uid="{00000000-0005-0000-0000-0000550F0000}"/>
    <cellStyle name="Input [yellow] 4 2 3 3" xfId="11812" xr:uid="{00000000-0005-0000-0000-0000560F0000}"/>
    <cellStyle name="Input [yellow] 4 2 3 4" xfId="14621" xr:uid="{00000000-0005-0000-0000-0000570F0000}"/>
    <cellStyle name="Input [yellow] 4 2 3 5" xfId="19365" xr:uid="{00000000-0005-0000-0000-0000580F0000}"/>
    <cellStyle name="Input [yellow] 4 2 4" xfId="4683" xr:uid="{00000000-0005-0000-0000-0000590F0000}"/>
    <cellStyle name="Input [yellow] 4 2 4 2" xfId="9617" xr:uid="{00000000-0005-0000-0000-00005A0F0000}"/>
    <cellStyle name="Input [yellow] 4 2 4 2 2" xfId="16428" xr:uid="{00000000-0005-0000-0000-00005B0F0000}"/>
    <cellStyle name="Input [yellow] 4 2 4 2 3" xfId="18473" xr:uid="{00000000-0005-0000-0000-00005C0F0000}"/>
    <cellStyle name="Input [yellow] 4 2 4 2 4" xfId="22999" xr:uid="{00000000-0005-0000-0000-00005D0F0000}"/>
    <cellStyle name="Input [yellow] 4 2 4 3" xfId="12978" xr:uid="{00000000-0005-0000-0000-00005E0F0000}"/>
    <cellStyle name="Input [yellow] 4 2 4 4" xfId="14968" xr:uid="{00000000-0005-0000-0000-00005F0F0000}"/>
    <cellStyle name="Input [yellow] 4 2 4 5" xfId="22224" xr:uid="{00000000-0005-0000-0000-0000600F0000}"/>
    <cellStyle name="Input [yellow] 4 2 5" xfId="8876" xr:uid="{00000000-0005-0000-0000-0000610F0000}"/>
    <cellStyle name="Input [yellow] 4 2 5 2" xfId="15717" xr:uid="{00000000-0005-0000-0000-0000620F0000}"/>
    <cellStyle name="Input [yellow] 4 2 5 3" xfId="17873" xr:uid="{00000000-0005-0000-0000-0000630F0000}"/>
    <cellStyle name="Input [yellow] 4 2 5 4" xfId="20704" xr:uid="{00000000-0005-0000-0000-0000640F0000}"/>
    <cellStyle name="Input [yellow] 4 2 6" xfId="15265" xr:uid="{00000000-0005-0000-0000-0000650F0000}"/>
    <cellStyle name="Input [yellow] 4 3" xfId="1987" xr:uid="{00000000-0005-0000-0000-0000660F0000}"/>
    <cellStyle name="Input [yellow] 4 3 2" xfId="3754" xr:uid="{00000000-0005-0000-0000-0000670F0000}"/>
    <cellStyle name="Input [yellow] 4 3 2 2" xfId="8736" xr:uid="{00000000-0005-0000-0000-0000680F0000}"/>
    <cellStyle name="Input [yellow] 4 3 2 2 2" xfId="17774" xr:uid="{00000000-0005-0000-0000-0000690F0000}"/>
    <cellStyle name="Input [yellow] 4 3 2 2 3" xfId="22418" xr:uid="{00000000-0005-0000-0000-00006A0F0000}"/>
    <cellStyle name="Input [yellow] 4 3 2 2 4" xfId="21823" xr:uid="{00000000-0005-0000-0000-00006B0F0000}"/>
    <cellStyle name="Input [yellow] 4 3 2 3" xfId="9554" xr:uid="{00000000-0005-0000-0000-00006C0F0000}"/>
    <cellStyle name="Input [yellow] 4 3 2 3 2" xfId="16365" xr:uid="{00000000-0005-0000-0000-00006D0F0000}"/>
    <cellStyle name="Input [yellow] 4 3 2 3 3" xfId="18420" xr:uid="{00000000-0005-0000-0000-00006E0F0000}"/>
    <cellStyle name="Input [yellow] 4 3 2 3 4" xfId="19508" xr:uid="{00000000-0005-0000-0000-00006F0F0000}"/>
    <cellStyle name="Input [yellow] 4 3 2 4" xfId="16598" xr:uid="{00000000-0005-0000-0000-0000700F0000}"/>
    <cellStyle name="Input [yellow] 4 3 3" xfId="5344" xr:uid="{00000000-0005-0000-0000-0000710F0000}"/>
    <cellStyle name="Input [yellow] 4 3 3 2" xfId="9690" xr:uid="{00000000-0005-0000-0000-0000720F0000}"/>
    <cellStyle name="Input [yellow] 4 3 3 2 2" xfId="16501" xr:uid="{00000000-0005-0000-0000-0000730F0000}"/>
    <cellStyle name="Input [yellow] 4 3 3 2 3" xfId="18520" xr:uid="{00000000-0005-0000-0000-0000740F0000}"/>
    <cellStyle name="Input [yellow] 4 3 3 2 4" xfId="23046" xr:uid="{00000000-0005-0000-0000-0000750F0000}"/>
    <cellStyle name="Input [yellow] 4 3 3 3" xfId="13463" xr:uid="{00000000-0005-0000-0000-0000760F0000}"/>
    <cellStyle name="Input [yellow] 4 3 3 4" xfId="12149" xr:uid="{00000000-0005-0000-0000-0000770F0000}"/>
    <cellStyle name="Input [yellow] 4 3 3 5" xfId="18997" xr:uid="{00000000-0005-0000-0000-0000780F0000}"/>
    <cellStyle name="Input [yellow] 4 3 4" xfId="9012" xr:uid="{00000000-0005-0000-0000-0000790F0000}"/>
    <cellStyle name="Input [yellow] 4 3 4 2" xfId="17958" xr:uid="{00000000-0005-0000-0000-00007A0F0000}"/>
    <cellStyle name="Input [yellow] 4 3 4 3" xfId="22527" xr:uid="{00000000-0005-0000-0000-00007B0F0000}"/>
    <cellStyle name="Input [yellow] 4 3 4 4" xfId="20931" xr:uid="{00000000-0005-0000-0000-00007C0F0000}"/>
    <cellStyle name="Input [yellow] 4 3 5" xfId="14186" xr:uid="{00000000-0005-0000-0000-00007D0F0000}"/>
    <cellStyle name="Input [yellow] 4 4" xfId="2970" xr:uid="{00000000-0005-0000-0000-00007E0F0000}"/>
    <cellStyle name="Input [yellow] 4 4 2" xfId="9462" xr:uid="{00000000-0005-0000-0000-00007F0F0000}"/>
    <cellStyle name="Input [yellow] 4 4 2 2" xfId="16273" xr:uid="{00000000-0005-0000-0000-0000800F0000}"/>
    <cellStyle name="Input [yellow] 4 4 2 3" xfId="18359" xr:uid="{00000000-0005-0000-0000-0000810F0000}"/>
    <cellStyle name="Input [yellow] 4 4 2 4" xfId="21809" xr:uid="{00000000-0005-0000-0000-0000820F0000}"/>
    <cellStyle name="Input [yellow] 4 4 3" xfId="11707" xr:uid="{00000000-0005-0000-0000-0000830F0000}"/>
    <cellStyle name="Input [yellow] 4 4 4" xfId="14207" xr:uid="{00000000-0005-0000-0000-0000840F0000}"/>
    <cellStyle name="Input [yellow] 4 4 5" xfId="20643" xr:uid="{00000000-0005-0000-0000-0000850F0000}"/>
    <cellStyle name="Input [yellow] 4 5" xfId="4560" xr:uid="{00000000-0005-0000-0000-0000860F0000}"/>
    <cellStyle name="Input [yellow] 4 5 2" xfId="9598" xr:uid="{00000000-0005-0000-0000-0000870F0000}"/>
    <cellStyle name="Input [yellow] 4 5 2 2" xfId="16409" xr:uid="{00000000-0005-0000-0000-0000880F0000}"/>
    <cellStyle name="Input [yellow] 4 5 2 3" xfId="18459" xr:uid="{00000000-0005-0000-0000-0000890F0000}"/>
    <cellStyle name="Input [yellow] 4 5 2 4" xfId="20856" xr:uid="{00000000-0005-0000-0000-00008A0F0000}"/>
    <cellStyle name="Input [yellow] 4 5 3" xfId="12874" xr:uid="{00000000-0005-0000-0000-00008B0F0000}"/>
    <cellStyle name="Input [yellow] 4 5 4" xfId="14446" xr:uid="{00000000-0005-0000-0000-00008C0F0000}"/>
    <cellStyle name="Input [yellow] 4 5 5" xfId="22235" xr:uid="{00000000-0005-0000-0000-00008D0F0000}"/>
    <cellStyle name="Input [yellow] 4 6" xfId="8838" xr:uid="{00000000-0005-0000-0000-00008E0F0000}"/>
    <cellStyle name="Input [yellow] 4 6 2" xfId="15679" xr:uid="{00000000-0005-0000-0000-00008F0F0000}"/>
    <cellStyle name="Input [yellow] 4 6 3" xfId="17849" xr:uid="{00000000-0005-0000-0000-0000900F0000}"/>
    <cellStyle name="Input [yellow] 4 6 4" xfId="22027" xr:uid="{00000000-0005-0000-0000-0000910F0000}"/>
    <cellStyle name="Input [yellow] 4 7" xfId="10711" xr:uid="{00000000-0005-0000-0000-0000920F0000}"/>
    <cellStyle name="Input [yellow] 5" xfId="819" xr:uid="{00000000-0005-0000-0000-0000930F0000}"/>
    <cellStyle name="Input [yellow] 5 2" xfId="1989" xr:uid="{00000000-0005-0000-0000-0000940F0000}"/>
    <cellStyle name="Input [yellow] 5 2 2" xfId="3756" xr:uid="{00000000-0005-0000-0000-0000950F0000}"/>
    <cellStyle name="Input [yellow] 5 2 2 2" xfId="8738" xr:uid="{00000000-0005-0000-0000-0000960F0000}"/>
    <cellStyle name="Input [yellow] 5 2 2 2 2" xfId="17776" xr:uid="{00000000-0005-0000-0000-0000970F0000}"/>
    <cellStyle name="Input [yellow] 5 2 2 2 3" xfId="22420" xr:uid="{00000000-0005-0000-0000-0000980F0000}"/>
    <cellStyle name="Input [yellow] 5 2 2 2 4" xfId="20956" xr:uid="{00000000-0005-0000-0000-0000990F0000}"/>
    <cellStyle name="Input [yellow] 5 2 2 3" xfId="9556" xr:uid="{00000000-0005-0000-0000-00009A0F0000}"/>
    <cellStyle name="Input [yellow] 5 2 2 3 2" xfId="16367" xr:uid="{00000000-0005-0000-0000-00009B0F0000}"/>
    <cellStyle name="Input [yellow] 5 2 2 3 3" xfId="18422" xr:uid="{00000000-0005-0000-0000-00009C0F0000}"/>
    <cellStyle name="Input [yellow] 5 2 2 3 4" xfId="21379" xr:uid="{00000000-0005-0000-0000-00009D0F0000}"/>
    <cellStyle name="Input [yellow] 5 2 2 4" xfId="16593" xr:uid="{00000000-0005-0000-0000-00009E0F0000}"/>
    <cellStyle name="Input [yellow] 5 2 3" xfId="5346" xr:uid="{00000000-0005-0000-0000-00009F0F0000}"/>
    <cellStyle name="Input [yellow] 5 2 3 2" xfId="9692" xr:uid="{00000000-0005-0000-0000-0000A00F0000}"/>
    <cellStyle name="Input [yellow] 5 2 3 2 2" xfId="16503" xr:uid="{00000000-0005-0000-0000-0000A10F0000}"/>
    <cellStyle name="Input [yellow] 5 2 3 2 3" xfId="18522" xr:uid="{00000000-0005-0000-0000-0000A20F0000}"/>
    <cellStyle name="Input [yellow] 5 2 3 2 4" xfId="23048" xr:uid="{00000000-0005-0000-0000-0000A30F0000}"/>
    <cellStyle name="Input [yellow] 5 2 3 3" xfId="13465" xr:uid="{00000000-0005-0000-0000-0000A40F0000}"/>
    <cellStyle name="Input [yellow] 5 2 3 4" xfId="10858" xr:uid="{00000000-0005-0000-0000-0000A50F0000}"/>
    <cellStyle name="Input [yellow] 5 2 3 5" xfId="22157" xr:uid="{00000000-0005-0000-0000-0000A60F0000}"/>
    <cellStyle name="Input [yellow] 5 2 4" xfId="9014" xr:uid="{00000000-0005-0000-0000-0000A70F0000}"/>
    <cellStyle name="Input [yellow] 5 2 4 2" xfId="17960" xr:uid="{00000000-0005-0000-0000-0000A80F0000}"/>
    <cellStyle name="Input [yellow] 5 2 4 3" xfId="22529" xr:uid="{00000000-0005-0000-0000-0000A90F0000}"/>
    <cellStyle name="Input [yellow] 5 2 4 4" xfId="19577" xr:uid="{00000000-0005-0000-0000-0000AA0F0000}"/>
    <cellStyle name="Input [yellow] 5 2 5" xfId="14179" xr:uid="{00000000-0005-0000-0000-0000AB0F0000}"/>
    <cellStyle name="Input [yellow] 5 3" xfId="3040" xr:uid="{00000000-0005-0000-0000-0000AC0F0000}"/>
    <cellStyle name="Input [yellow] 5 3 2" xfId="9472" xr:uid="{00000000-0005-0000-0000-0000AD0F0000}"/>
    <cellStyle name="Input [yellow] 5 3 2 2" xfId="16283" xr:uid="{00000000-0005-0000-0000-0000AE0F0000}"/>
    <cellStyle name="Input [yellow] 5 3 2 3" xfId="18367" xr:uid="{00000000-0005-0000-0000-0000AF0F0000}"/>
    <cellStyle name="Input [yellow] 5 3 2 4" xfId="20871" xr:uid="{00000000-0005-0000-0000-0000B00F0000}"/>
    <cellStyle name="Input [yellow] 5 3 3" xfId="11774" xr:uid="{00000000-0005-0000-0000-0000B10F0000}"/>
    <cellStyle name="Input [yellow] 5 3 4" xfId="14324" xr:uid="{00000000-0005-0000-0000-0000B20F0000}"/>
    <cellStyle name="Input [yellow] 5 3 5" xfId="21645" xr:uid="{00000000-0005-0000-0000-0000B30F0000}"/>
    <cellStyle name="Input [yellow] 5 4" xfId="4630" xr:uid="{00000000-0005-0000-0000-0000B40F0000}"/>
    <cellStyle name="Input [yellow] 5 4 2" xfId="9608" xr:uid="{00000000-0005-0000-0000-0000B50F0000}"/>
    <cellStyle name="Input [yellow] 5 4 2 2" xfId="16419" xr:uid="{00000000-0005-0000-0000-0000B60F0000}"/>
    <cellStyle name="Input [yellow] 5 4 2 3" xfId="18467" xr:uid="{00000000-0005-0000-0000-0000B70F0000}"/>
    <cellStyle name="Input [yellow] 5 4 2 4" xfId="19237" xr:uid="{00000000-0005-0000-0000-0000B80F0000}"/>
    <cellStyle name="Input [yellow] 5 4 3" xfId="12942" xr:uid="{00000000-0005-0000-0000-0000B90F0000}"/>
    <cellStyle name="Input [yellow] 5 4 4" xfId="14972" xr:uid="{00000000-0005-0000-0000-0000BA0F0000}"/>
    <cellStyle name="Input [yellow] 5 4 5" xfId="19476" xr:uid="{00000000-0005-0000-0000-0000BB0F0000}"/>
    <cellStyle name="Input [yellow] 5 5" xfId="8862" xr:uid="{00000000-0005-0000-0000-0000BC0F0000}"/>
    <cellStyle name="Input [yellow] 5 5 2" xfId="15703" xr:uid="{00000000-0005-0000-0000-0000BD0F0000}"/>
    <cellStyle name="Input [yellow] 5 5 3" xfId="17865" xr:uid="{00000000-0005-0000-0000-0000BE0F0000}"/>
    <cellStyle name="Input [yellow] 5 5 4" xfId="21593" xr:uid="{00000000-0005-0000-0000-0000BF0F0000}"/>
    <cellStyle name="Input [yellow] 5 6" xfId="13753" xr:uid="{00000000-0005-0000-0000-0000C00F0000}"/>
    <cellStyle name="Input [yellow] 6" xfId="1063" xr:uid="{00000000-0005-0000-0000-0000C10F0000}"/>
    <cellStyle name="Input [yellow] 6 2" xfId="1990" xr:uid="{00000000-0005-0000-0000-0000C20F0000}"/>
    <cellStyle name="Input [yellow] 6 2 2" xfId="3757" xr:uid="{00000000-0005-0000-0000-0000C30F0000}"/>
    <cellStyle name="Input [yellow] 6 2 2 2" xfId="8739" xr:uid="{00000000-0005-0000-0000-0000C40F0000}"/>
    <cellStyle name="Input [yellow] 6 2 2 2 2" xfId="17777" xr:uid="{00000000-0005-0000-0000-0000C50F0000}"/>
    <cellStyle name="Input [yellow] 6 2 2 2 3" xfId="22421" xr:uid="{00000000-0005-0000-0000-0000C60F0000}"/>
    <cellStyle name="Input [yellow] 6 2 2 2 4" xfId="20316" xr:uid="{00000000-0005-0000-0000-0000C70F0000}"/>
    <cellStyle name="Input [yellow] 6 2 2 3" xfId="9557" xr:uid="{00000000-0005-0000-0000-0000C80F0000}"/>
    <cellStyle name="Input [yellow] 6 2 2 3 2" xfId="16368" xr:uid="{00000000-0005-0000-0000-0000C90F0000}"/>
    <cellStyle name="Input [yellow] 6 2 2 3 3" xfId="18423" xr:uid="{00000000-0005-0000-0000-0000CA0F0000}"/>
    <cellStyle name="Input [yellow] 6 2 2 3 4" xfId="21942" xr:uid="{00000000-0005-0000-0000-0000CB0F0000}"/>
    <cellStyle name="Input [yellow] 6 2 2 4" xfId="16582" xr:uid="{00000000-0005-0000-0000-0000CC0F0000}"/>
    <cellStyle name="Input [yellow] 6 2 3" xfId="5347" xr:uid="{00000000-0005-0000-0000-0000CD0F0000}"/>
    <cellStyle name="Input [yellow] 6 2 3 2" xfId="9693" xr:uid="{00000000-0005-0000-0000-0000CE0F0000}"/>
    <cellStyle name="Input [yellow] 6 2 3 2 2" xfId="16504" xr:uid="{00000000-0005-0000-0000-0000CF0F0000}"/>
    <cellStyle name="Input [yellow] 6 2 3 2 3" xfId="18523" xr:uid="{00000000-0005-0000-0000-0000D00F0000}"/>
    <cellStyle name="Input [yellow] 6 2 3 2 4" xfId="23049" xr:uid="{00000000-0005-0000-0000-0000D10F0000}"/>
    <cellStyle name="Input [yellow] 6 2 3 3" xfId="13466" xr:uid="{00000000-0005-0000-0000-0000D20F0000}"/>
    <cellStyle name="Input [yellow] 6 2 3 4" xfId="14826" xr:uid="{00000000-0005-0000-0000-0000D30F0000}"/>
    <cellStyle name="Input [yellow] 6 2 3 5" xfId="19726" xr:uid="{00000000-0005-0000-0000-0000D40F0000}"/>
    <cellStyle name="Input [yellow] 6 2 4" xfId="9015" xr:uid="{00000000-0005-0000-0000-0000D50F0000}"/>
    <cellStyle name="Input [yellow] 6 2 4 2" xfId="17961" xr:uid="{00000000-0005-0000-0000-0000D60F0000}"/>
    <cellStyle name="Input [yellow] 6 2 4 3" xfId="22530" xr:uid="{00000000-0005-0000-0000-0000D70F0000}"/>
    <cellStyle name="Input [yellow] 6 2 4 4" xfId="19436" xr:uid="{00000000-0005-0000-0000-0000D80F0000}"/>
    <cellStyle name="Input [yellow] 6 2 5" xfId="10127" xr:uid="{00000000-0005-0000-0000-0000D90F0000}"/>
    <cellStyle name="Input [yellow] 6 3" xfId="3147" xr:uid="{00000000-0005-0000-0000-0000DA0F0000}"/>
    <cellStyle name="Input [yellow] 6 3 2" xfId="9505" xr:uid="{00000000-0005-0000-0000-0000DB0F0000}"/>
    <cellStyle name="Input [yellow] 6 3 2 2" xfId="16316" xr:uid="{00000000-0005-0000-0000-0000DC0F0000}"/>
    <cellStyle name="Input [yellow] 6 3 2 3" xfId="18391" xr:uid="{00000000-0005-0000-0000-0000DD0F0000}"/>
    <cellStyle name="Input [yellow] 6 3 2 4" xfId="20222" xr:uid="{00000000-0005-0000-0000-0000DE0F0000}"/>
    <cellStyle name="Input [yellow] 6 3 3" xfId="11862" xr:uid="{00000000-0005-0000-0000-0000DF0F0000}"/>
    <cellStyle name="Input [yellow] 6 3 4" xfId="60" xr:uid="{00000000-0005-0000-0000-0000E00F0000}"/>
    <cellStyle name="Input [yellow] 6 3 5" xfId="19962" xr:uid="{00000000-0005-0000-0000-0000E10F0000}"/>
    <cellStyle name="Input [yellow] 6 4" xfId="4737" xr:uid="{00000000-0005-0000-0000-0000E20F0000}"/>
    <cellStyle name="Input [yellow] 6 4 2" xfId="9641" xr:uid="{00000000-0005-0000-0000-0000E30F0000}"/>
    <cellStyle name="Input [yellow] 6 4 2 2" xfId="16452" xr:uid="{00000000-0005-0000-0000-0000E40F0000}"/>
    <cellStyle name="Input [yellow] 6 4 2 3" xfId="18491" xr:uid="{00000000-0005-0000-0000-0000E50F0000}"/>
    <cellStyle name="Input [yellow] 6 4 2 4" xfId="23017" xr:uid="{00000000-0005-0000-0000-0000E60F0000}"/>
    <cellStyle name="Input [yellow] 6 4 3" xfId="13028" xr:uid="{00000000-0005-0000-0000-0000E70F0000}"/>
    <cellStyle name="Input [yellow] 6 4 4" xfId="13353" xr:uid="{00000000-0005-0000-0000-0000E80F0000}"/>
    <cellStyle name="Input [yellow] 6 4 5" xfId="19298" xr:uid="{00000000-0005-0000-0000-0000E90F0000}"/>
    <cellStyle name="Input [yellow] 6 5" xfId="8919" xr:uid="{00000000-0005-0000-0000-0000EA0F0000}"/>
    <cellStyle name="Input [yellow] 6 5 2" xfId="15760" xr:uid="{00000000-0005-0000-0000-0000EB0F0000}"/>
    <cellStyle name="Input [yellow] 6 5 3" xfId="17893" xr:uid="{00000000-0005-0000-0000-0000EC0F0000}"/>
    <cellStyle name="Input [yellow] 6 5 4" xfId="20940" xr:uid="{00000000-0005-0000-0000-0000ED0F0000}"/>
    <cellStyle name="Input [yellow] 6 6" xfId="14156" xr:uid="{00000000-0005-0000-0000-0000EE0F0000}"/>
    <cellStyle name="Input [yellow] 7" xfId="1611" xr:uid="{00000000-0005-0000-0000-0000EF0F0000}"/>
    <cellStyle name="Input [yellow] 7 2" xfId="1991" xr:uid="{00000000-0005-0000-0000-0000F00F0000}"/>
    <cellStyle name="Input [yellow] 7 2 2" xfId="3758" xr:uid="{00000000-0005-0000-0000-0000F10F0000}"/>
    <cellStyle name="Input [yellow] 7 2 2 2" xfId="8740" xr:uid="{00000000-0005-0000-0000-0000F20F0000}"/>
    <cellStyle name="Input [yellow] 7 2 2 2 2" xfId="17778" xr:uid="{00000000-0005-0000-0000-0000F30F0000}"/>
    <cellStyle name="Input [yellow] 7 2 2 2 3" xfId="22422" xr:uid="{00000000-0005-0000-0000-0000F40F0000}"/>
    <cellStyle name="Input [yellow] 7 2 2 2 4" xfId="19603" xr:uid="{00000000-0005-0000-0000-0000F50F0000}"/>
    <cellStyle name="Input [yellow] 7 2 2 3" xfId="9558" xr:uid="{00000000-0005-0000-0000-0000F60F0000}"/>
    <cellStyle name="Input [yellow] 7 2 2 3 2" xfId="16369" xr:uid="{00000000-0005-0000-0000-0000F70F0000}"/>
    <cellStyle name="Input [yellow] 7 2 2 3 3" xfId="18424" xr:uid="{00000000-0005-0000-0000-0000F80F0000}"/>
    <cellStyle name="Input [yellow] 7 2 2 3 4" xfId="20861" xr:uid="{00000000-0005-0000-0000-0000F90F0000}"/>
    <cellStyle name="Input [yellow] 7 2 2 4" xfId="16569" xr:uid="{00000000-0005-0000-0000-0000FA0F0000}"/>
    <cellStyle name="Input [yellow] 7 2 3" xfId="5348" xr:uid="{00000000-0005-0000-0000-0000FB0F0000}"/>
    <cellStyle name="Input [yellow] 7 2 3 2" xfId="9694" xr:uid="{00000000-0005-0000-0000-0000FC0F0000}"/>
    <cellStyle name="Input [yellow] 7 2 3 2 2" xfId="16505" xr:uid="{00000000-0005-0000-0000-0000FD0F0000}"/>
    <cellStyle name="Input [yellow] 7 2 3 2 3" xfId="18524" xr:uid="{00000000-0005-0000-0000-0000FE0F0000}"/>
    <cellStyle name="Input [yellow] 7 2 3 2 4" xfId="23050" xr:uid="{00000000-0005-0000-0000-0000FF0F0000}"/>
    <cellStyle name="Input [yellow] 7 2 3 3" xfId="13467" xr:uid="{00000000-0005-0000-0000-000000100000}"/>
    <cellStyle name="Input [yellow] 7 2 3 4" xfId="14926" xr:uid="{00000000-0005-0000-0000-000001100000}"/>
    <cellStyle name="Input [yellow] 7 2 3 5" xfId="21599" xr:uid="{00000000-0005-0000-0000-000002100000}"/>
    <cellStyle name="Input [yellow] 7 2 4" xfId="9016" xr:uid="{00000000-0005-0000-0000-000003100000}"/>
    <cellStyle name="Input [yellow] 7 2 4 2" xfId="17962" xr:uid="{00000000-0005-0000-0000-000004100000}"/>
    <cellStyle name="Input [yellow] 7 2 4 3" xfId="22531" xr:uid="{00000000-0005-0000-0000-000005100000}"/>
    <cellStyle name="Input [yellow] 7 2 4 4" xfId="21819" xr:uid="{00000000-0005-0000-0000-000006100000}"/>
    <cellStyle name="Input [yellow] 7 2 5" xfId="14178" xr:uid="{00000000-0005-0000-0000-000007100000}"/>
    <cellStyle name="Input [yellow] 7 3" xfId="3484" xr:uid="{00000000-0005-0000-0000-000008100000}"/>
    <cellStyle name="Input [yellow] 7 3 2" xfId="9512" xr:uid="{00000000-0005-0000-0000-000009100000}"/>
    <cellStyle name="Input [yellow] 7 3 2 2" xfId="16323" xr:uid="{00000000-0005-0000-0000-00000A100000}"/>
    <cellStyle name="Input [yellow] 7 3 2 3" xfId="18397" xr:uid="{00000000-0005-0000-0000-00000B100000}"/>
    <cellStyle name="Input [yellow] 7 3 2 4" xfId="20867" xr:uid="{00000000-0005-0000-0000-00000C100000}"/>
    <cellStyle name="Input [yellow] 7 3 3" xfId="12127" xr:uid="{00000000-0005-0000-0000-00000D100000}"/>
    <cellStyle name="Input [yellow] 7 3 4" xfId="14413" xr:uid="{00000000-0005-0000-0000-00000E100000}"/>
    <cellStyle name="Input [yellow] 7 3 5" xfId="21784" xr:uid="{00000000-0005-0000-0000-00000F100000}"/>
    <cellStyle name="Input [yellow] 7 4" xfId="5074" xr:uid="{00000000-0005-0000-0000-000010100000}"/>
    <cellStyle name="Input [yellow] 7 4 2" xfId="9648" xr:uid="{00000000-0005-0000-0000-000011100000}"/>
    <cellStyle name="Input [yellow] 7 4 2 2" xfId="16459" xr:uid="{00000000-0005-0000-0000-000012100000}"/>
    <cellStyle name="Input [yellow] 7 4 2 3" xfId="18497" xr:uid="{00000000-0005-0000-0000-000013100000}"/>
    <cellStyle name="Input [yellow] 7 4 2 4" xfId="23023" xr:uid="{00000000-0005-0000-0000-000014100000}"/>
    <cellStyle name="Input [yellow] 7 4 3" xfId="13293" xr:uid="{00000000-0005-0000-0000-000015100000}"/>
    <cellStyle name="Input [yellow] 7 4 4" xfId="13093" xr:uid="{00000000-0005-0000-0000-000016100000}"/>
    <cellStyle name="Input [yellow] 7 4 5" xfId="18885" xr:uid="{00000000-0005-0000-0000-000017100000}"/>
    <cellStyle name="Input [yellow] 7 5" xfId="8970" xr:uid="{00000000-0005-0000-0000-000018100000}"/>
    <cellStyle name="Input [yellow] 7 5 2" xfId="15811" xr:uid="{00000000-0005-0000-0000-000019100000}"/>
    <cellStyle name="Input [yellow] 7 5 3" xfId="17935" xr:uid="{00000000-0005-0000-0000-00001A100000}"/>
    <cellStyle name="Input [yellow] 7 5 4" xfId="21870" xr:uid="{00000000-0005-0000-0000-00001B100000}"/>
    <cellStyle name="Input [yellow] 7 6" xfId="15231" xr:uid="{00000000-0005-0000-0000-00001C100000}"/>
    <cellStyle name="Input [yellow] 8" xfId="1700" xr:uid="{00000000-0005-0000-0000-00001D100000}"/>
    <cellStyle name="Input [yellow] 8 2" xfId="1992" xr:uid="{00000000-0005-0000-0000-00001E100000}"/>
    <cellStyle name="Input [yellow] 8 2 2" xfId="3759" xr:uid="{00000000-0005-0000-0000-00001F100000}"/>
    <cellStyle name="Input [yellow] 8 2 2 2" xfId="8741" xr:uid="{00000000-0005-0000-0000-000020100000}"/>
    <cellStyle name="Input [yellow] 8 2 2 2 2" xfId="17779" xr:uid="{00000000-0005-0000-0000-000021100000}"/>
    <cellStyle name="Input [yellow] 8 2 2 2 3" xfId="22423" xr:uid="{00000000-0005-0000-0000-000022100000}"/>
    <cellStyle name="Input [yellow] 8 2 2 2 4" xfId="19394" xr:uid="{00000000-0005-0000-0000-000023100000}"/>
    <cellStyle name="Input [yellow] 8 2 2 3" xfId="9559" xr:uid="{00000000-0005-0000-0000-000024100000}"/>
    <cellStyle name="Input [yellow] 8 2 2 3 2" xfId="16370" xr:uid="{00000000-0005-0000-0000-000025100000}"/>
    <cellStyle name="Input [yellow] 8 2 2 3 3" xfId="18425" xr:uid="{00000000-0005-0000-0000-000026100000}"/>
    <cellStyle name="Input [yellow] 8 2 2 3 4" xfId="20215" xr:uid="{00000000-0005-0000-0000-000027100000}"/>
    <cellStyle name="Input [yellow] 8 2 2 4" xfId="16618" xr:uid="{00000000-0005-0000-0000-000028100000}"/>
    <cellStyle name="Input [yellow] 8 2 3" xfId="5349" xr:uid="{00000000-0005-0000-0000-000029100000}"/>
    <cellStyle name="Input [yellow] 8 2 3 2" xfId="9695" xr:uid="{00000000-0005-0000-0000-00002A100000}"/>
    <cellStyle name="Input [yellow] 8 2 3 2 2" xfId="16506" xr:uid="{00000000-0005-0000-0000-00002B100000}"/>
    <cellStyle name="Input [yellow] 8 2 3 2 3" xfId="18525" xr:uid="{00000000-0005-0000-0000-00002C100000}"/>
    <cellStyle name="Input [yellow] 8 2 3 2 4" xfId="23051" xr:uid="{00000000-0005-0000-0000-00002D100000}"/>
    <cellStyle name="Input [yellow] 8 2 3 3" xfId="13468" xr:uid="{00000000-0005-0000-0000-00002E100000}"/>
    <cellStyle name="Input [yellow] 8 2 3 4" xfId="13314" xr:uid="{00000000-0005-0000-0000-00002F100000}"/>
    <cellStyle name="Input [yellow] 8 2 3 5" xfId="19158" xr:uid="{00000000-0005-0000-0000-000030100000}"/>
    <cellStyle name="Input [yellow] 8 2 4" xfId="9017" xr:uid="{00000000-0005-0000-0000-000031100000}"/>
    <cellStyle name="Input [yellow] 8 2 4 2" xfId="17963" xr:uid="{00000000-0005-0000-0000-000032100000}"/>
    <cellStyle name="Input [yellow] 8 2 4 3" xfId="22532" xr:uid="{00000000-0005-0000-0000-000033100000}"/>
    <cellStyle name="Input [yellow] 8 2 4 4" xfId="22010" xr:uid="{00000000-0005-0000-0000-000034100000}"/>
    <cellStyle name="Input [yellow] 8 2 5" xfId="10126" xr:uid="{00000000-0005-0000-0000-000035100000}"/>
    <cellStyle name="Input [yellow] 8 3" xfId="3498" xr:uid="{00000000-0005-0000-0000-000036100000}"/>
    <cellStyle name="Input [yellow] 8 3 2" xfId="9515" xr:uid="{00000000-0005-0000-0000-000037100000}"/>
    <cellStyle name="Input [yellow] 8 3 2 2" xfId="16326" xr:uid="{00000000-0005-0000-0000-000038100000}"/>
    <cellStyle name="Input [yellow] 8 3 2 3" xfId="18399" xr:uid="{00000000-0005-0000-0000-000039100000}"/>
    <cellStyle name="Input [yellow] 8 3 2 4" xfId="19157" xr:uid="{00000000-0005-0000-0000-00003A100000}"/>
    <cellStyle name="Input [yellow] 8 3 3" xfId="12141" xr:uid="{00000000-0005-0000-0000-00003B100000}"/>
    <cellStyle name="Input [yellow] 8 3 4" xfId="11031" xr:uid="{00000000-0005-0000-0000-00003C100000}"/>
    <cellStyle name="Input [yellow] 8 3 5" xfId="22358" xr:uid="{00000000-0005-0000-0000-00003D100000}"/>
    <cellStyle name="Input [yellow] 8 4" xfId="5088" xr:uid="{00000000-0005-0000-0000-00003E100000}"/>
    <cellStyle name="Input [yellow] 8 4 2" xfId="9651" xr:uid="{00000000-0005-0000-0000-00003F100000}"/>
    <cellStyle name="Input [yellow] 8 4 2 2" xfId="16462" xr:uid="{00000000-0005-0000-0000-000040100000}"/>
    <cellStyle name="Input [yellow] 8 4 2 3" xfId="18499" xr:uid="{00000000-0005-0000-0000-000041100000}"/>
    <cellStyle name="Input [yellow] 8 4 2 4" xfId="23025" xr:uid="{00000000-0005-0000-0000-000042100000}"/>
    <cellStyle name="Input [yellow] 8 4 3" xfId="13307" xr:uid="{00000000-0005-0000-0000-000043100000}"/>
    <cellStyle name="Input [yellow] 8 4 4" xfId="11925" xr:uid="{00000000-0005-0000-0000-000044100000}"/>
    <cellStyle name="Input [yellow] 8 4 5" xfId="21067" xr:uid="{00000000-0005-0000-0000-000045100000}"/>
    <cellStyle name="Input [yellow] 8 5" xfId="8973" xr:uid="{00000000-0005-0000-0000-000046100000}"/>
    <cellStyle name="Input [yellow] 8 5 2" xfId="15814" xr:uid="{00000000-0005-0000-0000-000047100000}"/>
    <cellStyle name="Input [yellow] 8 5 3" xfId="17937" xr:uid="{00000000-0005-0000-0000-000048100000}"/>
    <cellStyle name="Input [yellow] 8 5 4" xfId="20292" xr:uid="{00000000-0005-0000-0000-000049100000}"/>
    <cellStyle name="Input [yellow] 8 6" xfId="15228" xr:uid="{00000000-0005-0000-0000-00004A100000}"/>
    <cellStyle name="Input [yellow] 9" xfId="1968" xr:uid="{00000000-0005-0000-0000-00004B100000}"/>
    <cellStyle name="Input [yellow] 9 2" xfId="3735" xr:uid="{00000000-0005-0000-0000-00004C100000}"/>
    <cellStyle name="Input [yellow] 9 2 2" xfId="8717" xr:uid="{00000000-0005-0000-0000-00004D100000}"/>
    <cellStyle name="Input [yellow] 9 2 2 2" xfId="17755" xr:uid="{00000000-0005-0000-0000-00004E100000}"/>
    <cellStyle name="Input [yellow] 9 2 2 3" xfId="22399" xr:uid="{00000000-0005-0000-0000-00004F100000}"/>
    <cellStyle name="Input [yellow] 9 2 2 4" xfId="20060" xr:uid="{00000000-0005-0000-0000-000050100000}"/>
    <cellStyle name="Input [yellow] 9 2 3" xfId="9535" xr:uid="{00000000-0005-0000-0000-000051100000}"/>
    <cellStyle name="Input [yellow] 9 2 3 2" xfId="16346" xr:uid="{00000000-0005-0000-0000-000052100000}"/>
    <cellStyle name="Input [yellow] 9 2 3 3" xfId="18401" xr:uid="{00000000-0005-0000-0000-000053100000}"/>
    <cellStyle name="Input [yellow] 9 2 3 4" xfId="19505" xr:uid="{00000000-0005-0000-0000-000054100000}"/>
    <cellStyle name="Input [yellow] 9 2 4" xfId="16583" xr:uid="{00000000-0005-0000-0000-000055100000}"/>
    <cellStyle name="Input [yellow] 9 3" xfId="5325" xr:uid="{00000000-0005-0000-0000-000056100000}"/>
    <cellStyle name="Input [yellow] 9 3 2" xfId="9671" xr:uid="{00000000-0005-0000-0000-000057100000}"/>
    <cellStyle name="Input [yellow] 9 3 2 2" xfId="16482" xr:uid="{00000000-0005-0000-0000-000058100000}"/>
    <cellStyle name="Input [yellow] 9 3 2 3" xfId="18501" xr:uid="{00000000-0005-0000-0000-000059100000}"/>
    <cellStyle name="Input [yellow] 9 3 2 4" xfId="23027" xr:uid="{00000000-0005-0000-0000-00005A100000}"/>
    <cellStyle name="Input [yellow] 9 3 3" xfId="13444" xr:uid="{00000000-0005-0000-0000-00005B100000}"/>
    <cellStyle name="Input [yellow] 9 3 4" xfId="10903" xr:uid="{00000000-0005-0000-0000-00005C100000}"/>
    <cellStyle name="Input [yellow] 9 3 5" xfId="19462" xr:uid="{00000000-0005-0000-0000-00005D100000}"/>
    <cellStyle name="Input [yellow] 9 4" xfId="8993" xr:uid="{00000000-0005-0000-0000-00005E100000}"/>
    <cellStyle name="Input [yellow] 9 4 2" xfId="17939" xr:uid="{00000000-0005-0000-0000-00005F100000}"/>
    <cellStyle name="Input [yellow] 9 4 3" xfId="22508" xr:uid="{00000000-0005-0000-0000-000060100000}"/>
    <cellStyle name="Input [yellow] 9 4 4" xfId="20290" xr:uid="{00000000-0005-0000-0000-000061100000}"/>
    <cellStyle name="Input [yellow] 9 5" xfId="14043" xr:uid="{00000000-0005-0000-0000-000062100000}"/>
    <cellStyle name="Link Currency (0)" xfId="171" xr:uid="{00000000-0005-0000-0000-000063100000}"/>
    <cellStyle name="Link Currency (0) 2" xfId="562" xr:uid="{00000000-0005-0000-0000-000064100000}"/>
    <cellStyle name="Link Currency (0) 2 2" xfId="856" xr:uid="{00000000-0005-0000-0000-000065100000}"/>
    <cellStyle name="Link Currency (0) 2 2 2" xfId="949" xr:uid="{00000000-0005-0000-0000-000066100000}"/>
    <cellStyle name="Link Currency (0) 2 2 2 2" xfId="6885" xr:uid="{00000000-0005-0000-0000-000067100000}"/>
    <cellStyle name="Link Currency (0) 2 2 3" xfId="6799" xr:uid="{00000000-0005-0000-0000-000068100000}"/>
    <cellStyle name="Link Currency (0) 3" xfId="599" xr:uid="{00000000-0005-0000-0000-000069100000}"/>
    <cellStyle name="Link Currency (0) 3 2" xfId="855" xr:uid="{00000000-0005-0000-0000-00006A100000}"/>
    <cellStyle name="Link Currency (0) 3 2 2" xfId="951" xr:uid="{00000000-0005-0000-0000-00006B100000}"/>
    <cellStyle name="Link Currency (0) 3 2 2 2" xfId="6887" xr:uid="{00000000-0005-0000-0000-00006C100000}"/>
    <cellStyle name="Link Currency (0) 3 2 3" xfId="6798" xr:uid="{00000000-0005-0000-0000-00006D100000}"/>
    <cellStyle name="Link Currency (0) 4" xfId="820" xr:uid="{00000000-0005-0000-0000-00006E100000}"/>
    <cellStyle name="Link Currency (0) 4 2" xfId="854" xr:uid="{00000000-0005-0000-0000-00006F100000}"/>
    <cellStyle name="Link Currency (0) 4 2 2" xfId="6797" xr:uid="{00000000-0005-0000-0000-000070100000}"/>
    <cellStyle name="Link Currency (0) 5" xfId="857" xr:uid="{00000000-0005-0000-0000-000071100000}"/>
    <cellStyle name="Link Currency (0) 5 2" xfId="6800" xr:uid="{00000000-0005-0000-0000-000072100000}"/>
    <cellStyle name="Link Currency (0) 6" xfId="6201" xr:uid="{00000000-0005-0000-0000-000073100000}"/>
    <cellStyle name="Link Currency (2)" xfId="172" xr:uid="{00000000-0005-0000-0000-000074100000}"/>
    <cellStyle name="Link Units (0)" xfId="173" xr:uid="{00000000-0005-0000-0000-000075100000}"/>
    <cellStyle name="Link Units (0) 2" xfId="563" xr:uid="{00000000-0005-0000-0000-000076100000}"/>
    <cellStyle name="Link Units (0) 2 2" xfId="950" xr:uid="{00000000-0005-0000-0000-000077100000}"/>
    <cellStyle name="Link Units (0) 2 2 2" xfId="852" xr:uid="{00000000-0005-0000-0000-000078100000}"/>
    <cellStyle name="Link Units (0) 2 2 2 2" xfId="6795" xr:uid="{00000000-0005-0000-0000-000079100000}"/>
    <cellStyle name="Link Units (0) 2 2 3" xfId="6886" xr:uid="{00000000-0005-0000-0000-00007A100000}"/>
    <cellStyle name="Link Units (0) 3" xfId="600" xr:uid="{00000000-0005-0000-0000-00007B100000}"/>
    <cellStyle name="Link Units (0) 3 2" xfId="851" xr:uid="{00000000-0005-0000-0000-00007C100000}"/>
    <cellStyle name="Link Units (0) 3 2 2" xfId="944" xr:uid="{00000000-0005-0000-0000-00007D100000}"/>
    <cellStyle name="Link Units (0) 3 2 2 2" xfId="6880" xr:uid="{00000000-0005-0000-0000-00007E100000}"/>
    <cellStyle name="Link Units (0) 3 2 3" xfId="6794" xr:uid="{00000000-0005-0000-0000-00007F100000}"/>
    <cellStyle name="Link Units (0) 4" xfId="821" xr:uid="{00000000-0005-0000-0000-000080100000}"/>
    <cellStyle name="Link Units (0) 4 2" xfId="850" xr:uid="{00000000-0005-0000-0000-000081100000}"/>
    <cellStyle name="Link Units (0) 4 2 2" xfId="6793" xr:uid="{00000000-0005-0000-0000-000082100000}"/>
    <cellStyle name="Link Units (0) 5" xfId="853" xr:uid="{00000000-0005-0000-0000-000083100000}"/>
    <cellStyle name="Link Units (0) 5 2" xfId="6796" xr:uid="{00000000-0005-0000-0000-000084100000}"/>
    <cellStyle name="Link Units (0) 6" xfId="6202" xr:uid="{00000000-0005-0000-0000-000085100000}"/>
    <cellStyle name="Link Units (1)" xfId="174" xr:uid="{00000000-0005-0000-0000-000086100000}"/>
    <cellStyle name="Link Units (2)" xfId="175" xr:uid="{00000000-0005-0000-0000-000087100000}"/>
    <cellStyle name="Normal" xfId="0" builtinId="0"/>
    <cellStyle name="Normal - Style1" xfId="176" xr:uid="{00000000-0005-0000-0000-000089100000}"/>
    <cellStyle name="Normal 2" xfId="14" xr:uid="{00000000-0005-0000-0000-00008A100000}"/>
    <cellStyle name="Normal 2 2" xfId="24" xr:uid="{00000000-0005-0000-0000-00008B100000}"/>
    <cellStyle name="Normal 2 2 2" xfId="8773" xr:uid="{00000000-0005-0000-0000-00008C100000}"/>
    <cellStyle name="Normal 2 3" xfId="8772" xr:uid="{00000000-0005-0000-0000-00008D100000}"/>
    <cellStyle name="Normal 3" xfId="36" xr:uid="{00000000-0005-0000-0000-00008E100000}"/>
    <cellStyle name="Normal 3 2" xfId="40" xr:uid="{00000000-0005-0000-0000-00008F100000}"/>
    <cellStyle name="Normal 4" xfId="6107" xr:uid="{00000000-0005-0000-0000-000090100000}"/>
    <cellStyle name="Normal 49" xfId="7" xr:uid="{00000000-0005-0000-0000-000091100000}"/>
    <cellStyle name="Normal 5" xfId="23327" xr:uid="{00000000-0005-0000-0000-000092100000}"/>
    <cellStyle name="Normal 7" xfId="41" xr:uid="{00000000-0005-0000-0000-000093100000}"/>
    <cellStyle name="Normale_410251" xfId="177" xr:uid="{00000000-0005-0000-0000-000094100000}"/>
    <cellStyle name="oft Excel]_x000d__x000a_Comment=open=/f ‚ðw’è‚·‚é‚ÆAƒ†[ƒU[’è‹`ŠÖ”‚ðŠÖ”“\‚è•t‚¯‚Ìˆê——‚É“o˜^‚·‚é‚±‚Æ‚ª‚Å‚«‚Ü‚·B_x000d__x000a_Maximized" xfId="178" xr:uid="{00000000-0005-0000-0000-000095100000}"/>
    <cellStyle name="oft Excel]_x000d__x000a_Comment=open=/f ‚ðw’è‚·‚é‚ÆAƒ†[ƒU[’è‹`ŠÖ”‚ðŠÖ”“\‚è•t‚¯‚Ìˆê——‚É“o˜^‚·‚é‚±‚Æ‚ª‚Å‚«‚Ü‚·B_x000d__x000a_Maximized 2" xfId="6203" xr:uid="{00000000-0005-0000-0000-000096100000}"/>
    <cellStyle name="Percent [0]" xfId="179" xr:uid="{00000000-0005-0000-0000-000097100000}"/>
    <cellStyle name="Percent [00]" xfId="180" xr:uid="{00000000-0005-0000-0000-000098100000}"/>
    <cellStyle name="Percent [2]" xfId="181" xr:uid="{00000000-0005-0000-0000-000099100000}"/>
    <cellStyle name="Percent 2" xfId="25" xr:uid="{00000000-0005-0000-0000-00009A100000}"/>
    <cellStyle name="PrePop Currency (0)" xfId="182" xr:uid="{00000000-0005-0000-0000-00009B100000}"/>
    <cellStyle name="PrePop Currency (0) 2" xfId="564" xr:uid="{00000000-0005-0000-0000-00009C100000}"/>
    <cellStyle name="PrePop Currency (0) 2 2" xfId="1171" xr:uid="{00000000-0005-0000-0000-00009D100000}"/>
    <cellStyle name="PrePop Currency (0) 2 2 2" xfId="1155" xr:uid="{00000000-0005-0000-0000-00009E100000}"/>
    <cellStyle name="PrePop Currency (0) 2 2 2 2" xfId="7074" xr:uid="{00000000-0005-0000-0000-00009F100000}"/>
    <cellStyle name="PrePop Currency (0) 2 2 3" xfId="7090" xr:uid="{00000000-0005-0000-0000-0000A0100000}"/>
    <cellStyle name="PrePop Currency (0) 3" xfId="601" xr:uid="{00000000-0005-0000-0000-0000A1100000}"/>
    <cellStyle name="PrePop Currency (0) 3 2" xfId="1181" xr:uid="{00000000-0005-0000-0000-0000A2100000}"/>
    <cellStyle name="PrePop Currency (0) 3 2 2" xfId="848" xr:uid="{00000000-0005-0000-0000-0000A3100000}"/>
    <cellStyle name="PrePop Currency (0) 3 2 2 2" xfId="6791" xr:uid="{00000000-0005-0000-0000-0000A4100000}"/>
    <cellStyle name="PrePop Currency (0) 3 2 3" xfId="7100" xr:uid="{00000000-0005-0000-0000-0000A5100000}"/>
    <cellStyle name="PrePop Currency (0) 4" xfId="824" xr:uid="{00000000-0005-0000-0000-0000A6100000}"/>
    <cellStyle name="PrePop Currency (0) 4 2" xfId="1027" xr:uid="{00000000-0005-0000-0000-0000A7100000}"/>
    <cellStyle name="PrePop Currency (0) 4 2 2" xfId="6959" xr:uid="{00000000-0005-0000-0000-0000A8100000}"/>
    <cellStyle name="PrePop Currency (0) 5" xfId="849" xr:uid="{00000000-0005-0000-0000-0000A9100000}"/>
    <cellStyle name="PrePop Currency (0) 5 2" xfId="6792" xr:uid="{00000000-0005-0000-0000-0000AA100000}"/>
    <cellStyle name="PrePop Currency (0) 6" xfId="6204" xr:uid="{00000000-0005-0000-0000-0000AB100000}"/>
    <cellStyle name="PrePop Currency (2)" xfId="183" xr:uid="{00000000-0005-0000-0000-0000AC100000}"/>
    <cellStyle name="PrePop Units (0)" xfId="184" xr:uid="{00000000-0005-0000-0000-0000AD100000}"/>
    <cellStyle name="PrePop Units (0) 2" xfId="565" xr:uid="{00000000-0005-0000-0000-0000AE100000}"/>
    <cellStyle name="PrePop Units (0) 2 2" xfId="925" xr:uid="{00000000-0005-0000-0000-0000AF100000}"/>
    <cellStyle name="PrePop Units (0) 2 2 2" xfId="847" xr:uid="{00000000-0005-0000-0000-0000B0100000}"/>
    <cellStyle name="PrePop Units (0) 2 2 2 2" xfId="6790" xr:uid="{00000000-0005-0000-0000-0000B1100000}"/>
    <cellStyle name="PrePop Units (0) 2 2 3" xfId="6861" xr:uid="{00000000-0005-0000-0000-0000B2100000}"/>
    <cellStyle name="PrePop Units (0) 3" xfId="602" xr:uid="{00000000-0005-0000-0000-0000B3100000}"/>
    <cellStyle name="PrePop Units (0) 3 2" xfId="926" xr:uid="{00000000-0005-0000-0000-0000B4100000}"/>
    <cellStyle name="PrePop Units (0) 3 2 2" xfId="846" xr:uid="{00000000-0005-0000-0000-0000B5100000}"/>
    <cellStyle name="PrePop Units (0) 3 2 2 2" xfId="6789" xr:uid="{00000000-0005-0000-0000-0000B6100000}"/>
    <cellStyle name="PrePop Units (0) 3 2 3" xfId="6862" xr:uid="{00000000-0005-0000-0000-0000B7100000}"/>
    <cellStyle name="PrePop Units (0) 4" xfId="825" xr:uid="{00000000-0005-0000-0000-0000B8100000}"/>
    <cellStyle name="PrePop Units (0) 4 2" xfId="845" xr:uid="{00000000-0005-0000-0000-0000B9100000}"/>
    <cellStyle name="PrePop Units (0) 4 2 2" xfId="6788" xr:uid="{00000000-0005-0000-0000-0000BA100000}"/>
    <cellStyle name="PrePop Units (0) 5" xfId="1026" xr:uid="{00000000-0005-0000-0000-0000BB100000}"/>
    <cellStyle name="PrePop Units (0) 5 2" xfId="6958" xr:uid="{00000000-0005-0000-0000-0000BC100000}"/>
    <cellStyle name="PrePop Units (0) 6" xfId="6205" xr:uid="{00000000-0005-0000-0000-0000BD100000}"/>
    <cellStyle name="PrePop Units (1)" xfId="185" xr:uid="{00000000-0005-0000-0000-0000BE100000}"/>
    <cellStyle name="PrePop Units (2)" xfId="186" xr:uid="{00000000-0005-0000-0000-0000BF100000}"/>
    <cellStyle name="pricing" xfId="187" xr:uid="{00000000-0005-0000-0000-0000C0100000}"/>
    <cellStyle name="pricing 2" xfId="6206" xr:uid="{00000000-0005-0000-0000-0000C1100000}"/>
    <cellStyle name="PSChar" xfId="188" xr:uid="{00000000-0005-0000-0000-0000C2100000}"/>
    <cellStyle name="PSChar 2" xfId="6207" xr:uid="{00000000-0005-0000-0000-0000C3100000}"/>
    <cellStyle name="PSHeading" xfId="189" xr:uid="{00000000-0005-0000-0000-0000C4100000}"/>
    <cellStyle name="PSHeading 2" xfId="6208" xr:uid="{00000000-0005-0000-0000-0000C5100000}"/>
    <cellStyle name="S4" xfId="8767" xr:uid="{00000000-0005-0000-0000-0000C6100000}"/>
    <cellStyle name="S5" xfId="8768" xr:uid="{00000000-0005-0000-0000-0000C7100000}"/>
    <cellStyle name="SAPBEXstdItem" xfId="46" xr:uid="{00000000-0005-0000-0000-0000C8100000}"/>
    <cellStyle name="SAPBEXstdItem 2" xfId="9972" xr:uid="{00000000-0005-0000-0000-0000C9100000}"/>
    <cellStyle name="SAPBEXstdItem 3" xfId="10796" xr:uid="{00000000-0005-0000-0000-0000CA100000}"/>
    <cellStyle name="SAPBEXstdItem 4" xfId="19373" xr:uid="{00000000-0005-0000-0000-0000CB100000}"/>
    <cellStyle name="Text Indent A" xfId="190" xr:uid="{00000000-0005-0000-0000-0000CC100000}"/>
    <cellStyle name="Text Indent B" xfId="191" xr:uid="{00000000-0005-0000-0000-0000CD100000}"/>
    <cellStyle name="Text Indent C" xfId="192" xr:uid="{00000000-0005-0000-0000-0000CE100000}"/>
    <cellStyle name="þ_x001d_ðK_x000c_Fý_x001b__x000d_9ýU_x0001_Ð_x0008_¦)_x0007__x0001__x0001_" xfId="193" xr:uid="{00000000-0005-0000-0000-0000CF100000}"/>
    <cellStyle name="þ_x001d_ðK_x000c_Fý_x001b__x000d_9ýU_x0001_Ð_x0008_¦)_x0007__x0001__x0001_ 2" xfId="6209" xr:uid="{00000000-0005-0000-0000-0000D0100000}"/>
    <cellStyle name="Total 2" xfId="6210" xr:uid="{00000000-0005-0000-0000-0000D1100000}"/>
    <cellStyle name="Total 3" xfId="194" xr:uid="{00000000-0005-0000-0000-0000D2100000}"/>
    <cellStyle name="vnhead1" xfId="195" xr:uid="{00000000-0005-0000-0000-0000D3100000}"/>
    <cellStyle name="vnhead1 10" xfId="2867" xr:uid="{00000000-0005-0000-0000-0000D4100000}"/>
    <cellStyle name="vnhead1 10 2" xfId="9451" xr:uid="{00000000-0005-0000-0000-0000D5100000}"/>
    <cellStyle name="vnhead1 10 2 2" xfId="16262" xr:uid="{00000000-0005-0000-0000-0000D6100000}"/>
    <cellStyle name="vnhead1 10 2 3" xfId="18352" xr:uid="{00000000-0005-0000-0000-0000D7100000}"/>
    <cellStyle name="vnhead1 10 2 4" xfId="21313" xr:uid="{00000000-0005-0000-0000-0000D8100000}"/>
    <cellStyle name="vnhead1 10 3" xfId="11605" xr:uid="{00000000-0005-0000-0000-0000D9100000}"/>
    <cellStyle name="vnhead1 10 4" xfId="15150" xr:uid="{00000000-0005-0000-0000-0000DA100000}"/>
    <cellStyle name="vnhead1 10 5" xfId="21695" xr:uid="{00000000-0005-0000-0000-0000DB100000}"/>
    <cellStyle name="vnhead1 11" xfId="4457" xr:uid="{00000000-0005-0000-0000-0000DC100000}"/>
    <cellStyle name="vnhead1 11 2" xfId="9587" xr:uid="{00000000-0005-0000-0000-0000DD100000}"/>
    <cellStyle name="vnhead1 11 2 2" xfId="16398" xr:uid="{00000000-0005-0000-0000-0000DE100000}"/>
    <cellStyle name="vnhead1 11 2 3" xfId="18452" xr:uid="{00000000-0005-0000-0000-0000DF100000}"/>
    <cellStyle name="vnhead1 11 2 4" xfId="19378" xr:uid="{00000000-0005-0000-0000-0000E0100000}"/>
    <cellStyle name="vnhead1 11 3" xfId="12772" xr:uid="{00000000-0005-0000-0000-0000E1100000}"/>
    <cellStyle name="vnhead1 11 4" xfId="13378" xr:uid="{00000000-0005-0000-0000-0000E2100000}"/>
    <cellStyle name="vnhead1 11 5" xfId="19306" xr:uid="{00000000-0005-0000-0000-0000E3100000}"/>
    <cellStyle name="vnhead1 12" xfId="6211" xr:uid="{00000000-0005-0000-0000-0000E4100000}"/>
    <cellStyle name="vnhead1 12 2" xfId="14084" xr:uid="{00000000-0005-0000-0000-0000E5100000}"/>
    <cellStyle name="vnhead1 12 3" xfId="16981" xr:uid="{00000000-0005-0000-0000-0000E6100000}"/>
    <cellStyle name="vnhead1 12 4" xfId="19692" xr:uid="{00000000-0005-0000-0000-0000E7100000}"/>
    <cellStyle name="vnhead1 13" xfId="8788" xr:uid="{00000000-0005-0000-0000-0000E8100000}"/>
    <cellStyle name="vnhead1 13 2" xfId="17806" xr:uid="{00000000-0005-0000-0000-0000E9100000}"/>
    <cellStyle name="vnhead1 13 3" xfId="22458" xr:uid="{00000000-0005-0000-0000-0000EA100000}"/>
    <cellStyle name="vnhead1 13 4" xfId="19598" xr:uid="{00000000-0005-0000-0000-0000EB100000}"/>
    <cellStyle name="vnhead1 14" xfId="11412" xr:uid="{00000000-0005-0000-0000-0000EC100000}"/>
    <cellStyle name="vnhead1 2" xfId="603" xr:uid="{00000000-0005-0000-0000-0000ED100000}"/>
    <cellStyle name="vnhead1 2 10" xfId="8790" xr:uid="{00000000-0005-0000-0000-0000EE100000}"/>
    <cellStyle name="vnhead1 2 10 2" xfId="17808" xr:uid="{00000000-0005-0000-0000-0000EF100000}"/>
    <cellStyle name="vnhead1 2 10 3" xfId="22460" xr:uid="{00000000-0005-0000-0000-0000F0100000}"/>
    <cellStyle name="vnhead1 2 10 4" xfId="21398" xr:uid="{00000000-0005-0000-0000-0000F1100000}"/>
    <cellStyle name="vnhead1 2 11" xfId="14898" xr:uid="{00000000-0005-0000-0000-0000F2100000}"/>
    <cellStyle name="vnhead1 2 2" xfId="685" xr:uid="{00000000-0005-0000-0000-0000F3100000}"/>
    <cellStyle name="vnhead1 2 2 10" xfId="13765" xr:uid="{00000000-0005-0000-0000-0000F4100000}"/>
    <cellStyle name="vnhead1 2 2 2" xfId="773" xr:uid="{00000000-0005-0000-0000-0000F5100000}"/>
    <cellStyle name="vnhead1 2 2 2 2" xfId="983" xr:uid="{00000000-0005-0000-0000-0000F6100000}"/>
    <cellStyle name="vnhead1 2 2 2 2 2" xfId="1997" xr:uid="{00000000-0005-0000-0000-0000F7100000}"/>
    <cellStyle name="vnhead1 2 2 2 2 2 2" xfId="3764" xr:uid="{00000000-0005-0000-0000-0000F8100000}"/>
    <cellStyle name="vnhead1 2 2 2 2 2 2 2" xfId="8746" xr:uid="{00000000-0005-0000-0000-0000F9100000}"/>
    <cellStyle name="vnhead1 2 2 2 2 2 2 2 2" xfId="17784" xr:uid="{00000000-0005-0000-0000-0000FA100000}"/>
    <cellStyle name="vnhead1 2 2 2 2 2 2 2 3" xfId="22428" xr:uid="{00000000-0005-0000-0000-0000FB100000}"/>
    <cellStyle name="vnhead1 2 2 2 2 2 2 2 4" xfId="20955" xr:uid="{00000000-0005-0000-0000-0000FC100000}"/>
    <cellStyle name="vnhead1 2 2 2 2 2 2 3" xfId="9564" xr:uid="{00000000-0005-0000-0000-0000FD100000}"/>
    <cellStyle name="vnhead1 2 2 2 2 2 2 3 2" xfId="16375" xr:uid="{00000000-0005-0000-0000-0000FE100000}"/>
    <cellStyle name="vnhead1 2 2 2 2 2 2 3 3" xfId="18430" xr:uid="{00000000-0005-0000-0000-0000FF100000}"/>
    <cellStyle name="vnhead1 2 2 2 2 2 2 3 4" xfId="21943" xr:uid="{00000000-0005-0000-0000-000000110000}"/>
    <cellStyle name="vnhead1 2 2 2 2 2 2 4" xfId="12282" xr:uid="{00000000-0005-0000-0000-000001110000}"/>
    <cellStyle name="vnhead1 2 2 2 2 2 2 5" xfId="16608" xr:uid="{00000000-0005-0000-0000-000002110000}"/>
    <cellStyle name="vnhead1 2 2 2 2 2 2 6" xfId="21413" xr:uid="{00000000-0005-0000-0000-000003110000}"/>
    <cellStyle name="vnhead1 2 2 2 2 2 3" xfId="5354" xr:uid="{00000000-0005-0000-0000-000004110000}"/>
    <cellStyle name="vnhead1 2 2 2 2 2 3 2" xfId="9700" xr:uid="{00000000-0005-0000-0000-000005110000}"/>
    <cellStyle name="vnhead1 2 2 2 2 2 3 2 2" xfId="16511" xr:uid="{00000000-0005-0000-0000-000006110000}"/>
    <cellStyle name="vnhead1 2 2 2 2 2 3 2 3" xfId="18530" xr:uid="{00000000-0005-0000-0000-000007110000}"/>
    <cellStyle name="vnhead1 2 2 2 2 2 3 2 4" xfId="23056" xr:uid="{00000000-0005-0000-0000-000008110000}"/>
    <cellStyle name="vnhead1 2 2 2 2 2 3 3" xfId="13473" xr:uid="{00000000-0005-0000-0000-000009110000}"/>
    <cellStyle name="vnhead1 2 2 2 2 2 3 4" xfId="13096" xr:uid="{00000000-0005-0000-0000-00000A110000}"/>
    <cellStyle name="vnhead1 2 2 2 2 2 3 5" xfId="21563" xr:uid="{00000000-0005-0000-0000-00000B110000}"/>
    <cellStyle name="vnhead1 2 2 2 2 2 4" xfId="7881" xr:uid="{00000000-0005-0000-0000-00000C110000}"/>
    <cellStyle name="vnhead1 2 2 2 2 2 4 2" xfId="15063" xr:uid="{00000000-0005-0000-0000-00000D110000}"/>
    <cellStyle name="vnhead1 2 2 2 2 2 4 3" xfId="17372" xr:uid="{00000000-0005-0000-0000-00000E110000}"/>
    <cellStyle name="vnhead1 2 2 2 2 2 4 4" xfId="22728" xr:uid="{00000000-0005-0000-0000-00000F110000}"/>
    <cellStyle name="vnhead1 2 2 2 2 2 5" xfId="9022" xr:uid="{00000000-0005-0000-0000-000010110000}"/>
    <cellStyle name="vnhead1 2 2 2 2 2 5 2" xfId="17968" xr:uid="{00000000-0005-0000-0000-000011110000}"/>
    <cellStyle name="vnhead1 2 2 2 2 2 5 3" xfId="22537" xr:uid="{00000000-0005-0000-0000-000012110000}"/>
    <cellStyle name="vnhead1 2 2 2 2 2 5 4" xfId="21595" xr:uid="{00000000-0005-0000-0000-000013110000}"/>
    <cellStyle name="vnhead1 2 2 2 2 2 6" xfId="14441" xr:uid="{00000000-0005-0000-0000-000014110000}"/>
    <cellStyle name="vnhead1 2 2 2 2 3" xfId="3123" xr:uid="{00000000-0005-0000-0000-000015110000}"/>
    <cellStyle name="vnhead1 2 2 2 2 3 2" xfId="9496" xr:uid="{00000000-0005-0000-0000-000016110000}"/>
    <cellStyle name="vnhead1 2 2 2 2 3 2 2" xfId="16307" xr:uid="{00000000-0005-0000-0000-000017110000}"/>
    <cellStyle name="vnhead1 2 2 2 2 3 2 3" xfId="18383" xr:uid="{00000000-0005-0000-0000-000018110000}"/>
    <cellStyle name="vnhead1 2 2 2 2 3 2 4" xfId="21880" xr:uid="{00000000-0005-0000-0000-000019110000}"/>
    <cellStyle name="vnhead1 2 2 2 2 3 3" xfId="11838" xr:uid="{00000000-0005-0000-0000-00001A110000}"/>
    <cellStyle name="vnhead1 2 2 2 2 3 4" xfId="14203" xr:uid="{00000000-0005-0000-0000-00001B110000}"/>
    <cellStyle name="vnhead1 2 2 2 2 3 5" xfId="22667" xr:uid="{00000000-0005-0000-0000-00001C110000}"/>
    <cellStyle name="vnhead1 2 2 2 2 4" xfId="4713" xr:uid="{00000000-0005-0000-0000-00001D110000}"/>
    <cellStyle name="vnhead1 2 2 2 2 4 2" xfId="9632" xr:uid="{00000000-0005-0000-0000-00001E110000}"/>
    <cellStyle name="vnhead1 2 2 2 2 4 2 2" xfId="16443" xr:uid="{00000000-0005-0000-0000-00001F110000}"/>
    <cellStyle name="vnhead1 2 2 2 2 4 2 3" xfId="18483" xr:uid="{00000000-0005-0000-0000-000020110000}"/>
    <cellStyle name="vnhead1 2 2 2 2 4 2 4" xfId="23009" xr:uid="{00000000-0005-0000-0000-000021110000}"/>
    <cellStyle name="vnhead1 2 2 2 2 4 3" xfId="13004" xr:uid="{00000000-0005-0000-0000-000022110000}"/>
    <cellStyle name="vnhead1 2 2 2 2 4 4" xfId="10943" xr:uid="{00000000-0005-0000-0000-000023110000}"/>
    <cellStyle name="vnhead1 2 2 2 2 4 5" xfId="19798" xr:uid="{00000000-0005-0000-0000-000024110000}"/>
    <cellStyle name="vnhead1 2 2 2 2 5" xfId="6915" xr:uid="{00000000-0005-0000-0000-000025110000}"/>
    <cellStyle name="vnhead1 2 2 2 2 5 2" xfId="14480" xr:uid="{00000000-0005-0000-0000-000026110000}"/>
    <cellStyle name="vnhead1 2 2 2 2 5 3" xfId="17124" xr:uid="{00000000-0005-0000-0000-000027110000}"/>
    <cellStyle name="vnhead1 2 2 2 2 5 4" xfId="20714" xr:uid="{00000000-0005-0000-0000-000028110000}"/>
    <cellStyle name="vnhead1 2 2 2 2 6" xfId="8897" xr:uid="{00000000-0005-0000-0000-000029110000}"/>
    <cellStyle name="vnhead1 2 2 2 2 6 2" xfId="15738" xr:uid="{00000000-0005-0000-0000-00002A110000}"/>
    <cellStyle name="vnhead1 2 2 2 2 6 3" xfId="17885" xr:uid="{00000000-0005-0000-0000-00002B110000}"/>
    <cellStyle name="vnhead1 2 2 2 2 6 4" xfId="22021" xr:uid="{00000000-0005-0000-0000-00002C110000}"/>
    <cellStyle name="vnhead1 2 2 2 2 7" xfId="14157" xr:uid="{00000000-0005-0000-0000-00002D110000}"/>
    <cellStyle name="vnhead1 2 2 2 3" xfId="1996" xr:uid="{00000000-0005-0000-0000-00002E110000}"/>
    <cellStyle name="vnhead1 2 2 2 3 2" xfId="3763" xr:uid="{00000000-0005-0000-0000-00002F110000}"/>
    <cellStyle name="vnhead1 2 2 2 3 2 2" xfId="8745" xr:uid="{00000000-0005-0000-0000-000030110000}"/>
    <cellStyle name="vnhead1 2 2 2 3 2 2 2" xfId="17783" xr:uid="{00000000-0005-0000-0000-000031110000}"/>
    <cellStyle name="vnhead1 2 2 2 3 2 2 3" xfId="22427" xr:uid="{00000000-0005-0000-0000-000032110000}"/>
    <cellStyle name="vnhead1 2 2 2 3 2 2 4" xfId="22035" xr:uid="{00000000-0005-0000-0000-000033110000}"/>
    <cellStyle name="vnhead1 2 2 2 3 2 3" xfId="9563" xr:uid="{00000000-0005-0000-0000-000034110000}"/>
    <cellStyle name="vnhead1 2 2 2 3 2 3 2" xfId="16374" xr:uid="{00000000-0005-0000-0000-000035110000}"/>
    <cellStyle name="vnhead1 2 2 2 3 2 3 3" xfId="18429" xr:uid="{00000000-0005-0000-0000-000036110000}"/>
    <cellStyle name="vnhead1 2 2 2 3 2 3 4" xfId="20066" xr:uid="{00000000-0005-0000-0000-000037110000}"/>
    <cellStyle name="vnhead1 2 2 2 3 2 4" xfId="12281" xr:uid="{00000000-0005-0000-0000-000038110000}"/>
    <cellStyle name="vnhead1 2 2 2 3 2 5" xfId="16558" xr:uid="{00000000-0005-0000-0000-000039110000}"/>
    <cellStyle name="vnhead1 2 2 2 3 2 6" xfId="19350" xr:uid="{00000000-0005-0000-0000-00003A110000}"/>
    <cellStyle name="vnhead1 2 2 2 3 3" xfId="5353" xr:uid="{00000000-0005-0000-0000-00003B110000}"/>
    <cellStyle name="vnhead1 2 2 2 3 3 2" xfId="9699" xr:uid="{00000000-0005-0000-0000-00003C110000}"/>
    <cellStyle name="vnhead1 2 2 2 3 3 2 2" xfId="16510" xr:uid="{00000000-0005-0000-0000-00003D110000}"/>
    <cellStyle name="vnhead1 2 2 2 3 3 2 3" xfId="18529" xr:uid="{00000000-0005-0000-0000-00003E110000}"/>
    <cellStyle name="vnhead1 2 2 2 3 3 2 4" xfId="23055" xr:uid="{00000000-0005-0000-0000-00003F110000}"/>
    <cellStyle name="vnhead1 2 2 2 3 3 3" xfId="13472" xr:uid="{00000000-0005-0000-0000-000040110000}"/>
    <cellStyle name="vnhead1 2 2 2 3 3 4" xfId="14618" xr:uid="{00000000-0005-0000-0000-000041110000}"/>
    <cellStyle name="vnhead1 2 2 2 3 3 5" xfId="19725" xr:uid="{00000000-0005-0000-0000-000042110000}"/>
    <cellStyle name="vnhead1 2 2 2 3 4" xfId="7880" xr:uid="{00000000-0005-0000-0000-000043110000}"/>
    <cellStyle name="vnhead1 2 2 2 3 4 2" xfId="15062" xr:uid="{00000000-0005-0000-0000-000044110000}"/>
    <cellStyle name="vnhead1 2 2 2 3 4 3" xfId="17371" xr:uid="{00000000-0005-0000-0000-000045110000}"/>
    <cellStyle name="vnhead1 2 2 2 3 4 4" xfId="22087" xr:uid="{00000000-0005-0000-0000-000046110000}"/>
    <cellStyle name="vnhead1 2 2 2 3 5" xfId="9021" xr:uid="{00000000-0005-0000-0000-000047110000}"/>
    <cellStyle name="vnhead1 2 2 2 3 5 2" xfId="17967" xr:uid="{00000000-0005-0000-0000-000048110000}"/>
    <cellStyle name="vnhead1 2 2 2 3 5 3" xfId="22536" xr:uid="{00000000-0005-0000-0000-000049110000}"/>
    <cellStyle name="vnhead1 2 2 2 3 5 4" xfId="19390" xr:uid="{00000000-0005-0000-0000-00004A110000}"/>
    <cellStyle name="vnhead1 2 2 2 3 6" xfId="11169" xr:uid="{00000000-0005-0000-0000-00004B110000}"/>
    <cellStyle name="vnhead1 2 2 2 4" xfId="3018" xr:uid="{00000000-0005-0000-0000-00004C110000}"/>
    <cellStyle name="vnhead1 2 2 2 4 2" xfId="9470" xr:uid="{00000000-0005-0000-0000-00004D110000}"/>
    <cellStyle name="vnhead1 2 2 2 4 2 2" xfId="16281" xr:uid="{00000000-0005-0000-0000-00004E110000}"/>
    <cellStyle name="vnhead1 2 2 2 4 2 3" xfId="18366" xr:uid="{00000000-0005-0000-0000-00004F110000}"/>
    <cellStyle name="vnhead1 2 2 2 4 2 4" xfId="20099" xr:uid="{00000000-0005-0000-0000-000050110000}"/>
    <cellStyle name="vnhead1 2 2 2 4 3" xfId="11755" xr:uid="{00000000-0005-0000-0000-000051110000}"/>
    <cellStyle name="vnhead1 2 2 2 4 4" xfId="15124" xr:uid="{00000000-0005-0000-0000-000052110000}"/>
    <cellStyle name="vnhead1 2 2 2 4 5" xfId="20607" xr:uid="{00000000-0005-0000-0000-000053110000}"/>
    <cellStyle name="vnhead1 2 2 2 5" xfId="4608" xr:uid="{00000000-0005-0000-0000-000054110000}"/>
    <cellStyle name="vnhead1 2 2 2 5 2" xfId="9606" xr:uid="{00000000-0005-0000-0000-000055110000}"/>
    <cellStyle name="vnhead1 2 2 2 5 2 2" xfId="16417" xr:uid="{00000000-0005-0000-0000-000056110000}"/>
    <cellStyle name="vnhead1 2 2 2 5 2 3" xfId="18466" xr:uid="{00000000-0005-0000-0000-000057110000}"/>
    <cellStyle name="vnhead1 2 2 2 5 2 4" xfId="20212" xr:uid="{00000000-0005-0000-0000-000058110000}"/>
    <cellStyle name="vnhead1 2 2 2 5 3" xfId="12922" xr:uid="{00000000-0005-0000-0000-000059110000}"/>
    <cellStyle name="vnhead1 2 2 2 5 4" xfId="10079" xr:uid="{00000000-0005-0000-0000-00005A110000}"/>
    <cellStyle name="vnhead1 2 2 2 5 5" xfId="20443" xr:uid="{00000000-0005-0000-0000-00005B110000}"/>
    <cellStyle name="vnhead1 2 2 2 6" xfId="6727" xr:uid="{00000000-0005-0000-0000-00005C110000}"/>
    <cellStyle name="vnhead1 2 2 2 6 2" xfId="14370" xr:uid="{00000000-0005-0000-0000-00005D110000}"/>
    <cellStyle name="vnhead1 2 2 2 6 3" xfId="17096" xr:uid="{00000000-0005-0000-0000-00005E110000}"/>
    <cellStyle name="vnhead1 2 2 2 6 4" xfId="20639" xr:uid="{00000000-0005-0000-0000-00005F110000}"/>
    <cellStyle name="vnhead1 2 2 2 7" xfId="8858" xr:uid="{00000000-0005-0000-0000-000060110000}"/>
    <cellStyle name="vnhead1 2 2 2 7 2" xfId="15699" xr:uid="{00000000-0005-0000-0000-000061110000}"/>
    <cellStyle name="vnhead1 2 2 2 7 3" xfId="17864" xr:uid="{00000000-0005-0000-0000-000062110000}"/>
    <cellStyle name="vnhead1 2 2 2 7 4" xfId="20942" xr:uid="{00000000-0005-0000-0000-000063110000}"/>
    <cellStyle name="vnhead1 2 2 2 8" xfId="11416" xr:uid="{00000000-0005-0000-0000-000064110000}"/>
    <cellStyle name="vnhead1 2 2 3" xfId="1118" xr:uid="{00000000-0005-0000-0000-000065110000}"/>
    <cellStyle name="vnhead1 2 2 3 2" xfId="844" xr:uid="{00000000-0005-0000-0000-000066110000}"/>
    <cellStyle name="vnhead1 2 2 3 2 2" xfId="1999" xr:uid="{00000000-0005-0000-0000-000067110000}"/>
    <cellStyle name="vnhead1 2 2 3 2 2 2" xfId="3766" xr:uid="{00000000-0005-0000-0000-000068110000}"/>
    <cellStyle name="vnhead1 2 2 3 2 2 2 2" xfId="8748" xr:uid="{00000000-0005-0000-0000-000069110000}"/>
    <cellStyle name="vnhead1 2 2 3 2 2 2 2 2" xfId="17786" xr:uid="{00000000-0005-0000-0000-00006A110000}"/>
    <cellStyle name="vnhead1 2 2 3 2 2 2 2 3" xfId="22430" xr:uid="{00000000-0005-0000-0000-00006B110000}"/>
    <cellStyle name="vnhead1 2 2 3 2 2 2 2 4" xfId="19602" xr:uid="{00000000-0005-0000-0000-00006C110000}"/>
    <cellStyle name="vnhead1 2 2 3 2 2 2 3" xfId="9566" xr:uid="{00000000-0005-0000-0000-00006D110000}"/>
    <cellStyle name="vnhead1 2 2 3 2 2 2 3 2" xfId="16377" xr:uid="{00000000-0005-0000-0000-00006E110000}"/>
    <cellStyle name="vnhead1 2 2 3 2 2 2 3 3" xfId="18432" xr:uid="{00000000-0005-0000-0000-00006F110000}"/>
    <cellStyle name="vnhead1 2 2 3 2 2 2 3 4" xfId="20216" xr:uid="{00000000-0005-0000-0000-000070110000}"/>
    <cellStyle name="vnhead1 2 2 3 2 2 2 4" xfId="12284" xr:uid="{00000000-0005-0000-0000-000071110000}"/>
    <cellStyle name="vnhead1 2 2 3 2 2 2 5" xfId="16595" xr:uid="{00000000-0005-0000-0000-000072110000}"/>
    <cellStyle name="vnhead1 2 2 3 2 2 2 6" xfId="21209" xr:uid="{00000000-0005-0000-0000-000073110000}"/>
    <cellStyle name="vnhead1 2 2 3 2 2 3" xfId="5356" xr:uid="{00000000-0005-0000-0000-000074110000}"/>
    <cellStyle name="vnhead1 2 2 3 2 2 3 2" xfId="9702" xr:uid="{00000000-0005-0000-0000-000075110000}"/>
    <cellStyle name="vnhead1 2 2 3 2 2 3 2 2" xfId="16513" xr:uid="{00000000-0005-0000-0000-000076110000}"/>
    <cellStyle name="vnhead1 2 2 3 2 2 3 2 3" xfId="18532" xr:uid="{00000000-0005-0000-0000-000077110000}"/>
    <cellStyle name="vnhead1 2 2 3 2 2 3 2 4" xfId="23058" xr:uid="{00000000-0005-0000-0000-000078110000}"/>
    <cellStyle name="vnhead1 2 2 3 2 2 3 3" xfId="13475" xr:uid="{00000000-0005-0000-0000-000079110000}"/>
    <cellStyle name="vnhead1 2 2 3 2 2 3 4" xfId="14925" xr:uid="{00000000-0005-0000-0000-00007A110000}"/>
    <cellStyle name="vnhead1 2 2 3 2 2 3 5" xfId="18979" xr:uid="{00000000-0005-0000-0000-00007B110000}"/>
    <cellStyle name="vnhead1 2 2 3 2 2 4" xfId="7883" xr:uid="{00000000-0005-0000-0000-00007C110000}"/>
    <cellStyle name="vnhead1 2 2 3 2 2 4 2" xfId="15065" xr:uid="{00000000-0005-0000-0000-00007D110000}"/>
    <cellStyle name="vnhead1 2 2 3 2 2 4 3" xfId="17374" xr:uid="{00000000-0005-0000-0000-00007E110000}"/>
    <cellStyle name="vnhead1 2 2 3 2 2 4 4" xfId="22698" xr:uid="{00000000-0005-0000-0000-00007F110000}"/>
    <cellStyle name="vnhead1 2 2 3 2 2 5" xfId="9024" xr:uid="{00000000-0005-0000-0000-000080110000}"/>
    <cellStyle name="vnhead1 2 2 3 2 2 5 2" xfId="17970" xr:uid="{00000000-0005-0000-0000-000081110000}"/>
    <cellStyle name="vnhead1 2 2 3 2 2 5 3" xfId="22539" xr:uid="{00000000-0005-0000-0000-000082110000}"/>
    <cellStyle name="vnhead1 2 2 3 2 2 5 4" xfId="20053" xr:uid="{00000000-0005-0000-0000-000083110000}"/>
    <cellStyle name="vnhead1 2 2 3 2 2 6" xfId="10144" xr:uid="{00000000-0005-0000-0000-000084110000}"/>
    <cellStyle name="vnhead1 2 2 3 2 3" xfId="3045" xr:uid="{00000000-0005-0000-0000-000085110000}"/>
    <cellStyle name="vnhead1 2 2 3 2 3 2" xfId="9474" xr:uid="{00000000-0005-0000-0000-000086110000}"/>
    <cellStyle name="vnhead1 2 2 3 2 3 2 2" xfId="16285" xr:uid="{00000000-0005-0000-0000-000087110000}"/>
    <cellStyle name="vnhead1 2 2 3 2 3 2 3" xfId="18369" xr:uid="{00000000-0005-0000-0000-000088110000}"/>
    <cellStyle name="vnhead1 2 2 3 2 3 2 4" xfId="19515" xr:uid="{00000000-0005-0000-0000-000089110000}"/>
    <cellStyle name="vnhead1 2 2 3 2 3 3" xfId="11779" xr:uid="{00000000-0005-0000-0000-00008A110000}"/>
    <cellStyle name="vnhead1 2 2 3 2 3 4" xfId="15119" xr:uid="{00000000-0005-0000-0000-00008B110000}"/>
    <cellStyle name="vnhead1 2 2 3 2 3 5" xfId="21244" xr:uid="{00000000-0005-0000-0000-00008C110000}"/>
    <cellStyle name="vnhead1 2 2 3 2 4" xfId="4635" xr:uid="{00000000-0005-0000-0000-00008D110000}"/>
    <cellStyle name="vnhead1 2 2 3 2 4 2" xfId="9610" xr:uid="{00000000-0005-0000-0000-00008E110000}"/>
    <cellStyle name="vnhead1 2 2 3 2 4 2 2" xfId="16421" xr:uid="{00000000-0005-0000-0000-00008F110000}"/>
    <cellStyle name="vnhead1 2 2 3 2 4 2 3" xfId="18469" xr:uid="{00000000-0005-0000-0000-000090110000}"/>
    <cellStyle name="vnhead1 2 2 3 2 4 2 4" xfId="18832" xr:uid="{00000000-0005-0000-0000-000091110000}"/>
    <cellStyle name="vnhead1 2 2 3 2 4 3" xfId="12947" xr:uid="{00000000-0005-0000-0000-000092110000}"/>
    <cellStyle name="vnhead1 2 2 3 2 4 4" xfId="14128" xr:uid="{00000000-0005-0000-0000-000093110000}"/>
    <cellStyle name="vnhead1 2 2 3 2 4 5" xfId="19801" xr:uid="{00000000-0005-0000-0000-000094110000}"/>
    <cellStyle name="vnhead1 2 2 3 2 5" xfId="6787" xr:uid="{00000000-0005-0000-0000-000095110000}"/>
    <cellStyle name="vnhead1 2 2 3 2 5 2" xfId="14403" xr:uid="{00000000-0005-0000-0000-000096110000}"/>
    <cellStyle name="vnhead1 2 2 3 2 5 3" xfId="17112" xr:uid="{00000000-0005-0000-0000-000097110000}"/>
    <cellStyle name="vnhead1 2 2 3 2 5 4" xfId="21280" xr:uid="{00000000-0005-0000-0000-000098110000}"/>
    <cellStyle name="vnhead1 2 2 3 2 6" xfId="8867" xr:uid="{00000000-0005-0000-0000-000099110000}"/>
    <cellStyle name="vnhead1 2 2 3 2 6 2" xfId="15708" xr:uid="{00000000-0005-0000-0000-00009A110000}"/>
    <cellStyle name="vnhead1 2 2 3 2 6 3" xfId="17867" xr:uid="{00000000-0005-0000-0000-00009B110000}"/>
    <cellStyle name="vnhead1 2 2 3 2 6 4" xfId="20303" xr:uid="{00000000-0005-0000-0000-00009C110000}"/>
    <cellStyle name="vnhead1 2 2 3 2 7" xfId="15266" xr:uid="{00000000-0005-0000-0000-00009D110000}"/>
    <cellStyle name="vnhead1 2 2 3 3" xfId="1998" xr:uid="{00000000-0005-0000-0000-00009E110000}"/>
    <cellStyle name="vnhead1 2 2 3 3 2" xfId="3765" xr:uid="{00000000-0005-0000-0000-00009F110000}"/>
    <cellStyle name="vnhead1 2 2 3 3 2 2" xfId="8747" xr:uid="{00000000-0005-0000-0000-0000A0110000}"/>
    <cellStyle name="vnhead1 2 2 3 3 2 2 2" xfId="17785" xr:uid="{00000000-0005-0000-0000-0000A1110000}"/>
    <cellStyle name="vnhead1 2 2 3 3 2 2 3" xfId="22429" xr:uid="{00000000-0005-0000-0000-0000A2110000}"/>
    <cellStyle name="vnhead1 2 2 3 3 2 2 4" xfId="20315" xr:uid="{00000000-0005-0000-0000-0000A3110000}"/>
    <cellStyle name="vnhead1 2 2 3 3 2 3" xfId="9565" xr:uid="{00000000-0005-0000-0000-0000A4110000}"/>
    <cellStyle name="vnhead1 2 2 3 3 2 3 2" xfId="16376" xr:uid="{00000000-0005-0000-0000-0000A5110000}"/>
    <cellStyle name="vnhead1 2 2 3 3 2 3 3" xfId="18431" xr:uid="{00000000-0005-0000-0000-0000A6110000}"/>
    <cellStyle name="vnhead1 2 2 3 3 2 3 4" xfId="20862" xr:uid="{00000000-0005-0000-0000-0000A7110000}"/>
    <cellStyle name="vnhead1 2 2 3 3 2 4" xfId="12283" xr:uid="{00000000-0005-0000-0000-0000A8110000}"/>
    <cellStyle name="vnhead1 2 2 3 3 2 5" xfId="16546" xr:uid="{00000000-0005-0000-0000-0000A9110000}"/>
    <cellStyle name="vnhead1 2 2 3 3 2 6" xfId="22353" xr:uid="{00000000-0005-0000-0000-0000AA110000}"/>
    <cellStyle name="vnhead1 2 2 3 3 3" xfId="5355" xr:uid="{00000000-0005-0000-0000-0000AB110000}"/>
    <cellStyle name="vnhead1 2 2 3 3 3 2" xfId="9701" xr:uid="{00000000-0005-0000-0000-0000AC110000}"/>
    <cellStyle name="vnhead1 2 2 3 3 3 2 2" xfId="16512" xr:uid="{00000000-0005-0000-0000-0000AD110000}"/>
    <cellStyle name="vnhead1 2 2 3 3 3 2 3" xfId="18531" xr:uid="{00000000-0005-0000-0000-0000AE110000}"/>
    <cellStyle name="vnhead1 2 2 3 3 3 2 4" xfId="23057" xr:uid="{00000000-0005-0000-0000-0000AF110000}"/>
    <cellStyle name="vnhead1 2 2 3 3 3 3" xfId="13474" xr:uid="{00000000-0005-0000-0000-0000B0110000}"/>
    <cellStyle name="vnhead1 2 2 3 3 3 4" xfId="11932" xr:uid="{00000000-0005-0000-0000-0000B1110000}"/>
    <cellStyle name="vnhead1 2 2 3 3 3 5" xfId="19118" xr:uid="{00000000-0005-0000-0000-0000B2110000}"/>
    <cellStyle name="vnhead1 2 2 3 3 4" xfId="7882" xr:uid="{00000000-0005-0000-0000-0000B3110000}"/>
    <cellStyle name="vnhead1 2 2 3 3 4 2" xfId="15064" xr:uid="{00000000-0005-0000-0000-0000B4110000}"/>
    <cellStyle name="vnhead1 2 2 3 3 4 3" xfId="17373" xr:uid="{00000000-0005-0000-0000-0000B5110000}"/>
    <cellStyle name="vnhead1 2 2 3 3 4 4" xfId="21006" xr:uid="{00000000-0005-0000-0000-0000B6110000}"/>
    <cellStyle name="vnhead1 2 2 3 3 5" xfId="9023" xr:uid="{00000000-0005-0000-0000-0000B7110000}"/>
    <cellStyle name="vnhead1 2 2 3 3 5 2" xfId="17969" xr:uid="{00000000-0005-0000-0000-0000B8110000}"/>
    <cellStyle name="vnhead1 2 2 3 3 5 3" xfId="22538" xr:uid="{00000000-0005-0000-0000-0000B9110000}"/>
    <cellStyle name="vnhead1 2 2 3 3 5 4" xfId="20694" xr:uid="{00000000-0005-0000-0000-0000BA110000}"/>
    <cellStyle name="vnhead1 2 2 3 3 6" xfId="10405" xr:uid="{00000000-0005-0000-0000-0000BB110000}"/>
    <cellStyle name="vnhead1 2 2 3 4" xfId="3189" xr:uid="{00000000-0005-0000-0000-0000BC110000}"/>
    <cellStyle name="vnhead1 2 2 3 4 2" xfId="9510" xr:uid="{00000000-0005-0000-0000-0000BD110000}"/>
    <cellStyle name="vnhead1 2 2 3 4 2 2" xfId="16321" xr:uid="{00000000-0005-0000-0000-0000BE110000}"/>
    <cellStyle name="vnhead1 2 2 3 4 2 3" xfId="18396" xr:uid="{00000000-0005-0000-0000-0000BF110000}"/>
    <cellStyle name="vnhead1 2 2 3 4 2 4" xfId="20056" xr:uid="{00000000-0005-0000-0000-0000C0110000}"/>
    <cellStyle name="vnhead1 2 2 3 4 3" xfId="11903" xr:uid="{00000000-0005-0000-0000-0000C1110000}"/>
    <cellStyle name="vnhead1 2 2 3 4 4" xfId="9984" xr:uid="{00000000-0005-0000-0000-0000C2110000}"/>
    <cellStyle name="vnhead1 2 2 3 4 5" xfId="22379" xr:uid="{00000000-0005-0000-0000-0000C3110000}"/>
    <cellStyle name="vnhead1 2 2 3 5" xfId="4779" xr:uid="{00000000-0005-0000-0000-0000C4110000}"/>
    <cellStyle name="vnhead1 2 2 3 5 2" xfId="9646" xr:uid="{00000000-0005-0000-0000-0000C5110000}"/>
    <cellStyle name="vnhead1 2 2 3 5 2 2" xfId="16457" xr:uid="{00000000-0005-0000-0000-0000C6110000}"/>
    <cellStyle name="vnhead1 2 2 3 5 2 3" xfId="18496" xr:uid="{00000000-0005-0000-0000-0000C7110000}"/>
    <cellStyle name="vnhead1 2 2 3 5 2 4" xfId="23022" xr:uid="{00000000-0005-0000-0000-0000C8110000}"/>
    <cellStyle name="vnhead1 2 2 3 5 3" xfId="13068" xr:uid="{00000000-0005-0000-0000-0000C9110000}"/>
    <cellStyle name="vnhead1 2 2 3 5 4" xfId="10937" xr:uid="{00000000-0005-0000-0000-0000CA110000}"/>
    <cellStyle name="vnhead1 2 2 3 5 5" xfId="22216" xr:uid="{00000000-0005-0000-0000-0000CB110000}"/>
    <cellStyle name="vnhead1 2 2 3 6" xfId="7038" xr:uid="{00000000-0005-0000-0000-0000CC110000}"/>
    <cellStyle name="vnhead1 2 2 3 6 2" xfId="14581" xr:uid="{00000000-0005-0000-0000-0000CD110000}"/>
    <cellStyle name="vnhead1 2 2 3 6 3" xfId="17161" xr:uid="{00000000-0005-0000-0000-0000CE110000}"/>
    <cellStyle name="vnhead1 2 2 3 6 4" xfId="21262" xr:uid="{00000000-0005-0000-0000-0000CF110000}"/>
    <cellStyle name="vnhead1 2 2 3 7" xfId="8932" xr:uid="{00000000-0005-0000-0000-0000D0110000}"/>
    <cellStyle name="vnhead1 2 2 3 7 2" xfId="15773" xr:uid="{00000000-0005-0000-0000-0000D1110000}"/>
    <cellStyle name="vnhead1 2 2 3 7 3" xfId="17902" xr:uid="{00000000-0005-0000-0000-0000D2110000}"/>
    <cellStyle name="vnhead1 2 2 3 7 4" xfId="20938" xr:uid="{00000000-0005-0000-0000-0000D3110000}"/>
    <cellStyle name="vnhead1 2 2 3 8" xfId="14106" xr:uid="{00000000-0005-0000-0000-0000D4110000}"/>
    <cellStyle name="vnhead1 2 2 4" xfId="990" xr:uid="{00000000-0005-0000-0000-0000D5110000}"/>
    <cellStyle name="vnhead1 2 2 4 2" xfId="2000" xr:uid="{00000000-0005-0000-0000-0000D6110000}"/>
    <cellStyle name="vnhead1 2 2 4 2 2" xfId="3767" xr:uid="{00000000-0005-0000-0000-0000D7110000}"/>
    <cellStyle name="vnhead1 2 2 4 2 2 2" xfId="8749" xr:uid="{00000000-0005-0000-0000-0000D8110000}"/>
    <cellStyle name="vnhead1 2 2 4 2 2 2 2" xfId="17787" xr:uid="{00000000-0005-0000-0000-0000D9110000}"/>
    <cellStyle name="vnhead1 2 2 4 2 2 2 3" xfId="22431" xr:uid="{00000000-0005-0000-0000-0000DA110000}"/>
    <cellStyle name="vnhead1 2 2 4 2 2 2 4" xfId="19148" xr:uid="{00000000-0005-0000-0000-0000DB110000}"/>
    <cellStyle name="vnhead1 2 2 4 2 2 3" xfId="9567" xr:uid="{00000000-0005-0000-0000-0000DC110000}"/>
    <cellStyle name="vnhead1 2 2 4 2 2 3 2" xfId="16378" xr:uid="{00000000-0005-0000-0000-0000DD110000}"/>
    <cellStyle name="vnhead1 2 2 4 2 2 3 3" xfId="18433" xr:uid="{00000000-0005-0000-0000-0000DE110000}"/>
    <cellStyle name="vnhead1 2 2 4 2 2 3 4" xfId="19507" xr:uid="{00000000-0005-0000-0000-0000DF110000}"/>
    <cellStyle name="vnhead1 2 2 4 2 2 4" xfId="12285" xr:uid="{00000000-0005-0000-0000-0000E0110000}"/>
    <cellStyle name="vnhead1 2 2 4 2 2 5" xfId="16539" xr:uid="{00000000-0005-0000-0000-0000E1110000}"/>
    <cellStyle name="vnhead1 2 2 4 2 2 6" xfId="20568" xr:uid="{00000000-0005-0000-0000-0000E2110000}"/>
    <cellStyle name="vnhead1 2 2 4 2 3" xfId="5357" xr:uid="{00000000-0005-0000-0000-0000E3110000}"/>
    <cellStyle name="vnhead1 2 2 4 2 3 2" xfId="9703" xr:uid="{00000000-0005-0000-0000-0000E4110000}"/>
    <cellStyle name="vnhead1 2 2 4 2 3 2 2" xfId="16514" xr:uid="{00000000-0005-0000-0000-0000E5110000}"/>
    <cellStyle name="vnhead1 2 2 4 2 3 2 3" xfId="18533" xr:uid="{00000000-0005-0000-0000-0000E6110000}"/>
    <cellStyle name="vnhead1 2 2 4 2 3 2 4" xfId="23059" xr:uid="{00000000-0005-0000-0000-0000E7110000}"/>
    <cellStyle name="vnhead1 2 2 4 2 3 3" xfId="13476" xr:uid="{00000000-0005-0000-0000-0000E8110000}"/>
    <cellStyle name="vnhead1 2 2 4 2 3 4" xfId="13313" xr:uid="{00000000-0005-0000-0000-0000E9110000}"/>
    <cellStyle name="vnhead1 2 2 4 2 3 5" xfId="18882" xr:uid="{00000000-0005-0000-0000-0000EA110000}"/>
    <cellStyle name="vnhead1 2 2 4 2 4" xfId="7884" xr:uid="{00000000-0005-0000-0000-0000EB110000}"/>
    <cellStyle name="vnhead1 2 2 4 2 4 2" xfId="15066" xr:uid="{00000000-0005-0000-0000-0000EC110000}"/>
    <cellStyle name="vnhead1 2 2 4 2 4 3" xfId="17375" xr:uid="{00000000-0005-0000-0000-0000ED110000}"/>
    <cellStyle name="vnhead1 2 2 4 2 4 4" xfId="20366" xr:uid="{00000000-0005-0000-0000-0000EE110000}"/>
    <cellStyle name="vnhead1 2 2 4 2 5" xfId="9025" xr:uid="{00000000-0005-0000-0000-0000EF110000}"/>
    <cellStyle name="vnhead1 2 2 4 2 5 2" xfId="17971" xr:uid="{00000000-0005-0000-0000-0000F0110000}"/>
    <cellStyle name="vnhead1 2 2 4 2 5 3" xfId="22540" xr:uid="{00000000-0005-0000-0000-0000F1110000}"/>
    <cellStyle name="vnhead1 2 2 4 2 5 4" xfId="22009" xr:uid="{00000000-0005-0000-0000-0000F2110000}"/>
    <cellStyle name="vnhead1 2 2 4 2 6" xfId="14196" xr:uid="{00000000-0005-0000-0000-0000F3110000}"/>
    <cellStyle name="vnhead1 2 2 4 3" xfId="3127" xr:uid="{00000000-0005-0000-0000-0000F4110000}"/>
    <cellStyle name="vnhead1 2 2 4 3 2" xfId="9498" xr:uid="{00000000-0005-0000-0000-0000F5110000}"/>
    <cellStyle name="vnhead1 2 2 4 3 2 2" xfId="16309" xr:uid="{00000000-0005-0000-0000-0000F6110000}"/>
    <cellStyle name="vnhead1 2 2 4 3 2 3" xfId="18385" xr:uid="{00000000-0005-0000-0000-0000F7110000}"/>
    <cellStyle name="vnhead1 2 2 4 3 2 4" xfId="20869" xr:uid="{00000000-0005-0000-0000-0000F8110000}"/>
    <cellStyle name="vnhead1 2 2 4 3 3" xfId="11842" xr:uid="{00000000-0005-0000-0000-0000F9110000}"/>
    <cellStyle name="vnhead1 2 2 4 3 4" xfId="14189" xr:uid="{00000000-0005-0000-0000-0000FA110000}"/>
    <cellStyle name="vnhead1 2 2 4 3 5" xfId="19965" xr:uid="{00000000-0005-0000-0000-0000FB110000}"/>
    <cellStyle name="vnhead1 2 2 4 4" xfId="4717" xr:uid="{00000000-0005-0000-0000-0000FC110000}"/>
    <cellStyle name="vnhead1 2 2 4 4 2" xfId="9634" xr:uid="{00000000-0005-0000-0000-0000FD110000}"/>
    <cellStyle name="vnhead1 2 2 4 4 2 2" xfId="16445" xr:uid="{00000000-0005-0000-0000-0000FE110000}"/>
    <cellStyle name="vnhead1 2 2 4 4 2 3" xfId="18485" xr:uid="{00000000-0005-0000-0000-0000FF110000}"/>
    <cellStyle name="vnhead1 2 2 4 4 2 4" xfId="23011" xr:uid="{00000000-0005-0000-0000-000000120000}"/>
    <cellStyle name="vnhead1 2 2 4 4 3" xfId="13008" xr:uid="{00000000-0005-0000-0000-000001120000}"/>
    <cellStyle name="vnhead1 2 2 4 4 4" xfId="13354" xr:uid="{00000000-0005-0000-0000-000002120000}"/>
    <cellStyle name="vnhead1 2 2 4 4 5" xfId="19797" xr:uid="{00000000-0005-0000-0000-000003120000}"/>
    <cellStyle name="vnhead1 2 2 4 5" xfId="6922" xr:uid="{00000000-0005-0000-0000-000004120000}"/>
    <cellStyle name="vnhead1 2 2 4 5 2" xfId="14484" xr:uid="{00000000-0005-0000-0000-000005120000}"/>
    <cellStyle name="vnhead1 2 2 4 5 3" xfId="17126" xr:uid="{00000000-0005-0000-0000-000006120000}"/>
    <cellStyle name="vnhead1 2 2 4 5 4" xfId="20386" xr:uid="{00000000-0005-0000-0000-000007120000}"/>
    <cellStyle name="vnhead1 2 2 4 6" xfId="8901" xr:uid="{00000000-0005-0000-0000-000008120000}"/>
    <cellStyle name="vnhead1 2 2 4 6 2" xfId="15742" xr:uid="{00000000-0005-0000-0000-000009120000}"/>
    <cellStyle name="vnhead1 2 2 4 6 3" xfId="17887" xr:uid="{00000000-0005-0000-0000-00000A120000}"/>
    <cellStyle name="vnhead1 2 2 4 6 4" xfId="19391" xr:uid="{00000000-0005-0000-0000-00000B120000}"/>
    <cellStyle name="vnhead1 2 2 4 7" xfId="11957" xr:uid="{00000000-0005-0000-0000-00000C120000}"/>
    <cellStyle name="vnhead1 2 2 5" xfId="1995" xr:uid="{00000000-0005-0000-0000-00000D120000}"/>
    <cellStyle name="vnhead1 2 2 5 2" xfId="3762" xr:uid="{00000000-0005-0000-0000-00000E120000}"/>
    <cellStyle name="vnhead1 2 2 5 2 2" xfId="8744" xr:uid="{00000000-0005-0000-0000-00000F120000}"/>
    <cellStyle name="vnhead1 2 2 5 2 2 2" xfId="17782" xr:uid="{00000000-0005-0000-0000-000010120000}"/>
    <cellStyle name="vnhead1 2 2 5 2 2 3" xfId="22426" xr:uid="{00000000-0005-0000-0000-000011120000}"/>
    <cellStyle name="vnhead1 2 2 5 2 2 4" xfId="20050" xr:uid="{00000000-0005-0000-0000-000012120000}"/>
    <cellStyle name="vnhead1 2 2 5 2 3" xfId="9562" xr:uid="{00000000-0005-0000-0000-000013120000}"/>
    <cellStyle name="vnhead1 2 2 5 2 3 2" xfId="16373" xr:uid="{00000000-0005-0000-0000-000014120000}"/>
    <cellStyle name="vnhead1 2 2 5 2 3 3" xfId="18428" xr:uid="{00000000-0005-0000-0000-000015120000}"/>
    <cellStyle name="vnhead1 2 2 5 2 3 4" xfId="20707" xr:uid="{00000000-0005-0000-0000-000016120000}"/>
    <cellStyle name="vnhead1 2 2 5 2 4" xfId="12280" xr:uid="{00000000-0005-0000-0000-000017120000}"/>
    <cellStyle name="vnhead1 2 2 5 2 5" xfId="16571" xr:uid="{00000000-0005-0000-0000-000018120000}"/>
    <cellStyle name="vnhead1 2 2 5 2 6" xfId="19934" xr:uid="{00000000-0005-0000-0000-000019120000}"/>
    <cellStyle name="vnhead1 2 2 5 3" xfId="5352" xr:uid="{00000000-0005-0000-0000-00001A120000}"/>
    <cellStyle name="vnhead1 2 2 5 3 2" xfId="9698" xr:uid="{00000000-0005-0000-0000-00001B120000}"/>
    <cellStyle name="vnhead1 2 2 5 3 2 2" xfId="16509" xr:uid="{00000000-0005-0000-0000-00001C120000}"/>
    <cellStyle name="vnhead1 2 2 5 3 2 3" xfId="18528" xr:uid="{00000000-0005-0000-0000-00001D120000}"/>
    <cellStyle name="vnhead1 2 2 5 3 2 4" xfId="23054" xr:uid="{00000000-0005-0000-0000-00001E120000}"/>
    <cellStyle name="vnhead1 2 2 5 3 3" xfId="13471" xr:uid="{00000000-0005-0000-0000-00001F120000}"/>
    <cellStyle name="vnhead1 2 2 5 3 4" xfId="10797" xr:uid="{00000000-0005-0000-0000-000020120000}"/>
    <cellStyle name="vnhead1 2 2 5 3 5" xfId="22156" xr:uid="{00000000-0005-0000-0000-000021120000}"/>
    <cellStyle name="vnhead1 2 2 5 4" xfId="7879" xr:uid="{00000000-0005-0000-0000-000022120000}"/>
    <cellStyle name="vnhead1 2 2 5 4 2" xfId="15061" xr:uid="{00000000-0005-0000-0000-000023120000}"/>
    <cellStyle name="vnhead1 2 2 5 4 3" xfId="17370" xr:uid="{00000000-0005-0000-0000-000024120000}"/>
    <cellStyle name="vnhead1 2 2 5 4 4" xfId="22506" xr:uid="{00000000-0005-0000-0000-000025120000}"/>
    <cellStyle name="vnhead1 2 2 5 5" xfId="9020" xr:uid="{00000000-0005-0000-0000-000026120000}"/>
    <cellStyle name="vnhead1 2 2 5 5 2" xfId="17966" xr:uid="{00000000-0005-0000-0000-000027120000}"/>
    <cellStyle name="vnhead1 2 2 5 5 3" xfId="22535" xr:uid="{00000000-0005-0000-0000-000028120000}"/>
    <cellStyle name="vnhead1 2 2 5 5 4" xfId="19576" xr:uid="{00000000-0005-0000-0000-000029120000}"/>
    <cellStyle name="vnhead1 2 2 5 6" xfId="15183" xr:uid="{00000000-0005-0000-0000-00002A120000}"/>
    <cellStyle name="vnhead1 2 2 6" xfId="2946" xr:uid="{00000000-0005-0000-0000-00002B120000}"/>
    <cellStyle name="vnhead1 2 2 6 2" xfId="9460" xr:uid="{00000000-0005-0000-0000-00002C120000}"/>
    <cellStyle name="vnhead1 2 2 6 2 2" xfId="16271" xr:uid="{00000000-0005-0000-0000-00002D120000}"/>
    <cellStyle name="vnhead1 2 2 6 2 3" xfId="18358" xr:uid="{00000000-0005-0000-0000-00002E120000}"/>
    <cellStyle name="vnhead1 2 2 6 2 4" xfId="19517" xr:uid="{00000000-0005-0000-0000-00002F120000}"/>
    <cellStyle name="vnhead1 2 2 6 3" xfId="11683" xr:uid="{00000000-0005-0000-0000-000030120000}"/>
    <cellStyle name="vnhead1 2 2 6 4" xfId="12752" xr:uid="{00000000-0005-0000-0000-000031120000}"/>
    <cellStyle name="vnhead1 2 2 6 5" xfId="21254" xr:uid="{00000000-0005-0000-0000-000032120000}"/>
    <cellStyle name="vnhead1 2 2 7" xfId="4536" xr:uid="{00000000-0005-0000-0000-000033120000}"/>
    <cellStyle name="vnhead1 2 2 7 2" xfId="9596" xr:uid="{00000000-0005-0000-0000-000034120000}"/>
    <cellStyle name="vnhead1 2 2 7 2 2" xfId="16407" xr:uid="{00000000-0005-0000-0000-000035120000}"/>
    <cellStyle name="vnhead1 2 2 7 2 3" xfId="18458" xr:uid="{00000000-0005-0000-0000-000036120000}"/>
    <cellStyle name="vnhead1 2 2 7 2 4" xfId="21380" xr:uid="{00000000-0005-0000-0000-000037120000}"/>
    <cellStyle name="vnhead1 2 2 7 3" xfId="12850" xr:uid="{00000000-0005-0000-0000-000038120000}"/>
    <cellStyle name="vnhead1 2 2 7 4" xfId="14983" xr:uid="{00000000-0005-0000-0000-000039120000}"/>
    <cellStyle name="vnhead1 2 2 7 5" xfId="19816" xr:uid="{00000000-0005-0000-0000-00003A120000}"/>
    <cellStyle name="vnhead1 2 2 8" xfId="6648" xr:uid="{00000000-0005-0000-0000-00003B120000}"/>
    <cellStyle name="vnhead1 2 2 8 2" xfId="14300" xr:uid="{00000000-0005-0000-0000-00003C120000}"/>
    <cellStyle name="vnhead1 2 2 8 3" xfId="17038" xr:uid="{00000000-0005-0000-0000-00003D120000}"/>
    <cellStyle name="vnhead1 2 2 8 4" xfId="21264" xr:uid="{00000000-0005-0000-0000-00003E120000}"/>
    <cellStyle name="vnhead1 2 2 9" xfId="8816" xr:uid="{00000000-0005-0000-0000-00003F120000}"/>
    <cellStyle name="vnhead1 2 2 9 2" xfId="17830" xr:uid="{00000000-0005-0000-0000-000040120000}"/>
    <cellStyle name="vnhead1 2 2 9 3" xfId="22472" xr:uid="{00000000-0005-0000-0000-000041120000}"/>
    <cellStyle name="vnhead1 2 2 9 4" xfId="21821" xr:uid="{00000000-0005-0000-0000-000042120000}"/>
    <cellStyle name="vnhead1 2 3" xfId="733" xr:uid="{00000000-0005-0000-0000-000043120000}"/>
    <cellStyle name="vnhead1 2 3 2" xfId="962" xr:uid="{00000000-0005-0000-0000-000044120000}"/>
    <cellStyle name="vnhead1 2 3 2 2" xfId="2002" xr:uid="{00000000-0005-0000-0000-000045120000}"/>
    <cellStyle name="vnhead1 2 3 2 2 2" xfId="3769" xr:uid="{00000000-0005-0000-0000-000046120000}"/>
    <cellStyle name="vnhead1 2 3 2 2 2 2" xfId="8751" xr:uid="{00000000-0005-0000-0000-000047120000}"/>
    <cellStyle name="vnhead1 2 3 2 2 2 2 2" xfId="17789" xr:uid="{00000000-0005-0000-0000-000048120000}"/>
    <cellStyle name="vnhead1 2 3 2 2 2 2 3" xfId="22433" xr:uid="{00000000-0005-0000-0000-000049120000}"/>
    <cellStyle name="vnhead1 2 3 2 2 2 2 4" xfId="22033" xr:uid="{00000000-0005-0000-0000-00004A120000}"/>
    <cellStyle name="vnhead1 2 3 2 2 2 3" xfId="9569" xr:uid="{00000000-0005-0000-0000-00004B120000}"/>
    <cellStyle name="vnhead1 2 3 2 2 2 3 2" xfId="16380" xr:uid="{00000000-0005-0000-0000-00004C120000}"/>
    <cellStyle name="vnhead1 2 3 2 2 2 3 3" xfId="18435" xr:uid="{00000000-0005-0000-0000-00004D120000}"/>
    <cellStyle name="vnhead1 2 3 2 2 2 3 4" xfId="18919" xr:uid="{00000000-0005-0000-0000-00004E120000}"/>
    <cellStyle name="vnhead1 2 3 2 2 2 4" xfId="12287" xr:uid="{00000000-0005-0000-0000-00004F120000}"/>
    <cellStyle name="vnhead1 2 3 2 2 2 5" xfId="16577" xr:uid="{00000000-0005-0000-0000-000050120000}"/>
    <cellStyle name="vnhead1 2 3 2 2 2 6" xfId="21780" xr:uid="{00000000-0005-0000-0000-000051120000}"/>
    <cellStyle name="vnhead1 2 3 2 2 3" xfId="5359" xr:uid="{00000000-0005-0000-0000-000052120000}"/>
    <cellStyle name="vnhead1 2 3 2 2 3 2" xfId="9705" xr:uid="{00000000-0005-0000-0000-000053120000}"/>
    <cellStyle name="vnhead1 2 3 2 2 3 2 2" xfId="16516" xr:uid="{00000000-0005-0000-0000-000054120000}"/>
    <cellStyle name="vnhead1 2 3 2 2 3 2 3" xfId="18535" xr:uid="{00000000-0005-0000-0000-000055120000}"/>
    <cellStyle name="vnhead1 2 3 2 2 3 2 4" xfId="23061" xr:uid="{00000000-0005-0000-0000-000056120000}"/>
    <cellStyle name="vnhead1 2 3 2 2 3 3" xfId="13478" xr:uid="{00000000-0005-0000-0000-000057120000}"/>
    <cellStyle name="vnhead1 2 3 2 2 3 4" xfId="10900" xr:uid="{00000000-0005-0000-0000-000058120000}"/>
    <cellStyle name="vnhead1 2 3 2 2 3 5" xfId="18822" xr:uid="{00000000-0005-0000-0000-000059120000}"/>
    <cellStyle name="vnhead1 2 3 2 2 4" xfId="7886" xr:uid="{00000000-0005-0000-0000-00005A120000}"/>
    <cellStyle name="vnhead1 2 3 2 2 4 2" xfId="15068" xr:uid="{00000000-0005-0000-0000-00005B120000}"/>
    <cellStyle name="vnhead1 2 3 2 2 4 3" xfId="17377" xr:uid="{00000000-0005-0000-0000-00005C120000}"/>
    <cellStyle name="vnhead1 2 3 2 2 4 4" xfId="22484" xr:uid="{00000000-0005-0000-0000-00005D120000}"/>
    <cellStyle name="vnhead1 2 3 2 2 5" xfId="9027" xr:uid="{00000000-0005-0000-0000-00005E120000}"/>
    <cellStyle name="vnhead1 2 3 2 2 5 2" xfId="17973" xr:uid="{00000000-0005-0000-0000-00005F120000}"/>
    <cellStyle name="vnhead1 2 3 2 2 5 3" xfId="22542" xr:uid="{00000000-0005-0000-0000-000060120000}"/>
    <cellStyle name="vnhead1 2 3 2 2 5 4" xfId="20286" xr:uid="{00000000-0005-0000-0000-000061120000}"/>
    <cellStyle name="vnhead1 2 3 2 2 6" xfId="11168" xr:uid="{00000000-0005-0000-0000-000062120000}"/>
    <cellStyle name="vnhead1 2 3 2 3" xfId="3113" xr:uid="{00000000-0005-0000-0000-000063120000}"/>
    <cellStyle name="vnhead1 2 3 2 3 2" xfId="9490" xr:uid="{00000000-0005-0000-0000-000064120000}"/>
    <cellStyle name="vnhead1 2 3 2 3 2 2" xfId="16301" xr:uid="{00000000-0005-0000-0000-000065120000}"/>
    <cellStyle name="vnhead1 2 3 2 3 2 3" xfId="18377" xr:uid="{00000000-0005-0000-0000-000066120000}"/>
    <cellStyle name="vnhead1 2 3 2 3 2 4" xfId="18834" xr:uid="{00000000-0005-0000-0000-000067120000}"/>
    <cellStyle name="vnhead1 2 3 2 3 3" xfId="11828" xr:uid="{00000000-0005-0000-0000-000068120000}"/>
    <cellStyle name="vnhead1 2 3 2 3 4" xfId="10163" xr:uid="{00000000-0005-0000-0000-000069120000}"/>
    <cellStyle name="vnhead1 2 3 2 3 5" xfId="20671" xr:uid="{00000000-0005-0000-0000-00006A120000}"/>
    <cellStyle name="vnhead1 2 3 2 4" xfId="4703" xr:uid="{00000000-0005-0000-0000-00006B120000}"/>
    <cellStyle name="vnhead1 2 3 2 4 2" xfId="9626" xr:uid="{00000000-0005-0000-0000-00006C120000}"/>
    <cellStyle name="vnhead1 2 3 2 4 2 2" xfId="16437" xr:uid="{00000000-0005-0000-0000-00006D120000}"/>
    <cellStyle name="vnhead1 2 3 2 4 2 3" xfId="18477" xr:uid="{00000000-0005-0000-0000-00006E120000}"/>
    <cellStyle name="vnhead1 2 3 2 4 2 4" xfId="23003" xr:uid="{00000000-0005-0000-0000-00006F120000}"/>
    <cellStyle name="vnhead1 2 3 2 4 3" xfId="12994" xr:uid="{00000000-0005-0000-0000-000070120000}"/>
    <cellStyle name="vnhead1 2 3 2 4 4" xfId="13355" xr:uid="{00000000-0005-0000-0000-000071120000}"/>
    <cellStyle name="vnhead1 2 3 2 4 5" xfId="22221" xr:uid="{00000000-0005-0000-0000-000072120000}"/>
    <cellStyle name="vnhead1 2 3 2 5" xfId="6894" xr:uid="{00000000-0005-0000-0000-000073120000}"/>
    <cellStyle name="vnhead1 2 3 2 5 2" xfId="14466" xr:uid="{00000000-0005-0000-0000-000074120000}"/>
    <cellStyle name="vnhead1 2 3 2 5 3" xfId="17118" xr:uid="{00000000-0005-0000-0000-000075120000}"/>
    <cellStyle name="vnhead1 2 3 2 5 4" xfId="20676" xr:uid="{00000000-0005-0000-0000-000076120000}"/>
    <cellStyle name="vnhead1 2 3 2 6" xfId="8888" xr:uid="{00000000-0005-0000-0000-000077120000}"/>
    <cellStyle name="vnhead1 2 3 2 6 2" xfId="15729" xr:uid="{00000000-0005-0000-0000-000078120000}"/>
    <cellStyle name="vnhead1 2 3 2 6 3" xfId="17879" xr:uid="{00000000-0005-0000-0000-000079120000}"/>
    <cellStyle name="vnhead1 2 3 2 6 4" xfId="20298" xr:uid="{00000000-0005-0000-0000-00007A120000}"/>
    <cellStyle name="vnhead1 2 3 2 7" xfId="11255" xr:uid="{00000000-0005-0000-0000-00007B120000}"/>
    <cellStyle name="vnhead1 2 3 3" xfId="2001" xr:uid="{00000000-0005-0000-0000-00007C120000}"/>
    <cellStyle name="vnhead1 2 3 3 2" xfId="3768" xr:uid="{00000000-0005-0000-0000-00007D120000}"/>
    <cellStyle name="vnhead1 2 3 3 2 2" xfId="8750" xr:uid="{00000000-0005-0000-0000-00007E120000}"/>
    <cellStyle name="vnhead1 2 3 3 2 2 2" xfId="17788" xr:uid="{00000000-0005-0000-0000-00007F120000}"/>
    <cellStyle name="vnhead1 2 3 3 2 2 3" xfId="22432" xr:uid="{00000000-0005-0000-0000-000080120000}"/>
    <cellStyle name="vnhead1 2 3 3 2 2 4" xfId="21397" xr:uid="{00000000-0005-0000-0000-000081120000}"/>
    <cellStyle name="vnhead1 2 3 3 2 3" xfId="9568" xr:uid="{00000000-0005-0000-0000-000082120000}"/>
    <cellStyle name="vnhead1 2 3 3 2 3 2" xfId="16379" xr:uid="{00000000-0005-0000-0000-000083120000}"/>
    <cellStyle name="vnhead1 2 3 3 2 3 3" xfId="18434" xr:uid="{00000000-0005-0000-0000-000084120000}"/>
    <cellStyle name="vnhead1 2 3 3 2 3 4" xfId="19171" xr:uid="{00000000-0005-0000-0000-000085120000}"/>
    <cellStyle name="vnhead1 2 3 3 2 4" xfId="12286" xr:uid="{00000000-0005-0000-0000-000086120000}"/>
    <cellStyle name="vnhead1 2 3 3 2 5" xfId="16588" xr:uid="{00000000-0005-0000-0000-000087120000}"/>
    <cellStyle name="vnhead1 2 3 3 2 6" xfId="19932" xr:uid="{00000000-0005-0000-0000-000088120000}"/>
    <cellStyle name="vnhead1 2 3 3 3" xfId="5358" xr:uid="{00000000-0005-0000-0000-000089120000}"/>
    <cellStyle name="vnhead1 2 3 3 3 2" xfId="9704" xr:uid="{00000000-0005-0000-0000-00008A120000}"/>
    <cellStyle name="vnhead1 2 3 3 3 2 2" xfId="16515" xr:uid="{00000000-0005-0000-0000-00008B120000}"/>
    <cellStyle name="vnhead1 2 3 3 3 2 3" xfId="18534" xr:uid="{00000000-0005-0000-0000-00008C120000}"/>
    <cellStyle name="vnhead1 2 3 3 3 2 4" xfId="23060" xr:uid="{00000000-0005-0000-0000-00008D120000}"/>
    <cellStyle name="vnhead1 2 3 3 3 3" xfId="13477" xr:uid="{00000000-0005-0000-0000-00008E120000}"/>
    <cellStyle name="vnhead1 2 3 3 3 4" xfId="12147" xr:uid="{00000000-0005-0000-0000-00008F120000}"/>
    <cellStyle name="vnhead1 2 3 3 3 5" xfId="18881" xr:uid="{00000000-0005-0000-0000-000090120000}"/>
    <cellStyle name="vnhead1 2 3 3 4" xfId="7885" xr:uid="{00000000-0005-0000-0000-000091120000}"/>
    <cellStyle name="vnhead1 2 3 3 4 2" xfId="15067" xr:uid="{00000000-0005-0000-0000-000092120000}"/>
    <cellStyle name="vnhead1 2 3 3 4 3" xfId="17376" xr:uid="{00000000-0005-0000-0000-000093120000}"/>
    <cellStyle name="vnhead1 2 3 3 4 4" xfId="19654" xr:uid="{00000000-0005-0000-0000-000094120000}"/>
    <cellStyle name="vnhead1 2 3 3 5" xfId="9026" xr:uid="{00000000-0005-0000-0000-000095120000}"/>
    <cellStyle name="vnhead1 2 3 3 5 2" xfId="17972" xr:uid="{00000000-0005-0000-0000-000096120000}"/>
    <cellStyle name="vnhead1 2 3 3 5 3" xfId="22541" xr:uid="{00000000-0005-0000-0000-000097120000}"/>
    <cellStyle name="vnhead1 2 3 3 5 4" xfId="20929" xr:uid="{00000000-0005-0000-0000-000098120000}"/>
    <cellStyle name="vnhead1 2 3 3 6" xfId="15182" xr:uid="{00000000-0005-0000-0000-000099120000}"/>
    <cellStyle name="vnhead1 2 3 4" xfId="2980" xr:uid="{00000000-0005-0000-0000-00009A120000}"/>
    <cellStyle name="vnhead1 2 3 4 2" xfId="9466" xr:uid="{00000000-0005-0000-0000-00009B120000}"/>
    <cellStyle name="vnhead1 2 3 4 2 2" xfId="16277" xr:uid="{00000000-0005-0000-0000-00009C120000}"/>
    <cellStyle name="vnhead1 2 3 4 2 3" xfId="18362" xr:uid="{00000000-0005-0000-0000-00009D120000}"/>
    <cellStyle name="vnhead1 2 3 4 2 4" xfId="19516" xr:uid="{00000000-0005-0000-0000-00009E120000}"/>
    <cellStyle name="vnhead1 2 3 4 3" xfId="11717" xr:uid="{00000000-0005-0000-0000-00009F120000}"/>
    <cellStyle name="vnhead1 2 3 4 4" xfId="11112" xr:uid="{00000000-0005-0000-0000-0000A0120000}"/>
    <cellStyle name="vnhead1 2 3 4 5" xfId="22673" xr:uid="{00000000-0005-0000-0000-0000A1120000}"/>
    <cellStyle name="vnhead1 2 3 5" xfId="4570" xr:uid="{00000000-0005-0000-0000-0000A2120000}"/>
    <cellStyle name="vnhead1 2 3 5 2" xfId="9602" xr:uid="{00000000-0005-0000-0000-0000A3120000}"/>
    <cellStyle name="vnhead1 2 3 5 2 2" xfId="16413" xr:uid="{00000000-0005-0000-0000-0000A4120000}"/>
    <cellStyle name="vnhead1 2 3 5 2 3" xfId="18462" xr:uid="{00000000-0005-0000-0000-0000A5120000}"/>
    <cellStyle name="vnhead1 2 3 5 2 4" xfId="20744" xr:uid="{00000000-0005-0000-0000-0000A6120000}"/>
    <cellStyle name="vnhead1 2 3 5 3" xfId="12884" xr:uid="{00000000-0005-0000-0000-0000A7120000}"/>
    <cellStyle name="vnhead1 2 3 5 4" xfId="14061" xr:uid="{00000000-0005-0000-0000-0000A8120000}"/>
    <cellStyle name="vnhead1 2 3 5 5" xfId="21733" xr:uid="{00000000-0005-0000-0000-0000A9120000}"/>
    <cellStyle name="vnhead1 2 3 6" xfId="6691" xr:uid="{00000000-0005-0000-0000-0000AA120000}"/>
    <cellStyle name="vnhead1 2 3 6 2" xfId="14334" xr:uid="{00000000-0005-0000-0000-0000AB120000}"/>
    <cellStyle name="vnhead1 2 3 6 3" xfId="17062" xr:uid="{00000000-0005-0000-0000-0000AC120000}"/>
    <cellStyle name="vnhead1 2 3 6 4" xfId="21637" xr:uid="{00000000-0005-0000-0000-0000AD120000}"/>
    <cellStyle name="vnhead1 2 3 7" xfId="8848" xr:uid="{00000000-0005-0000-0000-0000AE120000}"/>
    <cellStyle name="vnhead1 2 3 7 2" xfId="15689" xr:uid="{00000000-0005-0000-0000-0000AF120000}"/>
    <cellStyle name="vnhead1 2 3 7 3" xfId="17856" xr:uid="{00000000-0005-0000-0000-0000B0120000}"/>
    <cellStyle name="vnhead1 2 3 7 4" xfId="20301" xr:uid="{00000000-0005-0000-0000-0000B1120000}"/>
    <cellStyle name="vnhead1 2 3 8" xfId="11421" xr:uid="{00000000-0005-0000-0000-0000B2120000}"/>
    <cellStyle name="vnhead1 2 4" xfId="1058" xr:uid="{00000000-0005-0000-0000-0000B3120000}"/>
    <cellStyle name="vnhead1 2 4 2" xfId="969" xr:uid="{00000000-0005-0000-0000-0000B4120000}"/>
    <cellStyle name="vnhead1 2 4 2 2" xfId="2004" xr:uid="{00000000-0005-0000-0000-0000B5120000}"/>
    <cellStyle name="vnhead1 2 4 2 2 2" xfId="3771" xr:uid="{00000000-0005-0000-0000-0000B6120000}"/>
    <cellStyle name="vnhead1 2 4 2 2 2 2" xfId="8753" xr:uid="{00000000-0005-0000-0000-0000B7120000}"/>
    <cellStyle name="vnhead1 2 4 2 2 2 2 2" xfId="17791" xr:uid="{00000000-0005-0000-0000-0000B8120000}"/>
    <cellStyle name="vnhead1 2 4 2 2 2 2 3" xfId="22435" xr:uid="{00000000-0005-0000-0000-0000B9120000}"/>
    <cellStyle name="vnhead1 2 4 2 2 2 2 4" xfId="20313" xr:uid="{00000000-0005-0000-0000-0000BA120000}"/>
    <cellStyle name="vnhead1 2 4 2 2 2 3" xfId="9571" xr:uid="{00000000-0005-0000-0000-0000BB120000}"/>
    <cellStyle name="vnhead1 2 4 2 2 2 3 2" xfId="16382" xr:uid="{00000000-0005-0000-0000-0000BC120000}"/>
    <cellStyle name="vnhead1 2 4 2 2 2 3 3" xfId="18437" xr:uid="{00000000-0005-0000-0000-0000BD120000}"/>
    <cellStyle name="vnhead1 2 4 2 2 2 3 4" xfId="21311" xr:uid="{00000000-0005-0000-0000-0000BE120000}"/>
    <cellStyle name="vnhead1 2 4 2 2 2 4" xfId="12289" xr:uid="{00000000-0005-0000-0000-0000BF120000}"/>
    <cellStyle name="vnhead1 2 4 2 2 2 5" xfId="16614" xr:uid="{00000000-0005-0000-0000-0000C0120000}"/>
    <cellStyle name="vnhead1 2 4 2 2 2 6" xfId="20180" xr:uid="{00000000-0005-0000-0000-0000C1120000}"/>
    <cellStyle name="vnhead1 2 4 2 2 3" xfId="5361" xr:uid="{00000000-0005-0000-0000-0000C2120000}"/>
    <cellStyle name="vnhead1 2 4 2 2 3 2" xfId="9707" xr:uid="{00000000-0005-0000-0000-0000C3120000}"/>
    <cellStyle name="vnhead1 2 4 2 2 3 2 2" xfId="16518" xr:uid="{00000000-0005-0000-0000-0000C4120000}"/>
    <cellStyle name="vnhead1 2 4 2 2 3 2 3" xfId="18537" xr:uid="{00000000-0005-0000-0000-0000C5120000}"/>
    <cellStyle name="vnhead1 2 4 2 2 3 2 4" xfId="23063" xr:uid="{00000000-0005-0000-0000-0000C6120000}"/>
    <cellStyle name="vnhead1 2 4 2 2 3 3" xfId="13480" xr:uid="{00000000-0005-0000-0000-0000C7120000}"/>
    <cellStyle name="vnhead1 2 4 2 2 3 4" xfId="14122" xr:uid="{00000000-0005-0000-0000-0000C8120000}"/>
    <cellStyle name="vnhead1 2 4 2 2 3 5" xfId="19501" xr:uid="{00000000-0005-0000-0000-0000C9120000}"/>
    <cellStyle name="vnhead1 2 4 2 2 4" xfId="7888" xr:uid="{00000000-0005-0000-0000-0000CA120000}"/>
    <cellStyle name="vnhead1 2 4 2 2 4 2" xfId="15070" xr:uid="{00000000-0005-0000-0000-0000CB120000}"/>
    <cellStyle name="vnhead1 2 4 2 2 4 3" xfId="17379" xr:uid="{00000000-0005-0000-0000-0000CC120000}"/>
    <cellStyle name="vnhead1 2 4 2 2 4 4" xfId="22719" xr:uid="{00000000-0005-0000-0000-0000CD120000}"/>
    <cellStyle name="vnhead1 2 4 2 2 5" xfId="9029" xr:uid="{00000000-0005-0000-0000-0000CE120000}"/>
    <cellStyle name="vnhead1 2 4 2 2 5 2" xfId="17975" xr:uid="{00000000-0005-0000-0000-0000CF120000}"/>
    <cellStyle name="vnhead1 2 4 2 2 5 3" xfId="22544" xr:uid="{00000000-0005-0000-0000-0000D0120000}"/>
    <cellStyle name="vnhead1 2 4 2 2 5 4" xfId="19154" xr:uid="{00000000-0005-0000-0000-0000D1120000}"/>
    <cellStyle name="vnhead1 2 4 2 2 6" xfId="10353" xr:uid="{00000000-0005-0000-0000-0000D2120000}"/>
    <cellStyle name="vnhead1 2 4 2 3" xfId="3116" xr:uid="{00000000-0005-0000-0000-0000D3120000}"/>
    <cellStyle name="vnhead1 2 4 2 3 2" xfId="9491" xr:uid="{00000000-0005-0000-0000-0000D4120000}"/>
    <cellStyle name="vnhead1 2 4 2 3 2 2" xfId="16302" xr:uid="{00000000-0005-0000-0000-0000D5120000}"/>
    <cellStyle name="vnhead1 2 4 2 3 2 3" xfId="18378" xr:uid="{00000000-0005-0000-0000-0000D6120000}"/>
    <cellStyle name="vnhead1 2 4 2 3 2 4" xfId="21312" xr:uid="{00000000-0005-0000-0000-0000D7120000}"/>
    <cellStyle name="vnhead1 2 4 2 3 3" xfId="11831" xr:uid="{00000000-0005-0000-0000-0000D8120000}"/>
    <cellStyle name="vnhead1 2 4 2 3 4" xfId="14215" xr:uid="{00000000-0005-0000-0000-0000D9120000}"/>
    <cellStyle name="vnhead1 2 4 2 3 5" xfId="22384" xr:uid="{00000000-0005-0000-0000-0000DA120000}"/>
    <cellStyle name="vnhead1 2 4 2 4" xfId="4706" xr:uid="{00000000-0005-0000-0000-0000DB120000}"/>
    <cellStyle name="vnhead1 2 4 2 4 2" xfId="9627" xr:uid="{00000000-0005-0000-0000-0000DC120000}"/>
    <cellStyle name="vnhead1 2 4 2 4 2 2" xfId="16438" xr:uid="{00000000-0005-0000-0000-0000DD120000}"/>
    <cellStyle name="vnhead1 2 4 2 4 2 3" xfId="18478" xr:uid="{00000000-0005-0000-0000-0000DE120000}"/>
    <cellStyle name="vnhead1 2 4 2 4 2 4" xfId="23004" xr:uid="{00000000-0005-0000-0000-0000DF120000}"/>
    <cellStyle name="vnhead1 2 4 2 4 3" xfId="12997" xr:uid="{00000000-0005-0000-0000-0000E0120000}"/>
    <cellStyle name="vnhead1 2 4 2 4 4" xfId="10804" xr:uid="{00000000-0005-0000-0000-0000E1120000}"/>
    <cellStyle name="vnhead1 2 4 2 4 5" xfId="19299" xr:uid="{00000000-0005-0000-0000-0000E2120000}"/>
    <cellStyle name="vnhead1 2 4 2 5" xfId="6901" xr:uid="{00000000-0005-0000-0000-0000E3120000}"/>
    <cellStyle name="vnhead1 2 4 2 5 2" xfId="14470" xr:uid="{00000000-0005-0000-0000-0000E4120000}"/>
    <cellStyle name="vnhead1 2 4 2 5 3" xfId="17119" xr:uid="{00000000-0005-0000-0000-0000E5120000}"/>
    <cellStyle name="vnhead1 2 4 2 5 4" xfId="20387" xr:uid="{00000000-0005-0000-0000-0000E6120000}"/>
    <cellStyle name="vnhead1 2 4 2 6" xfId="8890" xr:uid="{00000000-0005-0000-0000-0000E7120000}"/>
    <cellStyle name="vnhead1 2 4 2 6 2" xfId="15731" xr:uid="{00000000-0005-0000-0000-0000E8120000}"/>
    <cellStyle name="vnhead1 2 4 2 6 3" xfId="17880" xr:uid="{00000000-0005-0000-0000-0000E9120000}"/>
    <cellStyle name="vnhead1 2 4 2 6 4" xfId="21868" xr:uid="{00000000-0005-0000-0000-0000EA120000}"/>
    <cellStyle name="vnhead1 2 4 2 7" xfId="14857" xr:uid="{00000000-0005-0000-0000-0000EB120000}"/>
    <cellStyle name="vnhead1 2 4 3" xfId="2003" xr:uid="{00000000-0005-0000-0000-0000EC120000}"/>
    <cellStyle name="vnhead1 2 4 3 2" xfId="3770" xr:uid="{00000000-0005-0000-0000-0000ED120000}"/>
    <cellStyle name="vnhead1 2 4 3 2 2" xfId="8752" xr:uid="{00000000-0005-0000-0000-0000EE120000}"/>
    <cellStyle name="vnhead1 2 4 3 2 2 2" xfId="17790" xr:uid="{00000000-0005-0000-0000-0000EF120000}"/>
    <cellStyle name="vnhead1 2 4 3 2 2 3" xfId="22434" xr:uid="{00000000-0005-0000-0000-0000F0120000}"/>
    <cellStyle name="vnhead1 2 4 3 2 2 4" xfId="20953" xr:uid="{00000000-0005-0000-0000-0000F1120000}"/>
    <cellStyle name="vnhead1 2 4 3 2 3" xfId="9570" xr:uid="{00000000-0005-0000-0000-0000F2120000}"/>
    <cellStyle name="vnhead1 2 4 3 2 3 2" xfId="16381" xr:uid="{00000000-0005-0000-0000-0000F3120000}"/>
    <cellStyle name="vnhead1 2 4 3 2 3 3" xfId="18436" xr:uid="{00000000-0005-0000-0000-0000F4120000}"/>
    <cellStyle name="vnhead1 2 4 3 2 3 4" xfId="18833" xr:uid="{00000000-0005-0000-0000-0000F5120000}"/>
    <cellStyle name="vnhead1 2 4 3 2 4" xfId="12288" xr:uid="{00000000-0005-0000-0000-0000F6120000}"/>
    <cellStyle name="vnhead1 2 4 3 2 5" xfId="16564" xr:uid="{00000000-0005-0000-0000-0000F7120000}"/>
    <cellStyle name="vnhead1 2 4 3 2 6" xfId="20823" xr:uid="{00000000-0005-0000-0000-0000F8120000}"/>
    <cellStyle name="vnhead1 2 4 3 3" xfId="5360" xr:uid="{00000000-0005-0000-0000-0000F9120000}"/>
    <cellStyle name="vnhead1 2 4 3 3 2" xfId="9706" xr:uid="{00000000-0005-0000-0000-0000FA120000}"/>
    <cellStyle name="vnhead1 2 4 3 3 2 2" xfId="16517" xr:uid="{00000000-0005-0000-0000-0000FB120000}"/>
    <cellStyle name="vnhead1 2 4 3 3 2 3" xfId="18536" xr:uid="{00000000-0005-0000-0000-0000FC120000}"/>
    <cellStyle name="vnhead1 2 4 3 3 2 4" xfId="23062" xr:uid="{00000000-0005-0000-0000-0000FD120000}"/>
    <cellStyle name="vnhead1 2 4 3 3 3" xfId="13479" xr:uid="{00000000-0005-0000-0000-0000FE120000}"/>
    <cellStyle name="vnhead1 2 4 3 3 4" xfId="10584" xr:uid="{00000000-0005-0000-0000-0000FF120000}"/>
    <cellStyle name="vnhead1 2 4 3 3 5" xfId="21937" xr:uid="{00000000-0005-0000-0000-000000130000}"/>
    <cellStyle name="vnhead1 2 4 3 4" xfId="7887" xr:uid="{00000000-0005-0000-0000-000001130000}"/>
    <cellStyle name="vnhead1 2 4 3 4 2" xfId="15069" xr:uid="{00000000-0005-0000-0000-000002130000}"/>
    <cellStyle name="vnhead1 2 4 3 4 3" xfId="17378" xr:uid="{00000000-0005-0000-0000-000003130000}"/>
    <cellStyle name="vnhead1 2 4 3 4 4" xfId="21621" xr:uid="{00000000-0005-0000-0000-000004130000}"/>
    <cellStyle name="vnhead1 2 4 3 5" xfId="9028" xr:uid="{00000000-0005-0000-0000-000005130000}"/>
    <cellStyle name="vnhead1 2 4 3 5 2" xfId="17974" xr:uid="{00000000-0005-0000-0000-000006130000}"/>
    <cellStyle name="vnhead1 2 4 3 5 3" xfId="22543" xr:uid="{00000000-0005-0000-0000-000007130000}"/>
    <cellStyle name="vnhead1 2 4 3 5 4" xfId="19575" xr:uid="{00000000-0005-0000-0000-000008130000}"/>
    <cellStyle name="vnhead1 2 4 3 6" xfId="14391" xr:uid="{00000000-0005-0000-0000-000009130000}"/>
    <cellStyle name="vnhead1 2 4 4" xfId="3143" xr:uid="{00000000-0005-0000-0000-00000A130000}"/>
    <cellStyle name="vnhead1 2 4 4 2" xfId="9504" xr:uid="{00000000-0005-0000-0000-00000B130000}"/>
    <cellStyle name="vnhead1 2 4 4 2 2" xfId="16315" xr:uid="{00000000-0005-0000-0000-00000C130000}"/>
    <cellStyle name="vnhead1 2 4 4 2 3" xfId="18390" xr:uid="{00000000-0005-0000-0000-00000D130000}"/>
    <cellStyle name="vnhead1 2 4 4 2 4" xfId="20868" xr:uid="{00000000-0005-0000-0000-00000E130000}"/>
    <cellStyle name="vnhead1 2 4 4 3" xfId="11858" xr:uid="{00000000-0005-0000-0000-00000F130000}"/>
    <cellStyle name="vnhead1 2 4 4 4" xfId="14088" xr:uid="{00000000-0005-0000-0000-000010130000}"/>
    <cellStyle name="vnhead1 2 4 4 5" xfId="22665" xr:uid="{00000000-0005-0000-0000-000011130000}"/>
    <cellStyle name="vnhead1 2 4 5" xfId="4733" xr:uid="{00000000-0005-0000-0000-000012130000}"/>
    <cellStyle name="vnhead1 2 4 5 2" xfId="9640" xr:uid="{00000000-0005-0000-0000-000013130000}"/>
    <cellStyle name="vnhead1 2 4 5 2 2" xfId="16451" xr:uid="{00000000-0005-0000-0000-000014130000}"/>
    <cellStyle name="vnhead1 2 4 5 2 3" xfId="18490" xr:uid="{00000000-0005-0000-0000-000015130000}"/>
    <cellStyle name="vnhead1 2 4 5 2 4" xfId="23016" xr:uid="{00000000-0005-0000-0000-000016130000}"/>
    <cellStyle name="vnhead1 2 4 5 3" xfId="13024" xr:uid="{00000000-0005-0000-0000-000017130000}"/>
    <cellStyle name="vnhead1 2 4 5 4" xfId="12182" xr:uid="{00000000-0005-0000-0000-000018130000}"/>
    <cellStyle name="vnhead1 2 4 5 5" xfId="19455" xr:uid="{00000000-0005-0000-0000-000019130000}"/>
    <cellStyle name="vnhead1 2 4 6" xfId="6985" xr:uid="{00000000-0005-0000-0000-00001A130000}"/>
    <cellStyle name="vnhead1 2 4 6 2" xfId="14537" xr:uid="{00000000-0005-0000-0000-00001B130000}"/>
    <cellStyle name="vnhead1 2 4 6 3" xfId="17127" xr:uid="{00000000-0005-0000-0000-00001C130000}"/>
    <cellStyle name="vnhead1 2 4 6 4" xfId="22563" xr:uid="{00000000-0005-0000-0000-00001D130000}"/>
    <cellStyle name="vnhead1 2 4 7" xfId="8917" xr:uid="{00000000-0005-0000-0000-00001E130000}"/>
    <cellStyle name="vnhead1 2 4 7 2" xfId="15758" xr:uid="{00000000-0005-0000-0000-00001F130000}"/>
    <cellStyle name="vnhead1 2 4 7 3" xfId="17892" xr:uid="{00000000-0005-0000-0000-000020130000}"/>
    <cellStyle name="vnhead1 2 4 7 4" xfId="20064" xr:uid="{00000000-0005-0000-0000-000021130000}"/>
    <cellStyle name="vnhead1 2 4 8" xfId="15263" xr:uid="{00000000-0005-0000-0000-000022130000}"/>
    <cellStyle name="vnhead1 2 5" xfId="970" xr:uid="{00000000-0005-0000-0000-000023130000}"/>
    <cellStyle name="vnhead1 2 5 2" xfId="2005" xr:uid="{00000000-0005-0000-0000-000024130000}"/>
    <cellStyle name="vnhead1 2 5 2 2" xfId="3772" xr:uid="{00000000-0005-0000-0000-000025130000}"/>
    <cellStyle name="vnhead1 2 5 2 2 2" xfId="8754" xr:uid="{00000000-0005-0000-0000-000026130000}"/>
    <cellStyle name="vnhead1 2 5 2 2 2 2" xfId="17792" xr:uid="{00000000-0005-0000-0000-000027130000}"/>
    <cellStyle name="vnhead1 2 5 2 2 2 3" xfId="22436" xr:uid="{00000000-0005-0000-0000-000028130000}"/>
    <cellStyle name="vnhead1 2 5 2 2 2 4" xfId="19600" xr:uid="{00000000-0005-0000-0000-000029130000}"/>
    <cellStyle name="vnhead1 2 5 2 2 3" xfId="9572" xr:uid="{00000000-0005-0000-0000-00002A130000}"/>
    <cellStyle name="vnhead1 2 5 2 2 3 2" xfId="16383" xr:uid="{00000000-0005-0000-0000-00002B130000}"/>
    <cellStyle name="vnhead1 2 5 2 2 3 3" xfId="18438" xr:uid="{00000000-0005-0000-0000-00002C130000}"/>
    <cellStyle name="vnhead1 2 5 2 2 3 4" xfId="21938" xr:uid="{00000000-0005-0000-0000-00002D130000}"/>
    <cellStyle name="vnhead1 2 5 2 2 4" xfId="12290" xr:uid="{00000000-0005-0000-0000-00002E130000}"/>
    <cellStyle name="vnhead1 2 5 2 2 5" xfId="16552" xr:uid="{00000000-0005-0000-0000-00002F130000}"/>
    <cellStyle name="vnhead1 2 5 2 2 6" xfId="22354" xr:uid="{00000000-0005-0000-0000-000030130000}"/>
    <cellStyle name="vnhead1 2 5 2 3" xfId="5362" xr:uid="{00000000-0005-0000-0000-000031130000}"/>
    <cellStyle name="vnhead1 2 5 2 3 2" xfId="9708" xr:uid="{00000000-0005-0000-0000-000032130000}"/>
    <cellStyle name="vnhead1 2 5 2 3 2 2" xfId="16519" xr:uid="{00000000-0005-0000-0000-000033130000}"/>
    <cellStyle name="vnhead1 2 5 2 3 2 3" xfId="18538" xr:uid="{00000000-0005-0000-0000-000034130000}"/>
    <cellStyle name="vnhead1 2 5 2 3 2 4" xfId="23064" xr:uid="{00000000-0005-0000-0000-000035130000}"/>
    <cellStyle name="vnhead1 2 5 2 3 3" xfId="13481" xr:uid="{00000000-0005-0000-0000-000036130000}"/>
    <cellStyle name="vnhead1 2 5 2 3 4" xfId="14923" xr:uid="{00000000-0005-0000-0000-000037130000}"/>
    <cellStyle name="vnhead1 2 5 2 3 5" xfId="21883" xr:uid="{00000000-0005-0000-0000-000038130000}"/>
    <cellStyle name="vnhead1 2 5 2 4" xfId="7889" xr:uid="{00000000-0005-0000-0000-000039130000}"/>
    <cellStyle name="vnhead1 2 5 2 4 2" xfId="15071" xr:uid="{00000000-0005-0000-0000-00003A130000}"/>
    <cellStyle name="vnhead1 2 5 2 4 3" xfId="17380" xr:uid="{00000000-0005-0000-0000-00003B130000}"/>
    <cellStyle name="vnhead1 2 5 2 4 4" xfId="20713" xr:uid="{00000000-0005-0000-0000-00003C130000}"/>
    <cellStyle name="vnhead1 2 5 2 5" xfId="9030" xr:uid="{00000000-0005-0000-0000-00003D130000}"/>
    <cellStyle name="vnhead1 2 5 2 5 2" xfId="17976" xr:uid="{00000000-0005-0000-0000-00003E130000}"/>
    <cellStyle name="vnhead1 2 5 2 5 3" xfId="22545" xr:uid="{00000000-0005-0000-0000-00003F130000}"/>
    <cellStyle name="vnhead1 2 5 2 5 4" xfId="21392" xr:uid="{00000000-0005-0000-0000-000040130000}"/>
    <cellStyle name="vnhead1 2 5 2 6" xfId="10142" xr:uid="{00000000-0005-0000-0000-000041130000}"/>
    <cellStyle name="vnhead1 2 5 3" xfId="3117" xr:uid="{00000000-0005-0000-0000-000042130000}"/>
    <cellStyle name="vnhead1 2 5 3 2" xfId="9492" xr:uid="{00000000-0005-0000-0000-000043130000}"/>
    <cellStyle name="vnhead1 2 5 3 2 2" xfId="16303" xr:uid="{00000000-0005-0000-0000-000044130000}"/>
    <cellStyle name="vnhead1 2 5 3 2 3" xfId="18379" xr:uid="{00000000-0005-0000-0000-000045130000}"/>
    <cellStyle name="vnhead1 2 5 3 2 4" xfId="21947" xr:uid="{00000000-0005-0000-0000-000046130000}"/>
    <cellStyle name="vnhead1 2 5 3 3" xfId="11832" xr:uid="{00000000-0005-0000-0000-000047130000}"/>
    <cellStyle name="vnhead1 2 5 3 4" xfId="10164" xr:uid="{00000000-0005-0000-0000-000048130000}"/>
    <cellStyle name="vnhead1 2 5 3 5" xfId="21243" xr:uid="{00000000-0005-0000-0000-000049130000}"/>
    <cellStyle name="vnhead1 2 5 4" xfId="4707" xr:uid="{00000000-0005-0000-0000-00004A130000}"/>
    <cellStyle name="vnhead1 2 5 4 2" xfId="9628" xr:uid="{00000000-0005-0000-0000-00004B130000}"/>
    <cellStyle name="vnhead1 2 5 4 2 2" xfId="16439" xr:uid="{00000000-0005-0000-0000-00004C130000}"/>
    <cellStyle name="vnhead1 2 5 4 2 3" xfId="18479" xr:uid="{00000000-0005-0000-0000-00004D130000}"/>
    <cellStyle name="vnhead1 2 5 4 2 4" xfId="23005" xr:uid="{00000000-0005-0000-0000-00004E130000}"/>
    <cellStyle name="vnhead1 2 5 4 3" xfId="12998" xr:uid="{00000000-0005-0000-0000-00004F130000}"/>
    <cellStyle name="vnhead1 2 5 4 4" xfId="14435" xr:uid="{00000000-0005-0000-0000-000050130000}"/>
    <cellStyle name="vnhead1 2 5 4 5" xfId="18967" xr:uid="{00000000-0005-0000-0000-000051130000}"/>
    <cellStyle name="vnhead1 2 5 5" xfId="6902" xr:uid="{00000000-0005-0000-0000-000052130000}"/>
    <cellStyle name="vnhead1 2 5 5 2" xfId="14471" xr:uid="{00000000-0005-0000-0000-000053130000}"/>
    <cellStyle name="vnhead1 2 5 5 3" xfId="17120" xr:uid="{00000000-0005-0000-0000-000054130000}"/>
    <cellStyle name="vnhead1 2 5 5 4" xfId="19674" xr:uid="{00000000-0005-0000-0000-000055130000}"/>
    <cellStyle name="vnhead1 2 5 6" xfId="8891" xr:uid="{00000000-0005-0000-0000-000056130000}"/>
    <cellStyle name="vnhead1 2 5 6 2" xfId="15732" xr:uid="{00000000-0005-0000-0000-000057130000}"/>
    <cellStyle name="vnhead1 2 5 6 3" xfId="17881" xr:uid="{00000000-0005-0000-0000-000058130000}"/>
    <cellStyle name="vnhead1 2 5 6 4" xfId="22022" xr:uid="{00000000-0005-0000-0000-000059130000}"/>
    <cellStyle name="vnhead1 2 5 7" xfId="15264" xr:uid="{00000000-0005-0000-0000-00005A130000}"/>
    <cellStyle name="vnhead1 2 6" xfId="1994" xr:uid="{00000000-0005-0000-0000-00005B130000}"/>
    <cellStyle name="vnhead1 2 6 2" xfId="3761" xr:uid="{00000000-0005-0000-0000-00005C130000}"/>
    <cellStyle name="vnhead1 2 6 2 2" xfId="8743" xr:uid="{00000000-0005-0000-0000-00005D130000}"/>
    <cellStyle name="vnhead1 2 6 2 2 2" xfId="17781" xr:uid="{00000000-0005-0000-0000-00005E130000}"/>
    <cellStyle name="vnhead1 2 6 2 2 3" xfId="22425" xr:uid="{00000000-0005-0000-0000-00005F130000}"/>
    <cellStyle name="vnhead1 2 6 2 2 4" xfId="20690" xr:uid="{00000000-0005-0000-0000-000060130000}"/>
    <cellStyle name="vnhead1 2 6 2 3" xfId="9561" xr:uid="{00000000-0005-0000-0000-000061130000}"/>
    <cellStyle name="vnhead1 2 6 2 3 2" xfId="16372" xr:uid="{00000000-0005-0000-0000-000062130000}"/>
    <cellStyle name="vnhead1 2 6 2 3 3" xfId="18427" xr:uid="{00000000-0005-0000-0000-000063130000}"/>
    <cellStyle name="vnhead1 2 6 2 3 4" xfId="21612" xr:uid="{00000000-0005-0000-0000-000064130000}"/>
    <cellStyle name="vnhead1 2 6 2 4" xfId="12279" xr:uid="{00000000-0005-0000-0000-000065130000}"/>
    <cellStyle name="vnhead1 2 6 2 5" xfId="16606" xr:uid="{00000000-0005-0000-0000-000066130000}"/>
    <cellStyle name="vnhead1 2 6 2 6" xfId="20570" xr:uid="{00000000-0005-0000-0000-000067130000}"/>
    <cellStyle name="vnhead1 2 6 3" xfId="5351" xr:uid="{00000000-0005-0000-0000-000068130000}"/>
    <cellStyle name="vnhead1 2 6 3 2" xfId="9697" xr:uid="{00000000-0005-0000-0000-000069130000}"/>
    <cellStyle name="vnhead1 2 6 3 2 2" xfId="16508" xr:uid="{00000000-0005-0000-0000-00006A130000}"/>
    <cellStyle name="vnhead1 2 6 3 2 3" xfId="18527" xr:uid="{00000000-0005-0000-0000-00006B130000}"/>
    <cellStyle name="vnhead1 2 6 3 2 4" xfId="23053" xr:uid="{00000000-0005-0000-0000-00006C130000}"/>
    <cellStyle name="vnhead1 2 6 3 3" xfId="13470" xr:uid="{00000000-0005-0000-0000-00006D130000}"/>
    <cellStyle name="vnhead1 2 6 3 4" xfId="10901" xr:uid="{00000000-0005-0000-0000-00006E130000}"/>
    <cellStyle name="vnhead1 2 6 3 5" xfId="21438" xr:uid="{00000000-0005-0000-0000-00006F130000}"/>
    <cellStyle name="vnhead1 2 6 4" xfId="7878" xr:uid="{00000000-0005-0000-0000-000070130000}"/>
    <cellStyle name="vnhead1 2 6 4 2" xfId="15060" xr:uid="{00000000-0005-0000-0000-000071130000}"/>
    <cellStyle name="vnhead1 2 6 4 3" xfId="17369" xr:uid="{00000000-0005-0000-0000-000072130000}"/>
    <cellStyle name="vnhead1 2 6 4 4" xfId="20035" xr:uid="{00000000-0005-0000-0000-000073130000}"/>
    <cellStyle name="vnhead1 2 6 5" xfId="9019" xr:uid="{00000000-0005-0000-0000-000074130000}"/>
    <cellStyle name="vnhead1 2 6 5 2" xfId="17965" xr:uid="{00000000-0005-0000-0000-000075130000}"/>
    <cellStyle name="vnhead1 2 6 5 3" xfId="22534" xr:uid="{00000000-0005-0000-0000-000076130000}"/>
    <cellStyle name="vnhead1 2 6 5 4" xfId="20287" xr:uid="{00000000-0005-0000-0000-000077130000}"/>
    <cellStyle name="vnhead1 2 6 6" xfId="14198" xr:uid="{00000000-0005-0000-0000-000078130000}"/>
    <cellStyle name="vnhead1 2 7" xfId="2898" xr:uid="{00000000-0005-0000-0000-000079130000}"/>
    <cellStyle name="vnhead1 2 7 2" xfId="9454" xr:uid="{00000000-0005-0000-0000-00007A130000}"/>
    <cellStyle name="vnhead1 2 7 2 2" xfId="16265" xr:uid="{00000000-0005-0000-0000-00007B130000}"/>
    <cellStyle name="vnhead1 2 7 2 3" xfId="18354" xr:uid="{00000000-0005-0000-0000-00007C130000}"/>
    <cellStyle name="vnhead1 2 7 2 4" xfId="20224" xr:uid="{00000000-0005-0000-0000-00007D130000}"/>
    <cellStyle name="vnhead1 2 7 3" xfId="11635" xr:uid="{00000000-0005-0000-0000-00007E130000}"/>
    <cellStyle name="vnhead1 2 7 4" xfId="11883" xr:uid="{00000000-0005-0000-0000-00007F130000}"/>
    <cellStyle name="vnhead1 2 7 5" xfId="22578" xr:uid="{00000000-0005-0000-0000-000080130000}"/>
    <cellStyle name="vnhead1 2 8" xfId="4488" xr:uid="{00000000-0005-0000-0000-000081130000}"/>
    <cellStyle name="vnhead1 2 8 2" xfId="9590" xr:uid="{00000000-0005-0000-0000-000082130000}"/>
    <cellStyle name="vnhead1 2 8 2 2" xfId="16401" xr:uid="{00000000-0005-0000-0000-000083130000}"/>
    <cellStyle name="vnhead1 2 8 2 3" xfId="18454" xr:uid="{00000000-0005-0000-0000-000084130000}"/>
    <cellStyle name="vnhead1 2 8 2 4" xfId="20108" xr:uid="{00000000-0005-0000-0000-000085130000}"/>
    <cellStyle name="vnhead1 2 8 3" xfId="12803" xr:uid="{00000000-0005-0000-0000-000086130000}"/>
    <cellStyle name="vnhead1 2 8 4" xfId="10080" xr:uid="{00000000-0005-0000-0000-000087130000}"/>
    <cellStyle name="vnhead1 2 8 5" xfId="20457" xr:uid="{00000000-0005-0000-0000-000088130000}"/>
    <cellStyle name="vnhead1 2 9" xfId="6576" xr:uid="{00000000-0005-0000-0000-000089130000}"/>
    <cellStyle name="vnhead1 2 9 2" xfId="14243" xr:uid="{00000000-0005-0000-0000-00008A130000}"/>
    <cellStyle name="vnhead1 2 9 3" xfId="17000" xr:uid="{00000000-0005-0000-0000-00008B130000}"/>
    <cellStyle name="vnhead1 2 9 4" xfId="18995" xr:uid="{00000000-0005-0000-0000-00008C130000}"/>
    <cellStyle name="vnhead1 3" xfId="654" xr:uid="{00000000-0005-0000-0000-00008D130000}"/>
    <cellStyle name="vnhead1 3 10" xfId="10821" xr:uid="{00000000-0005-0000-0000-00008E130000}"/>
    <cellStyle name="vnhead1 3 2" xfId="757" xr:uid="{00000000-0005-0000-0000-00008F130000}"/>
    <cellStyle name="vnhead1 3 2 2" xfId="973" xr:uid="{00000000-0005-0000-0000-000090130000}"/>
    <cellStyle name="vnhead1 3 2 2 2" xfId="2008" xr:uid="{00000000-0005-0000-0000-000091130000}"/>
    <cellStyle name="vnhead1 3 2 2 2 2" xfId="3775" xr:uid="{00000000-0005-0000-0000-000092130000}"/>
    <cellStyle name="vnhead1 3 2 2 2 2 2" xfId="8757" xr:uid="{00000000-0005-0000-0000-000093130000}"/>
    <cellStyle name="vnhead1 3 2 2 2 2 2 2" xfId="17795" xr:uid="{00000000-0005-0000-0000-000094130000}"/>
    <cellStyle name="vnhead1 3 2 2 2 2 2 3" xfId="22439" xr:uid="{00000000-0005-0000-0000-000095130000}"/>
    <cellStyle name="vnhead1 3 2 2 2 2 2 4" xfId="20063" xr:uid="{00000000-0005-0000-0000-000096130000}"/>
    <cellStyle name="vnhead1 3 2 2 2 2 3" xfId="9575" xr:uid="{00000000-0005-0000-0000-000097130000}"/>
    <cellStyle name="vnhead1 3 2 2 2 2 3 2" xfId="16386" xr:uid="{00000000-0005-0000-0000-000098130000}"/>
    <cellStyle name="vnhead1 3 2 2 2 2 3 3" xfId="18441" xr:uid="{00000000-0005-0000-0000-000099130000}"/>
    <cellStyle name="vnhead1 3 2 2 2 2 3 4" xfId="19502" xr:uid="{00000000-0005-0000-0000-00009A130000}"/>
    <cellStyle name="vnhead1 3 2 2 2 2 4" xfId="12293" xr:uid="{00000000-0005-0000-0000-00009B130000}"/>
    <cellStyle name="vnhead1 3 2 2 2 2 5" xfId="16587" xr:uid="{00000000-0005-0000-0000-00009C130000}"/>
    <cellStyle name="vnhead1 3 2 2 2 2 6" xfId="19933" xr:uid="{00000000-0005-0000-0000-00009D130000}"/>
    <cellStyle name="vnhead1 3 2 2 2 3" xfId="5365" xr:uid="{00000000-0005-0000-0000-00009E130000}"/>
    <cellStyle name="vnhead1 3 2 2 2 3 2" xfId="9711" xr:uid="{00000000-0005-0000-0000-00009F130000}"/>
    <cellStyle name="vnhead1 3 2 2 2 3 2 2" xfId="16522" xr:uid="{00000000-0005-0000-0000-0000A0130000}"/>
    <cellStyle name="vnhead1 3 2 2 2 3 2 3" xfId="18541" xr:uid="{00000000-0005-0000-0000-0000A1130000}"/>
    <cellStyle name="vnhead1 3 2 2 2 3 2 4" xfId="23067" xr:uid="{00000000-0005-0000-0000-0000A2130000}"/>
    <cellStyle name="vnhead1 3 2 2 2 3 3" xfId="13484" xr:uid="{00000000-0005-0000-0000-0000A3130000}"/>
    <cellStyle name="vnhead1 3 2 2 2 3 4" xfId="10898" xr:uid="{00000000-0005-0000-0000-0000A4130000}"/>
    <cellStyle name="vnhead1 3 2 2 2 3 5" xfId="19500" xr:uid="{00000000-0005-0000-0000-0000A5130000}"/>
    <cellStyle name="vnhead1 3 2 2 2 4" xfId="7892" xr:uid="{00000000-0005-0000-0000-0000A6130000}"/>
    <cellStyle name="vnhead1 3 2 2 2 4 2" xfId="15074" xr:uid="{00000000-0005-0000-0000-0000A7130000}"/>
    <cellStyle name="vnhead1 3 2 2 2 4 3" xfId="17383" xr:uid="{00000000-0005-0000-0000-0000A8130000}"/>
    <cellStyle name="vnhead1 3 2 2 2 4 4" xfId="22507" xr:uid="{00000000-0005-0000-0000-0000A9130000}"/>
    <cellStyle name="vnhead1 3 2 2 2 5" xfId="9033" xr:uid="{00000000-0005-0000-0000-0000AA130000}"/>
    <cellStyle name="vnhead1 3 2 2 2 5 2" xfId="17979" xr:uid="{00000000-0005-0000-0000-0000AB130000}"/>
    <cellStyle name="vnhead1 3 2 2 2 5 3" xfId="22548" xr:uid="{00000000-0005-0000-0000-0000AC130000}"/>
    <cellStyle name="vnhead1 3 2 2 2 5 4" xfId="20284" xr:uid="{00000000-0005-0000-0000-0000AD130000}"/>
    <cellStyle name="vnhead1 3 2 2 2 6" xfId="11167" xr:uid="{00000000-0005-0000-0000-0000AE130000}"/>
    <cellStyle name="vnhead1 3 2 2 3" xfId="3119" xr:uid="{00000000-0005-0000-0000-0000AF130000}"/>
    <cellStyle name="vnhead1 3 2 2 3 2" xfId="9493" xr:uid="{00000000-0005-0000-0000-0000B0130000}"/>
    <cellStyle name="vnhead1 3 2 2 3 2 2" xfId="16304" xr:uid="{00000000-0005-0000-0000-0000B1130000}"/>
    <cellStyle name="vnhead1 3 2 2 3 2 3" xfId="18380" xr:uid="{00000000-0005-0000-0000-0000B2130000}"/>
    <cellStyle name="vnhead1 3 2 2 3 2 4" xfId="20866" xr:uid="{00000000-0005-0000-0000-0000B3130000}"/>
    <cellStyle name="vnhead1 3 2 2 3 3" xfId="11834" xr:uid="{00000000-0005-0000-0000-0000B4130000}"/>
    <cellStyle name="vnhead1 3 2 2 3 4" xfId="10158" xr:uid="{00000000-0005-0000-0000-0000B5130000}"/>
    <cellStyle name="vnhead1 3 2 2 3 5" xfId="19964" xr:uid="{00000000-0005-0000-0000-0000B6130000}"/>
    <cellStyle name="vnhead1 3 2 2 4" xfId="4709" xr:uid="{00000000-0005-0000-0000-0000B7130000}"/>
    <cellStyle name="vnhead1 3 2 2 4 2" xfId="9629" xr:uid="{00000000-0005-0000-0000-0000B8130000}"/>
    <cellStyle name="vnhead1 3 2 2 4 2 2" xfId="16440" xr:uid="{00000000-0005-0000-0000-0000B9130000}"/>
    <cellStyle name="vnhead1 3 2 2 4 2 3" xfId="18480" xr:uid="{00000000-0005-0000-0000-0000BA130000}"/>
    <cellStyle name="vnhead1 3 2 2 4 2 4" xfId="23006" xr:uid="{00000000-0005-0000-0000-0000BB130000}"/>
    <cellStyle name="vnhead1 3 2 2 4 3" xfId="13000" xr:uid="{00000000-0005-0000-0000-0000BC130000}"/>
    <cellStyle name="vnhead1 3 2 2 4 4" xfId="11802" xr:uid="{00000000-0005-0000-0000-0000BD130000}"/>
    <cellStyle name="vnhead1 3 2 2 4 5" xfId="18895" xr:uid="{00000000-0005-0000-0000-0000BE130000}"/>
    <cellStyle name="vnhead1 3 2 2 5" xfId="6905" xr:uid="{00000000-0005-0000-0000-0000BF130000}"/>
    <cellStyle name="vnhead1 3 2 2 5 2" xfId="14473" xr:uid="{00000000-0005-0000-0000-0000C0130000}"/>
    <cellStyle name="vnhead1 3 2 2 5 3" xfId="17121" xr:uid="{00000000-0005-0000-0000-0000C1130000}"/>
    <cellStyle name="vnhead1 3 2 2 5 4" xfId="20723" xr:uid="{00000000-0005-0000-0000-0000C2130000}"/>
    <cellStyle name="vnhead1 3 2 2 6" xfId="8893" xr:uid="{00000000-0005-0000-0000-0000C3130000}"/>
    <cellStyle name="vnhead1 3 2 2 6 2" xfId="15734" xr:uid="{00000000-0005-0000-0000-0000C4130000}"/>
    <cellStyle name="vnhead1 3 2 2 6 3" xfId="17882" xr:uid="{00000000-0005-0000-0000-0000C5130000}"/>
    <cellStyle name="vnhead1 3 2 2 6 4" xfId="20300" xr:uid="{00000000-0005-0000-0000-0000C6130000}"/>
    <cellStyle name="vnhead1 3 2 2 7" xfId="11256" xr:uid="{00000000-0005-0000-0000-0000C7130000}"/>
    <cellStyle name="vnhead1 3 2 3" xfId="2007" xr:uid="{00000000-0005-0000-0000-0000C8130000}"/>
    <cellStyle name="vnhead1 3 2 3 2" xfId="3774" xr:uid="{00000000-0005-0000-0000-0000C9130000}"/>
    <cellStyle name="vnhead1 3 2 3 2 2" xfId="8756" xr:uid="{00000000-0005-0000-0000-0000CA130000}"/>
    <cellStyle name="vnhead1 3 2 3 2 2 2" xfId="17794" xr:uid="{00000000-0005-0000-0000-0000CB130000}"/>
    <cellStyle name="vnhead1 3 2 3 2 2 3" xfId="22438" xr:uid="{00000000-0005-0000-0000-0000CC130000}"/>
    <cellStyle name="vnhead1 3 2 3 2 2 4" xfId="20703" xr:uid="{00000000-0005-0000-0000-0000CD130000}"/>
    <cellStyle name="vnhead1 3 2 3 2 3" xfId="9574" xr:uid="{00000000-0005-0000-0000-0000CE130000}"/>
    <cellStyle name="vnhead1 3 2 3 2 3 2" xfId="16385" xr:uid="{00000000-0005-0000-0000-0000CF130000}"/>
    <cellStyle name="vnhead1 3 2 3 2 3 3" xfId="18440" xr:uid="{00000000-0005-0000-0000-0000D0130000}"/>
    <cellStyle name="vnhead1 3 2 3 2 3 4" xfId="20210" xr:uid="{00000000-0005-0000-0000-0000D1130000}"/>
    <cellStyle name="vnhead1 3 2 3 2 4" xfId="12292" xr:uid="{00000000-0005-0000-0000-0000D2130000}"/>
    <cellStyle name="vnhead1 3 2 3 2 5" xfId="16538" xr:uid="{00000000-0005-0000-0000-0000D3130000}"/>
    <cellStyle name="vnhead1 3 2 3 2 6" xfId="20569" xr:uid="{00000000-0005-0000-0000-0000D4130000}"/>
    <cellStyle name="vnhead1 3 2 3 3" xfId="5364" xr:uid="{00000000-0005-0000-0000-0000D5130000}"/>
    <cellStyle name="vnhead1 3 2 3 3 2" xfId="9710" xr:uid="{00000000-0005-0000-0000-0000D6130000}"/>
    <cellStyle name="vnhead1 3 2 3 3 2 2" xfId="16521" xr:uid="{00000000-0005-0000-0000-0000D7130000}"/>
    <cellStyle name="vnhead1 3 2 3 3 2 3" xfId="18540" xr:uid="{00000000-0005-0000-0000-0000D8130000}"/>
    <cellStyle name="vnhead1 3 2 3 3 2 4" xfId="23066" xr:uid="{00000000-0005-0000-0000-0000D9130000}"/>
    <cellStyle name="vnhead1 3 2 3 3 3" xfId="13483" xr:uid="{00000000-0005-0000-0000-0000DA130000}"/>
    <cellStyle name="vnhead1 3 2 3 3 4" xfId="12145" xr:uid="{00000000-0005-0000-0000-0000DB130000}"/>
    <cellStyle name="vnhead1 3 2 3 3 5" xfId="21936" xr:uid="{00000000-0005-0000-0000-0000DC130000}"/>
    <cellStyle name="vnhead1 3 2 3 4" xfId="7891" xr:uid="{00000000-0005-0000-0000-0000DD130000}"/>
    <cellStyle name="vnhead1 3 2 3 4 2" xfId="15073" xr:uid="{00000000-0005-0000-0000-0000DE130000}"/>
    <cellStyle name="vnhead1 3 2 3 4 3" xfId="17382" xr:uid="{00000000-0005-0000-0000-0000DF130000}"/>
    <cellStyle name="vnhead1 3 2 3 4 4" xfId="20072" xr:uid="{00000000-0005-0000-0000-0000E0130000}"/>
    <cellStyle name="vnhead1 3 2 3 5" xfId="9032" xr:uid="{00000000-0005-0000-0000-0000E1130000}"/>
    <cellStyle name="vnhead1 3 2 3 5 2" xfId="17978" xr:uid="{00000000-0005-0000-0000-0000E2130000}"/>
    <cellStyle name="vnhead1 3 2 3 5 3" xfId="22547" xr:uid="{00000000-0005-0000-0000-0000E3130000}"/>
    <cellStyle name="vnhead1 3 2 3 5 4" xfId="20927" xr:uid="{00000000-0005-0000-0000-0000E4130000}"/>
    <cellStyle name="vnhead1 3 2 3 6" xfId="15181" xr:uid="{00000000-0005-0000-0000-0000E5130000}"/>
    <cellStyle name="vnhead1 3 2 4" xfId="3002" xr:uid="{00000000-0005-0000-0000-0000E6130000}"/>
    <cellStyle name="vnhead1 3 2 4 2" xfId="9468" xr:uid="{00000000-0005-0000-0000-0000E7130000}"/>
    <cellStyle name="vnhead1 3 2 4 2 2" xfId="16279" xr:uid="{00000000-0005-0000-0000-0000E8130000}"/>
    <cellStyle name="vnhead1 3 2 4 2 3" xfId="18364" xr:uid="{00000000-0005-0000-0000-0000E9130000}"/>
    <cellStyle name="vnhead1 3 2 4 2 4" xfId="21667" xr:uid="{00000000-0005-0000-0000-0000EA130000}"/>
    <cellStyle name="vnhead1 3 2 4 3" xfId="11739" xr:uid="{00000000-0005-0000-0000-0000EB130000}"/>
    <cellStyle name="vnhead1 3 2 4 4" xfId="10489" xr:uid="{00000000-0005-0000-0000-0000EC130000}"/>
    <cellStyle name="vnhead1 3 2 4 5" xfId="19368" xr:uid="{00000000-0005-0000-0000-0000ED130000}"/>
    <cellStyle name="vnhead1 3 2 5" xfId="4592" xr:uid="{00000000-0005-0000-0000-0000EE130000}"/>
    <cellStyle name="vnhead1 3 2 5 2" xfId="9604" xr:uid="{00000000-0005-0000-0000-0000EF130000}"/>
    <cellStyle name="vnhead1 3 2 5 2 2" xfId="16415" xr:uid="{00000000-0005-0000-0000-0000F0130000}"/>
    <cellStyle name="vnhead1 3 2 5 2 3" xfId="18464" xr:uid="{00000000-0005-0000-0000-0000F1130000}"/>
    <cellStyle name="vnhead1 3 2 5 2 4" xfId="21939" xr:uid="{00000000-0005-0000-0000-0000F2130000}"/>
    <cellStyle name="vnhead1 3 2 5 3" xfId="12906" xr:uid="{00000000-0005-0000-0000-0000F3130000}"/>
    <cellStyle name="vnhead1 3 2 5 4" xfId="12196" xr:uid="{00000000-0005-0000-0000-0000F4130000}"/>
    <cellStyle name="vnhead1 3 2 5 5" xfId="22230" xr:uid="{00000000-0005-0000-0000-0000F5130000}"/>
    <cellStyle name="vnhead1 3 2 6" xfId="6712" xr:uid="{00000000-0005-0000-0000-0000F6130000}"/>
    <cellStyle name="vnhead1 3 2 6 2" xfId="14355" xr:uid="{00000000-0005-0000-0000-0000F7130000}"/>
    <cellStyle name="vnhead1 3 2 6 3" xfId="17081" xr:uid="{00000000-0005-0000-0000-0000F8130000}"/>
    <cellStyle name="vnhead1 3 2 6 4" xfId="21636" xr:uid="{00000000-0005-0000-0000-0000F9130000}"/>
    <cellStyle name="vnhead1 3 2 7" xfId="8856" xr:uid="{00000000-0005-0000-0000-0000FA130000}"/>
    <cellStyle name="vnhead1 3 2 7 2" xfId="15697" xr:uid="{00000000-0005-0000-0000-0000FB130000}"/>
    <cellStyle name="vnhead1 3 2 7 3" xfId="17862" xr:uid="{00000000-0005-0000-0000-0000FC130000}"/>
    <cellStyle name="vnhead1 3 2 7 4" xfId="21822" xr:uid="{00000000-0005-0000-0000-0000FD130000}"/>
    <cellStyle name="vnhead1 3 2 8" xfId="10066" xr:uid="{00000000-0005-0000-0000-0000FE130000}"/>
    <cellStyle name="vnhead1 3 3" xfId="1094" xr:uid="{00000000-0005-0000-0000-0000FF130000}"/>
    <cellStyle name="vnhead1 3 3 2" xfId="989" xr:uid="{00000000-0005-0000-0000-000000140000}"/>
    <cellStyle name="vnhead1 3 3 2 2" xfId="2010" xr:uid="{00000000-0005-0000-0000-000001140000}"/>
    <cellStyle name="vnhead1 3 3 2 2 2" xfId="3777" xr:uid="{00000000-0005-0000-0000-000002140000}"/>
    <cellStyle name="vnhead1 3 3 2 2 2 2" xfId="8759" xr:uid="{00000000-0005-0000-0000-000003140000}"/>
    <cellStyle name="vnhead1 3 3 2 2 2 2 2" xfId="17797" xr:uid="{00000000-0005-0000-0000-000004140000}"/>
    <cellStyle name="vnhead1 3 3 2 2 2 2 3" xfId="22441" xr:uid="{00000000-0005-0000-0000-000005140000}"/>
    <cellStyle name="vnhead1 3 3 2 2 2 2 4" xfId="20954" xr:uid="{00000000-0005-0000-0000-000006140000}"/>
    <cellStyle name="vnhead1 3 3 2 2 2 3" xfId="9577" xr:uid="{00000000-0005-0000-0000-000007140000}"/>
    <cellStyle name="vnhead1 3 3 2 2 2 3 2" xfId="16388" xr:uid="{00000000-0005-0000-0000-000008140000}"/>
    <cellStyle name="vnhead1 3 3 2 2 2 3 3" xfId="18443" xr:uid="{00000000-0005-0000-0000-000009140000}"/>
    <cellStyle name="vnhead1 3 3 2 2 2 3 4" xfId="21941" xr:uid="{00000000-0005-0000-0000-00000A140000}"/>
    <cellStyle name="vnhead1 3 3 2 2 2 4" xfId="12295" xr:uid="{00000000-0005-0000-0000-00000B140000}"/>
    <cellStyle name="vnhead1 3 3 2 2 2 5" xfId="16563" xr:uid="{00000000-0005-0000-0000-00000C140000}"/>
    <cellStyle name="vnhead1 3 3 2 2 2 6" xfId="18954" xr:uid="{00000000-0005-0000-0000-00000D140000}"/>
    <cellStyle name="vnhead1 3 3 2 2 3" xfId="5367" xr:uid="{00000000-0005-0000-0000-00000E140000}"/>
    <cellStyle name="vnhead1 3 3 2 2 3 2" xfId="9713" xr:uid="{00000000-0005-0000-0000-00000F140000}"/>
    <cellStyle name="vnhead1 3 3 2 2 3 2 2" xfId="16524" xr:uid="{00000000-0005-0000-0000-000010140000}"/>
    <cellStyle name="vnhead1 3 3 2 2 3 2 3" xfId="18543" xr:uid="{00000000-0005-0000-0000-000011140000}"/>
    <cellStyle name="vnhead1 3 3 2 2 3 2 4" xfId="23069" xr:uid="{00000000-0005-0000-0000-000012140000}"/>
    <cellStyle name="vnhead1 3 3 2 2 3 3" xfId="13486" xr:uid="{00000000-0005-0000-0000-000013140000}"/>
    <cellStyle name="vnhead1 3 3 2 2 3 4" xfId="12981" xr:uid="{00000000-0005-0000-0000-000014140000}"/>
    <cellStyle name="vnhead1 3 3 2 2 3 5" xfId="19376" xr:uid="{00000000-0005-0000-0000-000015140000}"/>
    <cellStyle name="vnhead1 3 3 2 2 4" xfId="7894" xr:uid="{00000000-0005-0000-0000-000016140000}"/>
    <cellStyle name="vnhead1 3 3 2 2 4 2" xfId="15076" xr:uid="{00000000-0005-0000-0000-000017140000}"/>
    <cellStyle name="vnhead1 3 3 2 2 4 3" xfId="17385" xr:uid="{00000000-0005-0000-0000-000018140000}"/>
    <cellStyle name="vnhead1 3 3 2 2 4 4" xfId="22729" xr:uid="{00000000-0005-0000-0000-000019140000}"/>
    <cellStyle name="vnhead1 3 3 2 2 5" xfId="9035" xr:uid="{00000000-0005-0000-0000-00001A140000}"/>
    <cellStyle name="vnhead1 3 3 2 2 5 2" xfId="17981" xr:uid="{00000000-0005-0000-0000-00001B140000}"/>
    <cellStyle name="vnhead1 3 3 2 2 5 3" xfId="22550" xr:uid="{00000000-0005-0000-0000-00001C140000}"/>
    <cellStyle name="vnhead1 3 3 2 2 5 4" xfId="21614" xr:uid="{00000000-0005-0000-0000-00001D140000}"/>
    <cellStyle name="vnhead1 3 3 2 2 6" xfId="10404" xr:uid="{00000000-0005-0000-0000-00001E140000}"/>
    <cellStyle name="vnhead1 3 3 2 3" xfId="3126" xr:uid="{00000000-0005-0000-0000-00001F140000}"/>
    <cellStyle name="vnhead1 3 3 2 3 2" xfId="9497" xr:uid="{00000000-0005-0000-0000-000020140000}"/>
    <cellStyle name="vnhead1 3 3 2 3 2 2" xfId="16308" xr:uid="{00000000-0005-0000-0000-000021140000}"/>
    <cellStyle name="vnhead1 3 3 2 3 2 3" xfId="18384" xr:uid="{00000000-0005-0000-0000-000022140000}"/>
    <cellStyle name="vnhead1 3 3 2 3 2 4" xfId="21949" xr:uid="{00000000-0005-0000-0000-000023140000}"/>
    <cellStyle name="vnhead1 3 3 2 3 3" xfId="11841" xr:uid="{00000000-0005-0000-0000-000024140000}"/>
    <cellStyle name="vnhead1 3 3 2 3 4" xfId="10150" xr:uid="{00000000-0005-0000-0000-000025140000}"/>
    <cellStyle name="vnhead1 3 3 2 3 5" xfId="20602" xr:uid="{00000000-0005-0000-0000-000026140000}"/>
    <cellStyle name="vnhead1 3 3 2 4" xfId="4716" xr:uid="{00000000-0005-0000-0000-000027140000}"/>
    <cellStyle name="vnhead1 3 3 2 4 2" xfId="9633" xr:uid="{00000000-0005-0000-0000-000028140000}"/>
    <cellStyle name="vnhead1 3 3 2 4 2 2" xfId="16444" xr:uid="{00000000-0005-0000-0000-000029140000}"/>
    <cellStyle name="vnhead1 3 3 2 4 2 3" xfId="18484" xr:uid="{00000000-0005-0000-0000-00002A140000}"/>
    <cellStyle name="vnhead1 3 3 2 4 2 4" xfId="23010" xr:uid="{00000000-0005-0000-0000-00002B140000}"/>
    <cellStyle name="vnhead1 3 3 2 4 3" xfId="13007" xr:uid="{00000000-0005-0000-0000-00002C140000}"/>
    <cellStyle name="vnhead1 3 3 2 4 4" xfId="14964" xr:uid="{00000000-0005-0000-0000-00002D140000}"/>
    <cellStyle name="vnhead1 3 3 2 4 5" xfId="22219" xr:uid="{00000000-0005-0000-0000-00002E140000}"/>
    <cellStyle name="vnhead1 3 3 2 5" xfId="6921" xr:uid="{00000000-0005-0000-0000-00002F140000}"/>
    <cellStyle name="vnhead1 3 3 2 5 2" xfId="14483" xr:uid="{00000000-0005-0000-0000-000030140000}"/>
    <cellStyle name="vnhead1 3 3 2 5 3" xfId="17125" xr:uid="{00000000-0005-0000-0000-000031140000}"/>
    <cellStyle name="vnhead1 3 3 2 5 4" xfId="21279" xr:uid="{00000000-0005-0000-0000-000032140000}"/>
    <cellStyle name="vnhead1 3 3 2 6" xfId="8900" xr:uid="{00000000-0005-0000-0000-000033140000}"/>
    <cellStyle name="vnhead1 3 3 2 6 2" xfId="15741" xr:uid="{00000000-0005-0000-0000-000034140000}"/>
    <cellStyle name="vnhead1 3 3 2 6 3" xfId="17886" xr:uid="{00000000-0005-0000-0000-000035140000}"/>
    <cellStyle name="vnhead1 3 3 2 6 4" xfId="19587" xr:uid="{00000000-0005-0000-0000-000036140000}"/>
    <cellStyle name="vnhead1 3 3 2 7" xfId="13122" xr:uid="{00000000-0005-0000-0000-000037140000}"/>
    <cellStyle name="vnhead1 3 3 3" xfId="2009" xr:uid="{00000000-0005-0000-0000-000038140000}"/>
    <cellStyle name="vnhead1 3 3 3 2" xfId="3776" xr:uid="{00000000-0005-0000-0000-000039140000}"/>
    <cellStyle name="vnhead1 3 3 3 2 2" xfId="8758" xr:uid="{00000000-0005-0000-0000-00003A140000}"/>
    <cellStyle name="vnhead1 3 3 3 2 2 2" xfId="17796" xr:uid="{00000000-0005-0000-0000-00003B140000}"/>
    <cellStyle name="vnhead1 3 3 3 2 2 3" xfId="22440" xr:uid="{00000000-0005-0000-0000-00003C140000}"/>
    <cellStyle name="vnhead1 3 3 3 2 2 4" xfId="22034" xr:uid="{00000000-0005-0000-0000-00003D140000}"/>
    <cellStyle name="vnhead1 3 3 3 2 3" xfId="9576" xr:uid="{00000000-0005-0000-0000-00003E140000}"/>
    <cellStyle name="vnhead1 3 3 3 2 3 2" xfId="16387" xr:uid="{00000000-0005-0000-0000-00003F140000}"/>
    <cellStyle name="vnhead1 3 3 3 2 3 3" xfId="18442" xr:uid="{00000000-0005-0000-0000-000040140000}"/>
    <cellStyle name="vnhead1 3 3 3 2 3 4" xfId="21881" xr:uid="{00000000-0005-0000-0000-000041140000}"/>
    <cellStyle name="vnhead1 3 3 3 2 4" xfId="12294" xr:uid="{00000000-0005-0000-0000-000042140000}"/>
    <cellStyle name="vnhead1 3 3 3 2 5" xfId="16576" xr:uid="{00000000-0005-0000-0000-000043140000}"/>
    <cellStyle name="vnhead1 3 3 3 2 6" xfId="19351" xr:uid="{00000000-0005-0000-0000-000044140000}"/>
    <cellStyle name="vnhead1 3 3 3 3" xfId="5366" xr:uid="{00000000-0005-0000-0000-000045140000}"/>
    <cellStyle name="vnhead1 3 3 3 3 2" xfId="9712" xr:uid="{00000000-0005-0000-0000-000046140000}"/>
    <cellStyle name="vnhead1 3 3 3 3 2 2" xfId="16523" xr:uid="{00000000-0005-0000-0000-000047140000}"/>
    <cellStyle name="vnhead1 3 3 3 3 2 3" xfId="18542" xr:uid="{00000000-0005-0000-0000-000048140000}"/>
    <cellStyle name="vnhead1 3 3 3 3 2 4" xfId="23068" xr:uid="{00000000-0005-0000-0000-000049140000}"/>
    <cellStyle name="vnhead1 3 3 3 3 3" xfId="13485" xr:uid="{00000000-0005-0000-0000-00004A140000}"/>
    <cellStyle name="vnhead1 3 3 3 3 4" xfId="14451" xr:uid="{00000000-0005-0000-0000-00004B140000}"/>
    <cellStyle name="vnhead1 3 3 3 3 5" xfId="21806" xr:uid="{00000000-0005-0000-0000-00004C140000}"/>
    <cellStyle name="vnhead1 3 3 3 4" xfId="7893" xr:uid="{00000000-0005-0000-0000-00004D140000}"/>
    <cellStyle name="vnhead1 3 3 3 4 2" xfId="15075" xr:uid="{00000000-0005-0000-0000-00004E140000}"/>
    <cellStyle name="vnhead1 3 3 3 4 3" xfId="17384" xr:uid="{00000000-0005-0000-0000-00004F140000}"/>
    <cellStyle name="vnhead1 3 3 3 4 4" xfId="22088" xr:uid="{00000000-0005-0000-0000-000050140000}"/>
    <cellStyle name="vnhead1 3 3 3 5" xfId="9034" xr:uid="{00000000-0005-0000-0000-000051140000}"/>
    <cellStyle name="vnhead1 3 3 3 5 2" xfId="17980" xr:uid="{00000000-0005-0000-0000-000052140000}"/>
    <cellStyle name="vnhead1 3 3 3 5 3" xfId="22549" xr:uid="{00000000-0005-0000-0000-000053140000}"/>
    <cellStyle name="vnhead1 3 3 3 5 4" xfId="19573" xr:uid="{00000000-0005-0000-0000-000054140000}"/>
    <cellStyle name="vnhead1 3 3 3 6" xfId="14440" xr:uid="{00000000-0005-0000-0000-000055140000}"/>
    <cellStyle name="vnhead1 3 3 4" xfId="3170" xr:uid="{00000000-0005-0000-0000-000056140000}"/>
    <cellStyle name="vnhead1 3 3 4 2" xfId="9508" xr:uid="{00000000-0005-0000-0000-000057140000}"/>
    <cellStyle name="vnhead1 3 3 4 2 2" xfId="16319" xr:uid="{00000000-0005-0000-0000-000058140000}"/>
    <cellStyle name="vnhead1 3 3 4 2 3" xfId="18394" xr:uid="{00000000-0005-0000-0000-000059140000}"/>
    <cellStyle name="vnhead1 3 3 4 2 4" xfId="21598" xr:uid="{00000000-0005-0000-0000-00005A140000}"/>
    <cellStyle name="vnhead1 3 3 4 3" xfId="11885" xr:uid="{00000000-0005-0000-0000-00005B140000}"/>
    <cellStyle name="vnhead1 3 3 4 4" xfId="14486" xr:uid="{00000000-0005-0000-0000-00005C140000}"/>
    <cellStyle name="vnhead1 3 3 4 5" xfId="22662" xr:uid="{00000000-0005-0000-0000-00005D140000}"/>
    <cellStyle name="vnhead1 3 3 5" xfId="4760" xr:uid="{00000000-0005-0000-0000-00005E140000}"/>
    <cellStyle name="vnhead1 3 3 5 2" xfId="9644" xr:uid="{00000000-0005-0000-0000-00005F140000}"/>
    <cellStyle name="vnhead1 3 3 5 2 2" xfId="16455" xr:uid="{00000000-0005-0000-0000-000060140000}"/>
    <cellStyle name="vnhead1 3 3 5 2 3" xfId="18494" xr:uid="{00000000-0005-0000-0000-000061140000}"/>
    <cellStyle name="vnhead1 3 3 5 2 4" xfId="23020" xr:uid="{00000000-0005-0000-0000-000062140000}"/>
    <cellStyle name="vnhead1 3 3 5 3" xfId="13050" xr:uid="{00000000-0005-0000-0000-000063140000}"/>
    <cellStyle name="vnhead1 3 3 5 4" xfId="14442" xr:uid="{00000000-0005-0000-0000-000064140000}"/>
    <cellStyle name="vnhead1 3 3 5 5" xfId="21724" xr:uid="{00000000-0005-0000-0000-000065140000}"/>
    <cellStyle name="vnhead1 3 3 6" xfId="7016" xr:uid="{00000000-0005-0000-0000-000066140000}"/>
    <cellStyle name="vnhead1 3 3 6 2" xfId="14563" xr:uid="{00000000-0005-0000-0000-000067140000}"/>
    <cellStyle name="vnhead1 3 3 6 3" xfId="17146" xr:uid="{00000000-0005-0000-0000-000068140000}"/>
    <cellStyle name="vnhead1 3 3 6 4" xfId="21269" xr:uid="{00000000-0005-0000-0000-000069140000}"/>
    <cellStyle name="vnhead1 3 3 7" xfId="8929" xr:uid="{00000000-0005-0000-0000-00006A140000}"/>
    <cellStyle name="vnhead1 3 3 7 2" xfId="15770" xr:uid="{00000000-0005-0000-0000-00006B140000}"/>
    <cellStyle name="vnhead1 3 3 7 3" xfId="17900" xr:uid="{00000000-0005-0000-0000-00006C140000}"/>
    <cellStyle name="vnhead1 3 3 7 4" xfId="19581" xr:uid="{00000000-0005-0000-0000-00006D140000}"/>
    <cellStyle name="vnhead1 3 3 8" xfId="10828" xr:uid="{00000000-0005-0000-0000-00006E140000}"/>
    <cellStyle name="vnhead1 3 4" xfId="961" xr:uid="{00000000-0005-0000-0000-00006F140000}"/>
    <cellStyle name="vnhead1 3 4 2" xfId="2011" xr:uid="{00000000-0005-0000-0000-000070140000}"/>
    <cellStyle name="vnhead1 3 4 2 2" xfId="3778" xr:uid="{00000000-0005-0000-0000-000071140000}"/>
    <cellStyle name="vnhead1 3 4 2 2 2" xfId="8760" xr:uid="{00000000-0005-0000-0000-000072140000}"/>
    <cellStyle name="vnhead1 3 4 2 2 2 2" xfId="17798" xr:uid="{00000000-0005-0000-0000-000073140000}"/>
    <cellStyle name="vnhead1 3 4 2 2 2 3" xfId="22442" xr:uid="{00000000-0005-0000-0000-000074140000}"/>
    <cellStyle name="vnhead1 3 4 2 2 2 4" xfId="20314" xr:uid="{00000000-0005-0000-0000-000075140000}"/>
    <cellStyle name="vnhead1 3 4 2 2 3" xfId="9578" xr:uid="{00000000-0005-0000-0000-000076140000}"/>
    <cellStyle name="vnhead1 3 4 2 2 3 2" xfId="16389" xr:uid="{00000000-0005-0000-0000-000077140000}"/>
    <cellStyle name="vnhead1 3 4 2 2 3 3" xfId="18444" xr:uid="{00000000-0005-0000-0000-000078140000}"/>
    <cellStyle name="vnhead1 3 4 2 2 3 4" xfId="20860" xr:uid="{00000000-0005-0000-0000-000079140000}"/>
    <cellStyle name="vnhead1 3 4 2 2 4" xfId="12296" xr:uid="{00000000-0005-0000-0000-00007A140000}"/>
    <cellStyle name="vnhead1 3 4 2 2 5" xfId="16613" xr:uid="{00000000-0005-0000-0000-00007B140000}"/>
    <cellStyle name="vnhead1 3 4 2 2 6" xfId="18917" xr:uid="{00000000-0005-0000-0000-00007C140000}"/>
    <cellStyle name="vnhead1 3 4 2 3" xfId="5368" xr:uid="{00000000-0005-0000-0000-00007D140000}"/>
    <cellStyle name="vnhead1 3 4 2 3 2" xfId="9714" xr:uid="{00000000-0005-0000-0000-00007E140000}"/>
    <cellStyle name="vnhead1 3 4 2 3 2 2" xfId="16525" xr:uid="{00000000-0005-0000-0000-00007F140000}"/>
    <cellStyle name="vnhead1 3 4 2 3 2 3" xfId="18544" xr:uid="{00000000-0005-0000-0000-000080140000}"/>
    <cellStyle name="vnhead1 3 4 2 3 2 4" xfId="23070" xr:uid="{00000000-0005-0000-0000-000081140000}"/>
    <cellStyle name="vnhead1 3 4 2 3 3" xfId="13487" xr:uid="{00000000-0005-0000-0000-000082140000}"/>
    <cellStyle name="vnhead1 3 4 2 3 4" xfId="11815" xr:uid="{00000000-0005-0000-0000-000083140000}"/>
    <cellStyle name="vnhead1 3 4 2 3 5" xfId="21805" xr:uid="{00000000-0005-0000-0000-000084140000}"/>
    <cellStyle name="vnhead1 3 4 2 4" xfId="7895" xr:uid="{00000000-0005-0000-0000-000085140000}"/>
    <cellStyle name="vnhead1 3 4 2 4 2" xfId="15077" xr:uid="{00000000-0005-0000-0000-000086140000}"/>
    <cellStyle name="vnhead1 3 4 2 4 3" xfId="17386" xr:uid="{00000000-0005-0000-0000-000087140000}"/>
    <cellStyle name="vnhead1 3 4 2 4 4" xfId="21007" xr:uid="{00000000-0005-0000-0000-000088140000}"/>
    <cellStyle name="vnhead1 3 4 2 5" xfId="9036" xr:uid="{00000000-0005-0000-0000-000089140000}"/>
    <cellStyle name="vnhead1 3 4 2 5 2" xfId="17982" xr:uid="{00000000-0005-0000-0000-00008A140000}"/>
    <cellStyle name="vnhead1 3 4 2 5 3" xfId="22551" xr:uid="{00000000-0005-0000-0000-00008B140000}"/>
    <cellStyle name="vnhead1 3 4 2 5 4" xfId="20709" xr:uid="{00000000-0005-0000-0000-00008C140000}"/>
    <cellStyle name="vnhead1 3 4 2 6" xfId="10138" xr:uid="{00000000-0005-0000-0000-00008D140000}"/>
    <cellStyle name="vnhead1 3 4 3" xfId="3112" xr:uid="{00000000-0005-0000-0000-00008E140000}"/>
    <cellStyle name="vnhead1 3 4 3 2" xfId="9489" xr:uid="{00000000-0005-0000-0000-00008F140000}"/>
    <cellStyle name="vnhead1 3 4 3 2 2" xfId="16300" xr:uid="{00000000-0005-0000-0000-000090140000}"/>
    <cellStyle name="vnhead1 3 4 3 2 3" xfId="18376" xr:uid="{00000000-0005-0000-0000-000091140000}"/>
    <cellStyle name="vnhead1 3 4 3 2 4" xfId="18921" xr:uid="{00000000-0005-0000-0000-000092140000}"/>
    <cellStyle name="vnhead1 3 4 3 3" xfId="11827" xr:uid="{00000000-0005-0000-0000-000093140000}"/>
    <cellStyle name="vnhead1 3 4 3 4" xfId="14214" xr:uid="{00000000-0005-0000-0000-000094140000}"/>
    <cellStyle name="vnhead1 3 4 3 5" xfId="21557" xr:uid="{00000000-0005-0000-0000-000095140000}"/>
    <cellStyle name="vnhead1 3 4 4" xfId="4702" xr:uid="{00000000-0005-0000-0000-000096140000}"/>
    <cellStyle name="vnhead1 3 4 4 2" xfId="9625" xr:uid="{00000000-0005-0000-0000-000097140000}"/>
    <cellStyle name="vnhead1 3 4 4 2 2" xfId="16436" xr:uid="{00000000-0005-0000-0000-000098140000}"/>
    <cellStyle name="vnhead1 3 4 4 2 3" xfId="18476" xr:uid="{00000000-0005-0000-0000-000099140000}"/>
    <cellStyle name="vnhead1 3 4 4 2 4" xfId="23002" xr:uid="{00000000-0005-0000-0000-00009A140000}"/>
    <cellStyle name="vnhead1 3 4 4 3" xfId="12993" xr:uid="{00000000-0005-0000-0000-00009B140000}"/>
    <cellStyle name="vnhead1 3 4 4 4" xfId="14966" xr:uid="{00000000-0005-0000-0000-00009C140000}"/>
    <cellStyle name="vnhead1 3 4 4 5" xfId="21427" xr:uid="{00000000-0005-0000-0000-00009D140000}"/>
    <cellStyle name="vnhead1 3 4 5" xfId="6893" xr:uid="{00000000-0005-0000-0000-00009E140000}"/>
    <cellStyle name="vnhead1 3 4 5 2" xfId="14465" xr:uid="{00000000-0005-0000-0000-00009F140000}"/>
    <cellStyle name="vnhead1 3 4 5 3" xfId="17117" xr:uid="{00000000-0005-0000-0000-0000A0140000}"/>
    <cellStyle name="vnhead1 3 4 5 4" xfId="21571" xr:uid="{00000000-0005-0000-0000-0000A1140000}"/>
    <cellStyle name="vnhead1 3 4 6" xfId="8887" xr:uid="{00000000-0005-0000-0000-0000A2140000}"/>
    <cellStyle name="vnhead1 3 4 6 2" xfId="15728" xr:uid="{00000000-0005-0000-0000-0000A3140000}"/>
    <cellStyle name="vnhead1 3 4 6 3" xfId="17878" xr:uid="{00000000-0005-0000-0000-0000A4140000}"/>
    <cellStyle name="vnhead1 3 4 6 4" xfId="20939" xr:uid="{00000000-0005-0000-0000-0000A5140000}"/>
    <cellStyle name="vnhead1 3 4 7" xfId="12405" xr:uid="{00000000-0005-0000-0000-0000A6140000}"/>
    <cellStyle name="vnhead1 3 5" xfId="2006" xr:uid="{00000000-0005-0000-0000-0000A7140000}"/>
    <cellStyle name="vnhead1 3 5 2" xfId="3773" xr:uid="{00000000-0005-0000-0000-0000A8140000}"/>
    <cellStyle name="vnhead1 3 5 2 2" xfId="8755" xr:uid="{00000000-0005-0000-0000-0000A9140000}"/>
    <cellStyle name="vnhead1 3 5 2 2 2" xfId="17793" xr:uid="{00000000-0005-0000-0000-0000AA140000}"/>
    <cellStyle name="vnhead1 3 5 2 2 3" xfId="22437" xr:uid="{00000000-0005-0000-0000-0000AB140000}"/>
    <cellStyle name="vnhead1 3 5 2 2 4" xfId="21607" xr:uid="{00000000-0005-0000-0000-0000AC140000}"/>
    <cellStyle name="vnhead1 3 5 2 3" xfId="9573" xr:uid="{00000000-0005-0000-0000-0000AD140000}"/>
    <cellStyle name="vnhead1 3 5 2 3 2" xfId="16384" xr:uid="{00000000-0005-0000-0000-0000AE140000}"/>
    <cellStyle name="vnhead1 3 5 2 3 3" xfId="18439" xr:uid="{00000000-0005-0000-0000-0000AF140000}"/>
    <cellStyle name="vnhead1 3 5 2 3 4" xfId="20855" xr:uid="{00000000-0005-0000-0000-0000B0140000}"/>
    <cellStyle name="vnhead1 3 5 2 4" xfId="12291" xr:uid="{00000000-0005-0000-0000-0000B1140000}"/>
    <cellStyle name="vnhead1 3 5 2 5" xfId="16601" xr:uid="{00000000-0005-0000-0000-0000B2140000}"/>
    <cellStyle name="vnhead1 3 5 2 6" xfId="21210" xr:uid="{00000000-0005-0000-0000-0000B3140000}"/>
    <cellStyle name="vnhead1 3 5 3" xfId="5363" xr:uid="{00000000-0005-0000-0000-0000B4140000}"/>
    <cellStyle name="vnhead1 3 5 3 2" xfId="9709" xr:uid="{00000000-0005-0000-0000-0000B5140000}"/>
    <cellStyle name="vnhead1 3 5 3 2 2" xfId="16520" xr:uid="{00000000-0005-0000-0000-0000B6140000}"/>
    <cellStyle name="vnhead1 3 5 3 2 3" xfId="18539" xr:uid="{00000000-0005-0000-0000-0000B7140000}"/>
    <cellStyle name="vnhead1 3 5 3 2 4" xfId="23065" xr:uid="{00000000-0005-0000-0000-0000B8140000}"/>
    <cellStyle name="vnhead1 3 5 3 3" xfId="13482" xr:uid="{00000000-0005-0000-0000-0000B9140000}"/>
    <cellStyle name="vnhead1 3 5 3 4" xfId="13311" xr:uid="{00000000-0005-0000-0000-0000BA140000}"/>
    <cellStyle name="vnhead1 3 5 3 5" xfId="19449" xr:uid="{00000000-0005-0000-0000-0000BB140000}"/>
    <cellStyle name="vnhead1 3 5 4" xfId="7890" xr:uid="{00000000-0005-0000-0000-0000BC140000}"/>
    <cellStyle name="vnhead1 3 5 4 2" xfId="15072" xr:uid="{00000000-0005-0000-0000-0000BD140000}"/>
    <cellStyle name="vnhead1 3 5 4 3" xfId="17381" xr:uid="{00000000-0005-0000-0000-0000BE140000}"/>
    <cellStyle name="vnhead1 3 5 4 4" xfId="22687" xr:uid="{00000000-0005-0000-0000-0000BF140000}"/>
    <cellStyle name="vnhead1 3 5 5" xfId="9031" xr:uid="{00000000-0005-0000-0000-0000C0140000}"/>
    <cellStyle name="vnhead1 3 5 5 2" xfId="17977" xr:uid="{00000000-0005-0000-0000-0000C1140000}"/>
    <cellStyle name="vnhead1 3 5 5 3" xfId="22546" xr:uid="{00000000-0005-0000-0000-0000C2140000}"/>
    <cellStyle name="vnhead1 3 5 5 4" xfId="22007" xr:uid="{00000000-0005-0000-0000-0000C3140000}"/>
    <cellStyle name="vnhead1 3 5 6" xfId="14193" xr:uid="{00000000-0005-0000-0000-0000C4140000}"/>
    <cellStyle name="vnhead1 3 6" xfId="2923" xr:uid="{00000000-0005-0000-0000-0000C5140000}"/>
    <cellStyle name="vnhead1 3 6 2" xfId="9457" xr:uid="{00000000-0005-0000-0000-0000C6140000}"/>
    <cellStyle name="vnhead1 3 6 2 2" xfId="16268" xr:uid="{00000000-0005-0000-0000-0000C7140000}"/>
    <cellStyle name="vnhead1 3 6 2 3" xfId="18356" xr:uid="{00000000-0005-0000-0000-0000C8140000}"/>
    <cellStyle name="vnhead1 3 6 2 4" xfId="21952" xr:uid="{00000000-0005-0000-0000-0000C9140000}"/>
    <cellStyle name="vnhead1 3 6 3" xfId="11660" xr:uid="{00000000-0005-0000-0000-0000CA140000}"/>
    <cellStyle name="vnhead1 3 6 4" xfId="12824" xr:uid="{00000000-0005-0000-0000-0000CB140000}"/>
    <cellStyle name="vnhead1 3 6 5" xfId="20117" xr:uid="{00000000-0005-0000-0000-0000CC140000}"/>
    <cellStyle name="vnhead1 3 7" xfId="4513" xr:uid="{00000000-0005-0000-0000-0000CD140000}"/>
    <cellStyle name="vnhead1 3 7 2" xfId="9593" xr:uid="{00000000-0005-0000-0000-0000CE140000}"/>
    <cellStyle name="vnhead1 3 7 2 2" xfId="16404" xr:uid="{00000000-0005-0000-0000-0000CF140000}"/>
    <cellStyle name="vnhead1 3 7 2 3" xfId="18456" xr:uid="{00000000-0005-0000-0000-0000D0140000}"/>
    <cellStyle name="vnhead1 3 7 2 4" xfId="20213" xr:uid="{00000000-0005-0000-0000-0000D1140000}"/>
    <cellStyle name="vnhead1 3 7 3" xfId="12827" xr:uid="{00000000-0005-0000-0000-0000D2140000}"/>
    <cellStyle name="vnhead1 3 7 4" xfId="10960" xr:uid="{00000000-0005-0000-0000-0000D3140000}"/>
    <cellStyle name="vnhead1 3 7 5" xfId="21096" xr:uid="{00000000-0005-0000-0000-0000D4140000}"/>
    <cellStyle name="vnhead1 3 8" xfId="6619" xr:uid="{00000000-0005-0000-0000-0000D5140000}"/>
    <cellStyle name="vnhead1 3 8 2" xfId="14275" xr:uid="{00000000-0005-0000-0000-0000D6140000}"/>
    <cellStyle name="vnhead1 3 8 3" xfId="17019" xr:uid="{00000000-0005-0000-0000-0000D7140000}"/>
    <cellStyle name="vnhead1 3 8 4" xfId="19187" xr:uid="{00000000-0005-0000-0000-0000D8140000}"/>
    <cellStyle name="vnhead1 3 9" xfId="8793" xr:uid="{00000000-0005-0000-0000-0000D9140000}"/>
    <cellStyle name="vnhead1 3 9 2" xfId="17810" xr:uid="{00000000-0005-0000-0000-0000DA140000}"/>
    <cellStyle name="vnhead1 3 9 3" xfId="22462" xr:uid="{00000000-0005-0000-0000-0000DB140000}"/>
    <cellStyle name="vnhead1 3 9 4" xfId="20309" xr:uid="{00000000-0005-0000-0000-0000DC140000}"/>
    <cellStyle name="vnhead1 4" xfId="716" xr:uid="{00000000-0005-0000-0000-0000DD140000}"/>
    <cellStyle name="vnhead1 4 2" xfId="982" xr:uid="{00000000-0005-0000-0000-0000DE140000}"/>
    <cellStyle name="vnhead1 4 2 2" xfId="2013" xr:uid="{00000000-0005-0000-0000-0000DF140000}"/>
    <cellStyle name="vnhead1 4 2 2 2" xfId="3780" xr:uid="{00000000-0005-0000-0000-0000E0140000}"/>
    <cellStyle name="vnhead1 4 2 2 2 2" xfId="8762" xr:uid="{00000000-0005-0000-0000-0000E1140000}"/>
    <cellStyle name="vnhead1 4 2 2 2 2 2" xfId="17800" xr:uid="{00000000-0005-0000-0000-0000E2140000}"/>
    <cellStyle name="vnhead1 4 2 2 2 2 3" xfId="22444" xr:uid="{00000000-0005-0000-0000-0000E3140000}"/>
    <cellStyle name="vnhead1 4 2 2 2 2 4" xfId="19167" xr:uid="{00000000-0005-0000-0000-0000E4140000}"/>
    <cellStyle name="vnhead1 4 2 2 2 3" xfId="9580" xr:uid="{00000000-0005-0000-0000-0000E5140000}"/>
    <cellStyle name="vnhead1 4 2 2 2 3 2" xfId="16391" xr:uid="{00000000-0005-0000-0000-0000E6140000}"/>
    <cellStyle name="vnhead1 4 2 2 2 3 3" xfId="18446" xr:uid="{00000000-0005-0000-0000-0000E7140000}"/>
    <cellStyle name="vnhead1 4 2 2 2 3 4" xfId="19504" xr:uid="{00000000-0005-0000-0000-0000E8140000}"/>
    <cellStyle name="vnhead1 4 2 2 2 4" xfId="12298" xr:uid="{00000000-0005-0000-0000-0000E9140000}"/>
    <cellStyle name="vnhead1 4 2 2 2 5" xfId="16600" xr:uid="{00000000-0005-0000-0000-0000EA140000}"/>
    <cellStyle name="vnhead1 4 2 2 2 6" xfId="21377" xr:uid="{00000000-0005-0000-0000-0000EB140000}"/>
    <cellStyle name="vnhead1 4 2 2 3" xfId="5370" xr:uid="{00000000-0005-0000-0000-0000EC140000}"/>
    <cellStyle name="vnhead1 4 2 2 3 2" xfId="9716" xr:uid="{00000000-0005-0000-0000-0000ED140000}"/>
    <cellStyle name="vnhead1 4 2 2 3 2 2" xfId="16527" xr:uid="{00000000-0005-0000-0000-0000EE140000}"/>
    <cellStyle name="vnhead1 4 2 2 3 2 3" xfId="18546" xr:uid="{00000000-0005-0000-0000-0000EF140000}"/>
    <cellStyle name="vnhead1 4 2 2 3 2 4" xfId="23072" xr:uid="{00000000-0005-0000-0000-0000F0140000}"/>
    <cellStyle name="vnhead1 4 2 2 3 3" xfId="13489" xr:uid="{00000000-0005-0000-0000-0000F1140000}"/>
    <cellStyle name="vnhead1 4 2 2 3 4" xfId="13312" xr:uid="{00000000-0005-0000-0000-0000F2140000}"/>
    <cellStyle name="vnhead1 4 2 2 3 5" xfId="21804" xr:uid="{00000000-0005-0000-0000-0000F3140000}"/>
    <cellStyle name="vnhead1 4 2 2 4" xfId="7897" xr:uid="{00000000-0005-0000-0000-0000F4140000}"/>
    <cellStyle name="vnhead1 4 2 2 4 2" xfId="15079" xr:uid="{00000000-0005-0000-0000-0000F5140000}"/>
    <cellStyle name="vnhead1 4 2 2 4 3" xfId="17388" xr:uid="{00000000-0005-0000-0000-0000F6140000}"/>
    <cellStyle name="vnhead1 4 2 2 4 4" xfId="20367" xr:uid="{00000000-0005-0000-0000-0000F7140000}"/>
    <cellStyle name="vnhead1 4 2 2 5" xfId="9038" xr:uid="{00000000-0005-0000-0000-0000F8140000}"/>
    <cellStyle name="vnhead1 4 2 2 5 2" xfId="17984" xr:uid="{00000000-0005-0000-0000-0000F9140000}"/>
    <cellStyle name="vnhead1 4 2 2 5 3" xfId="22553" xr:uid="{00000000-0005-0000-0000-0000FA140000}"/>
    <cellStyle name="vnhead1 4 2 2 5 4" xfId="22008" xr:uid="{00000000-0005-0000-0000-0000FB140000}"/>
    <cellStyle name="vnhead1 4 2 2 6" xfId="15180" xr:uid="{00000000-0005-0000-0000-0000FC140000}"/>
    <cellStyle name="vnhead1 4 2 3" xfId="3122" xr:uid="{00000000-0005-0000-0000-0000FD140000}"/>
    <cellStyle name="vnhead1 4 2 3 2" xfId="9495" xr:uid="{00000000-0005-0000-0000-0000FE140000}"/>
    <cellStyle name="vnhead1 4 2 3 2 2" xfId="16306" xr:uid="{00000000-0005-0000-0000-0000FF140000}"/>
    <cellStyle name="vnhead1 4 2 3 2 3" xfId="18382" xr:uid="{00000000-0005-0000-0000-000000150000}"/>
    <cellStyle name="vnhead1 4 2 3 2 4" xfId="19511" xr:uid="{00000000-0005-0000-0000-000001150000}"/>
    <cellStyle name="vnhead1 4 2 3 3" xfId="11837" xr:uid="{00000000-0005-0000-0000-000002150000}"/>
    <cellStyle name="vnhead1 4 2 3 4" xfId="10159" xr:uid="{00000000-0005-0000-0000-000003150000}"/>
    <cellStyle name="vnhead1 4 2 3 5" xfId="20193" xr:uid="{00000000-0005-0000-0000-000004150000}"/>
    <cellStyle name="vnhead1 4 2 4" xfId="4712" xr:uid="{00000000-0005-0000-0000-000005150000}"/>
    <cellStyle name="vnhead1 4 2 4 2" xfId="9631" xr:uid="{00000000-0005-0000-0000-000006150000}"/>
    <cellStyle name="vnhead1 4 2 4 2 2" xfId="16442" xr:uid="{00000000-0005-0000-0000-000007150000}"/>
    <cellStyle name="vnhead1 4 2 4 2 3" xfId="18482" xr:uid="{00000000-0005-0000-0000-000008150000}"/>
    <cellStyle name="vnhead1 4 2 4 2 4" xfId="23008" xr:uid="{00000000-0005-0000-0000-000009150000}"/>
    <cellStyle name="vnhead1 4 2 4 3" xfId="13003" xr:uid="{00000000-0005-0000-0000-00000A150000}"/>
    <cellStyle name="vnhead1 4 2 4 4" xfId="12188" xr:uid="{00000000-0005-0000-0000-00000B150000}"/>
    <cellStyle name="vnhead1 4 2 4 5" xfId="22220" xr:uid="{00000000-0005-0000-0000-00000C150000}"/>
    <cellStyle name="vnhead1 4 2 5" xfId="6914" xr:uid="{00000000-0005-0000-0000-00000D150000}"/>
    <cellStyle name="vnhead1 4 2 5 2" xfId="14479" xr:uid="{00000000-0005-0000-0000-00000E150000}"/>
    <cellStyle name="vnhead1 4 2 5 3" xfId="17123" xr:uid="{00000000-0005-0000-0000-00000F150000}"/>
    <cellStyle name="vnhead1 4 2 5 4" xfId="21623" xr:uid="{00000000-0005-0000-0000-000010150000}"/>
    <cellStyle name="vnhead1 4 2 6" xfId="8896" xr:uid="{00000000-0005-0000-0000-000011150000}"/>
    <cellStyle name="vnhead1 4 2 6 2" xfId="15737" xr:uid="{00000000-0005-0000-0000-000012150000}"/>
    <cellStyle name="vnhead1 4 2 6 3" xfId="17884" xr:uid="{00000000-0005-0000-0000-000013150000}"/>
    <cellStyle name="vnhead1 4 2 6 4" xfId="21820" xr:uid="{00000000-0005-0000-0000-000014150000}"/>
    <cellStyle name="vnhead1 4 2 7" xfId="10633" xr:uid="{00000000-0005-0000-0000-000015150000}"/>
    <cellStyle name="vnhead1 4 3" xfId="2012" xr:uid="{00000000-0005-0000-0000-000016150000}"/>
    <cellStyle name="vnhead1 4 3 2" xfId="3779" xr:uid="{00000000-0005-0000-0000-000017150000}"/>
    <cellStyle name="vnhead1 4 3 2 2" xfId="8761" xr:uid="{00000000-0005-0000-0000-000018150000}"/>
    <cellStyle name="vnhead1 4 3 2 2 2" xfId="17799" xr:uid="{00000000-0005-0000-0000-000019150000}"/>
    <cellStyle name="vnhead1 4 3 2 2 3" xfId="22443" xr:uid="{00000000-0005-0000-0000-00001A150000}"/>
    <cellStyle name="vnhead1 4 3 2 2 4" xfId="19601" xr:uid="{00000000-0005-0000-0000-00001B150000}"/>
    <cellStyle name="vnhead1 4 3 2 3" xfId="9579" xr:uid="{00000000-0005-0000-0000-00001C150000}"/>
    <cellStyle name="vnhead1 4 3 2 3 2" xfId="16390" xr:uid="{00000000-0005-0000-0000-00001D150000}"/>
    <cellStyle name="vnhead1 4 3 2 3 3" xfId="18445" xr:uid="{00000000-0005-0000-0000-00001E150000}"/>
    <cellStyle name="vnhead1 4 3 2 3 4" xfId="20214" xr:uid="{00000000-0005-0000-0000-00001F150000}"/>
    <cellStyle name="vnhead1 4 3 2 4" xfId="12297" xr:uid="{00000000-0005-0000-0000-000020150000}"/>
    <cellStyle name="vnhead1 4 3 2 5" xfId="16551" xr:uid="{00000000-0005-0000-0000-000021150000}"/>
    <cellStyle name="vnhead1 4 3 2 6" xfId="22452" xr:uid="{00000000-0005-0000-0000-000022150000}"/>
    <cellStyle name="vnhead1 4 3 3" xfId="5369" xr:uid="{00000000-0005-0000-0000-000023150000}"/>
    <cellStyle name="vnhead1 4 3 3 2" xfId="9715" xr:uid="{00000000-0005-0000-0000-000024150000}"/>
    <cellStyle name="vnhead1 4 3 3 2 2" xfId="16526" xr:uid="{00000000-0005-0000-0000-000025150000}"/>
    <cellStyle name="vnhead1 4 3 3 2 3" xfId="18545" xr:uid="{00000000-0005-0000-0000-000026150000}"/>
    <cellStyle name="vnhead1 4 3 3 2 4" xfId="23071" xr:uid="{00000000-0005-0000-0000-000027150000}"/>
    <cellStyle name="vnhead1 4 3 3 3" xfId="13488" xr:uid="{00000000-0005-0000-0000-000028150000}"/>
    <cellStyle name="vnhead1 4 3 3 4" xfId="14924" xr:uid="{00000000-0005-0000-0000-000029150000}"/>
    <cellStyle name="vnhead1 4 3 3 5" xfId="19375" xr:uid="{00000000-0005-0000-0000-00002A150000}"/>
    <cellStyle name="vnhead1 4 3 4" xfId="7896" xr:uid="{00000000-0005-0000-0000-00002B150000}"/>
    <cellStyle name="vnhead1 4 3 4 2" xfId="15078" xr:uid="{00000000-0005-0000-0000-00002C150000}"/>
    <cellStyle name="vnhead1 4 3 4 3" xfId="17387" xr:uid="{00000000-0005-0000-0000-00002D150000}"/>
    <cellStyle name="vnhead1 4 3 4 4" xfId="22699" xr:uid="{00000000-0005-0000-0000-00002E150000}"/>
    <cellStyle name="vnhead1 4 3 5" xfId="9037" xr:uid="{00000000-0005-0000-0000-00002F150000}"/>
    <cellStyle name="vnhead1 4 3 5 2" xfId="17983" xr:uid="{00000000-0005-0000-0000-000030150000}"/>
    <cellStyle name="vnhead1 4 3 5 3" xfId="22552" xr:uid="{00000000-0005-0000-0000-000031150000}"/>
    <cellStyle name="vnhead1 4 3 5 4" xfId="20068" xr:uid="{00000000-0005-0000-0000-000032150000}"/>
    <cellStyle name="vnhead1 4 3 6" xfId="14170" xr:uid="{00000000-0005-0000-0000-000033150000}"/>
    <cellStyle name="vnhead1 4 4" xfId="2971" xr:uid="{00000000-0005-0000-0000-000034150000}"/>
    <cellStyle name="vnhead1 4 4 2" xfId="9463" xr:uid="{00000000-0005-0000-0000-000035150000}"/>
    <cellStyle name="vnhead1 4 4 2 2" xfId="16274" xr:uid="{00000000-0005-0000-0000-000036150000}"/>
    <cellStyle name="vnhead1 4 4 2 3" xfId="18360" xr:uid="{00000000-0005-0000-0000-000037150000}"/>
    <cellStyle name="vnhead1 4 4 2 4" xfId="21951" xr:uid="{00000000-0005-0000-0000-000038150000}"/>
    <cellStyle name="vnhead1 4 4 3" xfId="11708" xr:uid="{00000000-0005-0000-0000-000039150000}"/>
    <cellStyle name="vnhead1 4 4 4" xfId="12794" xr:uid="{00000000-0005-0000-0000-00003A150000}"/>
    <cellStyle name="vnhead1 4 4 5" xfId="20006" xr:uid="{00000000-0005-0000-0000-00003B150000}"/>
    <cellStyle name="vnhead1 4 5" xfId="4561" xr:uid="{00000000-0005-0000-0000-00003C150000}"/>
    <cellStyle name="vnhead1 4 5 2" xfId="9599" xr:uid="{00000000-0005-0000-0000-00003D150000}"/>
    <cellStyle name="vnhead1 4 5 2 2" xfId="16410" xr:uid="{00000000-0005-0000-0000-00003E150000}"/>
    <cellStyle name="vnhead1 4 5 2 3" xfId="18460" xr:uid="{00000000-0005-0000-0000-00003F150000}"/>
    <cellStyle name="vnhead1 4 5 2 4" xfId="20211" xr:uid="{00000000-0005-0000-0000-000040150000}"/>
    <cellStyle name="vnhead1 4 5 3" xfId="12875" xr:uid="{00000000-0005-0000-0000-000041150000}"/>
    <cellStyle name="vnhead1 4 5 4" xfId="12977" xr:uid="{00000000-0005-0000-0000-000042150000}"/>
    <cellStyle name="vnhead1 4 5 5" xfId="21090" xr:uid="{00000000-0005-0000-0000-000043150000}"/>
    <cellStyle name="vnhead1 4 6" xfId="6676" xr:uid="{00000000-0005-0000-0000-000044150000}"/>
    <cellStyle name="vnhead1 4 6 2" xfId="14322" xr:uid="{00000000-0005-0000-0000-000045150000}"/>
    <cellStyle name="vnhead1 4 6 3" xfId="17057" xr:uid="{00000000-0005-0000-0000-000046150000}"/>
    <cellStyle name="vnhead1 4 6 4" xfId="19679" xr:uid="{00000000-0005-0000-0000-000047150000}"/>
    <cellStyle name="vnhead1 4 7" xfId="8839" xr:uid="{00000000-0005-0000-0000-000048150000}"/>
    <cellStyle name="vnhead1 4 7 2" xfId="15680" xr:uid="{00000000-0005-0000-0000-000049150000}"/>
    <cellStyle name="vnhead1 4 7 3" xfId="17850" xr:uid="{00000000-0005-0000-0000-00004A150000}"/>
    <cellStyle name="vnhead1 4 7 4" xfId="20946" xr:uid="{00000000-0005-0000-0000-00004B150000}"/>
    <cellStyle name="vnhead1 4 8" xfId="10091" xr:uid="{00000000-0005-0000-0000-00004C150000}"/>
    <cellStyle name="vnhead1 5" xfId="829" xr:uid="{00000000-0005-0000-0000-00004D150000}"/>
    <cellStyle name="vnhead1 5 2" xfId="2014" xr:uid="{00000000-0005-0000-0000-00004E150000}"/>
    <cellStyle name="vnhead1 5 2 2" xfId="3781" xr:uid="{00000000-0005-0000-0000-00004F150000}"/>
    <cellStyle name="vnhead1 5 2 2 2" xfId="8763" xr:uid="{00000000-0005-0000-0000-000050150000}"/>
    <cellStyle name="vnhead1 5 2 2 2 2" xfId="17801" xr:uid="{00000000-0005-0000-0000-000051150000}"/>
    <cellStyle name="vnhead1 5 2 2 2 3" xfId="22445" xr:uid="{00000000-0005-0000-0000-000052150000}"/>
    <cellStyle name="vnhead1 5 2 2 2 4" xfId="18935" xr:uid="{00000000-0005-0000-0000-000053150000}"/>
    <cellStyle name="vnhead1 5 2 2 3" xfId="9581" xr:uid="{00000000-0005-0000-0000-000054150000}"/>
    <cellStyle name="vnhead1 5 2 2 3 2" xfId="16392" xr:uid="{00000000-0005-0000-0000-000055150000}"/>
    <cellStyle name="vnhead1 5 2 2 3 3" xfId="18447" xr:uid="{00000000-0005-0000-0000-000056150000}"/>
    <cellStyle name="vnhead1 5 2 2 3 4" xfId="19447" xr:uid="{00000000-0005-0000-0000-000057150000}"/>
    <cellStyle name="vnhead1 5 2 2 4" xfId="12299" xr:uid="{00000000-0005-0000-0000-000058150000}"/>
    <cellStyle name="vnhead1 5 2 2 5" xfId="16542" xr:uid="{00000000-0005-0000-0000-000059150000}"/>
    <cellStyle name="vnhead1 5 2 2 6" xfId="22352" xr:uid="{00000000-0005-0000-0000-00005A150000}"/>
    <cellStyle name="vnhead1 5 2 3" xfId="5371" xr:uid="{00000000-0005-0000-0000-00005B150000}"/>
    <cellStyle name="vnhead1 5 2 3 2" xfId="9717" xr:uid="{00000000-0005-0000-0000-00005C150000}"/>
    <cellStyle name="vnhead1 5 2 3 2 2" xfId="16528" xr:uid="{00000000-0005-0000-0000-00005D150000}"/>
    <cellStyle name="vnhead1 5 2 3 2 3" xfId="18547" xr:uid="{00000000-0005-0000-0000-00005E150000}"/>
    <cellStyle name="vnhead1 5 2 3 2 4" xfId="23073" xr:uid="{00000000-0005-0000-0000-00005F150000}"/>
    <cellStyle name="vnhead1 5 2 3 3" xfId="13490" xr:uid="{00000000-0005-0000-0000-000060150000}"/>
    <cellStyle name="vnhead1 5 2 3 4" xfId="12146" xr:uid="{00000000-0005-0000-0000-000061150000}"/>
    <cellStyle name="vnhead1 5 2 3 5" xfId="19374" xr:uid="{00000000-0005-0000-0000-000062150000}"/>
    <cellStyle name="vnhead1 5 2 4" xfId="7898" xr:uid="{00000000-0005-0000-0000-000063150000}"/>
    <cellStyle name="vnhead1 5 2 4 2" xfId="15080" xr:uid="{00000000-0005-0000-0000-000064150000}"/>
    <cellStyle name="vnhead1 5 2 4 3" xfId="17389" xr:uid="{00000000-0005-0000-0000-000065150000}"/>
    <cellStyle name="vnhead1 5 2 4 4" xfId="19655" xr:uid="{00000000-0005-0000-0000-000066150000}"/>
    <cellStyle name="vnhead1 5 2 5" xfId="9039" xr:uid="{00000000-0005-0000-0000-000067150000}"/>
    <cellStyle name="vnhead1 5 2 5 2" xfId="17985" xr:uid="{00000000-0005-0000-0000-000068150000}"/>
    <cellStyle name="vnhead1 5 2 5 3" xfId="22554" xr:uid="{00000000-0005-0000-0000-000069150000}"/>
    <cellStyle name="vnhead1 5 2 5 4" xfId="20928" xr:uid="{00000000-0005-0000-0000-00006A150000}"/>
    <cellStyle name="vnhead1 5 2 6" xfId="11166" xr:uid="{00000000-0005-0000-0000-00006B150000}"/>
    <cellStyle name="vnhead1 5 3" xfId="3041" xr:uid="{00000000-0005-0000-0000-00006C150000}"/>
    <cellStyle name="vnhead1 5 3 2" xfId="9473" xr:uid="{00000000-0005-0000-0000-00006D150000}"/>
    <cellStyle name="vnhead1 5 3 2 2" xfId="16284" xr:uid="{00000000-0005-0000-0000-00006E150000}"/>
    <cellStyle name="vnhead1 5 3 2 3" xfId="18368" xr:uid="{00000000-0005-0000-0000-00006F150000}"/>
    <cellStyle name="vnhead1 5 3 2 4" xfId="20226" xr:uid="{00000000-0005-0000-0000-000070150000}"/>
    <cellStyle name="vnhead1 5 3 3" xfId="11775" xr:uid="{00000000-0005-0000-0000-000071150000}"/>
    <cellStyle name="vnhead1 5 3 4" xfId="10284" xr:uid="{00000000-0005-0000-0000-000072150000}"/>
    <cellStyle name="vnhead1 5 3 5" xfId="20728" xr:uid="{00000000-0005-0000-0000-000073150000}"/>
    <cellStyle name="vnhead1 5 4" xfId="4631" xr:uid="{00000000-0005-0000-0000-000074150000}"/>
    <cellStyle name="vnhead1 5 4 2" xfId="9609" xr:uid="{00000000-0005-0000-0000-000075150000}"/>
    <cellStyle name="vnhead1 5 4 2 2" xfId="16420" xr:uid="{00000000-0005-0000-0000-000076150000}"/>
    <cellStyle name="vnhead1 5 4 2 3" xfId="18468" xr:uid="{00000000-0005-0000-0000-000077150000}"/>
    <cellStyle name="vnhead1 5 4 2 4" xfId="18920" xr:uid="{00000000-0005-0000-0000-000078150000}"/>
    <cellStyle name="vnhead1 5 4 3" xfId="12943" xr:uid="{00000000-0005-0000-0000-000079150000}"/>
    <cellStyle name="vnhead1 5 4 4" xfId="13358" xr:uid="{00000000-0005-0000-0000-00007A150000}"/>
    <cellStyle name="vnhead1 5 4 5" xfId="21845" xr:uid="{00000000-0005-0000-0000-00007B150000}"/>
    <cellStyle name="vnhead1 5 5" xfId="6774" xr:uid="{00000000-0005-0000-0000-00007C150000}"/>
    <cellStyle name="vnhead1 5 5 2" xfId="14394" xr:uid="{00000000-0005-0000-0000-00007D150000}"/>
    <cellStyle name="vnhead1 5 5 3" xfId="17111" xr:uid="{00000000-0005-0000-0000-00007E150000}"/>
    <cellStyle name="vnhead1 5 5 4" xfId="22564" xr:uid="{00000000-0005-0000-0000-00007F150000}"/>
    <cellStyle name="vnhead1 5 6" xfId="8863" xr:uid="{00000000-0005-0000-0000-000080150000}"/>
    <cellStyle name="vnhead1 5 6 2" xfId="15704" xr:uid="{00000000-0005-0000-0000-000081150000}"/>
    <cellStyle name="vnhead1 5 6 3" xfId="17866" xr:uid="{00000000-0005-0000-0000-000082150000}"/>
    <cellStyle name="vnhead1 5 6 4" xfId="20692" xr:uid="{00000000-0005-0000-0000-000083150000}"/>
    <cellStyle name="vnhead1 5 7" xfId="13195" xr:uid="{00000000-0005-0000-0000-000084150000}"/>
    <cellStyle name="vnhead1 6" xfId="977" xr:uid="{00000000-0005-0000-0000-000085150000}"/>
    <cellStyle name="vnhead1 6 2" xfId="2015" xr:uid="{00000000-0005-0000-0000-000086150000}"/>
    <cellStyle name="vnhead1 6 2 2" xfId="3782" xr:uid="{00000000-0005-0000-0000-000087150000}"/>
    <cellStyle name="vnhead1 6 2 2 2" xfId="8764" xr:uid="{00000000-0005-0000-0000-000088150000}"/>
    <cellStyle name="vnhead1 6 2 2 2 2" xfId="17802" xr:uid="{00000000-0005-0000-0000-000089150000}"/>
    <cellStyle name="vnhead1 6 2 2 2 3" xfId="22446" xr:uid="{00000000-0005-0000-0000-00008A150000}"/>
    <cellStyle name="vnhead1 6 2 2 2 4" xfId="18850" xr:uid="{00000000-0005-0000-0000-00008B150000}"/>
    <cellStyle name="vnhead1 6 2 2 3" xfId="9582" xr:uid="{00000000-0005-0000-0000-00008C150000}"/>
    <cellStyle name="vnhead1 6 2 2 3 2" xfId="16393" xr:uid="{00000000-0005-0000-0000-00008D150000}"/>
    <cellStyle name="vnhead1 6 2 2 3 3" xfId="18448" xr:uid="{00000000-0005-0000-0000-00008E150000}"/>
    <cellStyle name="vnhead1 6 2 2 3 4" xfId="21808" xr:uid="{00000000-0005-0000-0000-00008F150000}"/>
    <cellStyle name="vnhead1 6 2 2 4" xfId="12300" xr:uid="{00000000-0005-0000-0000-000090150000}"/>
    <cellStyle name="vnhead1 6 2 2 5" xfId="16591" xr:uid="{00000000-0005-0000-0000-000091150000}"/>
    <cellStyle name="vnhead1 6 2 2 6" xfId="21208" xr:uid="{00000000-0005-0000-0000-000092150000}"/>
    <cellStyle name="vnhead1 6 2 3" xfId="5372" xr:uid="{00000000-0005-0000-0000-000093150000}"/>
    <cellStyle name="vnhead1 6 2 3 2" xfId="9718" xr:uid="{00000000-0005-0000-0000-000094150000}"/>
    <cellStyle name="vnhead1 6 2 3 2 2" xfId="16529" xr:uid="{00000000-0005-0000-0000-000095150000}"/>
    <cellStyle name="vnhead1 6 2 3 2 3" xfId="18548" xr:uid="{00000000-0005-0000-0000-000096150000}"/>
    <cellStyle name="vnhead1 6 2 3 2 4" xfId="23074" xr:uid="{00000000-0005-0000-0000-000097150000}"/>
    <cellStyle name="vnhead1 6 2 3 3" xfId="13491" xr:uid="{00000000-0005-0000-0000-000098150000}"/>
    <cellStyle name="vnhead1 6 2 3 4" xfId="10899" xr:uid="{00000000-0005-0000-0000-000099150000}"/>
    <cellStyle name="vnhead1 6 2 3 5" xfId="21803" xr:uid="{00000000-0005-0000-0000-00009A150000}"/>
    <cellStyle name="vnhead1 6 2 4" xfId="7899" xr:uid="{00000000-0005-0000-0000-00009B150000}"/>
    <cellStyle name="vnhead1 6 2 4 2" xfId="15081" xr:uid="{00000000-0005-0000-0000-00009C150000}"/>
    <cellStyle name="vnhead1 6 2 4 3" xfId="17390" xr:uid="{00000000-0005-0000-0000-00009D150000}"/>
    <cellStyle name="vnhead1 6 2 4 4" xfId="19180" xr:uid="{00000000-0005-0000-0000-00009E150000}"/>
    <cellStyle name="vnhead1 6 2 5" xfId="9040" xr:uid="{00000000-0005-0000-0000-00009F150000}"/>
    <cellStyle name="vnhead1 6 2 5 2" xfId="17986" xr:uid="{00000000-0005-0000-0000-0000A0150000}"/>
    <cellStyle name="vnhead1 6 2 5 3" xfId="22555" xr:uid="{00000000-0005-0000-0000-0000A1150000}"/>
    <cellStyle name="vnhead1 6 2 5 4" xfId="20285" xr:uid="{00000000-0005-0000-0000-0000A2150000}"/>
    <cellStyle name="vnhead1 6 2 6" xfId="14392" xr:uid="{00000000-0005-0000-0000-0000A3150000}"/>
    <cellStyle name="vnhead1 6 3" xfId="3120" xr:uid="{00000000-0005-0000-0000-0000A4150000}"/>
    <cellStyle name="vnhead1 6 3 2" xfId="9494" xr:uid="{00000000-0005-0000-0000-0000A5150000}"/>
    <cellStyle name="vnhead1 6 3 2 2" xfId="16305" xr:uid="{00000000-0005-0000-0000-0000A6150000}"/>
    <cellStyle name="vnhead1 6 3 2 3" xfId="18381" xr:uid="{00000000-0005-0000-0000-0000A7150000}"/>
    <cellStyle name="vnhead1 6 3 2 4" xfId="20220" xr:uid="{00000000-0005-0000-0000-0000A8150000}"/>
    <cellStyle name="vnhead1 6 3 3" xfId="11835" xr:uid="{00000000-0005-0000-0000-0000A9150000}"/>
    <cellStyle name="vnhead1 6 3 4" xfId="63" xr:uid="{00000000-0005-0000-0000-0000AA150000}"/>
    <cellStyle name="vnhead1 6 3 5" xfId="21796" xr:uid="{00000000-0005-0000-0000-0000AB150000}"/>
    <cellStyle name="vnhead1 6 4" xfId="4710" xr:uid="{00000000-0005-0000-0000-0000AC150000}"/>
    <cellStyle name="vnhead1 6 4 2" xfId="9630" xr:uid="{00000000-0005-0000-0000-0000AD150000}"/>
    <cellStyle name="vnhead1 6 4 2 2" xfId="16441" xr:uid="{00000000-0005-0000-0000-0000AE150000}"/>
    <cellStyle name="vnhead1 6 4 2 3" xfId="18481" xr:uid="{00000000-0005-0000-0000-0000AF150000}"/>
    <cellStyle name="vnhead1 6 4 2 4" xfId="23007" xr:uid="{00000000-0005-0000-0000-0000B0150000}"/>
    <cellStyle name="vnhead1 6 4 3" xfId="13001" xr:uid="{00000000-0005-0000-0000-0000B1150000}"/>
    <cellStyle name="vnhead1 6 4 4" xfId="14965" xr:uid="{00000000-0005-0000-0000-0000B2150000}"/>
    <cellStyle name="vnhead1 6 4 5" xfId="21360" xr:uid="{00000000-0005-0000-0000-0000B3150000}"/>
    <cellStyle name="vnhead1 6 5" xfId="6909" xr:uid="{00000000-0005-0000-0000-0000B4150000}"/>
    <cellStyle name="vnhead1 6 5 2" xfId="14475" xr:uid="{00000000-0005-0000-0000-0000B5150000}"/>
    <cellStyle name="vnhead1 6 5 3" xfId="17122" xr:uid="{00000000-0005-0000-0000-0000B6150000}"/>
    <cellStyle name="vnhead1 6 5 4" xfId="21029" xr:uid="{00000000-0005-0000-0000-0000B7150000}"/>
    <cellStyle name="vnhead1 6 6" xfId="8894" xr:uid="{00000000-0005-0000-0000-0000B8150000}"/>
    <cellStyle name="vnhead1 6 6 2" xfId="15735" xr:uid="{00000000-0005-0000-0000-0000B9150000}"/>
    <cellStyle name="vnhead1 6 6 3" xfId="17883" xr:uid="{00000000-0005-0000-0000-0000BA150000}"/>
    <cellStyle name="vnhead1 6 6 4" xfId="19588" xr:uid="{00000000-0005-0000-0000-0000BB150000}"/>
    <cellStyle name="vnhead1 6 7" xfId="11956" xr:uid="{00000000-0005-0000-0000-0000BC150000}"/>
    <cellStyle name="vnhead1 7" xfId="1618" xr:uid="{00000000-0005-0000-0000-0000BD150000}"/>
    <cellStyle name="vnhead1 7 2" xfId="2016" xr:uid="{00000000-0005-0000-0000-0000BE150000}"/>
    <cellStyle name="vnhead1 7 2 2" xfId="3783" xr:uid="{00000000-0005-0000-0000-0000BF150000}"/>
    <cellStyle name="vnhead1 7 2 2 2" xfId="8765" xr:uid="{00000000-0005-0000-0000-0000C0150000}"/>
    <cellStyle name="vnhead1 7 2 2 2 2" xfId="17803" xr:uid="{00000000-0005-0000-0000-0000C1150000}"/>
    <cellStyle name="vnhead1 7 2 2 2 3" xfId="22447" xr:uid="{00000000-0005-0000-0000-0000C2150000}"/>
    <cellStyle name="vnhead1 7 2 2 2 4" xfId="21325" xr:uid="{00000000-0005-0000-0000-0000C3150000}"/>
    <cellStyle name="vnhead1 7 2 2 3" xfId="9583" xr:uid="{00000000-0005-0000-0000-0000C4150000}"/>
    <cellStyle name="vnhead1 7 2 2 3 2" xfId="16394" xr:uid="{00000000-0005-0000-0000-0000C5150000}"/>
    <cellStyle name="vnhead1 7 2 2 3 3" xfId="18449" xr:uid="{00000000-0005-0000-0000-0000C6150000}"/>
    <cellStyle name="vnhead1 7 2 2 3 4" xfId="21940" xr:uid="{00000000-0005-0000-0000-0000C7150000}"/>
    <cellStyle name="vnhead1 7 2 2 4" xfId="12301" xr:uid="{00000000-0005-0000-0000-0000C8150000}"/>
    <cellStyle name="vnhead1 7 2 2 5" xfId="16580" xr:uid="{00000000-0005-0000-0000-0000C9150000}"/>
    <cellStyle name="vnhead1 7 2 2 6" xfId="20567" xr:uid="{00000000-0005-0000-0000-0000CA150000}"/>
    <cellStyle name="vnhead1 7 2 3" xfId="5373" xr:uid="{00000000-0005-0000-0000-0000CB150000}"/>
    <cellStyle name="vnhead1 7 2 3 2" xfId="9719" xr:uid="{00000000-0005-0000-0000-0000CC150000}"/>
    <cellStyle name="vnhead1 7 2 3 2 2" xfId="16530" xr:uid="{00000000-0005-0000-0000-0000CD150000}"/>
    <cellStyle name="vnhead1 7 2 3 2 3" xfId="18549" xr:uid="{00000000-0005-0000-0000-0000CE150000}"/>
    <cellStyle name="vnhead1 7 2 3 2 4" xfId="23075" xr:uid="{00000000-0005-0000-0000-0000CF150000}"/>
    <cellStyle name="vnhead1 7 2 3 3" xfId="13492" xr:uid="{00000000-0005-0000-0000-0000D0150000}"/>
    <cellStyle name="vnhead1 7 2 3 4" xfId="10416" xr:uid="{00000000-0005-0000-0000-0000D1150000}"/>
    <cellStyle name="vnhead1 7 2 3 5" xfId="21601" xr:uid="{00000000-0005-0000-0000-0000D2150000}"/>
    <cellStyle name="vnhead1 7 2 4" xfId="7900" xr:uid="{00000000-0005-0000-0000-0000D3150000}"/>
    <cellStyle name="vnhead1 7 2 4 2" xfId="15082" xr:uid="{00000000-0005-0000-0000-0000D4150000}"/>
    <cellStyle name="vnhead1 7 2 4 3" xfId="17391" xr:uid="{00000000-0005-0000-0000-0000D5150000}"/>
    <cellStyle name="vnhead1 7 2 4 4" xfId="19121" xr:uid="{00000000-0005-0000-0000-0000D6150000}"/>
    <cellStyle name="vnhead1 7 2 5" xfId="9041" xr:uid="{00000000-0005-0000-0000-0000D7150000}"/>
    <cellStyle name="vnhead1 7 2 5 2" xfId="17987" xr:uid="{00000000-0005-0000-0000-0000D8150000}"/>
    <cellStyle name="vnhead1 7 2 5 3" xfId="22556" xr:uid="{00000000-0005-0000-0000-0000D9150000}"/>
    <cellStyle name="vnhead1 7 2 5 4" xfId="19574" xr:uid="{00000000-0005-0000-0000-0000DA150000}"/>
    <cellStyle name="vnhead1 7 2 6" xfId="10354" xr:uid="{00000000-0005-0000-0000-0000DB150000}"/>
    <cellStyle name="vnhead1 7 3" xfId="3485" xr:uid="{00000000-0005-0000-0000-0000DC150000}"/>
    <cellStyle name="vnhead1 7 3 2" xfId="9513" xr:uid="{00000000-0005-0000-0000-0000DD150000}"/>
    <cellStyle name="vnhead1 7 3 2 2" xfId="16324" xr:uid="{00000000-0005-0000-0000-0000DE150000}"/>
    <cellStyle name="vnhead1 7 3 2 3" xfId="18398" xr:uid="{00000000-0005-0000-0000-0000DF150000}"/>
    <cellStyle name="vnhead1 7 3 2 4" xfId="20221" xr:uid="{00000000-0005-0000-0000-0000E0150000}"/>
    <cellStyle name="vnhead1 7 3 3" xfId="12128" xr:uid="{00000000-0005-0000-0000-0000E1150000}"/>
    <cellStyle name="vnhead1 7 3 4" xfId="14461" xr:uid="{00000000-0005-0000-0000-0000E2150000}"/>
    <cellStyle name="vnhead1 7 3 5" xfId="20827" xr:uid="{00000000-0005-0000-0000-0000E3150000}"/>
    <cellStyle name="vnhead1 7 4" xfId="5075" xr:uid="{00000000-0005-0000-0000-0000E4150000}"/>
    <cellStyle name="vnhead1 7 4 2" xfId="9649" xr:uid="{00000000-0005-0000-0000-0000E5150000}"/>
    <cellStyle name="vnhead1 7 4 2 2" xfId="16460" xr:uid="{00000000-0005-0000-0000-0000E6150000}"/>
    <cellStyle name="vnhead1 7 4 2 3" xfId="18498" xr:uid="{00000000-0005-0000-0000-0000E7150000}"/>
    <cellStyle name="vnhead1 7 4 2 4" xfId="23024" xr:uid="{00000000-0005-0000-0000-0000E8150000}"/>
    <cellStyle name="vnhead1 7 4 3" xfId="13294" xr:uid="{00000000-0005-0000-0000-0000E9150000}"/>
    <cellStyle name="vnhead1 7 4 4" xfId="11929" xr:uid="{00000000-0005-0000-0000-0000EA150000}"/>
    <cellStyle name="vnhead1 7 4 5" xfId="21351" xr:uid="{00000000-0005-0000-0000-0000EB150000}"/>
    <cellStyle name="vnhead1 7 5" xfId="7534" xr:uid="{00000000-0005-0000-0000-0000EC150000}"/>
    <cellStyle name="vnhead1 7 5 2" xfId="14888" xr:uid="{00000000-0005-0000-0000-0000ED150000}"/>
    <cellStyle name="vnhead1 7 5 3" xfId="17356" xr:uid="{00000000-0005-0000-0000-0000EE150000}"/>
    <cellStyle name="vnhead1 7 5 4" xfId="21574" xr:uid="{00000000-0005-0000-0000-0000EF150000}"/>
    <cellStyle name="vnhead1 7 6" xfId="8971" xr:uid="{00000000-0005-0000-0000-0000F0150000}"/>
    <cellStyle name="vnhead1 7 6 2" xfId="15812" xr:uid="{00000000-0005-0000-0000-0000F1150000}"/>
    <cellStyle name="vnhead1 7 6 3" xfId="17936" xr:uid="{00000000-0005-0000-0000-0000F2150000}"/>
    <cellStyle name="vnhead1 7 6 4" xfId="22014" xr:uid="{00000000-0005-0000-0000-0000F3150000}"/>
    <cellStyle name="vnhead1 7 7" xfId="12391" xr:uid="{00000000-0005-0000-0000-0000F4150000}"/>
    <cellStyle name="vnhead1 8" xfId="1701" xr:uid="{00000000-0005-0000-0000-0000F5150000}"/>
    <cellStyle name="vnhead1 8 2" xfId="2017" xr:uid="{00000000-0005-0000-0000-0000F6150000}"/>
    <cellStyle name="vnhead1 8 2 2" xfId="3784" xr:uid="{00000000-0005-0000-0000-0000F7150000}"/>
    <cellStyle name="vnhead1 8 2 2 2" xfId="8766" xr:uid="{00000000-0005-0000-0000-0000F8150000}"/>
    <cellStyle name="vnhead1 8 2 2 2 2" xfId="17804" xr:uid="{00000000-0005-0000-0000-0000F9150000}"/>
    <cellStyle name="vnhead1 8 2 2 2 3" xfId="22448" xr:uid="{00000000-0005-0000-0000-0000FA150000}"/>
    <cellStyle name="vnhead1 8 2 2 2 4" xfId="22030" xr:uid="{00000000-0005-0000-0000-0000FB150000}"/>
    <cellStyle name="vnhead1 8 2 2 3" xfId="9584" xr:uid="{00000000-0005-0000-0000-0000FC150000}"/>
    <cellStyle name="vnhead1 8 2 2 3 2" xfId="16395" xr:uid="{00000000-0005-0000-0000-0000FD150000}"/>
    <cellStyle name="vnhead1 8 2 2 3 3" xfId="18450" xr:uid="{00000000-0005-0000-0000-0000FE150000}"/>
    <cellStyle name="vnhead1 8 2 2 3 4" xfId="20859" xr:uid="{00000000-0005-0000-0000-0000FF150000}"/>
    <cellStyle name="vnhead1 8 2 2 4" xfId="12302" xr:uid="{00000000-0005-0000-0000-000000160000}"/>
    <cellStyle name="vnhead1 8 2 2 5" xfId="16567" xr:uid="{00000000-0005-0000-0000-000001160000}"/>
    <cellStyle name="vnhead1 8 2 2 6" xfId="19931" xr:uid="{00000000-0005-0000-0000-000002160000}"/>
    <cellStyle name="vnhead1 8 2 3" xfId="5374" xr:uid="{00000000-0005-0000-0000-000003160000}"/>
    <cellStyle name="vnhead1 8 2 3 2" xfId="9720" xr:uid="{00000000-0005-0000-0000-000004160000}"/>
    <cellStyle name="vnhead1 8 2 3 2 2" xfId="16531" xr:uid="{00000000-0005-0000-0000-000005160000}"/>
    <cellStyle name="vnhead1 8 2 3 2 3" xfId="18550" xr:uid="{00000000-0005-0000-0000-000006160000}"/>
    <cellStyle name="vnhead1 8 2 3 2 4" xfId="23076" xr:uid="{00000000-0005-0000-0000-000007160000}"/>
    <cellStyle name="vnhead1 8 2 3 3" xfId="13493" xr:uid="{00000000-0005-0000-0000-000008160000}"/>
    <cellStyle name="vnhead1 8 2 3 4" xfId="10072" xr:uid="{00000000-0005-0000-0000-000009160000}"/>
    <cellStyle name="vnhead1 8 2 3 5" xfId="19160" xr:uid="{00000000-0005-0000-0000-00000A160000}"/>
    <cellStyle name="vnhead1 8 2 4" xfId="7901" xr:uid="{00000000-0005-0000-0000-00000B160000}"/>
    <cellStyle name="vnhead1 8 2 4 2" xfId="15083" xr:uid="{00000000-0005-0000-0000-00000C160000}"/>
    <cellStyle name="vnhead1 8 2 4 3" xfId="17392" xr:uid="{00000000-0005-0000-0000-00000D160000}"/>
    <cellStyle name="vnhead1 8 2 4 4" xfId="22477" xr:uid="{00000000-0005-0000-0000-00000E160000}"/>
    <cellStyle name="vnhead1 8 2 5" xfId="9042" xr:uid="{00000000-0005-0000-0000-00000F160000}"/>
    <cellStyle name="vnhead1 8 2 5 2" xfId="17988" xr:uid="{00000000-0005-0000-0000-000010160000}"/>
    <cellStyle name="vnhead1 8 2 5 3" xfId="22557" xr:uid="{00000000-0005-0000-0000-000011160000}"/>
    <cellStyle name="vnhead1 8 2 5 4" xfId="19173" xr:uid="{00000000-0005-0000-0000-000012160000}"/>
    <cellStyle name="vnhead1 8 2 6" xfId="10115" xr:uid="{00000000-0005-0000-0000-000013160000}"/>
    <cellStyle name="vnhead1 8 3" xfId="3499" xr:uid="{00000000-0005-0000-0000-000014160000}"/>
    <cellStyle name="vnhead1 8 3 2" xfId="9516" xr:uid="{00000000-0005-0000-0000-000015160000}"/>
    <cellStyle name="vnhead1 8 3 2 2" xfId="16327" xr:uid="{00000000-0005-0000-0000-000016160000}"/>
    <cellStyle name="vnhead1 8 3 2 3" xfId="18400" xr:uid="{00000000-0005-0000-0000-000017160000}"/>
    <cellStyle name="vnhead1 8 3 2 4" xfId="21382" xr:uid="{00000000-0005-0000-0000-000018160000}"/>
    <cellStyle name="vnhead1 8 3 3" xfId="12142" xr:uid="{00000000-0005-0000-0000-000019160000}"/>
    <cellStyle name="vnhead1 8 3 4" xfId="15835" xr:uid="{00000000-0005-0000-0000-00001A160000}"/>
    <cellStyle name="vnhead1 8 3 5" xfId="21215" xr:uid="{00000000-0005-0000-0000-00001B160000}"/>
    <cellStyle name="vnhead1 8 4" xfId="5089" xr:uid="{00000000-0005-0000-0000-00001C160000}"/>
    <cellStyle name="vnhead1 8 4 2" xfId="9652" xr:uid="{00000000-0005-0000-0000-00001D160000}"/>
    <cellStyle name="vnhead1 8 4 2 2" xfId="16463" xr:uid="{00000000-0005-0000-0000-00001E160000}"/>
    <cellStyle name="vnhead1 8 4 2 3" xfId="18500" xr:uid="{00000000-0005-0000-0000-00001F160000}"/>
    <cellStyle name="vnhead1 8 4 2 4" xfId="23026" xr:uid="{00000000-0005-0000-0000-000020160000}"/>
    <cellStyle name="vnhead1 8 4 3" xfId="13308" xr:uid="{00000000-0005-0000-0000-000021160000}"/>
    <cellStyle name="vnhead1 8 4 4" xfId="14931" xr:uid="{00000000-0005-0000-0000-000022160000}"/>
    <cellStyle name="vnhead1 8 4 5" xfId="20426" xr:uid="{00000000-0005-0000-0000-000023160000}"/>
    <cellStyle name="vnhead1 8 5" xfId="7613" xr:uid="{00000000-0005-0000-0000-000024160000}"/>
    <cellStyle name="vnhead1 8 5 2" xfId="14917" xr:uid="{00000000-0005-0000-0000-000025160000}"/>
    <cellStyle name="vnhead1 8 5 3" xfId="17367" xr:uid="{00000000-0005-0000-0000-000026160000}"/>
    <cellStyle name="vnhead1 8 5 4" xfId="21009" xr:uid="{00000000-0005-0000-0000-000027160000}"/>
    <cellStyle name="vnhead1 8 6" xfId="8974" xr:uid="{00000000-0005-0000-0000-000028160000}"/>
    <cellStyle name="vnhead1 8 6 2" xfId="15815" xr:uid="{00000000-0005-0000-0000-000029160000}"/>
    <cellStyle name="vnhead1 8 6 3" xfId="17938" xr:uid="{00000000-0005-0000-0000-00002A160000}"/>
    <cellStyle name="vnhead1 8 6 4" xfId="19580" xr:uid="{00000000-0005-0000-0000-00002B160000}"/>
    <cellStyle name="vnhead1 8 7" xfId="13582" xr:uid="{00000000-0005-0000-0000-00002C160000}"/>
    <cellStyle name="vnhead1 9" xfId="1993" xr:uid="{00000000-0005-0000-0000-00002D160000}"/>
    <cellStyle name="vnhead1 9 2" xfId="3760" xr:uid="{00000000-0005-0000-0000-00002E160000}"/>
    <cellStyle name="vnhead1 9 2 2" xfId="8742" xr:uid="{00000000-0005-0000-0000-00002F160000}"/>
    <cellStyle name="vnhead1 9 2 2 2" xfId="17780" xr:uid="{00000000-0005-0000-0000-000030160000}"/>
    <cellStyle name="vnhead1 9 2 2 3" xfId="22424" xr:uid="{00000000-0005-0000-0000-000031160000}"/>
    <cellStyle name="vnhead1 9 2 2 4" xfId="21591" xr:uid="{00000000-0005-0000-0000-000032160000}"/>
    <cellStyle name="vnhead1 9 2 3" xfId="9560" xr:uid="{00000000-0005-0000-0000-000033160000}"/>
    <cellStyle name="vnhead1 9 2 3 2" xfId="16371" xr:uid="{00000000-0005-0000-0000-000034160000}"/>
    <cellStyle name="vnhead1 9 2 3 3" xfId="18426" xr:uid="{00000000-0005-0000-0000-000035160000}"/>
    <cellStyle name="vnhead1 9 2 3 4" xfId="19506" xr:uid="{00000000-0005-0000-0000-000036160000}"/>
    <cellStyle name="vnhead1 9 2 4" xfId="12278" xr:uid="{00000000-0005-0000-0000-000037160000}"/>
    <cellStyle name="vnhead1 9 2 5" xfId="16556" xr:uid="{00000000-0005-0000-0000-000038160000}"/>
    <cellStyle name="vnhead1 9 2 6" xfId="21211" xr:uid="{00000000-0005-0000-0000-000039160000}"/>
    <cellStyle name="vnhead1 9 3" xfId="5350" xr:uid="{00000000-0005-0000-0000-00003A160000}"/>
    <cellStyle name="vnhead1 9 3 2" xfId="9696" xr:uid="{00000000-0005-0000-0000-00003B160000}"/>
    <cellStyle name="vnhead1 9 3 2 2" xfId="16507" xr:uid="{00000000-0005-0000-0000-00003C160000}"/>
    <cellStyle name="vnhead1 9 3 2 3" xfId="18526" xr:uid="{00000000-0005-0000-0000-00003D160000}"/>
    <cellStyle name="vnhead1 9 3 2 4" xfId="23052" xr:uid="{00000000-0005-0000-0000-00003E160000}"/>
    <cellStyle name="vnhead1 9 3 3" xfId="13469" xr:uid="{00000000-0005-0000-0000-00003F160000}"/>
    <cellStyle name="vnhead1 9 3 4" xfId="12148" xr:uid="{00000000-0005-0000-0000-000040160000}"/>
    <cellStyle name="vnhead1 9 3 5" xfId="18994" xr:uid="{00000000-0005-0000-0000-000041160000}"/>
    <cellStyle name="vnhead1 9 4" xfId="7877" xr:uid="{00000000-0005-0000-0000-000042160000}"/>
    <cellStyle name="vnhead1 9 4 2" xfId="15059" xr:uid="{00000000-0005-0000-0000-000043160000}"/>
    <cellStyle name="vnhead1 9 4 3" xfId="17368" xr:uid="{00000000-0005-0000-0000-000044160000}"/>
    <cellStyle name="vnhead1 9 4 4" xfId="22685" xr:uid="{00000000-0005-0000-0000-000045160000}"/>
    <cellStyle name="vnhead1 9 5" xfId="9018" xr:uid="{00000000-0005-0000-0000-000046160000}"/>
    <cellStyle name="vnhead1 9 5 2" xfId="17964" xr:uid="{00000000-0005-0000-0000-000047160000}"/>
    <cellStyle name="vnhead1 9 5 3" xfId="22533" xr:uid="{00000000-0005-0000-0000-000048160000}"/>
    <cellStyle name="vnhead1 9 5 4" xfId="20930" xr:uid="{00000000-0005-0000-0000-000049160000}"/>
    <cellStyle name="vnhead1 9 6" xfId="14094" xr:uid="{00000000-0005-0000-0000-00004A160000}"/>
    <cellStyle name="vnhead3" xfId="196" xr:uid="{00000000-0005-0000-0000-00004B160000}"/>
    <cellStyle name="vnhead3 10" xfId="2018" xr:uid="{00000000-0005-0000-0000-00004C160000}"/>
    <cellStyle name="vnhead3 10 2" xfId="3785" xr:uid="{00000000-0005-0000-0000-00004D160000}"/>
    <cellStyle name="vnhead3 10 2 2" xfId="6055" xr:uid="{00000000-0005-0000-0000-00004E160000}"/>
    <cellStyle name="vnhead3 10 2 2 2" xfId="13983" xr:uid="{00000000-0005-0000-0000-00004F160000}"/>
    <cellStyle name="vnhead3 10 2 3" xfId="12303" xr:uid="{00000000-0005-0000-0000-000050160000}"/>
    <cellStyle name="vnhead3 10 3" xfId="5375" xr:uid="{00000000-0005-0000-0000-000051160000}"/>
    <cellStyle name="vnhead3 10 3 2" xfId="13494" xr:uid="{00000000-0005-0000-0000-000052160000}"/>
    <cellStyle name="vnhead3 10 4" xfId="7902" xr:uid="{00000000-0005-0000-0000-000053160000}"/>
    <cellStyle name="vnhead3 10 4 2" xfId="15084" xr:uid="{00000000-0005-0000-0000-000054160000}"/>
    <cellStyle name="vnhead3 10 5" xfId="9043" xr:uid="{00000000-0005-0000-0000-000055160000}"/>
    <cellStyle name="vnhead3 10 5 2" xfId="15854" xr:uid="{00000000-0005-0000-0000-000056160000}"/>
    <cellStyle name="vnhead3 10 6" xfId="11050" xr:uid="{00000000-0005-0000-0000-000057160000}"/>
    <cellStyle name="vnhead3 11" xfId="2868" xr:uid="{00000000-0005-0000-0000-000058160000}"/>
    <cellStyle name="vnhead3 11 2" xfId="4424" xr:uid="{00000000-0005-0000-0000-000059160000}"/>
    <cellStyle name="vnhead3 11 2 2" xfId="6101" xr:uid="{00000000-0005-0000-0000-00005A160000}"/>
    <cellStyle name="vnhead3 11 2 2 2" xfId="14029" xr:uid="{00000000-0005-0000-0000-00005B160000}"/>
    <cellStyle name="vnhead3 11 2 3" xfId="12747" xr:uid="{00000000-0005-0000-0000-00005C160000}"/>
    <cellStyle name="vnhead3 11 3" xfId="6011" xr:uid="{00000000-0005-0000-0000-00005D160000}"/>
    <cellStyle name="vnhead3 11 3 2" xfId="13939" xr:uid="{00000000-0005-0000-0000-00005E160000}"/>
    <cellStyle name="vnhead3 11 4" xfId="11606" xr:uid="{00000000-0005-0000-0000-00005F160000}"/>
    <cellStyle name="vnhead3 12" xfId="4458" xr:uid="{00000000-0005-0000-0000-000060160000}"/>
    <cellStyle name="vnhead3 12 2" xfId="12773" xr:uid="{00000000-0005-0000-0000-000061160000}"/>
    <cellStyle name="vnhead3 13" xfId="6212" xr:uid="{00000000-0005-0000-0000-000062160000}"/>
    <cellStyle name="vnhead3 13 2" xfId="14085" xr:uid="{00000000-0005-0000-0000-000063160000}"/>
    <cellStyle name="vnhead3 14" xfId="10037" xr:uid="{00000000-0005-0000-0000-000064160000}"/>
    <cellStyle name="vnhead3 2" xfId="566" xr:uid="{00000000-0005-0000-0000-000065160000}"/>
    <cellStyle name="vnhead3 2 10" xfId="10184" xr:uid="{00000000-0005-0000-0000-000066160000}"/>
    <cellStyle name="vnhead3 2 2" xfId="634" xr:uid="{00000000-0005-0000-0000-000067160000}"/>
    <cellStyle name="vnhead3 2 2 2" xfId="705" xr:uid="{00000000-0005-0000-0000-000068160000}"/>
    <cellStyle name="vnhead3 2 2 2 2" xfId="1142" xr:uid="{00000000-0005-0000-0000-000069160000}"/>
    <cellStyle name="vnhead3 2 2 2 2 2" xfId="1141" xr:uid="{00000000-0005-0000-0000-00006A160000}"/>
    <cellStyle name="vnhead3 2 2 2 2 2 2" xfId="2023" xr:uid="{00000000-0005-0000-0000-00006B160000}"/>
    <cellStyle name="vnhead3 2 2 2 2 2 2 2" xfId="3790" xr:uid="{00000000-0005-0000-0000-00006C160000}"/>
    <cellStyle name="vnhead3 2 2 2 2 2 2 2 2" xfId="6060" xr:uid="{00000000-0005-0000-0000-00006D160000}"/>
    <cellStyle name="vnhead3 2 2 2 2 2 2 2 2 2" xfId="13988" xr:uid="{00000000-0005-0000-0000-00006E160000}"/>
    <cellStyle name="vnhead3 2 2 2 2 2 2 2 3" xfId="12308" xr:uid="{00000000-0005-0000-0000-00006F160000}"/>
    <cellStyle name="vnhead3 2 2 2 2 2 2 3" xfId="5380" xr:uid="{00000000-0005-0000-0000-000070160000}"/>
    <cellStyle name="vnhead3 2 2 2 2 2 2 3 2" xfId="13499" xr:uid="{00000000-0005-0000-0000-000071160000}"/>
    <cellStyle name="vnhead3 2 2 2 2 2 2 4" xfId="7904" xr:uid="{00000000-0005-0000-0000-000072160000}"/>
    <cellStyle name="vnhead3 2 2 2 2 2 2 4 2" xfId="15086" xr:uid="{00000000-0005-0000-0000-000073160000}"/>
    <cellStyle name="vnhead3 2 2 2 2 2 2 5" xfId="9048" xr:uid="{00000000-0005-0000-0000-000074160000}"/>
    <cellStyle name="vnhead3 2 2 2 2 2 2 5 2" xfId="15859" xr:uid="{00000000-0005-0000-0000-000075160000}"/>
    <cellStyle name="vnhead3 2 2 2 2 2 2 6" xfId="11055" xr:uid="{00000000-0005-0000-0000-000076160000}"/>
    <cellStyle name="vnhead3 2 2 2 2 2 3" xfId="3206" xr:uid="{00000000-0005-0000-0000-000077160000}"/>
    <cellStyle name="vnhead3 2 2 2 2 2 3 2" xfId="6050" xr:uid="{00000000-0005-0000-0000-000078160000}"/>
    <cellStyle name="vnhead3 2 2 2 2 2 3 2 2" xfId="13978" xr:uid="{00000000-0005-0000-0000-000079160000}"/>
    <cellStyle name="vnhead3 2 2 2 2 2 3 3" xfId="11920" xr:uid="{00000000-0005-0000-0000-00007A160000}"/>
    <cellStyle name="vnhead3 2 2 2 2 2 4" xfId="4796" xr:uid="{00000000-0005-0000-0000-00007B160000}"/>
    <cellStyle name="vnhead3 2 2 2 2 2 4 2" xfId="13085" xr:uid="{00000000-0005-0000-0000-00007C160000}"/>
    <cellStyle name="vnhead3 2 2 2 2 2 5" xfId="7061" xr:uid="{00000000-0005-0000-0000-00007D160000}"/>
    <cellStyle name="vnhead3 2 2 2 2 2 5 2" xfId="14600" xr:uid="{00000000-0005-0000-0000-00007E160000}"/>
    <cellStyle name="vnhead3 2 2 2 2 2 6" xfId="8934" xr:uid="{00000000-0005-0000-0000-00007F160000}"/>
    <cellStyle name="vnhead3 2 2 2 2 2 6 2" xfId="15775" xr:uid="{00000000-0005-0000-0000-000080160000}"/>
    <cellStyle name="vnhead3 2 2 2 2 2 7" xfId="10565" xr:uid="{00000000-0005-0000-0000-000081160000}"/>
    <cellStyle name="vnhead3 2 2 2 2 3" xfId="2022" xr:uid="{00000000-0005-0000-0000-000082160000}"/>
    <cellStyle name="vnhead3 2 2 2 2 3 2" xfId="3789" xr:uid="{00000000-0005-0000-0000-000083160000}"/>
    <cellStyle name="vnhead3 2 2 2 2 3 2 2" xfId="6059" xr:uid="{00000000-0005-0000-0000-000084160000}"/>
    <cellStyle name="vnhead3 2 2 2 2 3 2 2 2" xfId="13987" xr:uid="{00000000-0005-0000-0000-000085160000}"/>
    <cellStyle name="vnhead3 2 2 2 2 3 2 3" xfId="12307" xr:uid="{00000000-0005-0000-0000-000086160000}"/>
    <cellStyle name="vnhead3 2 2 2 2 3 3" xfId="5379" xr:uid="{00000000-0005-0000-0000-000087160000}"/>
    <cellStyle name="vnhead3 2 2 2 2 3 3 2" xfId="13498" xr:uid="{00000000-0005-0000-0000-000088160000}"/>
    <cellStyle name="vnhead3 2 2 2 2 3 4" xfId="7903" xr:uid="{00000000-0005-0000-0000-000089160000}"/>
    <cellStyle name="vnhead3 2 2 2 2 3 4 2" xfId="15085" xr:uid="{00000000-0005-0000-0000-00008A160000}"/>
    <cellStyle name="vnhead3 2 2 2 2 3 5" xfId="9047" xr:uid="{00000000-0005-0000-0000-00008B160000}"/>
    <cellStyle name="vnhead3 2 2 2 2 3 5 2" xfId="15858" xr:uid="{00000000-0005-0000-0000-00008C160000}"/>
    <cellStyle name="vnhead3 2 2 2 2 3 6" xfId="11054" xr:uid="{00000000-0005-0000-0000-00008D160000}"/>
    <cellStyle name="vnhead3 2 2 2 2 4" xfId="3207" xr:uid="{00000000-0005-0000-0000-00008E160000}"/>
    <cellStyle name="vnhead3 2 2 2 2 4 2" xfId="6051" xr:uid="{00000000-0005-0000-0000-00008F160000}"/>
    <cellStyle name="vnhead3 2 2 2 2 4 2 2" xfId="13979" xr:uid="{00000000-0005-0000-0000-000090160000}"/>
    <cellStyle name="vnhead3 2 2 2 2 4 3" xfId="11921" xr:uid="{00000000-0005-0000-0000-000091160000}"/>
    <cellStyle name="vnhead3 2 2 2 2 5" xfId="4797" xr:uid="{00000000-0005-0000-0000-000092160000}"/>
    <cellStyle name="vnhead3 2 2 2 2 5 2" xfId="13086" xr:uid="{00000000-0005-0000-0000-000093160000}"/>
    <cellStyle name="vnhead3 2 2 2 2 6" xfId="7062" xr:uid="{00000000-0005-0000-0000-000094160000}"/>
    <cellStyle name="vnhead3 2 2 2 2 6 2" xfId="14601" xr:uid="{00000000-0005-0000-0000-000095160000}"/>
    <cellStyle name="vnhead3 2 2 2 2 7" xfId="8935" xr:uid="{00000000-0005-0000-0000-000096160000}"/>
    <cellStyle name="vnhead3 2 2 2 2 7 2" xfId="15776" xr:uid="{00000000-0005-0000-0000-000097160000}"/>
    <cellStyle name="vnhead3 2 2 2 2 8" xfId="10566" xr:uid="{00000000-0005-0000-0000-000098160000}"/>
    <cellStyle name="vnhead3 2 2 2 3" xfId="2021" xr:uid="{00000000-0005-0000-0000-000099160000}"/>
    <cellStyle name="vnhead3 2 2 2 3 2" xfId="3788" xr:uid="{00000000-0005-0000-0000-00009A160000}"/>
    <cellStyle name="vnhead3 2 2 2 3 2 2" xfId="6058" xr:uid="{00000000-0005-0000-0000-00009B160000}"/>
    <cellStyle name="vnhead3 2 2 2 3 2 2 2" xfId="13986" xr:uid="{00000000-0005-0000-0000-00009C160000}"/>
    <cellStyle name="vnhead3 2 2 2 3 2 3" xfId="12306" xr:uid="{00000000-0005-0000-0000-00009D160000}"/>
    <cellStyle name="vnhead3 2 2 2 3 3" xfId="5378" xr:uid="{00000000-0005-0000-0000-00009E160000}"/>
    <cellStyle name="vnhead3 2 2 2 3 3 2" xfId="13497" xr:uid="{00000000-0005-0000-0000-00009F160000}"/>
    <cellStyle name="vnhead3 2 2 2 3 4" xfId="9046" xr:uid="{00000000-0005-0000-0000-0000A0160000}"/>
    <cellStyle name="vnhead3 2 2 2 3 4 2" xfId="15857" xr:uid="{00000000-0005-0000-0000-0000A1160000}"/>
    <cellStyle name="vnhead3 2 2 2 3 5" xfId="11053" xr:uid="{00000000-0005-0000-0000-0000A2160000}"/>
    <cellStyle name="vnhead3 2 2 2 4" xfId="2966" xr:uid="{00000000-0005-0000-0000-0000A3160000}"/>
    <cellStyle name="vnhead3 2 2 2 4 2" xfId="6018" xr:uid="{00000000-0005-0000-0000-0000A4160000}"/>
    <cellStyle name="vnhead3 2 2 2 4 2 2" xfId="13946" xr:uid="{00000000-0005-0000-0000-0000A5160000}"/>
    <cellStyle name="vnhead3 2 2 2 4 3" xfId="11703" xr:uid="{00000000-0005-0000-0000-0000A6160000}"/>
    <cellStyle name="vnhead3 2 2 2 5" xfId="4556" xr:uid="{00000000-0005-0000-0000-0000A7160000}"/>
    <cellStyle name="vnhead3 2 2 2 5 2" xfId="12870" xr:uid="{00000000-0005-0000-0000-0000A8160000}"/>
    <cellStyle name="vnhead3 2 2 2 6" xfId="8836" xr:uid="{00000000-0005-0000-0000-0000A9160000}"/>
    <cellStyle name="vnhead3 2 2 2 6 2" xfId="15677" xr:uid="{00000000-0005-0000-0000-0000AA160000}"/>
    <cellStyle name="vnhead3 2 2 2 7" xfId="10279" xr:uid="{00000000-0005-0000-0000-0000AB160000}"/>
    <cellStyle name="vnhead3 2 2 3" xfId="753" xr:uid="{00000000-0005-0000-0000-0000AC160000}"/>
    <cellStyle name="vnhead3 2 2 3 2" xfId="1085" xr:uid="{00000000-0005-0000-0000-0000AD160000}"/>
    <cellStyle name="vnhead3 2 2 3 2 2" xfId="1140" xr:uid="{00000000-0005-0000-0000-0000AE160000}"/>
    <cellStyle name="vnhead3 2 2 3 2 2 2" xfId="2026" xr:uid="{00000000-0005-0000-0000-0000AF160000}"/>
    <cellStyle name="vnhead3 2 2 3 2 2 2 2" xfId="3793" xr:uid="{00000000-0005-0000-0000-0000B0160000}"/>
    <cellStyle name="vnhead3 2 2 3 2 2 2 2 2" xfId="6063" xr:uid="{00000000-0005-0000-0000-0000B1160000}"/>
    <cellStyle name="vnhead3 2 2 3 2 2 2 2 2 2" xfId="13991" xr:uid="{00000000-0005-0000-0000-0000B2160000}"/>
    <cellStyle name="vnhead3 2 2 3 2 2 2 2 3" xfId="12311" xr:uid="{00000000-0005-0000-0000-0000B3160000}"/>
    <cellStyle name="vnhead3 2 2 3 2 2 2 3" xfId="5383" xr:uid="{00000000-0005-0000-0000-0000B4160000}"/>
    <cellStyle name="vnhead3 2 2 3 2 2 2 3 2" xfId="13502" xr:uid="{00000000-0005-0000-0000-0000B5160000}"/>
    <cellStyle name="vnhead3 2 2 3 2 2 2 4" xfId="7906" xr:uid="{00000000-0005-0000-0000-0000B6160000}"/>
    <cellStyle name="vnhead3 2 2 3 2 2 2 4 2" xfId="15088" xr:uid="{00000000-0005-0000-0000-0000B7160000}"/>
    <cellStyle name="vnhead3 2 2 3 2 2 2 5" xfId="9051" xr:uid="{00000000-0005-0000-0000-0000B8160000}"/>
    <cellStyle name="vnhead3 2 2 3 2 2 2 5 2" xfId="15862" xr:uid="{00000000-0005-0000-0000-0000B9160000}"/>
    <cellStyle name="vnhead3 2 2 3 2 2 2 6" xfId="11058" xr:uid="{00000000-0005-0000-0000-0000BA160000}"/>
    <cellStyle name="vnhead3 2 2 3 2 2 3" xfId="3205" xr:uid="{00000000-0005-0000-0000-0000BB160000}"/>
    <cellStyle name="vnhead3 2 2 3 2 2 3 2" xfId="6049" xr:uid="{00000000-0005-0000-0000-0000BC160000}"/>
    <cellStyle name="vnhead3 2 2 3 2 2 3 2 2" xfId="13977" xr:uid="{00000000-0005-0000-0000-0000BD160000}"/>
    <cellStyle name="vnhead3 2 2 3 2 2 3 3" xfId="11919" xr:uid="{00000000-0005-0000-0000-0000BE160000}"/>
    <cellStyle name="vnhead3 2 2 3 2 2 4" xfId="4795" xr:uid="{00000000-0005-0000-0000-0000BF160000}"/>
    <cellStyle name="vnhead3 2 2 3 2 2 4 2" xfId="13084" xr:uid="{00000000-0005-0000-0000-0000C0160000}"/>
    <cellStyle name="vnhead3 2 2 3 2 2 5" xfId="7060" xr:uid="{00000000-0005-0000-0000-0000C1160000}"/>
    <cellStyle name="vnhead3 2 2 3 2 2 5 2" xfId="14599" xr:uid="{00000000-0005-0000-0000-0000C2160000}"/>
    <cellStyle name="vnhead3 2 2 3 2 2 6" xfId="8933" xr:uid="{00000000-0005-0000-0000-0000C3160000}"/>
    <cellStyle name="vnhead3 2 2 3 2 2 6 2" xfId="15774" xr:uid="{00000000-0005-0000-0000-0000C4160000}"/>
    <cellStyle name="vnhead3 2 2 3 2 2 7" xfId="10564" xr:uid="{00000000-0005-0000-0000-0000C5160000}"/>
    <cellStyle name="vnhead3 2 2 3 2 3" xfId="2025" xr:uid="{00000000-0005-0000-0000-0000C6160000}"/>
    <cellStyle name="vnhead3 2 2 3 2 3 2" xfId="3792" xr:uid="{00000000-0005-0000-0000-0000C7160000}"/>
    <cellStyle name="vnhead3 2 2 3 2 3 2 2" xfId="6062" xr:uid="{00000000-0005-0000-0000-0000C8160000}"/>
    <cellStyle name="vnhead3 2 2 3 2 3 2 2 2" xfId="13990" xr:uid="{00000000-0005-0000-0000-0000C9160000}"/>
    <cellStyle name="vnhead3 2 2 3 2 3 2 3" xfId="12310" xr:uid="{00000000-0005-0000-0000-0000CA160000}"/>
    <cellStyle name="vnhead3 2 2 3 2 3 3" xfId="5382" xr:uid="{00000000-0005-0000-0000-0000CB160000}"/>
    <cellStyle name="vnhead3 2 2 3 2 3 3 2" xfId="13501" xr:uid="{00000000-0005-0000-0000-0000CC160000}"/>
    <cellStyle name="vnhead3 2 2 3 2 3 4" xfId="7905" xr:uid="{00000000-0005-0000-0000-0000CD160000}"/>
    <cellStyle name="vnhead3 2 2 3 2 3 4 2" xfId="15087" xr:uid="{00000000-0005-0000-0000-0000CE160000}"/>
    <cellStyle name="vnhead3 2 2 3 2 3 5" xfId="9050" xr:uid="{00000000-0005-0000-0000-0000CF160000}"/>
    <cellStyle name="vnhead3 2 2 3 2 3 5 2" xfId="15861" xr:uid="{00000000-0005-0000-0000-0000D0160000}"/>
    <cellStyle name="vnhead3 2 2 3 2 3 6" xfId="11057" xr:uid="{00000000-0005-0000-0000-0000D1160000}"/>
    <cellStyle name="vnhead3 2 2 3 2 4" xfId="3167" xr:uid="{00000000-0005-0000-0000-0000D2160000}"/>
    <cellStyle name="vnhead3 2 2 3 2 4 2" xfId="6047" xr:uid="{00000000-0005-0000-0000-0000D3160000}"/>
    <cellStyle name="vnhead3 2 2 3 2 4 2 2" xfId="13975" xr:uid="{00000000-0005-0000-0000-0000D4160000}"/>
    <cellStyle name="vnhead3 2 2 3 2 4 3" xfId="11882" xr:uid="{00000000-0005-0000-0000-0000D5160000}"/>
    <cellStyle name="vnhead3 2 2 3 2 5" xfId="4757" xr:uid="{00000000-0005-0000-0000-0000D6160000}"/>
    <cellStyle name="vnhead3 2 2 3 2 5 2" xfId="13048" xr:uid="{00000000-0005-0000-0000-0000D7160000}"/>
    <cellStyle name="vnhead3 2 2 3 2 6" xfId="7008" xr:uid="{00000000-0005-0000-0000-0000D8160000}"/>
    <cellStyle name="vnhead3 2 2 3 2 6 2" xfId="14560" xr:uid="{00000000-0005-0000-0000-0000D9160000}"/>
    <cellStyle name="vnhead3 2 2 3 2 7" xfId="8927" xr:uid="{00000000-0005-0000-0000-0000DA160000}"/>
    <cellStyle name="vnhead3 2 2 3 2 7 2" xfId="15768" xr:uid="{00000000-0005-0000-0000-0000DB160000}"/>
    <cellStyle name="vnhead3 2 2 3 2 8" xfId="10524" xr:uid="{00000000-0005-0000-0000-0000DC160000}"/>
    <cellStyle name="vnhead3 2 2 3 3" xfId="2024" xr:uid="{00000000-0005-0000-0000-0000DD160000}"/>
    <cellStyle name="vnhead3 2 2 3 3 2" xfId="3791" xr:uid="{00000000-0005-0000-0000-0000DE160000}"/>
    <cellStyle name="vnhead3 2 2 3 3 2 2" xfId="6061" xr:uid="{00000000-0005-0000-0000-0000DF160000}"/>
    <cellStyle name="vnhead3 2 2 3 3 2 2 2" xfId="13989" xr:uid="{00000000-0005-0000-0000-0000E0160000}"/>
    <cellStyle name="vnhead3 2 2 3 3 2 3" xfId="12309" xr:uid="{00000000-0005-0000-0000-0000E1160000}"/>
    <cellStyle name="vnhead3 2 2 3 3 3" xfId="5381" xr:uid="{00000000-0005-0000-0000-0000E2160000}"/>
    <cellStyle name="vnhead3 2 2 3 3 3 2" xfId="13500" xr:uid="{00000000-0005-0000-0000-0000E3160000}"/>
    <cellStyle name="vnhead3 2 2 3 3 4" xfId="9049" xr:uid="{00000000-0005-0000-0000-0000E4160000}"/>
    <cellStyle name="vnhead3 2 2 3 3 4 2" xfId="15860" xr:uid="{00000000-0005-0000-0000-0000E5160000}"/>
    <cellStyle name="vnhead3 2 2 3 3 5" xfId="11056" xr:uid="{00000000-0005-0000-0000-0000E6160000}"/>
    <cellStyle name="vnhead3 2 2 3 4" xfId="3000" xr:uid="{00000000-0005-0000-0000-0000E7160000}"/>
    <cellStyle name="vnhead3 2 2 3 4 2" xfId="6022" xr:uid="{00000000-0005-0000-0000-0000E8160000}"/>
    <cellStyle name="vnhead3 2 2 3 4 2 2" xfId="13950" xr:uid="{00000000-0005-0000-0000-0000E9160000}"/>
    <cellStyle name="vnhead3 2 2 3 4 3" xfId="11737" xr:uid="{00000000-0005-0000-0000-0000EA160000}"/>
    <cellStyle name="vnhead3 2 2 3 5" xfId="4590" xr:uid="{00000000-0005-0000-0000-0000EB160000}"/>
    <cellStyle name="vnhead3 2 2 3 5 2" xfId="12904" xr:uid="{00000000-0005-0000-0000-0000EC160000}"/>
    <cellStyle name="vnhead3 2 2 3 6" xfId="8854" xr:uid="{00000000-0005-0000-0000-0000ED160000}"/>
    <cellStyle name="vnhead3 2 2 3 6 2" xfId="15695" xr:uid="{00000000-0005-0000-0000-0000EE160000}"/>
    <cellStyle name="vnhead3 2 2 3 7" xfId="10315" xr:uid="{00000000-0005-0000-0000-0000EF160000}"/>
    <cellStyle name="vnhead3 2 2 4" xfId="1081" xr:uid="{00000000-0005-0000-0000-0000F0160000}"/>
    <cellStyle name="vnhead3 2 2 4 2" xfId="972" xr:uid="{00000000-0005-0000-0000-0000F1160000}"/>
    <cellStyle name="vnhead3 2 2 4 2 2" xfId="2028" xr:uid="{00000000-0005-0000-0000-0000F2160000}"/>
    <cellStyle name="vnhead3 2 2 4 2 2 2" xfId="3795" xr:uid="{00000000-0005-0000-0000-0000F3160000}"/>
    <cellStyle name="vnhead3 2 2 4 2 2 2 2" xfId="6065" xr:uid="{00000000-0005-0000-0000-0000F4160000}"/>
    <cellStyle name="vnhead3 2 2 4 2 2 2 2 2" xfId="13993" xr:uid="{00000000-0005-0000-0000-0000F5160000}"/>
    <cellStyle name="vnhead3 2 2 4 2 2 2 3" xfId="12313" xr:uid="{00000000-0005-0000-0000-0000F6160000}"/>
    <cellStyle name="vnhead3 2 2 4 2 2 3" xfId="5385" xr:uid="{00000000-0005-0000-0000-0000F7160000}"/>
    <cellStyle name="vnhead3 2 2 4 2 2 3 2" xfId="13504" xr:uid="{00000000-0005-0000-0000-0000F8160000}"/>
    <cellStyle name="vnhead3 2 2 4 2 2 4" xfId="7907" xr:uid="{00000000-0005-0000-0000-0000F9160000}"/>
    <cellStyle name="vnhead3 2 2 4 2 2 4 2" xfId="15089" xr:uid="{00000000-0005-0000-0000-0000FA160000}"/>
    <cellStyle name="vnhead3 2 2 4 2 2 5" xfId="9053" xr:uid="{00000000-0005-0000-0000-0000FB160000}"/>
    <cellStyle name="vnhead3 2 2 4 2 2 5 2" xfId="15864" xr:uid="{00000000-0005-0000-0000-0000FC160000}"/>
    <cellStyle name="vnhead3 2 2 4 2 2 6" xfId="11060" xr:uid="{00000000-0005-0000-0000-0000FD160000}"/>
    <cellStyle name="vnhead3 2 2 4 2 3" xfId="3118" xr:uid="{00000000-0005-0000-0000-0000FE160000}"/>
    <cellStyle name="vnhead3 2 2 4 2 3 2" xfId="6030" xr:uid="{00000000-0005-0000-0000-0000FF160000}"/>
    <cellStyle name="vnhead3 2 2 4 2 3 2 2" xfId="13958" xr:uid="{00000000-0005-0000-0000-000000170000}"/>
    <cellStyle name="vnhead3 2 2 4 2 3 3" xfId="11833" xr:uid="{00000000-0005-0000-0000-000001170000}"/>
    <cellStyle name="vnhead3 2 2 4 2 4" xfId="4708" xr:uid="{00000000-0005-0000-0000-000002170000}"/>
    <cellStyle name="vnhead3 2 2 4 2 4 2" xfId="12999" xr:uid="{00000000-0005-0000-0000-000003170000}"/>
    <cellStyle name="vnhead3 2 2 4 2 5" xfId="6904" xr:uid="{00000000-0005-0000-0000-000004170000}"/>
    <cellStyle name="vnhead3 2 2 4 2 5 2" xfId="14472" xr:uid="{00000000-0005-0000-0000-000005170000}"/>
    <cellStyle name="vnhead3 2 2 4 2 6" xfId="8892" xr:uid="{00000000-0005-0000-0000-000006170000}"/>
    <cellStyle name="vnhead3 2 2 4 2 6 2" xfId="15733" xr:uid="{00000000-0005-0000-0000-000007170000}"/>
    <cellStyle name="vnhead3 2 2 4 2 7" xfId="10437" xr:uid="{00000000-0005-0000-0000-000008170000}"/>
    <cellStyle name="vnhead3 2 2 4 3" xfId="2027" xr:uid="{00000000-0005-0000-0000-000009170000}"/>
    <cellStyle name="vnhead3 2 2 4 3 2" xfId="3794" xr:uid="{00000000-0005-0000-0000-00000A170000}"/>
    <cellStyle name="vnhead3 2 2 4 3 2 2" xfId="6064" xr:uid="{00000000-0005-0000-0000-00000B170000}"/>
    <cellStyle name="vnhead3 2 2 4 3 2 2 2" xfId="13992" xr:uid="{00000000-0005-0000-0000-00000C170000}"/>
    <cellStyle name="vnhead3 2 2 4 3 2 3" xfId="12312" xr:uid="{00000000-0005-0000-0000-00000D170000}"/>
    <cellStyle name="vnhead3 2 2 4 3 3" xfId="5384" xr:uid="{00000000-0005-0000-0000-00000E170000}"/>
    <cellStyle name="vnhead3 2 2 4 3 3 2" xfId="13503" xr:uid="{00000000-0005-0000-0000-00000F170000}"/>
    <cellStyle name="vnhead3 2 2 4 3 4" xfId="9052" xr:uid="{00000000-0005-0000-0000-000010170000}"/>
    <cellStyle name="vnhead3 2 2 4 3 4 2" xfId="15863" xr:uid="{00000000-0005-0000-0000-000011170000}"/>
    <cellStyle name="vnhead3 2 2 4 3 5" xfId="11059" xr:uid="{00000000-0005-0000-0000-000012170000}"/>
    <cellStyle name="vnhead3 2 2 4 4" xfId="3165" xr:uid="{00000000-0005-0000-0000-000013170000}"/>
    <cellStyle name="vnhead3 2 2 4 4 2" xfId="6045" xr:uid="{00000000-0005-0000-0000-000014170000}"/>
    <cellStyle name="vnhead3 2 2 4 4 2 2" xfId="13973" xr:uid="{00000000-0005-0000-0000-000015170000}"/>
    <cellStyle name="vnhead3 2 2 4 4 3" xfId="11880" xr:uid="{00000000-0005-0000-0000-000016170000}"/>
    <cellStyle name="vnhead3 2 2 4 5" xfId="4755" xr:uid="{00000000-0005-0000-0000-000017170000}"/>
    <cellStyle name="vnhead3 2 2 4 5 2" xfId="13046" xr:uid="{00000000-0005-0000-0000-000018170000}"/>
    <cellStyle name="vnhead3 2 2 4 6" xfId="8925" xr:uid="{00000000-0005-0000-0000-000019170000}"/>
    <cellStyle name="vnhead3 2 2 4 6 2" xfId="15766" xr:uid="{00000000-0005-0000-0000-00001A170000}"/>
    <cellStyle name="vnhead3 2 2 4 7" xfId="10520" xr:uid="{00000000-0005-0000-0000-00001B170000}"/>
    <cellStyle name="vnhead3 2 2 5" xfId="795" xr:uid="{00000000-0005-0000-0000-00001C170000}"/>
    <cellStyle name="vnhead3 2 2 5 2" xfId="2029" xr:uid="{00000000-0005-0000-0000-00001D170000}"/>
    <cellStyle name="vnhead3 2 2 5 2 2" xfId="3796" xr:uid="{00000000-0005-0000-0000-00001E170000}"/>
    <cellStyle name="vnhead3 2 2 5 2 2 2" xfId="6066" xr:uid="{00000000-0005-0000-0000-00001F170000}"/>
    <cellStyle name="vnhead3 2 2 5 2 2 2 2" xfId="13994" xr:uid="{00000000-0005-0000-0000-000020170000}"/>
    <cellStyle name="vnhead3 2 2 5 2 2 3" xfId="12314" xr:uid="{00000000-0005-0000-0000-000021170000}"/>
    <cellStyle name="vnhead3 2 2 5 2 3" xfId="5386" xr:uid="{00000000-0005-0000-0000-000022170000}"/>
    <cellStyle name="vnhead3 2 2 5 2 3 2" xfId="13505" xr:uid="{00000000-0005-0000-0000-000023170000}"/>
    <cellStyle name="vnhead3 2 2 5 2 4" xfId="7908" xr:uid="{00000000-0005-0000-0000-000024170000}"/>
    <cellStyle name="vnhead3 2 2 5 2 4 2" xfId="15090" xr:uid="{00000000-0005-0000-0000-000025170000}"/>
    <cellStyle name="vnhead3 2 2 5 2 5" xfId="9054" xr:uid="{00000000-0005-0000-0000-000026170000}"/>
    <cellStyle name="vnhead3 2 2 5 2 5 2" xfId="15865" xr:uid="{00000000-0005-0000-0000-000027170000}"/>
    <cellStyle name="vnhead3 2 2 5 2 6" xfId="11061" xr:uid="{00000000-0005-0000-0000-000028170000}"/>
    <cellStyle name="vnhead3 2 2 5 3" xfId="3036" xr:uid="{00000000-0005-0000-0000-000029170000}"/>
    <cellStyle name="vnhead3 2 2 5 3 2" xfId="6024" xr:uid="{00000000-0005-0000-0000-00002A170000}"/>
    <cellStyle name="vnhead3 2 2 5 3 2 2" xfId="13952" xr:uid="{00000000-0005-0000-0000-00002B170000}"/>
    <cellStyle name="vnhead3 2 2 5 3 3" xfId="11772" xr:uid="{00000000-0005-0000-0000-00002C170000}"/>
    <cellStyle name="vnhead3 2 2 5 4" xfId="4626" xr:uid="{00000000-0005-0000-0000-00002D170000}"/>
    <cellStyle name="vnhead3 2 2 5 4 2" xfId="12940" xr:uid="{00000000-0005-0000-0000-00002E170000}"/>
    <cellStyle name="vnhead3 2 2 5 5" xfId="6749" xr:uid="{00000000-0005-0000-0000-00002F170000}"/>
    <cellStyle name="vnhead3 2 2 5 5 2" xfId="14390" xr:uid="{00000000-0005-0000-0000-000030170000}"/>
    <cellStyle name="vnhead3 2 2 5 6" xfId="8860" xr:uid="{00000000-0005-0000-0000-000031170000}"/>
    <cellStyle name="vnhead3 2 2 5 6 2" xfId="15701" xr:uid="{00000000-0005-0000-0000-000032170000}"/>
    <cellStyle name="vnhead3 2 2 5 7" xfId="10352" xr:uid="{00000000-0005-0000-0000-000033170000}"/>
    <cellStyle name="vnhead3 2 2 6" xfId="2020" xr:uid="{00000000-0005-0000-0000-000034170000}"/>
    <cellStyle name="vnhead3 2 2 6 2" xfId="3787" xr:uid="{00000000-0005-0000-0000-000035170000}"/>
    <cellStyle name="vnhead3 2 2 6 2 2" xfId="6057" xr:uid="{00000000-0005-0000-0000-000036170000}"/>
    <cellStyle name="vnhead3 2 2 6 2 2 2" xfId="13985" xr:uid="{00000000-0005-0000-0000-000037170000}"/>
    <cellStyle name="vnhead3 2 2 6 2 3" xfId="12305" xr:uid="{00000000-0005-0000-0000-000038170000}"/>
    <cellStyle name="vnhead3 2 2 6 3" xfId="5377" xr:uid="{00000000-0005-0000-0000-000039170000}"/>
    <cellStyle name="vnhead3 2 2 6 3 2" xfId="13496" xr:uid="{00000000-0005-0000-0000-00003A170000}"/>
    <cellStyle name="vnhead3 2 2 6 4" xfId="9045" xr:uid="{00000000-0005-0000-0000-00003B170000}"/>
    <cellStyle name="vnhead3 2 2 6 4 2" xfId="15856" xr:uid="{00000000-0005-0000-0000-00003C170000}"/>
    <cellStyle name="vnhead3 2 2 6 5" xfId="11052" xr:uid="{00000000-0005-0000-0000-00003D170000}"/>
    <cellStyle name="vnhead3 2 2 7" xfId="2918" xr:uid="{00000000-0005-0000-0000-00003E170000}"/>
    <cellStyle name="vnhead3 2 2 7 2" xfId="6014" xr:uid="{00000000-0005-0000-0000-00003F170000}"/>
    <cellStyle name="vnhead3 2 2 7 2 2" xfId="13942" xr:uid="{00000000-0005-0000-0000-000040170000}"/>
    <cellStyle name="vnhead3 2 2 7 3" xfId="11655" xr:uid="{00000000-0005-0000-0000-000041170000}"/>
    <cellStyle name="vnhead3 2 2 8" xfId="4508" xr:uid="{00000000-0005-0000-0000-000042170000}"/>
    <cellStyle name="vnhead3 2 2 8 2" xfId="12823" xr:uid="{00000000-0005-0000-0000-000043170000}"/>
    <cellStyle name="vnhead3 2 2 9" xfId="10224" xr:uid="{00000000-0005-0000-0000-000044170000}"/>
    <cellStyle name="vnhead3 2 3" xfId="680" xr:uid="{00000000-0005-0000-0000-000045170000}"/>
    <cellStyle name="vnhead3 2 3 2" xfId="968" xr:uid="{00000000-0005-0000-0000-000046170000}"/>
    <cellStyle name="vnhead3 2 3 2 2" xfId="988" xr:uid="{00000000-0005-0000-0000-000047170000}"/>
    <cellStyle name="vnhead3 2 3 2 2 2" xfId="2032" xr:uid="{00000000-0005-0000-0000-000048170000}"/>
    <cellStyle name="vnhead3 2 3 2 2 2 2" xfId="3799" xr:uid="{00000000-0005-0000-0000-000049170000}"/>
    <cellStyle name="vnhead3 2 3 2 2 2 2 2" xfId="6069" xr:uid="{00000000-0005-0000-0000-00004A170000}"/>
    <cellStyle name="vnhead3 2 3 2 2 2 2 2 2" xfId="13997" xr:uid="{00000000-0005-0000-0000-00004B170000}"/>
    <cellStyle name="vnhead3 2 3 2 2 2 2 3" xfId="12317" xr:uid="{00000000-0005-0000-0000-00004C170000}"/>
    <cellStyle name="vnhead3 2 3 2 2 2 3" xfId="5389" xr:uid="{00000000-0005-0000-0000-00004D170000}"/>
    <cellStyle name="vnhead3 2 3 2 2 2 3 2" xfId="13508" xr:uid="{00000000-0005-0000-0000-00004E170000}"/>
    <cellStyle name="vnhead3 2 3 2 2 2 4" xfId="7910" xr:uid="{00000000-0005-0000-0000-00004F170000}"/>
    <cellStyle name="vnhead3 2 3 2 2 2 4 2" xfId="15092" xr:uid="{00000000-0005-0000-0000-000050170000}"/>
    <cellStyle name="vnhead3 2 3 2 2 2 5" xfId="9057" xr:uid="{00000000-0005-0000-0000-000051170000}"/>
    <cellStyle name="vnhead3 2 3 2 2 2 5 2" xfId="15868" xr:uid="{00000000-0005-0000-0000-000052170000}"/>
    <cellStyle name="vnhead3 2 3 2 2 2 6" xfId="11064" xr:uid="{00000000-0005-0000-0000-000053170000}"/>
    <cellStyle name="vnhead3 2 3 2 2 3" xfId="3125" xr:uid="{00000000-0005-0000-0000-000054170000}"/>
    <cellStyle name="vnhead3 2 3 2 2 3 2" xfId="6033" xr:uid="{00000000-0005-0000-0000-000055170000}"/>
    <cellStyle name="vnhead3 2 3 2 2 3 2 2" xfId="13961" xr:uid="{00000000-0005-0000-0000-000056170000}"/>
    <cellStyle name="vnhead3 2 3 2 2 3 3" xfId="11840" xr:uid="{00000000-0005-0000-0000-000057170000}"/>
    <cellStyle name="vnhead3 2 3 2 2 4" xfId="4715" xr:uid="{00000000-0005-0000-0000-000058170000}"/>
    <cellStyle name="vnhead3 2 3 2 2 4 2" xfId="13006" xr:uid="{00000000-0005-0000-0000-000059170000}"/>
    <cellStyle name="vnhead3 2 3 2 2 5" xfId="6920" xr:uid="{00000000-0005-0000-0000-00005A170000}"/>
    <cellStyle name="vnhead3 2 3 2 2 5 2" xfId="14482" xr:uid="{00000000-0005-0000-0000-00005B170000}"/>
    <cellStyle name="vnhead3 2 3 2 2 6" xfId="8899" xr:uid="{00000000-0005-0000-0000-00005C170000}"/>
    <cellStyle name="vnhead3 2 3 2 2 6 2" xfId="15740" xr:uid="{00000000-0005-0000-0000-00005D170000}"/>
    <cellStyle name="vnhead3 2 3 2 2 7" xfId="10445" xr:uid="{00000000-0005-0000-0000-00005E170000}"/>
    <cellStyle name="vnhead3 2 3 2 3" xfId="2031" xr:uid="{00000000-0005-0000-0000-00005F170000}"/>
    <cellStyle name="vnhead3 2 3 2 3 2" xfId="3798" xr:uid="{00000000-0005-0000-0000-000060170000}"/>
    <cellStyle name="vnhead3 2 3 2 3 2 2" xfId="6068" xr:uid="{00000000-0005-0000-0000-000061170000}"/>
    <cellStyle name="vnhead3 2 3 2 3 2 2 2" xfId="13996" xr:uid="{00000000-0005-0000-0000-000062170000}"/>
    <cellStyle name="vnhead3 2 3 2 3 2 3" xfId="12316" xr:uid="{00000000-0005-0000-0000-000063170000}"/>
    <cellStyle name="vnhead3 2 3 2 3 3" xfId="5388" xr:uid="{00000000-0005-0000-0000-000064170000}"/>
    <cellStyle name="vnhead3 2 3 2 3 3 2" xfId="13507" xr:uid="{00000000-0005-0000-0000-000065170000}"/>
    <cellStyle name="vnhead3 2 3 2 3 4" xfId="7909" xr:uid="{00000000-0005-0000-0000-000066170000}"/>
    <cellStyle name="vnhead3 2 3 2 3 4 2" xfId="15091" xr:uid="{00000000-0005-0000-0000-000067170000}"/>
    <cellStyle name="vnhead3 2 3 2 3 5" xfId="9056" xr:uid="{00000000-0005-0000-0000-000068170000}"/>
    <cellStyle name="vnhead3 2 3 2 3 5 2" xfId="15867" xr:uid="{00000000-0005-0000-0000-000069170000}"/>
    <cellStyle name="vnhead3 2 3 2 3 6" xfId="11063" xr:uid="{00000000-0005-0000-0000-00006A170000}"/>
    <cellStyle name="vnhead3 2 3 2 4" xfId="3115" xr:uid="{00000000-0005-0000-0000-00006B170000}"/>
    <cellStyle name="vnhead3 2 3 2 4 2" xfId="6029" xr:uid="{00000000-0005-0000-0000-00006C170000}"/>
    <cellStyle name="vnhead3 2 3 2 4 2 2" xfId="13957" xr:uid="{00000000-0005-0000-0000-00006D170000}"/>
    <cellStyle name="vnhead3 2 3 2 4 3" xfId="11830" xr:uid="{00000000-0005-0000-0000-00006E170000}"/>
    <cellStyle name="vnhead3 2 3 2 5" xfId="4705" xr:uid="{00000000-0005-0000-0000-00006F170000}"/>
    <cellStyle name="vnhead3 2 3 2 5 2" xfId="12996" xr:uid="{00000000-0005-0000-0000-000070170000}"/>
    <cellStyle name="vnhead3 2 3 2 6" xfId="6900" xr:uid="{00000000-0005-0000-0000-000071170000}"/>
    <cellStyle name="vnhead3 2 3 2 6 2" xfId="14469" xr:uid="{00000000-0005-0000-0000-000072170000}"/>
    <cellStyle name="vnhead3 2 3 2 7" xfId="8889" xr:uid="{00000000-0005-0000-0000-000073170000}"/>
    <cellStyle name="vnhead3 2 3 2 7 2" xfId="15730" xr:uid="{00000000-0005-0000-0000-000074170000}"/>
    <cellStyle name="vnhead3 2 3 2 8" xfId="10434" xr:uid="{00000000-0005-0000-0000-000075170000}"/>
    <cellStyle name="vnhead3 2 3 3" xfId="2030" xr:uid="{00000000-0005-0000-0000-000076170000}"/>
    <cellStyle name="vnhead3 2 3 3 2" xfId="3797" xr:uid="{00000000-0005-0000-0000-000077170000}"/>
    <cellStyle name="vnhead3 2 3 3 2 2" xfId="6067" xr:uid="{00000000-0005-0000-0000-000078170000}"/>
    <cellStyle name="vnhead3 2 3 3 2 2 2" xfId="13995" xr:uid="{00000000-0005-0000-0000-000079170000}"/>
    <cellStyle name="vnhead3 2 3 3 2 3" xfId="12315" xr:uid="{00000000-0005-0000-0000-00007A170000}"/>
    <cellStyle name="vnhead3 2 3 3 3" xfId="5387" xr:uid="{00000000-0005-0000-0000-00007B170000}"/>
    <cellStyle name="vnhead3 2 3 3 3 2" xfId="13506" xr:uid="{00000000-0005-0000-0000-00007C170000}"/>
    <cellStyle name="vnhead3 2 3 3 4" xfId="9055" xr:uid="{00000000-0005-0000-0000-00007D170000}"/>
    <cellStyle name="vnhead3 2 3 3 4 2" xfId="15866" xr:uid="{00000000-0005-0000-0000-00007E170000}"/>
    <cellStyle name="vnhead3 2 3 3 5" xfId="11062" xr:uid="{00000000-0005-0000-0000-00007F170000}"/>
    <cellStyle name="vnhead3 2 3 4" xfId="2943" xr:uid="{00000000-0005-0000-0000-000080170000}"/>
    <cellStyle name="vnhead3 2 3 4 2" xfId="6016" xr:uid="{00000000-0005-0000-0000-000081170000}"/>
    <cellStyle name="vnhead3 2 3 4 2 2" xfId="13944" xr:uid="{00000000-0005-0000-0000-000082170000}"/>
    <cellStyle name="vnhead3 2 3 4 3" xfId="11680" xr:uid="{00000000-0005-0000-0000-000083170000}"/>
    <cellStyle name="vnhead3 2 3 5" xfId="4533" xr:uid="{00000000-0005-0000-0000-000084170000}"/>
    <cellStyle name="vnhead3 2 3 5 2" xfId="12847" xr:uid="{00000000-0005-0000-0000-000085170000}"/>
    <cellStyle name="vnhead3 2 3 6" xfId="8813" xr:uid="{00000000-0005-0000-0000-000086170000}"/>
    <cellStyle name="vnhead3 2 3 6 2" xfId="15655" xr:uid="{00000000-0005-0000-0000-000087170000}"/>
    <cellStyle name="vnhead3 2 3 7" xfId="10256" xr:uid="{00000000-0005-0000-0000-000088170000}"/>
    <cellStyle name="vnhead3 2 4" xfId="728" xr:uid="{00000000-0005-0000-0000-000089170000}"/>
    <cellStyle name="vnhead3 2 4 2" xfId="985" xr:uid="{00000000-0005-0000-0000-00008A170000}"/>
    <cellStyle name="vnhead3 2 4 2 2" xfId="981" xr:uid="{00000000-0005-0000-0000-00008B170000}"/>
    <cellStyle name="vnhead3 2 4 2 2 2" xfId="2035" xr:uid="{00000000-0005-0000-0000-00008C170000}"/>
    <cellStyle name="vnhead3 2 4 2 2 2 2" xfId="3802" xr:uid="{00000000-0005-0000-0000-00008D170000}"/>
    <cellStyle name="vnhead3 2 4 2 2 2 2 2" xfId="6072" xr:uid="{00000000-0005-0000-0000-00008E170000}"/>
    <cellStyle name="vnhead3 2 4 2 2 2 2 2 2" xfId="14000" xr:uid="{00000000-0005-0000-0000-00008F170000}"/>
    <cellStyle name="vnhead3 2 4 2 2 2 2 3" xfId="12320" xr:uid="{00000000-0005-0000-0000-000090170000}"/>
    <cellStyle name="vnhead3 2 4 2 2 2 3" xfId="5392" xr:uid="{00000000-0005-0000-0000-000091170000}"/>
    <cellStyle name="vnhead3 2 4 2 2 2 3 2" xfId="13511" xr:uid="{00000000-0005-0000-0000-000092170000}"/>
    <cellStyle name="vnhead3 2 4 2 2 2 4" xfId="7912" xr:uid="{00000000-0005-0000-0000-000093170000}"/>
    <cellStyle name="vnhead3 2 4 2 2 2 4 2" xfId="15094" xr:uid="{00000000-0005-0000-0000-000094170000}"/>
    <cellStyle name="vnhead3 2 4 2 2 2 5" xfId="9060" xr:uid="{00000000-0005-0000-0000-000095170000}"/>
    <cellStyle name="vnhead3 2 4 2 2 2 5 2" xfId="15871" xr:uid="{00000000-0005-0000-0000-000096170000}"/>
    <cellStyle name="vnhead3 2 4 2 2 2 6" xfId="11067" xr:uid="{00000000-0005-0000-0000-000097170000}"/>
    <cellStyle name="vnhead3 2 4 2 2 3" xfId="3121" xr:uid="{00000000-0005-0000-0000-000098170000}"/>
    <cellStyle name="vnhead3 2 4 2 2 3 2" xfId="6031" xr:uid="{00000000-0005-0000-0000-000099170000}"/>
    <cellStyle name="vnhead3 2 4 2 2 3 2 2" xfId="13959" xr:uid="{00000000-0005-0000-0000-00009A170000}"/>
    <cellStyle name="vnhead3 2 4 2 2 3 3" xfId="11836" xr:uid="{00000000-0005-0000-0000-00009B170000}"/>
    <cellStyle name="vnhead3 2 4 2 2 4" xfId="4711" xr:uid="{00000000-0005-0000-0000-00009C170000}"/>
    <cellStyle name="vnhead3 2 4 2 2 4 2" xfId="13002" xr:uid="{00000000-0005-0000-0000-00009D170000}"/>
    <cellStyle name="vnhead3 2 4 2 2 5" xfId="6913" xr:uid="{00000000-0005-0000-0000-00009E170000}"/>
    <cellStyle name="vnhead3 2 4 2 2 5 2" xfId="14478" xr:uid="{00000000-0005-0000-0000-00009F170000}"/>
    <cellStyle name="vnhead3 2 4 2 2 6" xfId="8895" xr:uid="{00000000-0005-0000-0000-0000A0170000}"/>
    <cellStyle name="vnhead3 2 4 2 2 6 2" xfId="15736" xr:uid="{00000000-0005-0000-0000-0000A1170000}"/>
    <cellStyle name="vnhead3 2 4 2 2 7" xfId="10442" xr:uid="{00000000-0005-0000-0000-0000A2170000}"/>
    <cellStyle name="vnhead3 2 4 2 3" xfId="2034" xr:uid="{00000000-0005-0000-0000-0000A3170000}"/>
    <cellStyle name="vnhead3 2 4 2 3 2" xfId="3801" xr:uid="{00000000-0005-0000-0000-0000A4170000}"/>
    <cellStyle name="vnhead3 2 4 2 3 2 2" xfId="6071" xr:uid="{00000000-0005-0000-0000-0000A5170000}"/>
    <cellStyle name="vnhead3 2 4 2 3 2 2 2" xfId="13999" xr:uid="{00000000-0005-0000-0000-0000A6170000}"/>
    <cellStyle name="vnhead3 2 4 2 3 2 3" xfId="12319" xr:uid="{00000000-0005-0000-0000-0000A7170000}"/>
    <cellStyle name="vnhead3 2 4 2 3 3" xfId="5391" xr:uid="{00000000-0005-0000-0000-0000A8170000}"/>
    <cellStyle name="vnhead3 2 4 2 3 3 2" xfId="13510" xr:uid="{00000000-0005-0000-0000-0000A9170000}"/>
    <cellStyle name="vnhead3 2 4 2 3 4" xfId="7911" xr:uid="{00000000-0005-0000-0000-0000AA170000}"/>
    <cellStyle name="vnhead3 2 4 2 3 4 2" xfId="15093" xr:uid="{00000000-0005-0000-0000-0000AB170000}"/>
    <cellStyle name="vnhead3 2 4 2 3 5" xfId="9059" xr:uid="{00000000-0005-0000-0000-0000AC170000}"/>
    <cellStyle name="vnhead3 2 4 2 3 5 2" xfId="15870" xr:uid="{00000000-0005-0000-0000-0000AD170000}"/>
    <cellStyle name="vnhead3 2 4 2 3 6" xfId="11066" xr:uid="{00000000-0005-0000-0000-0000AE170000}"/>
    <cellStyle name="vnhead3 2 4 2 4" xfId="3124" xr:uid="{00000000-0005-0000-0000-0000AF170000}"/>
    <cellStyle name="vnhead3 2 4 2 4 2" xfId="6032" xr:uid="{00000000-0005-0000-0000-0000B0170000}"/>
    <cellStyle name="vnhead3 2 4 2 4 2 2" xfId="13960" xr:uid="{00000000-0005-0000-0000-0000B1170000}"/>
    <cellStyle name="vnhead3 2 4 2 4 3" xfId="11839" xr:uid="{00000000-0005-0000-0000-0000B2170000}"/>
    <cellStyle name="vnhead3 2 4 2 5" xfId="4714" xr:uid="{00000000-0005-0000-0000-0000B3170000}"/>
    <cellStyle name="vnhead3 2 4 2 5 2" xfId="13005" xr:uid="{00000000-0005-0000-0000-0000B4170000}"/>
    <cellStyle name="vnhead3 2 4 2 6" xfId="6917" xr:uid="{00000000-0005-0000-0000-0000B5170000}"/>
    <cellStyle name="vnhead3 2 4 2 6 2" xfId="14481" xr:uid="{00000000-0005-0000-0000-0000B6170000}"/>
    <cellStyle name="vnhead3 2 4 2 7" xfId="8898" xr:uid="{00000000-0005-0000-0000-0000B7170000}"/>
    <cellStyle name="vnhead3 2 4 2 7 2" xfId="15739" xr:uid="{00000000-0005-0000-0000-0000B8170000}"/>
    <cellStyle name="vnhead3 2 4 2 8" xfId="10444" xr:uid="{00000000-0005-0000-0000-0000B9170000}"/>
    <cellStyle name="vnhead3 2 4 3" xfId="2033" xr:uid="{00000000-0005-0000-0000-0000BA170000}"/>
    <cellStyle name="vnhead3 2 4 3 2" xfId="3800" xr:uid="{00000000-0005-0000-0000-0000BB170000}"/>
    <cellStyle name="vnhead3 2 4 3 2 2" xfId="6070" xr:uid="{00000000-0005-0000-0000-0000BC170000}"/>
    <cellStyle name="vnhead3 2 4 3 2 2 2" xfId="13998" xr:uid="{00000000-0005-0000-0000-0000BD170000}"/>
    <cellStyle name="vnhead3 2 4 3 2 3" xfId="12318" xr:uid="{00000000-0005-0000-0000-0000BE170000}"/>
    <cellStyle name="vnhead3 2 4 3 3" xfId="5390" xr:uid="{00000000-0005-0000-0000-0000BF170000}"/>
    <cellStyle name="vnhead3 2 4 3 3 2" xfId="13509" xr:uid="{00000000-0005-0000-0000-0000C0170000}"/>
    <cellStyle name="vnhead3 2 4 3 4" xfId="9058" xr:uid="{00000000-0005-0000-0000-0000C1170000}"/>
    <cellStyle name="vnhead3 2 4 3 4 2" xfId="15869" xr:uid="{00000000-0005-0000-0000-0000C2170000}"/>
    <cellStyle name="vnhead3 2 4 3 5" xfId="11065" xr:uid="{00000000-0005-0000-0000-0000C3170000}"/>
    <cellStyle name="vnhead3 2 4 4" xfId="2977" xr:uid="{00000000-0005-0000-0000-0000C4170000}"/>
    <cellStyle name="vnhead3 2 4 4 2" xfId="6020" xr:uid="{00000000-0005-0000-0000-0000C5170000}"/>
    <cellStyle name="vnhead3 2 4 4 2 2" xfId="13948" xr:uid="{00000000-0005-0000-0000-0000C6170000}"/>
    <cellStyle name="vnhead3 2 4 4 3" xfId="11714" xr:uid="{00000000-0005-0000-0000-0000C7170000}"/>
    <cellStyle name="vnhead3 2 4 5" xfId="4567" xr:uid="{00000000-0005-0000-0000-0000C8170000}"/>
    <cellStyle name="vnhead3 2 4 5 2" xfId="12881" xr:uid="{00000000-0005-0000-0000-0000C9170000}"/>
    <cellStyle name="vnhead3 2 4 6" xfId="8845" xr:uid="{00000000-0005-0000-0000-0000CA170000}"/>
    <cellStyle name="vnhead3 2 4 6 2" xfId="15686" xr:uid="{00000000-0005-0000-0000-0000CB170000}"/>
    <cellStyle name="vnhead3 2 4 7" xfId="10291" xr:uid="{00000000-0005-0000-0000-0000CC170000}"/>
    <cellStyle name="vnhead3 2 5" xfId="1035" xr:uid="{00000000-0005-0000-0000-0000CD170000}"/>
    <cellStyle name="vnhead3 2 5 2" xfId="960" xr:uid="{00000000-0005-0000-0000-0000CE170000}"/>
    <cellStyle name="vnhead3 2 5 2 2" xfId="2037" xr:uid="{00000000-0005-0000-0000-0000CF170000}"/>
    <cellStyle name="vnhead3 2 5 2 2 2" xfId="3804" xr:uid="{00000000-0005-0000-0000-0000D0170000}"/>
    <cellStyle name="vnhead3 2 5 2 2 2 2" xfId="6074" xr:uid="{00000000-0005-0000-0000-0000D1170000}"/>
    <cellStyle name="vnhead3 2 5 2 2 2 2 2" xfId="14002" xr:uid="{00000000-0005-0000-0000-0000D2170000}"/>
    <cellStyle name="vnhead3 2 5 2 2 2 3" xfId="12322" xr:uid="{00000000-0005-0000-0000-0000D3170000}"/>
    <cellStyle name="vnhead3 2 5 2 2 3" xfId="5394" xr:uid="{00000000-0005-0000-0000-0000D4170000}"/>
    <cellStyle name="vnhead3 2 5 2 2 3 2" xfId="13513" xr:uid="{00000000-0005-0000-0000-0000D5170000}"/>
    <cellStyle name="vnhead3 2 5 2 2 4" xfId="7913" xr:uid="{00000000-0005-0000-0000-0000D6170000}"/>
    <cellStyle name="vnhead3 2 5 2 2 4 2" xfId="15095" xr:uid="{00000000-0005-0000-0000-0000D7170000}"/>
    <cellStyle name="vnhead3 2 5 2 2 5" xfId="9062" xr:uid="{00000000-0005-0000-0000-0000D8170000}"/>
    <cellStyle name="vnhead3 2 5 2 2 5 2" xfId="15873" xr:uid="{00000000-0005-0000-0000-0000D9170000}"/>
    <cellStyle name="vnhead3 2 5 2 2 6" xfId="11069" xr:uid="{00000000-0005-0000-0000-0000DA170000}"/>
    <cellStyle name="vnhead3 2 5 2 3" xfId="3111" xr:uid="{00000000-0005-0000-0000-0000DB170000}"/>
    <cellStyle name="vnhead3 2 5 2 3 2" xfId="6028" xr:uid="{00000000-0005-0000-0000-0000DC170000}"/>
    <cellStyle name="vnhead3 2 5 2 3 2 2" xfId="13956" xr:uid="{00000000-0005-0000-0000-0000DD170000}"/>
    <cellStyle name="vnhead3 2 5 2 3 3" xfId="11826" xr:uid="{00000000-0005-0000-0000-0000DE170000}"/>
    <cellStyle name="vnhead3 2 5 2 4" xfId="4701" xr:uid="{00000000-0005-0000-0000-0000DF170000}"/>
    <cellStyle name="vnhead3 2 5 2 4 2" xfId="12992" xr:uid="{00000000-0005-0000-0000-0000E0170000}"/>
    <cellStyle name="vnhead3 2 5 2 5" xfId="6892" xr:uid="{00000000-0005-0000-0000-0000E1170000}"/>
    <cellStyle name="vnhead3 2 5 2 5 2" xfId="14464" xr:uid="{00000000-0005-0000-0000-0000E2170000}"/>
    <cellStyle name="vnhead3 2 5 2 6" xfId="8886" xr:uid="{00000000-0005-0000-0000-0000E3170000}"/>
    <cellStyle name="vnhead3 2 5 2 6 2" xfId="15727" xr:uid="{00000000-0005-0000-0000-0000E4170000}"/>
    <cellStyle name="vnhead3 2 5 2 7" xfId="10429" xr:uid="{00000000-0005-0000-0000-0000E5170000}"/>
    <cellStyle name="vnhead3 2 5 3" xfId="2036" xr:uid="{00000000-0005-0000-0000-0000E6170000}"/>
    <cellStyle name="vnhead3 2 5 3 2" xfId="3803" xr:uid="{00000000-0005-0000-0000-0000E7170000}"/>
    <cellStyle name="vnhead3 2 5 3 2 2" xfId="6073" xr:uid="{00000000-0005-0000-0000-0000E8170000}"/>
    <cellStyle name="vnhead3 2 5 3 2 2 2" xfId="14001" xr:uid="{00000000-0005-0000-0000-0000E9170000}"/>
    <cellStyle name="vnhead3 2 5 3 2 3" xfId="12321" xr:uid="{00000000-0005-0000-0000-0000EA170000}"/>
    <cellStyle name="vnhead3 2 5 3 3" xfId="5393" xr:uid="{00000000-0005-0000-0000-0000EB170000}"/>
    <cellStyle name="vnhead3 2 5 3 3 2" xfId="13512" xr:uid="{00000000-0005-0000-0000-0000EC170000}"/>
    <cellStyle name="vnhead3 2 5 3 4" xfId="9061" xr:uid="{00000000-0005-0000-0000-0000ED170000}"/>
    <cellStyle name="vnhead3 2 5 3 4 2" xfId="15872" xr:uid="{00000000-0005-0000-0000-0000EE170000}"/>
    <cellStyle name="vnhead3 2 5 3 5" xfId="11068" xr:uid="{00000000-0005-0000-0000-0000EF170000}"/>
    <cellStyle name="vnhead3 2 5 4" xfId="3134" xr:uid="{00000000-0005-0000-0000-0000F0170000}"/>
    <cellStyle name="vnhead3 2 5 4 2" xfId="6040" xr:uid="{00000000-0005-0000-0000-0000F1170000}"/>
    <cellStyle name="vnhead3 2 5 4 2 2" xfId="13968" xr:uid="{00000000-0005-0000-0000-0000F2170000}"/>
    <cellStyle name="vnhead3 2 5 4 3" xfId="11849" xr:uid="{00000000-0005-0000-0000-0000F3170000}"/>
    <cellStyle name="vnhead3 2 5 5" xfId="4724" xr:uid="{00000000-0005-0000-0000-0000F4170000}"/>
    <cellStyle name="vnhead3 2 5 5 2" xfId="13015" xr:uid="{00000000-0005-0000-0000-0000F5170000}"/>
    <cellStyle name="vnhead3 2 5 6" xfId="8908" xr:uid="{00000000-0005-0000-0000-0000F6170000}"/>
    <cellStyle name="vnhead3 2 5 6 2" xfId="15749" xr:uid="{00000000-0005-0000-0000-0000F7170000}"/>
    <cellStyle name="vnhead3 2 5 7" xfId="10482" xr:uid="{00000000-0005-0000-0000-0000F8170000}"/>
    <cellStyle name="vnhead3 2 6" xfId="842" xr:uid="{00000000-0005-0000-0000-0000F9170000}"/>
    <cellStyle name="vnhead3 2 6 2" xfId="2038" xr:uid="{00000000-0005-0000-0000-0000FA170000}"/>
    <cellStyle name="vnhead3 2 6 2 2" xfId="3805" xr:uid="{00000000-0005-0000-0000-0000FB170000}"/>
    <cellStyle name="vnhead3 2 6 2 2 2" xfId="6075" xr:uid="{00000000-0005-0000-0000-0000FC170000}"/>
    <cellStyle name="vnhead3 2 6 2 2 2 2" xfId="14003" xr:uid="{00000000-0005-0000-0000-0000FD170000}"/>
    <cellStyle name="vnhead3 2 6 2 2 3" xfId="12323" xr:uid="{00000000-0005-0000-0000-0000FE170000}"/>
    <cellStyle name="vnhead3 2 6 2 3" xfId="5395" xr:uid="{00000000-0005-0000-0000-0000FF170000}"/>
    <cellStyle name="vnhead3 2 6 2 3 2" xfId="13514" xr:uid="{00000000-0005-0000-0000-000000180000}"/>
    <cellStyle name="vnhead3 2 6 2 4" xfId="7914" xr:uid="{00000000-0005-0000-0000-000001180000}"/>
    <cellStyle name="vnhead3 2 6 2 4 2" xfId="15096" xr:uid="{00000000-0005-0000-0000-000002180000}"/>
    <cellStyle name="vnhead3 2 6 2 5" xfId="9063" xr:uid="{00000000-0005-0000-0000-000003180000}"/>
    <cellStyle name="vnhead3 2 6 2 5 2" xfId="15874" xr:uid="{00000000-0005-0000-0000-000004180000}"/>
    <cellStyle name="vnhead3 2 6 2 6" xfId="11070" xr:uid="{00000000-0005-0000-0000-000005180000}"/>
    <cellStyle name="vnhead3 2 6 3" xfId="3043" xr:uid="{00000000-0005-0000-0000-000006180000}"/>
    <cellStyle name="vnhead3 2 6 3 2" xfId="6026" xr:uid="{00000000-0005-0000-0000-000007180000}"/>
    <cellStyle name="vnhead3 2 6 3 2 2" xfId="13954" xr:uid="{00000000-0005-0000-0000-000008180000}"/>
    <cellStyle name="vnhead3 2 6 3 3" xfId="11777" xr:uid="{00000000-0005-0000-0000-000009180000}"/>
    <cellStyle name="vnhead3 2 6 4" xfId="4633" xr:uid="{00000000-0005-0000-0000-00000A180000}"/>
    <cellStyle name="vnhead3 2 6 4 2" xfId="12945" xr:uid="{00000000-0005-0000-0000-00000B180000}"/>
    <cellStyle name="vnhead3 2 6 5" xfId="6785" xr:uid="{00000000-0005-0000-0000-00000C180000}"/>
    <cellStyle name="vnhead3 2 6 5 2" xfId="14401" xr:uid="{00000000-0005-0000-0000-00000D180000}"/>
    <cellStyle name="vnhead3 2 6 6" xfId="8865" xr:uid="{00000000-0005-0000-0000-00000E180000}"/>
    <cellStyle name="vnhead3 2 6 6 2" xfId="15706" xr:uid="{00000000-0005-0000-0000-00000F180000}"/>
    <cellStyle name="vnhead3 2 6 7" xfId="10366" xr:uid="{00000000-0005-0000-0000-000010180000}"/>
    <cellStyle name="vnhead3 2 7" xfId="2019" xr:uid="{00000000-0005-0000-0000-000011180000}"/>
    <cellStyle name="vnhead3 2 7 2" xfId="3786" xr:uid="{00000000-0005-0000-0000-000012180000}"/>
    <cellStyle name="vnhead3 2 7 2 2" xfId="6056" xr:uid="{00000000-0005-0000-0000-000013180000}"/>
    <cellStyle name="vnhead3 2 7 2 2 2" xfId="13984" xr:uid="{00000000-0005-0000-0000-000014180000}"/>
    <cellStyle name="vnhead3 2 7 2 3" xfId="12304" xr:uid="{00000000-0005-0000-0000-000015180000}"/>
    <cellStyle name="vnhead3 2 7 3" xfId="5376" xr:uid="{00000000-0005-0000-0000-000016180000}"/>
    <cellStyle name="vnhead3 2 7 3 2" xfId="13495" xr:uid="{00000000-0005-0000-0000-000017180000}"/>
    <cellStyle name="vnhead3 2 7 4" xfId="9044" xr:uid="{00000000-0005-0000-0000-000018180000}"/>
    <cellStyle name="vnhead3 2 7 4 2" xfId="15855" xr:uid="{00000000-0005-0000-0000-000019180000}"/>
    <cellStyle name="vnhead3 2 7 5" xfId="11051" xr:uid="{00000000-0005-0000-0000-00001A180000}"/>
    <cellStyle name="vnhead3 2 8" xfId="2893" xr:uid="{00000000-0005-0000-0000-00001B180000}"/>
    <cellStyle name="vnhead3 2 8 2" xfId="4431" xr:uid="{00000000-0005-0000-0000-00001C180000}"/>
    <cellStyle name="vnhead3 2 8 2 2" xfId="6102" xr:uid="{00000000-0005-0000-0000-00001D180000}"/>
    <cellStyle name="vnhead3 2 8 2 2 2" xfId="14030" xr:uid="{00000000-0005-0000-0000-00001E180000}"/>
    <cellStyle name="vnhead3 2 8 2 3" xfId="12753" xr:uid="{00000000-0005-0000-0000-00001F180000}"/>
    <cellStyle name="vnhead3 2 8 3" xfId="6012" xr:uid="{00000000-0005-0000-0000-000020180000}"/>
    <cellStyle name="vnhead3 2 8 3 2" xfId="13940" xr:uid="{00000000-0005-0000-0000-000021180000}"/>
    <cellStyle name="vnhead3 2 8 4" xfId="11630" xr:uid="{00000000-0005-0000-0000-000022180000}"/>
    <cellStyle name="vnhead3 2 9" xfId="4483" xr:uid="{00000000-0005-0000-0000-000023180000}"/>
    <cellStyle name="vnhead3 2 9 2" xfId="12798" xr:uid="{00000000-0005-0000-0000-000024180000}"/>
    <cellStyle name="vnhead3 3" xfId="604" xr:uid="{00000000-0005-0000-0000-000025180000}"/>
    <cellStyle name="vnhead3 3 2" xfId="686" xr:uid="{00000000-0005-0000-0000-000026180000}"/>
    <cellStyle name="vnhead3 3 2 2" xfId="1084" xr:uid="{00000000-0005-0000-0000-000027180000}"/>
    <cellStyle name="vnhead3 3 2 2 2" xfId="1052" xr:uid="{00000000-0005-0000-0000-000028180000}"/>
    <cellStyle name="vnhead3 3 2 2 2 2" xfId="2042" xr:uid="{00000000-0005-0000-0000-000029180000}"/>
    <cellStyle name="vnhead3 3 2 2 2 2 2" xfId="3809" xr:uid="{00000000-0005-0000-0000-00002A180000}"/>
    <cellStyle name="vnhead3 3 2 2 2 2 2 2" xfId="6079" xr:uid="{00000000-0005-0000-0000-00002B180000}"/>
    <cellStyle name="vnhead3 3 2 2 2 2 2 2 2" xfId="14007" xr:uid="{00000000-0005-0000-0000-00002C180000}"/>
    <cellStyle name="vnhead3 3 2 2 2 2 2 3" xfId="12327" xr:uid="{00000000-0005-0000-0000-00002D180000}"/>
    <cellStyle name="vnhead3 3 2 2 2 2 3" xfId="5399" xr:uid="{00000000-0005-0000-0000-00002E180000}"/>
    <cellStyle name="vnhead3 3 2 2 2 2 3 2" xfId="13518" xr:uid="{00000000-0005-0000-0000-00002F180000}"/>
    <cellStyle name="vnhead3 3 2 2 2 2 4" xfId="7916" xr:uid="{00000000-0005-0000-0000-000030180000}"/>
    <cellStyle name="vnhead3 3 2 2 2 2 4 2" xfId="15098" xr:uid="{00000000-0005-0000-0000-000031180000}"/>
    <cellStyle name="vnhead3 3 2 2 2 2 5" xfId="9067" xr:uid="{00000000-0005-0000-0000-000032180000}"/>
    <cellStyle name="vnhead3 3 2 2 2 2 5 2" xfId="15878" xr:uid="{00000000-0005-0000-0000-000033180000}"/>
    <cellStyle name="vnhead3 3 2 2 2 2 6" xfId="11074" xr:uid="{00000000-0005-0000-0000-000034180000}"/>
    <cellStyle name="vnhead3 3 2 2 2 3" xfId="3140" xr:uid="{00000000-0005-0000-0000-000035180000}"/>
    <cellStyle name="vnhead3 3 2 2 2 3 2" xfId="6043" xr:uid="{00000000-0005-0000-0000-000036180000}"/>
    <cellStyle name="vnhead3 3 2 2 2 3 2 2" xfId="13971" xr:uid="{00000000-0005-0000-0000-000037180000}"/>
    <cellStyle name="vnhead3 3 2 2 2 3 3" xfId="11855" xr:uid="{00000000-0005-0000-0000-000038180000}"/>
    <cellStyle name="vnhead3 3 2 2 2 4" xfId="4730" xr:uid="{00000000-0005-0000-0000-000039180000}"/>
    <cellStyle name="vnhead3 3 2 2 2 4 2" xfId="13021" xr:uid="{00000000-0005-0000-0000-00003A180000}"/>
    <cellStyle name="vnhead3 3 2 2 2 5" xfId="6980" xr:uid="{00000000-0005-0000-0000-00003B180000}"/>
    <cellStyle name="vnhead3 3 2 2 2 5 2" xfId="14533" xr:uid="{00000000-0005-0000-0000-00003C180000}"/>
    <cellStyle name="vnhead3 3 2 2 2 6" xfId="8914" xr:uid="{00000000-0005-0000-0000-00003D180000}"/>
    <cellStyle name="vnhead3 3 2 2 2 6 2" xfId="15755" xr:uid="{00000000-0005-0000-0000-00003E180000}"/>
    <cellStyle name="vnhead3 3 2 2 2 7" xfId="10495" xr:uid="{00000000-0005-0000-0000-00003F180000}"/>
    <cellStyle name="vnhead3 3 2 2 3" xfId="2041" xr:uid="{00000000-0005-0000-0000-000040180000}"/>
    <cellStyle name="vnhead3 3 2 2 3 2" xfId="3808" xr:uid="{00000000-0005-0000-0000-000041180000}"/>
    <cellStyle name="vnhead3 3 2 2 3 2 2" xfId="6078" xr:uid="{00000000-0005-0000-0000-000042180000}"/>
    <cellStyle name="vnhead3 3 2 2 3 2 2 2" xfId="14006" xr:uid="{00000000-0005-0000-0000-000043180000}"/>
    <cellStyle name="vnhead3 3 2 2 3 2 3" xfId="12326" xr:uid="{00000000-0005-0000-0000-000044180000}"/>
    <cellStyle name="vnhead3 3 2 2 3 3" xfId="5398" xr:uid="{00000000-0005-0000-0000-000045180000}"/>
    <cellStyle name="vnhead3 3 2 2 3 3 2" xfId="13517" xr:uid="{00000000-0005-0000-0000-000046180000}"/>
    <cellStyle name="vnhead3 3 2 2 3 4" xfId="7915" xr:uid="{00000000-0005-0000-0000-000047180000}"/>
    <cellStyle name="vnhead3 3 2 2 3 4 2" xfId="15097" xr:uid="{00000000-0005-0000-0000-000048180000}"/>
    <cellStyle name="vnhead3 3 2 2 3 5" xfId="9066" xr:uid="{00000000-0005-0000-0000-000049180000}"/>
    <cellStyle name="vnhead3 3 2 2 3 5 2" xfId="15877" xr:uid="{00000000-0005-0000-0000-00004A180000}"/>
    <cellStyle name="vnhead3 3 2 2 3 6" xfId="11073" xr:uid="{00000000-0005-0000-0000-00004B180000}"/>
    <cellStyle name="vnhead3 3 2 2 4" xfId="3166" xr:uid="{00000000-0005-0000-0000-00004C180000}"/>
    <cellStyle name="vnhead3 3 2 2 4 2" xfId="6046" xr:uid="{00000000-0005-0000-0000-00004D180000}"/>
    <cellStyle name="vnhead3 3 2 2 4 2 2" xfId="13974" xr:uid="{00000000-0005-0000-0000-00004E180000}"/>
    <cellStyle name="vnhead3 3 2 2 4 3" xfId="11881" xr:uid="{00000000-0005-0000-0000-00004F180000}"/>
    <cellStyle name="vnhead3 3 2 2 5" xfId="4756" xr:uid="{00000000-0005-0000-0000-000050180000}"/>
    <cellStyle name="vnhead3 3 2 2 5 2" xfId="13047" xr:uid="{00000000-0005-0000-0000-000051180000}"/>
    <cellStyle name="vnhead3 3 2 2 6" xfId="7007" xr:uid="{00000000-0005-0000-0000-000052180000}"/>
    <cellStyle name="vnhead3 3 2 2 6 2" xfId="14559" xr:uid="{00000000-0005-0000-0000-000053180000}"/>
    <cellStyle name="vnhead3 3 2 2 7" xfId="8926" xr:uid="{00000000-0005-0000-0000-000054180000}"/>
    <cellStyle name="vnhead3 3 2 2 7 2" xfId="15767" xr:uid="{00000000-0005-0000-0000-000055180000}"/>
    <cellStyle name="vnhead3 3 2 2 8" xfId="10523" xr:uid="{00000000-0005-0000-0000-000056180000}"/>
    <cellStyle name="vnhead3 3 2 3" xfId="2040" xr:uid="{00000000-0005-0000-0000-000057180000}"/>
    <cellStyle name="vnhead3 3 2 3 2" xfId="3807" xr:uid="{00000000-0005-0000-0000-000058180000}"/>
    <cellStyle name="vnhead3 3 2 3 2 2" xfId="6077" xr:uid="{00000000-0005-0000-0000-000059180000}"/>
    <cellStyle name="vnhead3 3 2 3 2 2 2" xfId="14005" xr:uid="{00000000-0005-0000-0000-00005A180000}"/>
    <cellStyle name="vnhead3 3 2 3 2 3" xfId="12325" xr:uid="{00000000-0005-0000-0000-00005B180000}"/>
    <cellStyle name="vnhead3 3 2 3 3" xfId="5397" xr:uid="{00000000-0005-0000-0000-00005C180000}"/>
    <cellStyle name="vnhead3 3 2 3 3 2" xfId="13516" xr:uid="{00000000-0005-0000-0000-00005D180000}"/>
    <cellStyle name="vnhead3 3 2 3 4" xfId="9065" xr:uid="{00000000-0005-0000-0000-00005E180000}"/>
    <cellStyle name="vnhead3 3 2 3 4 2" xfId="15876" xr:uid="{00000000-0005-0000-0000-00005F180000}"/>
    <cellStyle name="vnhead3 3 2 3 5" xfId="11072" xr:uid="{00000000-0005-0000-0000-000060180000}"/>
    <cellStyle name="vnhead3 3 2 4" xfId="2947" xr:uid="{00000000-0005-0000-0000-000061180000}"/>
    <cellStyle name="vnhead3 3 2 4 2" xfId="6017" xr:uid="{00000000-0005-0000-0000-000062180000}"/>
    <cellStyle name="vnhead3 3 2 4 2 2" xfId="13945" xr:uid="{00000000-0005-0000-0000-000063180000}"/>
    <cellStyle name="vnhead3 3 2 4 3" xfId="11684" xr:uid="{00000000-0005-0000-0000-000064180000}"/>
    <cellStyle name="vnhead3 3 2 5" xfId="4537" xr:uid="{00000000-0005-0000-0000-000065180000}"/>
    <cellStyle name="vnhead3 3 2 5 2" xfId="12851" xr:uid="{00000000-0005-0000-0000-000066180000}"/>
    <cellStyle name="vnhead3 3 2 6" xfId="8817" xr:uid="{00000000-0005-0000-0000-000067180000}"/>
    <cellStyle name="vnhead3 3 2 6 2" xfId="15658" xr:uid="{00000000-0005-0000-0000-000068180000}"/>
    <cellStyle name="vnhead3 3 2 7" xfId="10260" xr:uid="{00000000-0005-0000-0000-000069180000}"/>
    <cellStyle name="vnhead3 3 3" xfId="734" xr:uid="{00000000-0005-0000-0000-00006A180000}"/>
    <cellStyle name="vnhead3 3 3 2" xfId="1051" xr:uid="{00000000-0005-0000-0000-00006B180000}"/>
    <cellStyle name="vnhead3 3 3 2 2" xfId="1050" xr:uid="{00000000-0005-0000-0000-00006C180000}"/>
    <cellStyle name="vnhead3 3 3 2 2 2" xfId="2045" xr:uid="{00000000-0005-0000-0000-00006D180000}"/>
    <cellStyle name="vnhead3 3 3 2 2 2 2" xfId="3812" xr:uid="{00000000-0005-0000-0000-00006E180000}"/>
    <cellStyle name="vnhead3 3 3 2 2 2 2 2" xfId="6082" xr:uid="{00000000-0005-0000-0000-00006F180000}"/>
    <cellStyle name="vnhead3 3 3 2 2 2 2 2 2" xfId="14010" xr:uid="{00000000-0005-0000-0000-000070180000}"/>
    <cellStyle name="vnhead3 3 3 2 2 2 2 3" xfId="12330" xr:uid="{00000000-0005-0000-0000-000071180000}"/>
    <cellStyle name="vnhead3 3 3 2 2 2 3" xfId="5402" xr:uid="{00000000-0005-0000-0000-000072180000}"/>
    <cellStyle name="vnhead3 3 3 2 2 2 3 2" xfId="13521" xr:uid="{00000000-0005-0000-0000-000073180000}"/>
    <cellStyle name="vnhead3 3 3 2 2 2 4" xfId="7918" xr:uid="{00000000-0005-0000-0000-000074180000}"/>
    <cellStyle name="vnhead3 3 3 2 2 2 4 2" xfId="15100" xr:uid="{00000000-0005-0000-0000-000075180000}"/>
    <cellStyle name="vnhead3 3 3 2 2 2 5" xfId="9070" xr:uid="{00000000-0005-0000-0000-000076180000}"/>
    <cellStyle name="vnhead3 3 3 2 2 2 5 2" xfId="15881" xr:uid="{00000000-0005-0000-0000-000077180000}"/>
    <cellStyle name="vnhead3 3 3 2 2 2 6" xfId="11077" xr:uid="{00000000-0005-0000-0000-000078180000}"/>
    <cellStyle name="vnhead3 3 3 2 2 3" xfId="3138" xr:uid="{00000000-0005-0000-0000-000079180000}"/>
    <cellStyle name="vnhead3 3 3 2 2 3 2" xfId="6041" xr:uid="{00000000-0005-0000-0000-00007A180000}"/>
    <cellStyle name="vnhead3 3 3 2 2 3 2 2" xfId="13969" xr:uid="{00000000-0005-0000-0000-00007B180000}"/>
    <cellStyle name="vnhead3 3 3 2 2 3 3" xfId="11853" xr:uid="{00000000-0005-0000-0000-00007C180000}"/>
    <cellStyle name="vnhead3 3 3 2 2 4" xfId="4728" xr:uid="{00000000-0005-0000-0000-00007D180000}"/>
    <cellStyle name="vnhead3 3 3 2 2 4 2" xfId="13019" xr:uid="{00000000-0005-0000-0000-00007E180000}"/>
    <cellStyle name="vnhead3 3 3 2 2 5" xfId="6978" xr:uid="{00000000-0005-0000-0000-00007F180000}"/>
    <cellStyle name="vnhead3 3 3 2 2 5 2" xfId="14531" xr:uid="{00000000-0005-0000-0000-000080180000}"/>
    <cellStyle name="vnhead3 3 3 2 2 6" xfId="8912" xr:uid="{00000000-0005-0000-0000-000081180000}"/>
    <cellStyle name="vnhead3 3 3 2 2 6 2" xfId="15753" xr:uid="{00000000-0005-0000-0000-000082180000}"/>
    <cellStyle name="vnhead3 3 3 2 2 7" xfId="10493" xr:uid="{00000000-0005-0000-0000-000083180000}"/>
    <cellStyle name="vnhead3 3 3 2 3" xfId="2044" xr:uid="{00000000-0005-0000-0000-000084180000}"/>
    <cellStyle name="vnhead3 3 3 2 3 2" xfId="3811" xr:uid="{00000000-0005-0000-0000-000085180000}"/>
    <cellStyle name="vnhead3 3 3 2 3 2 2" xfId="6081" xr:uid="{00000000-0005-0000-0000-000086180000}"/>
    <cellStyle name="vnhead3 3 3 2 3 2 2 2" xfId="14009" xr:uid="{00000000-0005-0000-0000-000087180000}"/>
    <cellStyle name="vnhead3 3 3 2 3 2 3" xfId="12329" xr:uid="{00000000-0005-0000-0000-000088180000}"/>
    <cellStyle name="vnhead3 3 3 2 3 3" xfId="5401" xr:uid="{00000000-0005-0000-0000-000089180000}"/>
    <cellStyle name="vnhead3 3 3 2 3 3 2" xfId="13520" xr:uid="{00000000-0005-0000-0000-00008A180000}"/>
    <cellStyle name="vnhead3 3 3 2 3 4" xfId="7917" xr:uid="{00000000-0005-0000-0000-00008B180000}"/>
    <cellStyle name="vnhead3 3 3 2 3 4 2" xfId="15099" xr:uid="{00000000-0005-0000-0000-00008C180000}"/>
    <cellStyle name="vnhead3 3 3 2 3 5" xfId="9069" xr:uid="{00000000-0005-0000-0000-00008D180000}"/>
    <cellStyle name="vnhead3 3 3 2 3 5 2" xfId="15880" xr:uid="{00000000-0005-0000-0000-00008E180000}"/>
    <cellStyle name="vnhead3 3 3 2 3 6" xfId="11076" xr:uid="{00000000-0005-0000-0000-00008F180000}"/>
    <cellStyle name="vnhead3 3 3 2 4" xfId="3139" xr:uid="{00000000-0005-0000-0000-000090180000}"/>
    <cellStyle name="vnhead3 3 3 2 4 2" xfId="6042" xr:uid="{00000000-0005-0000-0000-000091180000}"/>
    <cellStyle name="vnhead3 3 3 2 4 2 2" xfId="13970" xr:uid="{00000000-0005-0000-0000-000092180000}"/>
    <cellStyle name="vnhead3 3 3 2 4 3" xfId="11854" xr:uid="{00000000-0005-0000-0000-000093180000}"/>
    <cellStyle name="vnhead3 3 3 2 5" xfId="4729" xr:uid="{00000000-0005-0000-0000-000094180000}"/>
    <cellStyle name="vnhead3 3 3 2 5 2" xfId="13020" xr:uid="{00000000-0005-0000-0000-000095180000}"/>
    <cellStyle name="vnhead3 3 3 2 6" xfId="6979" xr:uid="{00000000-0005-0000-0000-000096180000}"/>
    <cellStyle name="vnhead3 3 3 2 6 2" xfId="14532" xr:uid="{00000000-0005-0000-0000-000097180000}"/>
    <cellStyle name="vnhead3 3 3 2 7" xfId="8913" xr:uid="{00000000-0005-0000-0000-000098180000}"/>
    <cellStyle name="vnhead3 3 3 2 7 2" xfId="15754" xr:uid="{00000000-0005-0000-0000-000099180000}"/>
    <cellStyle name="vnhead3 3 3 2 8" xfId="10494" xr:uid="{00000000-0005-0000-0000-00009A180000}"/>
    <cellStyle name="vnhead3 3 3 3" xfId="2043" xr:uid="{00000000-0005-0000-0000-00009B180000}"/>
    <cellStyle name="vnhead3 3 3 3 2" xfId="3810" xr:uid="{00000000-0005-0000-0000-00009C180000}"/>
    <cellStyle name="vnhead3 3 3 3 2 2" xfId="6080" xr:uid="{00000000-0005-0000-0000-00009D180000}"/>
    <cellStyle name="vnhead3 3 3 3 2 2 2" xfId="14008" xr:uid="{00000000-0005-0000-0000-00009E180000}"/>
    <cellStyle name="vnhead3 3 3 3 2 3" xfId="12328" xr:uid="{00000000-0005-0000-0000-00009F180000}"/>
    <cellStyle name="vnhead3 3 3 3 3" xfId="5400" xr:uid="{00000000-0005-0000-0000-0000A0180000}"/>
    <cellStyle name="vnhead3 3 3 3 3 2" xfId="13519" xr:uid="{00000000-0005-0000-0000-0000A1180000}"/>
    <cellStyle name="vnhead3 3 3 3 4" xfId="9068" xr:uid="{00000000-0005-0000-0000-0000A2180000}"/>
    <cellStyle name="vnhead3 3 3 3 4 2" xfId="15879" xr:uid="{00000000-0005-0000-0000-0000A3180000}"/>
    <cellStyle name="vnhead3 3 3 3 5" xfId="11075" xr:uid="{00000000-0005-0000-0000-0000A4180000}"/>
    <cellStyle name="vnhead3 3 3 4" xfId="2981" xr:uid="{00000000-0005-0000-0000-0000A5180000}"/>
    <cellStyle name="vnhead3 3 3 4 2" xfId="6021" xr:uid="{00000000-0005-0000-0000-0000A6180000}"/>
    <cellStyle name="vnhead3 3 3 4 2 2" xfId="13949" xr:uid="{00000000-0005-0000-0000-0000A7180000}"/>
    <cellStyle name="vnhead3 3 3 4 3" xfId="11718" xr:uid="{00000000-0005-0000-0000-0000A8180000}"/>
    <cellStyle name="vnhead3 3 3 5" xfId="4571" xr:uid="{00000000-0005-0000-0000-0000A9180000}"/>
    <cellStyle name="vnhead3 3 3 5 2" xfId="12885" xr:uid="{00000000-0005-0000-0000-0000AA180000}"/>
    <cellStyle name="vnhead3 3 3 6" xfId="8849" xr:uid="{00000000-0005-0000-0000-0000AB180000}"/>
    <cellStyle name="vnhead3 3 3 6 2" xfId="15690" xr:uid="{00000000-0005-0000-0000-0000AC180000}"/>
    <cellStyle name="vnhead3 3 3 7" xfId="10296" xr:uid="{00000000-0005-0000-0000-0000AD180000}"/>
    <cellStyle name="vnhead3 3 4" xfId="1059" xr:uid="{00000000-0005-0000-0000-0000AE180000}"/>
    <cellStyle name="vnhead3 3 4 2" xfId="1032" xr:uid="{00000000-0005-0000-0000-0000AF180000}"/>
    <cellStyle name="vnhead3 3 4 2 2" xfId="2047" xr:uid="{00000000-0005-0000-0000-0000B0180000}"/>
    <cellStyle name="vnhead3 3 4 2 2 2" xfId="3814" xr:uid="{00000000-0005-0000-0000-0000B1180000}"/>
    <cellStyle name="vnhead3 3 4 2 2 2 2" xfId="6084" xr:uid="{00000000-0005-0000-0000-0000B2180000}"/>
    <cellStyle name="vnhead3 3 4 2 2 2 2 2" xfId="14012" xr:uid="{00000000-0005-0000-0000-0000B3180000}"/>
    <cellStyle name="vnhead3 3 4 2 2 2 3" xfId="12332" xr:uid="{00000000-0005-0000-0000-0000B4180000}"/>
    <cellStyle name="vnhead3 3 4 2 2 3" xfId="5404" xr:uid="{00000000-0005-0000-0000-0000B5180000}"/>
    <cellStyle name="vnhead3 3 4 2 2 3 2" xfId="13523" xr:uid="{00000000-0005-0000-0000-0000B6180000}"/>
    <cellStyle name="vnhead3 3 4 2 2 4" xfId="7919" xr:uid="{00000000-0005-0000-0000-0000B7180000}"/>
    <cellStyle name="vnhead3 3 4 2 2 4 2" xfId="15101" xr:uid="{00000000-0005-0000-0000-0000B8180000}"/>
    <cellStyle name="vnhead3 3 4 2 2 5" xfId="9072" xr:uid="{00000000-0005-0000-0000-0000B9180000}"/>
    <cellStyle name="vnhead3 3 4 2 2 5 2" xfId="15883" xr:uid="{00000000-0005-0000-0000-0000BA180000}"/>
    <cellStyle name="vnhead3 3 4 2 2 6" xfId="11079" xr:uid="{00000000-0005-0000-0000-0000BB180000}"/>
    <cellStyle name="vnhead3 3 4 2 3" xfId="3133" xr:uid="{00000000-0005-0000-0000-0000BC180000}"/>
    <cellStyle name="vnhead3 3 4 2 3 2" xfId="6039" xr:uid="{00000000-0005-0000-0000-0000BD180000}"/>
    <cellStyle name="vnhead3 3 4 2 3 2 2" xfId="13967" xr:uid="{00000000-0005-0000-0000-0000BE180000}"/>
    <cellStyle name="vnhead3 3 4 2 3 3" xfId="11848" xr:uid="{00000000-0005-0000-0000-0000BF180000}"/>
    <cellStyle name="vnhead3 3 4 2 4" xfId="4723" xr:uid="{00000000-0005-0000-0000-0000C0180000}"/>
    <cellStyle name="vnhead3 3 4 2 4 2" xfId="13014" xr:uid="{00000000-0005-0000-0000-0000C1180000}"/>
    <cellStyle name="vnhead3 3 4 2 5" xfId="6964" xr:uid="{00000000-0005-0000-0000-0000C2180000}"/>
    <cellStyle name="vnhead3 3 4 2 5 2" xfId="14519" xr:uid="{00000000-0005-0000-0000-0000C3180000}"/>
    <cellStyle name="vnhead3 3 4 2 6" xfId="8907" xr:uid="{00000000-0005-0000-0000-0000C4180000}"/>
    <cellStyle name="vnhead3 3 4 2 6 2" xfId="15748" xr:uid="{00000000-0005-0000-0000-0000C5180000}"/>
    <cellStyle name="vnhead3 3 4 2 7" xfId="10480" xr:uid="{00000000-0005-0000-0000-0000C6180000}"/>
    <cellStyle name="vnhead3 3 4 3" xfId="2046" xr:uid="{00000000-0005-0000-0000-0000C7180000}"/>
    <cellStyle name="vnhead3 3 4 3 2" xfId="3813" xr:uid="{00000000-0005-0000-0000-0000C8180000}"/>
    <cellStyle name="vnhead3 3 4 3 2 2" xfId="6083" xr:uid="{00000000-0005-0000-0000-0000C9180000}"/>
    <cellStyle name="vnhead3 3 4 3 2 2 2" xfId="14011" xr:uid="{00000000-0005-0000-0000-0000CA180000}"/>
    <cellStyle name="vnhead3 3 4 3 2 3" xfId="12331" xr:uid="{00000000-0005-0000-0000-0000CB180000}"/>
    <cellStyle name="vnhead3 3 4 3 3" xfId="5403" xr:uid="{00000000-0005-0000-0000-0000CC180000}"/>
    <cellStyle name="vnhead3 3 4 3 3 2" xfId="13522" xr:uid="{00000000-0005-0000-0000-0000CD180000}"/>
    <cellStyle name="vnhead3 3 4 3 4" xfId="9071" xr:uid="{00000000-0005-0000-0000-0000CE180000}"/>
    <cellStyle name="vnhead3 3 4 3 4 2" xfId="15882" xr:uid="{00000000-0005-0000-0000-0000CF180000}"/>
    <cellStyle name="vnhead3 3 4 3 5" xfId="11078" xr:uid="{00000000-0005-0000-0000-0000D0180000}"/>
    <cellStyle name="vnhead3 3 4 4" xfId="3144" xr:uid="{00000000-0005-0000-0000-0000D1180000}"/>
    <cellStyle name="vnhead3 3 4 4 2" xfId="6044" xr:uid="{00000000-0005-0000-0000-0000D2180000}"/>
    <cellStyle name="vnhead3 3 4 4 2 2" xfId="13972" xr:uid="{00000000-0005-0000-0000-0000D3180000}"/>
    <cellStyle name="vnhead3 3 4 4 3" xfId="11859" xr:uid="{00000000-0005-0000-0000-0000D4180000}"/>
    <cellStyle name="vnhead3 3 4 5" xfId="4734" xr:uid="{00000000-0005-0000-0000-0000D5180000}"/>
    <cellStyle name="vnhead3 3 4 5 2" xfId="13025" xr:uid="{00000000-0005-0000-0000-0000D6180000}"/>
    <cellStyle name="vnhead3 3 4 6" xfId="8918" xr:uid="{00000000-0005-0000-0000-0000D7180000}"/>
    <cellStyle name="vnhead3 3 4 6 2" xfId="15759" xr:uid="{00000000-0005-0000-0000-0000D8180000}"/>
    <cellStyle name="vnhead3 3 4 7" xfId="10500" xr:uid="{00000000-0005-0000-0000-0000D9180000}"/>
    <cellStyle name="vnhead3 3 5" xfId="794" xr:uid="{00000000-0005-0000-0000-0000DA180000}"/>
    <cellStyle name="vnhead3 3 5 2" xfId="2048" xr:uid="{00000000-0005-0000-0000-0000DB180000}"/>
    <cellStyle name="vnhead3 3 5 2 2" xfId="3815" xr:uid="{00000000-0005-0000-0000-0000DC180000}"/>
    <cellStyle name="vnhead3 3 5 2 2 2" xfId="6085" xr:uid="{00000000-0005-0000-0000-0000DD180000}"/>
    <cellStyle name="vnhead3 3 5 2 2 2 2" xfId="14013" xr:uid="{00000000-0005-0000-0000-0000DE180000}"/>
    <cellStyle name="vnhead3 3 5 2 2 3" xfId="12333" xr:uid="{00000000-0005-0000-0000-0000DF180000}"/>
    <cellStyle name="vnhead3 3 5 2 3" xfId="5405" xr:uid="{00000000-0005-0000-0000-0000E0180000}"/>
    <cellStyle name="vnhead3 3 5 2 3 2" xfId="13524" xr:uid="{00000000-0005-0000-0000-0000E1180000}"/>
    <cellStyle name="vnhead3 3 5 2 4" xfId="7920" xr:uid="{00000000-0005-0000-0000-0000E2180000}"/>
    <cellStyle name="vnhead3 3 5 2 4 2" xfId="15102" xr:uid="{00000000-0005-0000-0000-0000E3180000}"/>
    <cellStyle name="vnhead3 3 5 2 5" xfId="9073" xr:uid="{00000000-0005-0000-0000-0000E4180000}"/>
    <cellStyle name="vnhead3 3 5 2 5 2" xfId="15884" xr:uid="{00000000-0005-0000-0000-0000E5180000}"/>
    <cellStyle name="vnhead3 3 5 2 6" xfId="11080" xr:uid="{00000000-0005-0000-0000-0000E6180000}"/>
    <cellStyle name="vnhead3 3 5 3" xfId="3035" xr:uid="{00000000-0005-0000-0000-0000E7180000}"/>
    <cellStyle name="vnhead3 3 5 3 2" xfId="6023" xr:uid="{00000000-0005-0000-0000-0000E8180000}"/>
    <cellStyle name="vnhead3 3 5 3 2 2" xfId="13951" xr:uid="{00000000-0005-0000-0000-0000E9180000}"/>
    <cellStyle name="vnhead3 3 5 3 3" xfId="11771" xr:uid="{00000000-0005-0000-0000-0000EA180000}"/>
    <cellStyle name="vnhead3 3 5 4" xfId="4625" xr:uid="{00000000-0005-0000-0000-0000EB180000}"/>
    <cellStyle name="vnhead3 3 5 4 2" xfId="12939" xr:uid="{00000000-0005-0000-0000-0000EC180000}"/>
    <cellStyle name="vnhead3 3 5 5" xfId="6748" xr:uid="{00000000-0005-0000-0000-0000ED180000}"/>
    <cellStyle name="vnhead3 3 5 5 2" xfId="14389" xr:uid="{00000000-0005-0000-0000-0000EE180000}"/>
    <cellStyle name="vnhead3 3 5 6" xfId="8859" xr:uid="{00000000-0005-0000-0000-0000EF180000}"/>
    <cellStyle name="vnhead3 3 5 6 2" xfId="15700" xr:uid="{00000000-0005-0000-0000-0000F0180000}"/>
    <cellStyle name="vnhead3 3 5 7" xfId="10351" xr:uid="{00000000-0005-0000-0000-0000F1180000}"/>
    <cellStyle name="vnhead3 3 6" xfId="2039" xr:uid="{00000000-0005-0000-0000-0000F2180000}"/>
    <cellStyle name="vnhead3 3 6 2" xfId="3806" xr:uid="{00000000-0005-0000-0000-0000F3180000}"/>
    <cellStyle name="vnhead3 3 6 2 2" xfId="6076" xr:uid="{00000000-0005-0000-0000-0000F4180000}"/>
    <cellStyle name="vnhead3 3 6 2 2 2" xfId="14004" xr:uid="{00000000-0005-0000-0000-0000F5180000}"/>
    <cellStyle name="vnhead3 3 6 2 3" xfId="12324" xr:uid="{00000000-0005-0000-0000-0000F6180000}"/>
    <cellStyle name="vnhead3 3 6 3" xfId="5396" xr:uid="{00000000-0005-0000-0000-0000F7180000}"/>
    <cellStyle name="vnhead3 3 6 3 2" xfId="13515" xr:uid="{00000000-0005-0000-0000-0000F8180000}"/>
    <cellStyle name="vnhead3 3 6 4" xfId="9064" xr:uid="{00000000-0005-0000-0000-0000F9180000}"/>
    <cellStyle name="vnhead3 3 6 4 2" xfId="15875" xr:uid="{00000000-0005-0000-0000-0000FA180000}"/>
    <cellStyle name="vnhead3 3 6 5" xfId="11071" xr:uid="{00000000-0005-0000-0000-0000FB180000}"/>
    <cellStyle name="vnhead3 3 7" xfId="2899" xr:uid="{00000000-0005-0000-0000-0000FC180000}"/>
    <cellStyle name="vnhead3 3 7 2" xfId="6013" xr:uid="{00000000-0005-0000-0000-0000FD180000}"/>
    <cellStyle name="vnhead3 3 7 2 2" xfId="13941" xr:uid="{00000000-0005-0000-0000-0000FE180000}"/>
    <cellStyle name="vnhead3 3 7 3" xfId="11636" xr:uid="{00000000-0005-0000-0000-0000FF180000}"/>
    <cellStyle name="vnhead3 3 8" xfId="4489" xr:uid="{00000000-0005-0000-0000-000000190000}"/>
    <cellStyle name="vnhead3 3 8 2" xfId="12804" xr:uid="{00000000-0005-0000-0000-000001190000}"/>
    <cellStyle name="vnhead3 3 9" xfId="10201" xr:uid="{00000000-0005-0000-0000-000002190000}"/>
    <cellStyle name="vnhead3 4" xfId="655" xr:uid="{00000000-0005-0000-0000-000003190000}"/>
    <cellStyle name="vnhead3 4 2" xfId="1095" xr:uid="{00000000-0005-0000-0000-000004190000}"/>
    <cellStyle name="vnhead3 4 2 2" xfId="1030" xr:uid="{00000000-0005-0000-0000-000005190000}"/>
    <cellStyle name="vnhead3 4 2 2 2" xfId="2051" xr:uid="{00000000-0005-0000-0000-000006190000}"/>
    <cellStyle name="vnhead3 4 2 2 2 2" xfId="3818" xr:uid="{00000000-0005-0000-0000-000007190000}"/>
    <cellStyle name="vnhead3 4 2 2 2 2 2" xfId="6088" xr:uid="{00000000-0005-0000-0000-000008190000}"/>
    <cellStyle name="vnhead3 4 2 2 2 2 2 2" xfId="14016" xr:uid="{00000000-0005-0000-0000-000009190000}"/>
    <cellStyle name="vnhead3 4 2 2 2 2 3" xfId="12336" xr:uid="{00000000-0005-0000-0000-00000A190000}"/>
    <cellStyle name="vnhead3 4 2 2 2 3" xfId="5408" xr:uid="{00000000-0005-0000-0000-00000B190000}"/>
    <cellStyle name="vnhead3 4 2 2 2 3 2" xfId="13527" xr:uid="{00000000-0005-0000-0000-00000C190000}"/>
    <cellStyle name="vnhead3 4 2 2 2 4" xfId="7922" xr:uid="{00000000-0005-0000-0000-00000D190000}"/>
    <cellStyle name="vnhead3 4 2 2 2 4 2" xfId="15104" xr:uid="{00000000-0005-0000-0000-00000E190000}"/>
    <cellStyle name="vnhead3 4 2 2 2 5" xfId="9076" xr:uid="{00000000-0005-0000-0000-00000F190000}"/>
    <cellStyle name="vnhead3 4 2 2 2 5 2" xfId="15887" xr:uid="{00000000-0005-0000-0000-000010190000}"/>
    <cellStyle name="vnhead3 4 2 2 2 6" xfId="11083" xr:uid="{00000000-0005-0000-0000-000011190000}"/>
    <cellStyle name="vnhead3 4 2 2 3" xfId="3131" xr:uid="{00000000-0005-0000-0000-000012190000}"/>
    <cellStyle name="vnhead3 4 2 2 3 2" xfId="6037" xr:uid="{00000000-0005-0000-0000-000013190000}"/>
    <cellStyle name="vnhead3 4 2 2 3 2 2" xfId="13965" xr:uid="{00000000-0005-0000-0000-000014190000}"/>
    <cellStyle name="vnhead3 4 2 2 3 3" xfId="11846" xr:uid="{00000000-0005-0000-0000-000015190000}"/>
    <cellStyle name="vnhead3 4 2 2 4" xfId="4721" xr:uid="{00000000-0005-0000-0000-000016190000}"/>
    <cellStyle name="vnhead3 4 2 2 4 2" xfId="13012" xr:uid="{00000000-0005-0000-0000-000017190000}"/>
    <cellStyle name="vnhead3 4 2 2 5" xfId="6962" xr:uid="{00000000-0005-0000-0000-000018190000}"/>
    <cellStyle name="vnhead3 4 2 2 5 2" xfId="14517" xr:uid="{00000000-0005-0000-0000-000019190000}"/>
    <cellStyle name="vnhead3 4 2 2 6" xfId="8905" xr:uid="{00000000-0005-0000-0000-00001A190000}"/>
    <cellStyle name="vnhead3 4 2 2 6 2" xfId="15746" xr:uid="{00000000-0005-0000-0000-00001B190000}"/>
    <cellStyle name="vnhead3 4 2 2 7" xfId="10478" xr:uid="{00000000-0005-0000-0000-00001C190000}"/>
    <cellStyle name="vnhead3 4 2 3" xfId="2050" xr:uid="{00000000-0005-0000-0000-00001D190000}"/>
    <cellStyle name="vnhead3 4 2 3 2" xfId="3817" xr:uid="{00000000-0005-0000-0000-00001E190000}"/>
    <cellStyle name="vnhead3 4 2 3 2 2" xfId="6087" xr:uid="{00000000-0005-0000-0000-00001F190000}"/>
    <cellStyle name="vnhead3 4 2 3 2 2 2" xfId="14015" xr:uid="{00000000-0005-0000-0000-000020190000}"/>
    <cellStyle name="vnhead3 4 2 3 2 3" xfId="12335" xr:uid="{00000000-0005-0000-0000-000021190000}"/>
    <cellStyle name="vnhead3 4 2 3 3" xfId="5407" xr:uid="{00000000-0005-0000-0000-000022190000}"/>
    <cellStyle name="vnhead3 4 2 3 3 2" xfId="13526" xr:uid="{00000000-0005-0000-0000-000023190000}"/>
    <cellStyle name="vnhead3 4 2 3 4" xfId="9075" xr:uid="{00000000-0005-0000-0000-000024190000}"/>
    <cellStyle name="vnhead3 4 2 3 4 2" xfId="15886" xr:uid="{00000000-0005-0000-0000-000025190000}"/>
    <cellStyle name="vnhead3 4 2 3 5" xfId="11082" xr:uid="{00000000-0005-0000-0000-000026190000}"/>
    <cellStyle name="vnhead3 4 2 4" xfId="3171" xr:uid="{00000000-0005-0000-0000-000027190000}"/>
    <cellStyle name="vnhead3 4 2 4 2" xfId="6048" xr:uid="{00000000-0005-0000-0000-000028190000}"/>
    <cellStyle name="vnhead3 4 2 4 2 2" xfId="13976" xr:uid="{00000000-0005-0000-0000-000029190000}"/>
    <cellStyle name="vnhead3 4 2 4 3" xfId="11886" xr:uid="{00000000-0005-0000-0000-00002A190000}"/>
    <cellStyle name="vnhead3 4 2 5" xfId="4761" xr:uid="{00000000-0005-0000-0000-00002B190000}"/>
    <cellStyle name="vnhead3 4 2 5 2" xfId="13051" xr:uid="{00000000-0005-0000-0000-00002C190000}"/>
    <cellStyle name="vnhead3 4 2 6" xfId="8930" xr:uid="{00000000-0005-0000-0000-00002D190000}"/>
    <cellStyle name="vnhead3 4 2 6 2" xfId="15771" xr:uid="{00000000-0005-0000-0000-00002E190000}"/>
    <cellStyle name="vnhead3 4 2 7" xfId="10528" xr:uid="{00000000-0005-0000-0000-00002F190000}"/>
    <cellStyle name="vnhead3 4 3" xfId="1031" xr:uid="{00000000-0005-0000-0000-000030190000}"/>
    <cellStyle name="vnhead3 4 3 2" xfId="2052" xr:uid="{00000000-0005-0000-0000-000031190000}"/>
    <cellStyle name="vnhead3 4 3 2 2" xfId="3819" xr:uid="{00000000-0005-0000-0000-000032190000}"/>
    <cellStyle name="vnhead3 4 3 2 2 2" xfId="6089" xr:uid="{00000000-0005-0000-0000-000033190000}"/>
    <cellStyle name="vnhead3 4 3 2 2 2 2" xfId="14017" xr:uid="{00000000-0005-0000-0000-000034190000}"/>
    <cellStyle name="vnhead3 4 3 2 2 3" xfId="12337" xr:uid="{00000000-0005-0000-0000-000035190000}"/>
    <cellStyle name="vnhead3 4 3 2 3" xfId="5409" xr:uid="{00000000-0005-0000-0000-000036190000}"/>
    <cellStyle name="vnhead3 4 3 2 3 2" xfId="13528" xr:uid="{00000000-0005-0000-0000-000037190000}"/>
    <cellStyle name="vnhead3 4 3 2 4" xfId="7923" xr:uid="{00000000-0005-0000-0000-000038190000}"/>
    <cellStyle name="vnhead3 4 3 2 4 2" xfId="15105" xr:uid="{00000000-0005-0000-0000-000039190000}"/>
    <cellStyle name="vnhead3 4 3 2 5" xfId="9077" xr:uid="{00000000-0005-0000-0000-00003A190000}"/>
    <cellStyle name="vnhead3 4 3 2 5 2" xfId="15888" xr:uid="{00000000-0005-0000-0000-00003B190000}"/>
    <cellStyle name="vnhead3 4 3 2 6" xfId="11084" xr:uid="{00000000-0005-0000-0000-00003C190000}"/>
    <cellStyle name="vnhead3 4 3 3" xfId="3132" xr:uid="{00000000-0005-0000-0000-00003D190000}"/>
    <cellStyle name="vnhead3 4 3 3 2" xfId="6038" xr:uid="{00000000-0005-0000-0000-00003E190000}"/>
    <cellStyle name="vnhead3 4 3 3 2 2" xfId="13966" xr:uid="{00000000-0005-0000-0000-00003F190000}"/>
    <cellStyle name="vnhead3 4 3 3 3" xfId="11847" xr:uid="{00000000-0005-0000-0000-000040190000}"/>
    <cellStyle name="vnhead3 4 3 4" xfId="4722" xr:uid="{00000000-0005-0000-0000-000041190000}"/>
    <cellStyle name="vnhead3 4 3 4 2" xfId="13013" xr:uid="{00000000-0005-0000-0000-000042190000}"/>
    <cellStyle name="vnhead3 4 3 5" xfId="6963" xr:uid="{00000000-0005-0000-0000-000043190000}"/>
    <cellStyle name="vnhead3 4 3 5 2" xfId="14518" xr:uid="{00000000-0005-0000-0000-000044190000}"/>
    <cellStyle name="vnhead3 4 3 6" xfId="8906" xr:uid="{00000000-0005-0000-0000-000045190000}"/>
    <cellStyle name="vnhead3 4 3 6 2" xfId="15747" xr:uid="{00000000-0005-0000-0000-000046190000}"/>
    <cellStyle name="vnhead3 4 3 7" xfId="10479" xr:uid="{00000000-0005-0000-0000-000047190000}"/>
    <cellStyle name="vnhead3 4 4" xfId="2049" xr:uid="{00000000-0005-0000-0000-000048190000}"/>
    <cellStyle name="vnhead3 4 4 2" xfId="3816" xr:uid="{00000000-0005-0000-0000-000049190000}"/>
    <cellStyle name="vnhead3 4 4 2 2" xfId="6086" xr:uid="{00000000-0005-0000-0000-00004A190000}"/>
    <cellStyle name="vnhead3 4 4 2 2 2" xfId="14014" xr:uid="{00000000-0005-0000-0000-00004B190000}"/>
    <cellStyle name="vnhead3 4 4 2 3" xfId="12334" xr:uid="{00000000-0005-0000-0000-00004C190000}"/>
    <cellStyle name="vnhead3 4 4 3" xfId="5406" xr:uid="{00000000-0005-0000-0000-00004D190000}"/>
    <cellStyle name="vnhead3 4 4 3 2" xfId="13525" xr:uid="{00000000-0005-0000-0000-00004E190000}"/>
    <cellStyle name="vnhead3 4 4 4" xfId="7921" xr:uid="{00000000-0005-0000-0000-00004F190000}"/>
    <cellStyle name="vnhead3 4 4 4 2" xfId="15103" xr:uid="{00000000-0005-0000-0000-000050190000}"/>
    <cellStyle name="vnhead3 4 4 5" xfId="9074" xr:uid="{00000000-0005-0000-0000-000051190000}"/>
    <cellStyle name="vnhead3 4 4 5 2" xfId="15885" xr:uid="{00000000-0005-0000-0000-000052190000}"/>
    <cellStyle name="vnhead3 4 4 6" xfId="11081" xr:uid="{00000000-0005-0000-0000-000053190000}"/>
    <cellStyle name="vnhead3 4 5" xfId="2924" xr:uid="{00000000-0005-0000-0000-000054190000}"/>
    <cellStyle name="vnhead3 4 5 2" xfId="6015" xr:uid="{00000000-0005-0000-0000-000055190000}"/>
    <cellStyle name="vnhead3 4 5 2 2" xfId="13943" xr:uid="{00000000-0005-0000-0000-000056190000}"/>
    <cellStyle name="vnhead3 4 5 3" xfId="11661" xr:uid="{00000000-0005-0000-0000-000057190000}"/>
    <cellStyle name="vnhead3 4 6" xfId="4514" xr:uid="{00000000-0005-0000-0000-000058190000}"/>
    <cellStyle name="vnhead3 4 6 2" xfId="12828" xr:uid="{00000000-0005-0000-0000-000059190000}"/>
    <cellStyle name="vnhead3 4 7" xfId="6620" xr:uid="{00000000-0005-0000-0000-00005A190000}"/>
    <cellStyle name="vnhead3 4 7 2" xfId="14276" xr:uid="{00000000-0005-0000-0000-00005B190000}"/>
    <cellStyle name="vnhead3 4 8" xfId="8794" xr:uid="{00000000-0005-0000-0000-00005C190000}"/>
    <cellStyle name="vnhead3 4 8 2" xfId="15636" xr:uid="{00000000-0005-0000-0000-00005D190000}"/>
    <cellStyle name="vnhead3 4 9" xfId="10235" xr:uid="{00000000-0005-0000-0000-00005E190000}"/>
    <cellStyle name="vnhead3 5" xfId="717" xr:uid="{00000000-0005-0000-0000-00005F190000}"/>
    <cellStyle name="vnhead3 5 2" xfId="1146" xr:uid="{00000000-0005-0000-0000-000060190000}"/>
    <cellStyle name="vnhead3 5 2 2" xfId="1028" xr:uid="{00000000-0005-0000-0000-000061190000}"/>
    <cellStyle name="vnhead3 5 2 2 2" xfId="2055" xr:uid="{00000000-0005-0000-0000-000062190000}"/>
    <cellStyle name="vnhead3 5 2 2 2 2" xfId="3822" xr:uid="{00000000-0005-0000-0000-000063190000}"/>
    <cellStyle name="vnhead3 5 2 2 2 2 2" xfId="6092" xr:uid="{00000000-0005-0000-0000-000064190000}"/>
    <cellStyle name="vnhead3 5 2 2 2 2 2 2" xfId="14020" xr:uid="{00000000-0005-0000-0000-000065190000}"/>
    <cellStyle name="vnhead3 5 2 2 2 2 3" xfId="12340" xr:uid="{00000000-0005-0000-0000-000066190000}"/>
    <cellStyle name="vnhead3 5 2 2 2 3" xfId="5412" xr:uid="{00000000-0005-0000-0000-000067190000}"/>
    <cellStyle name="vnhead3 5 2 2 2 3 2" xfId="13531" xr:uid="{00000000-0005-0000-0000-000068190000}"/>
    <cellStyle name="vnhead3 5 2 2 2 4" xfId="7925" xr:uid="{00000000-0005-0000-0000-000069190000}"/>
    <cellStyle name="vnhead3 5 2 2 2 4 2" xfId="15107" xr:uid="{00000000-0005-0000-0000-00006A190000}"/>
    <cellStyle name="vnhead3 5 2 2 2 5" xfId="9080" xr:uid="{00000000-0005-0000-0000-00006B190000}"/>
    <cellStyle name="vnhead3 5 2 2 2 5 2" xfId="15891" xr:uid="{00000000-0005-0000-0000-00006C190000}"/>
    <cellStyle name="vnhead3 5 2 2 2 6" xfId="11087" xr:uid="{00000000-0005-0000-0000-00006D190000}"/>
    <cellStyle name="vnhead3 5 2 2 3" xfId="3129" xr:uid="{00000000-0005-0000-0000-00006E190000}"/>
    <cellStyle name="vnhead3 5 2 2 3 2" xfId="6035" xr:uid="{00000000-0005-0000-0000-00006F190000}"/>
    <cellStyle name="vnhead3 5 2 2 3 2 2" xfId="13963" xr:uid="{00000000-0005-0000-0000-000070190000}"/>
    <cellStyle name="vnhead3 5 2 2 3 3" xfId="11844" xr:uid="{00000000-0005-0000-0000-000071190000}"/>
    <cellStyle name="vnhead3 5 2 2 4" xfId="4719" xr:uid="{00000000-0005-0000-0000-000072190000}"/>
    <cellStyle name="vnhead3 5 2 2 4 2" xfId="13010" xr:uid="{00000000-0005-0000-0000-000073190000}"/>
    <cellStyle name="vnhead3 5 2 2 5" xfId="6960" xr:uid="{00000000-0005-0000-0000-000074190000}"/>
    <cellStyle name="vnhead3 5 2 2 5 2" xfId="14515" xr:uid="{00000000-0005-0000-0000-000075190000}"/>
    <cellStyle name="vnhead3 5 2 2 6" xfId="8903" xr:uid="{00000000-0005-0000-0000-000076190000}"/>
    <cellStyle name="vnhead3 5 2 2 6 2" xfId="15744" xr:uid="{00000000-0005-0000-0000-000077190000}"/>
    <cellStyle name="vnhead3 5 2 2 7" xfId="10476" xr:uid="{00000000-0005-0000-0000-000078190000}"/>
    <cellStyle name="vnhead3 5 2 3" xfId="2054" xr:uid="{00000000-0005-0000-0000-000079190000}"/>
    <cellStyle name="vnhead3 5 2 3 2" xfId="3821" xr:uid="{00000000-0005-0000-0000-00007A190000}"/>
    <cellStyle name="vnhead3 5 2 3 2 2" xfId="6091" xr:uid="{00000000-0005-0000-0000-00007B190000}"/>
    <cellStyle name="vnhead3 5 2 3 2 2 2" xfId="14019" xr:uid="{00000000-0005-0000-0000-00007C190000}"/>
    <cellStyle name="vnhead3 5 2 3 2 3" xfId="12339" xr:uid="{00000000-0005-0000-0000-00007D190000}"/>
    <cellStyle name="vnhead3 5 2 3 3" xfId="5411" xr:uid="{00000000-0005-0000-0000-00007E190000}"/>
    <cellStyle name="vnhead3 5 2 3 3 2" xfId="13530" xr:uid="{00000000-0005-0000-0000-00007F190000}"/>
    <cellStyle name="vnhead3 5 2 3 4" xfId="9079" xr:uid="{00000000-0005-0000-0000-000080190000}"/>
    <cellStyle name="vnhead3 5 2 3 4 2" xfId="15890" xr:uid="{00000000-0005-0000-0000-000081190000}"/>
    <cellStyle name="vnhead3 5 2 3 5" xfId="11086" xr:uid="{00000000-0005-0000-0000-000082190000}"/>
    <cellStyle name="vnhead3 5 2 4" xfId="3208" xr:uid="{00000000-0005-0000-0000-000083190000}"/>
    <cellStyle name="vnhead3 5 2 4 2" xfId="6052" xr:uid="{00000000-0005-0000-0000-000084190000}"/>
    <cellStyle name="vnhead3 5 2 4 2 2" xfId="13980" xr:uid="{00000000-0005-0000-0000-000085190000}"/>
    <cellStyle name="vnhead3 5 2 4 3" xfId="11922" xr:uid="{00000000-0005-0000-0000-000086190000}"/>
    <cellStyle name="vnhead3 5 2 5" xfId="4798" xr:uid="{00000000-0005-0000-0000-000087190000}"/>
    <cellStyle name="vnhead3 5 2 5 2" xfId="13087" xr:uid="{00000000-0005-0000-0000-000088190000}"/>
    <cellStyle name="vnhead3 5 2 6" xfId="8936" xr:uid="{00000000-0005-0000-0000-000089190000}"/>
    <cellStyle name="vnhead3 5 2 6 2" xfId="15777" xr:uid="{00000000-0005-0000-0000-00008A190000}"/>
    <cellStyle name="vnhead3 5 2 7" xfId="10569" xr:uid="{00000000-0005-0000-0000-00008B190000}"/>
    <cellStyle name="vnhead3 5 3" xfId="1029" xr:uid="{00000000-0005-0000-0000-00008C190000}"/>
    <cellStyle name="vnhead3 5 3 2" xfId="2056" xr:uid="{00000000-0005-0000-0000-00008D190000}"/>
    <cellStyle name="vnhead3 5 3 2 2" xfId="3823" xr:uid="{00000000-0005-0000-0000-00008E190000}"/>
    <cellStyle name="vnhead3 5 3 2 2 2" xfId="6093" xr:uid="{00000000-0005-0000-0000-00008F190000}"/>
    <cellStyle name="vnhead3 5 3 2 2 2 2" xfId="14021" xr:uid="{00000000-0005-0000-0000-000090190000}"/>
    <cellStyle name="vnhead3 5 3 2 2 3" xfId="12341" xr:uid="{00000000-0005-0000-0000-000091190000}"/>
    <cellStyle name="vnhead3 5 3 2 3" xfId="5413" xr:uid="{00000000-0005-0000-0000-000092190000}"/>
    <cellStyle name="vnhead3 5 3 2 3 2" xfId="13532" xr:uid="{00000000-0005-0000-0000-000093190000}"/>
    <cellStyle name="vnhead3 5 3 2 4" xfId="7926" xr:uid="{00000000-0005-0000-0000-000094190000}"/>
    <cellStyle name="vnhead3 5 3 2 4 2" xfId="15108" xr:uid="{00000000-0005-0000-0000-000095190000}"/>
    <cellStyle name="vnhead3 5 3 2 5" xfId="9081" xr:uid="{00000000-0005-0000-0000-000096190000}"/>
    <cellStyle name="vnhead3 5 3 2 5 2" xfId="15892" xr:uid="{00000000-0005-0000-0000-000097190000}"/>
    <cellStyle name="vnhead3 5 3 2 6" xfId="11088" xr:uid="{00000000-0005-0000-0000-000098190000}"/>
    <cellStyle name="vnhead3 5 3 3" xfId="3130" xr:uid="{00000000-0005-0000-0000-000099190000}"/>
    <cellStyle name="vnhead3 5 3 3 2" xfId="6036" xr:uid="{00000000-0005-0000-0000-00009A190000}"/>
    <cellStyle name="vnhead3 5 3 3 2 2" xfId="13964" xr:uid="{00000000-0005-0000-0000-00009B190000}"/>
    <cellStyle name="vnhead3 5 3 3 3" xfId="11845" xr:uid="{00000000-0005-0000-0000-00009C190000}"/>
    <cellStyle name="vnhead3 5 3 4" xfId="4720" xr:uid="{00000000-0005-0000-0000-00009D190000}"/>
    <cellStyle name="vnhead3 5 3 4 2" xfId="13011" xr:uid="{00000000-0005-0000-0000-00009E190000}"/>
    <cellStyle name="vnhead3 5 3 5" xfId="6961" xr:uid="{00000000-0005-0000-0000-00009F190000}"/>
    <cellStyle name="vnhead3 5 3 5 2" xfId="14516" xr:uid="{00000000-0005-0000-0000-0000A0190000}"/>
    <cellStyle name="vnhead3 5 3 6" xfId="8904" xr:uid="{00000000-0005-0000-0000-0000A1190000}"/>
    <cellStyle name="vnhead3 5 3 6 2" xfId="15745" xr:uid="{00000000-0005-0000-0000-0000A2190000}"/>
    <cellStyle name="vnhead3 5 3 7" xfId="10477" xr:uid="{00000000-0005-0000-0000-0000A3190000}"/>
    <cellStyle name="vnhead3 5 4" xfId="2053" xr:uid="{00000000-0005-0000-0000-0000A4190000}"/>
    <cellStyle name="vnhead3 5 4 2" xfId="3820" xr:uid="{00000000-0005-0000-0000-0000A5190000}"/>
    <cellStyle name="vnhead3 5 4 2 2" xfId="6090" xr:uid="{00000000-0005-0000-0000-0000A6190000}"/>
    <cellStyle name="vnhead3 5 4 2 2 2" xfId="14018" xr:uid="{00000000-0005-0000-0000-0000A7190000}"/>
    <cellStyle name="vnhead3 5 4 2 3" xfId="12338" xr:uid="{00000000-0005-0000-0000-0000A8190000}"/>
    <cellStyle name="vnhead3 5 4 3" xfId="5410" xr:uid="{00000000-0005-0000-0000-0000A9190000}"/>
    <cellStyle name="vnhead3 5 4 3 2" xfId="13529" xr:uid="{00000000-0005-0000-0000-0000AA190000}"/>
    <cellStyle name="vnhead3 5 4 4" xfId="7924" xr:uid="{00000000-0005-0000-0000-0000AB190000}"/>
    <cellStyle name="vnhead3 5 4 4 2" xfId="15106" xr:uid="{00000000-0005-0000-0000-0000AC190000}"/>
    <cellStyle name="vnhead3 5 4 5" xfId="9078" xr:uid="{00000000-0005-0000-0000-0000AD190000}"/>
    <cellStyle name="vnhead3 5 4 5 2" xfId="15889" xr:uid="{00000000-0005-0000-0000-0000AE190000}"/>
    <cellStyle name="vnhead3 5 4 6" xfId="11085" xr:uid="{00000000-0005-0000-0000-0000AF190000}"/>
    <cellStyle name="vnhead3 5 5" xfId="2972" xr:uid="{00000000-0005-0000-0000-0000B0190000}"/>
    <cellStyle name="vnhead3 5 5 2" xfId="6019" xr:uid="{00000000-0005-0000-0000-0000B1190000}"/>
    <cellStyle name="vnhead3 5 5 2 2" xfId="13947" xr:uid="{00000000-0005-0000-0000-0000B2190000}"/>
    <cellStyle name="vnhead3 5 5 3" xfId="11709" xr:uid="{00000000-0005-0000-0000-0000B3190000}"/>
    <cellStyle name="vnhead3 5 6" xfId="4562" xr:uid="{00000000-0005-0000-0000-0000B4190000}"/>
    <cellStyle name="vnhead3 5 6 2" xfId="12876" xr:uid="{00000000-0005-0000-0000-0000B5190000}"/>
    <cellStyle name="vnhead3 5 7" xfId="6677" xr:uid="{00000000-0005-0000-0000-0000B6190000}"/>
    <cellStyle name="vnhead3 5 7 2" xfId="14323" xr:uid="{00000000-0005-0000-0000-0000B7190000}"/>
    <cellStyle name="vnhead3 5 8" xfId="8840" xr:uid="{00000000-0005-0000-0000-0000B8190000}"/>
    <cellStyle name="vnhead3 5 8 2" xfId="15681" xr:uid="{00000000-0005-0000-0000-0000B9190000}"/>
    <cellStyle name="vnhead3 5 9" xfId="10283" xr:uid="{00000000-0005-0000-0000-0000BA190000}"/>
    <cellStyle name="vnhead3 6" xfId="830" xr:uid="{00000000-0005-0000-0000-0000BB190000}"/>
    <cellStyle name="vnhead3 6 2" xfId="1003" xr:uid="{00000000-0005-0000-0000-0000BC190000}"/>
    <cellStyle name="vnhead3 6 2 2" xfId="2058" xr:uid="{00000000-0005-0000-0000-0000BD190000}"/>
    <cellStyle name="vnhead3 6 2 2 2" xfId="3825" xr:uid="{00000000-0005-0000-0000-0000BE190000}"/>
    <cellStyle name="vnhead3 6 2 2 2 2" xfId="6095" xr:uid="{00000000-0005-0000-0000-0000BF190000}"/>
    <cellStyle name="vnhead3 6 2 2 2 2 2" xfId="14023" xr:uid="{00000000-0005-0000-0000-0000C0190000}"/>
    <cellStyle name="vnhead3 6 2 2 2 3" xfId="12343" xr:uid="{00000000-0005-0000-0000-0000C1190000}"/>
    <cellStyle name="vnhead3 6 2 2 3" xfId="5415" xr:uid="{00000000-0005-0000-0000-0000C2190000}"/>
    <cellStyle name="vnhead3 6 2 2 3 2" xfId="13534" xr:uid="{00000000-0005-0000-0000-0000C3190000}"/>
    <cellStyle name="vnhead3 6 2 2 4" xfId="7927" xr:uid="{00000000-0005-0000-0000-0000C4190000}"/>
    <cellStyle name="vnhead3 6 2 2 4 2" xfId="15109" xr:uid="{00000000-0005-0000-0000-0000C5190000}"/>
    <cellStyle name="vnhead3 6 2 2 5" xfId="9083" xr:uid="{00000000-0005-0000-0000-0000C6190000}"/>
    <cellStyle name="vnhead3 6 2 2 5 2" xfId="15894" xr:uid="{00000000-0005-0000-0000-0000C7190000}"/>
    <cellStyle name="vnhead3 6 2 2 6" xfId="11090" xr:uid="{00000000-0005-0000-0000-0000C8190000}"/>
    <cellStyle name="vnhead3 6 2 3" xfId="3128" xr:uid="{00000000-0005-0000-0000-0000C9190000}"/>
    <cellStyle name="vnhead3 6 2 3 2" xfId="6034" xr:uid="{00000000-0005-0000-0000-0000CA190000}"/>
    <cellStyle name="vnhead3 6 2 3 2 2" xfId="13962" xr:uid="{00000000-0005-0000-0000-0000CB190000}"/>
    <cellStyle name="vnhead3 6 2 3 3" xfId="11843" xr:uid="{00000000-0005-0000-0000-0000CC190000}"/>
    <cellStyle name="vnhead3 6 2 4" xfId="4718" xr:uid="{00000000-0005-0000-0000-0000CD190000}"/>
    <cellStyle name="vnhead3 6 2 4 2" xfId="13009" xr:uid="{00000000-0005-0000-0000-0000CE190000}"/>
    <cellStyle name="vnhead3 6 2 5" xfId="6935" xr:uid="{00000000-0005-0000-0000-0000CF190000}"/>
    <cellStyle name="vnhead3 6 2 5 2" xfId="14493" xr:uid="{00000000-0005-0000-0000-0000D0190000}"/>
    <cellStyle name="vnhead3 6 2 6" xfId="8902" xr:uid="{00000000-0005-0000-0000-0000D1190000}"/>
    <cellStyle name="vnhead3 6 2 6 2" xfId="15743" xr:uid="{00000000-0005-0000-0000-0000D2190000}"/>
    <cellStyle name="vnhead3 6 2 7" xfId="10453" xr:uid="{00000000-0005-0000-0000-0000D3190000}"/>
    <cellStyle name="vnhead3 6 3" xfId="2057" xr:uid="{00000000-0005-0000-0000-0000D4190000}"/>
    <cellStyle name="vnhead3 6 3 2" xfId="3824" xr:uid="{00000000-0005-0000-0000-0000D5190000}"/>
    <cellStyle name="vnhead3 6 3 2 2" xfId="6094" xr:uid="{00000000-0005-0000-0000-0000D6190000}"/>
    <cellStyle name="vnhead3 6 3 2 2 2" xfId="14022" xr:uid="{00000000-0005-0000-0000-0000D7190000}"/>
    <cellStyle name="vnhead3 6 3 2 3" xfId="12342" xr:uid="{00000000-0005-0000-0000-0000D8190000}"/>
    <cellStyle name="vnhead3 6 3 3" xfId="5414" xr:uid="{00000000-0005-0000-0000-0000D9190000}"/>
    <cellStyle name="vnhead3 6 3 3 2" xfId="13533" xr:uid="{00000000-0005-0000-0000-0000DA190000}"/>
    <cellStyle name="vnhead3 6 3 4" xfId="9082" xr:uid="{00000000-0005-0000-0000-0000DB190000}"/>
    <cellStyle name="vnhead3 6 3 4 2" xfId="15893" xr:uid="{00000000-0005-0000-0000-0000DC190000}"/>
    <cellStyle name="vnhead3 6 3 5" xfId="11089" xr:uid="{00000000-0005-0000-0000-0000DD190000}"/>
    <cellStyle name="vnhead3 6 4" xfId="3042" xr:uid="{00000000-0005-0000-0000-0000DE190000}"/>
    <cellStyle name="vnhead3 6 4 2" xfId="6025" xr:uid="{00000000-0005-0000-0000-0000DF190000}"/>
    <cellStyle name="vnhead3 6 4 2 2" xfId="13953" xr:uid="{00000000-0005-0000-0000-0000E0190000}"/>
    <cellStyle name="vnhead3 6 4 3" xfId="11776" xr:uid="{00000000-0005-0000-0000-0000E1190000}"/>
    <cellStyle name="vnhead3 6 5" xfId="4632" xr:uid="{00000000-0005-0000-0000-0000E2190000}"/>
    <cellStyle name="vnhead3 6 5 2" xfId="12944" xr:uid="{00000000-0005-0000-0000-0000E3190000}"/>
    <cellStyle name="vnhead3 6 6" xfId="8864" xr:uid="{00000000-0005-0000-0000-0000E4190000}"/>
    <cellStyle name="vnhead3 6 6 2" xfId="15705" xr:uid="{00000000-0005-0000-0000-0000E5190000}"/>
    <cellStyle name="vnhead3 6 7" xfId="10360" xr:uid="{00000000-0005-0000-0000-0000E6190000}"/>
    <cellStyle name="vnhead3 7" xfId="843" xr:uid="{00000000-0005-0000-0000-0000E7190000}"/>
    <cellStyle name="vnhead3 7 2" xfId="2059" xr:uid="{00000000-0005-0000-0000-0000E8190000}"/>
    <cellStyle name="vnhead3 7 2 2" xfId="3826" xr:uid="{00000000-0005-0000-0000-0000E9190000}"/>
    <cellStyle name="vnhead3 7 2 2 2" xfId="6096" xr:uid="{00000000-0005-0000-0000-0000EA190000}"/>
    <cellStyle name="vnhead3 7 2 2 2 2" xfId="14024" xr:uid="{00000000-0005-0000-0000-0000EB190000}"/>
    <cellStyle name="vnhead3 7 2 2 3" xfId="12344" xr:uid="{00000000-0005-0000-0000-0000EC190000}"/>
    <cellStyle name="vnhead3 7 2 3" xfId="5416" xr:uid="{00000000-0005-0000-0000-0000ED190000}"/>
    <cellStyle name="vnhead3 7 2 3 2" xfId="13535" xr:uid="{00000000-0005-0000-0000-0000EE190000}"/>
    <cellStyle name="vnhead3 7 2 4" xfId="7928" xr:uid="{00000000-0005-0000-0000-0000EF190000}"/>
    <cellStyle name="vnhead3 7 2 4 2" xfId="15110" xr:uid="{00000000-0005-0000-0000-0000F0190000}"/>
    <cellStyle name="vnhead3 7 2 5" xfId="9084" xr:uid="{00000000-0005-0000-0000-0000F1190000}"/>
    <cellStyle name="vnhead3 7 2 5 2" xfId="15895" xr:uid="{00000000-0005-0000-0000-0000F2190000}"/>
    <cellStyle name="vnhead3 7 2 6" xfId="11091" xr:uid="{00000000-0005-0000-0000-0000F3190000}"/>
    <cellStyle name="vnhead3 7 3" xfId="3044" xr:uid="{00000000-0005-0000-0000-0000F4190000}"/>
    <cellStyle name="vnhead3 7 3 2" xfId="6027" xr:uid="{00000000-0005-0000-0000-0000F5190000}"/>
    <cellStyle name="vnhead3 7 3 2 2" xfId="13955" xr:uid="{00000000-0005-0000-0000-0000F6190000}"/>
    <cellStyle name="vnhead3 7 3 3" xfId="11778" xr:uid="{00000000-0005-0000-0000-0000F7190000}"/>
    <cellStyle name="vnhead3 7 4" xfId="4634" xr:uid="{00000000-0005-0000-0000-0000F8190000}"/>
    <cellStyle name="vnhead3 7 4 2" xfId="12946" xr:uid="{00000000-0005-0000-0000-0000F9190000}"/>
    <cellStyle name="vnhead3 7 5" xfId="6786" xr:uid="{00000000-0005-0000-0000-0000FA190000}"/>
    <cellStyle name="vnhead3 7 5 2" xfId="14402" xr:uid="{00000000-0005-0000-0000-0000FB190000}"/>
    <cellStyle name="vnhead3 7 6" xfId="8866" xr:uid="{00000000-0005-0000-0000-0000FC190000}"/>
    <cellStyle name="vnhead3 7 6 2" xfId="15707" xr:uid="{00000000-0005-0000-0000-0000FD190000}"/>
    <cellStyle name="vnhead3 7 7" xfId="10367" xr:uid="{00000000-0005-0000-0000-0000FE190000}"/>
    <cellStyle name="vnhead3 8" xfId="1619" xr:uid="{00000000-0005-0000-0000-0000FF190000}"/>
    <cellStyle name="vnhead3 8 2" xfId="2060" xr:uid="{00000000-0005-0000-0000-0000001A0000}"/>
    <cellStyle name="vnhead3 8 2 2" xfId="3827" xr:uid="{00000000-0005-0000-0000-0000011A0000}"/>
    <cellStyle name="vnhead3 8 2 2 2" xfId="6097" xr:uid="{00000000-0005-0000-0000-0000021A0000}"/>
    <cellStyle name="vnhead3 8 2 2 2 2" xfId="14025" xr:uid="{00000000-0005-0000-0000-0000031A0000}"/>
    <cellStyle name="vnhead3 8 2 2 3" xfId="12345" xr:uid="{00000000-0005-0000-0000-0000041A0000}"/>
    <cellStyle name="vnhead3 8 2 3" xfId="5417" xr:uid="{00000000-0005-0000-0000-0000051A0000}"/>
    <cellStyle name="vnhead3 8 2 3 2" xfId="13536" xr:uid="{00000000-0005-0000-0000-0000061A0000}"/>
    <cellStyle name="vnhead3 8 2 4" xfId="7929" xr:uid="{00000000-0005-0000-0000-0000071A0000}"/>
    <cellStyle name="vnhead3 8 2 4 2" xfId="15111" xr:uid="{00000000-0005-0000-0000-0000081A0000}"/>
    <cellStyle name="vnhead3 8 2 5" xfId="9085" xr:uid="{00000000-0005-0000-0000-0000091A0000}"/>
    <cellStyle name="vnhead3 8 2 5 2" xfId="15896" xr:uid="{00000000-0005-0000-0000-00000A1A0000}"/>
    <cellStyle name="vnhead3 8 2 6" xfId="11092" xr:uid="{00000000-0005-0000-0000-00000B1A0000}"/>
    <cellStyle name="vnhead3 8 3" xfId="3486" xr:uid="{00000000-0005-0000-0000-00000C1A0000}"/>
    <cellStyle name="vnhead3 8 3 2" xfId="6053" xr:uid="{00000000-0005-0000-0000-00000D1A0000}"/>
    <cellStyle name="vnhead3 8 3 2 2" xfId="13981" xr:uid="{00000000-0005-0000-0000-00000E1A0000}"/>
    <cellStyle name="vnhead3 8 3 3" xfId="12129" xr:uid="{00000000-0005-0000-0000-00000F1A0000}"/>
    <cellStyle name="vnhead3 8 4" xfId="5076" xr:uid="{00000000-0005-0000-0000-0000101A0000}"/>
    <cellStyle name="vnhead3 8 4 2" xfId="13295" xr:uid="{00000000-0005-0000-0000-0000111A0000}"/>
    <cellStyle name="vnhead3 8 5" xfId="7535" xr:uid="{00000000-0005-0000-0000-0000121A0000}"/>
    <cellStyle name="vnhead3 8 5 2" xfId="14889" xr:uid="{00000000-0005-0000-0000-0000131A0000}"/>
    <cellStyle name="vnhead3 8 6" xfId="10860" xr:uid="{00000000-0005-0000-0000-0000141A0000}"/>
    <cellStyle name="vnhead3 9" xfId="1702" xr:uid="{00000000-0005-0000-0000-0000151A0000}"/>
    <cellStyle name="vnhead3 9 2" xfId="2061" xr:uid="{00000000-0005-0000-0000-0000161A0000}"/>
    <cellStyle name="vnhead3 9 2 2" xfId="3828" xr:uid="{00000000-0005-0000-0000-0000171A0000}"/>
    <cellStyle name="vnhead3 9 2 2 2" xfId="6098" xr:uid="{00000000-0005-0000-0000-0000181A0000}"/>
    <cellStyle name="vnhead3 9 2 2 2 2" xfId="14026" xr:uid="{00000000-0005-0000-0000-0000191A0000}"/>
    <cellStyle name="vnhead3 9 2 2 3" xfId="12346" xr:uid="{00000000-0005-0000-0000-00001A1A0000}"/>
    <cellStyle name="vnhead3 9 2 3" xfId="5418" xr:uid="{00000000-0005-0000-0000-00001B1A0000}"/>
    <cellStyle name="vnhead3 9 2 3 2" xfId="13537" xr:uid="{00000000-0005-0000-0000-00001C1A0000}"/>
    <cellStyle name="vnhead3 9 2 4" xfId="7930" xr:uid="{00000000-0005-0000-0000-00001D1A0000}"/>
    <cellStyle name="vnhead3 9 2 4 2" xfId="15112" xr:uid="{00000000-0005-0000-0000-00001E1A0000}"/>
    <cellStyle name="vnhead3 9 2 5" xfId="9086" xr:uid="{00000000-0005-0000-0000-00001F1A0000}"/>
    <cellStyle name="vnhead3 9 2 5 2" xfId="15897" xr:uid="{00000000-0005-0000-0000-0000201A0000}"/>
    <cellStyle name="vnhead3 9 2 6" xfId="11093" xr:uid="{00000000-0005-0000-0000-0000211A0000}"/>
    <cellStyle name="vnhead3 9 3" xfId="3500" xr:uid="{00000000-0005-0000-0000-0000221A0000}"/>
    <cellStyle name="vnhead3 9 3 2" xfId="6054" xr:uid="{00000000-0005-0000-0000-0000231A0000}"/>
    <cellStyle name="vnhead3 9 3 2 2" xfId="13982" xr:uid="{00000000-0005-0000-0000-0000241A0000}"/>
    <cellStyle name="vnhead3 9 3 3" xfId="12143" xr:uid="{00000000-0005-0000-0000-0000251A0000}"/>
    <cellStyle name="vnhead3 9 4" xfId="5090" xr:uid="{00000000-0005-0000-0000-0000261A0000}"/>
    <cellStyle name="vnhead3 9 4 2" xfId="13309" xr:uid="{00000000-0005-0000-0000-0000271A0000}"/>
    <cellStyle name="vnhead3 9 5" xfId="7614" xr:uid="{00000000-0005-0000-0000-0000281A0000}"/>
    <cellStyle name="vnhead3 9 5 2" xfId="14918" xr:uid="{00000000-0005-0000-0000-0000291A0000}"/>
    <cellStyle name="vnhead3 9 6" xfId="10890" xr:uid="{00000000-0005-0000-0000-00002A1A0000}"/>
    <cellStyle name="vntxt1" xfId="197" xr:uid="{00000000-0005-0000-0000-00002B1A0000}"/>
    <cellStyle name="vntxt1 2" xfId="567" xr:uid="{00000000-0005-0000-0000-00002C1A0000}"/>
    <cellStyle name="vntxt1 2 2" xfId="996" xr:uid="{00000000-0005-0000-0000-00002D1A0000}"/>
    <cellStyle name="vntxt1 2 2 2" xfId="971" xr:uid="{00000000-0005-0000-0000-00002E1A0000}"/>
    <cellStyle name="vntxt1 2 2 2 2" xfId="6903" xr:uid="{00000000-0005-0000-0000-00002F1A0000}"/>
    <cellStyle name="vntxt1 2 2 3" xfId="6928" xr:uid="{00000000-0005-0000-0000-0000301A0000}"/>
    <cellStyle name="vntxt1 3" xfId="605" xr:uid="{00000000-0005-0000-0000-0000311A0000}"/>
    <cellStyle name="vntxt1 3 2" xfId="974" xr:uid="{00000000-0005-0000-0000-0000321A0000}"/>
    <cellStyle name="vntxt1 3 2 2" xfId="967" xr:uid="{00000000-0005-0000-0000-0000331A0000}"/>
    <cellStyle name="vntxt1 3 2 2 2" xfId="6899" xr:uid="{00000000-0005-0000-0000-0000341A0000}"/>
    <cellStyle name="vntxt1 3 2 3" xfId="6906" xr:uid="{00000000-0005-0000-0000-0000351A0000}"/>
    <cellStyle name="vntxt1 4" xfId="831" xr:uid="{00000000-0005-0000-0000-0000361A0000}"/>
    <cellStyle name="vntxt1 4 2" xfId="987" xr:uid="{00000000-0005-0000-0000-0000371A0000}"/>
    <cellStyle name="vntxt1 4 2 2" xfId="6919" xr:uid="{00000000-0005-0000-0000-0000381A0000}"/>
    <cellStyle name="vntxt1 5" xfId="1002" xr:uid="{00000000-0005-0000-0000-0000391A0000}"/>
    <cellStyle name="vntxt1 5 2" xfId="6934" xr:uid="{00000000-0005-0000-0000-00003A1A0000}"/>
    <cellStyle name="vntxt1 6" xfId="6213" xr:uid="{00000000-0005-0000-0000-00003B1A0000}"/>
    <cellStyle name="vntxt2" xfId="198" xr:uid="{00000000-0005-0000-0000-00003C1A0000}"/>
    <cellStyle name="vntxt2 2" xfId="6214" xr:uid="{00000000-0005-0000-0000-00003D1A0000}"/>
    <cellStyle name="Обычный 3" xfId="8774" xr:uid="{00000000-0005-0000-0000-00003E1A0000}"/>
    <cellStyle name="똿뗦먛귟 [0.00]_PRODUCT DETAIL Q1" xfId="252" xr:uid="{00000000-0005-0000-0000-00003F1A0000}"/>
    <cellStyle name="똿뗦먛귟_PRODUCT DETAIL Q1" xfId="253" xr:uid="{00000000-0005-0000-0000-0000401A0000}"/>
    <cellStyle name="믅됞 [0.00]_PRODUCT DETAIL Q1" xfId="272" xr:uid="{00000000-0005-0000-0000-0000411A0000}"/>
    <cellStyle name="믅됞_PRODUCT DETAIL Q1" xfId="273" xr:uid="{00000000-0005-0000-0000-0000421A0000}"/>
    <cellStyle name="백분율_HOBONG" xfId="274" xr:uid="{00000000-0005-0000-0000-0000431A0000}"/>
    <cellStyle name="뷭?_BOOKSHIP" xfId="275" xr:uid="{00000000-0005-0000-0000-0000441A0000}"/>
    <cellStyle name="쉼표 [0] 7" xfId="13" xr:uid="{00000000-0005-0000-0000-0000451A0000}"/>
    <cellStyle name="콤마 [0]_1202" xfId="278" xr:uid="{00000000-0005-0000-0000-0000461A0000}"/>
    <cellStyle name="콤마_1202" xfId="279" xr:uid="{00000000-0005-0000-0000-0000471A0000}"/>
    <cellStyle name="통화 [0]_1202" xfId="280" xr:uid="{00000000-0005-0000-0000-0000481A0000}"/>
    <cellStyle name="통화_1202" xfId="281" xr:uid="{00000000-0005-0000-0000-0000491A0000}"/>
    <cellStyle name="표준_(정보부문)월별인원계획" xfId="282" xr:uid="{00000000-0005-0000-0000-00004A1A0000}"/>
    <cellStyle name="一般 10" xfId="91" xr:uid="{00000000-0005-0000-0000-00004B1A0000}"/>
    <cellStyle name="一般 10 2" xfId="199" xr:uid="{00000000-0005-0000-0000-00004C1A0000}"/>
    <cellStyle name="一般 10 2 2" xfId="398" xr:uid="{00000000-0005-0000-0000-00004D1A0000}"/>
    <cellStyle name="一般 10 2 2 2" xfId="841" xr:uid="{00000000-0005-0000-0000-00004E1A0000}"/>
    <cellStyle name="一般 10 2 2 2 2" xfId="6784" xr:uid="{00000000-0005-0000-0000-00004F1A0000}"/>
    <cellStyle name="一般 10 2 2 3" xfId="2062" xr:uid="{00000000-0005-0000-0000-0000501A0000}"/>
    <cellStyle name="一般 10 2 2 3 2" xfId="7931" xr:uid="{00000000-0005-0000-0000-0000511A0000}"/>
    <cellStyle name="一般 10 2 2 4" xfId="6398" xr:uid="{00000000-0005-0000-0000-0000521A0000}"/>
    <cellStyle name="一般 10 2 3" xfId="458" xr:uid="{00000000-0005-0000-0000-0000531A0000}"/>
    <cellStyle name="一般 10 2 3 2" xfId="793" xr:uid="{00000000-0005-0000-0000-0000541A0000}"/>
    <cellStyle name="一般 10 2 3 2 2" xfId="6747" xr:uid="{00000000-0005-0000-0000-0000551A0000}"/>
    <cellStyle name="一般 10 2 3 3" xfId="2063" xr:uid="{00000000-0005-0000-0000-0000561A0000}"/>
    <cellStyle name="一般 10 2 3 3 2" xfId="7932" xr:uid="{00000000-0005-0000-0000-0000571A0000}"/>
    <cellStyle name="一般 10 2 3 4" xfId="6454" xr:uid="{00000000-0005-0000-0000-0000581A0000}"/>
    <cellStyle name="一般 10 2 4" xfId="473" xr:uid="{00000000-0005-0000-0000-0000591A0000}"/>
    <cellStyle name="一般 10 2 4 2" xfId="995" xr:uid="{00000000-0005-0000-0000-00005A1A0000}"/>
    <cellStyle name="一般 10 2 4 2 2" xfId="6927" xr:uid="{00000000-0005-0000-0000-00005B1A0000}"/>
    <cellStyle name="一般 10 2 4 3" xfId="2064" xr:uid="{00000000-0005-0000-0000-00005C1A0000}"/>
    <cellStyle name="一般 10 2 4 3 2" xfId="7933" xr:uid="{00000000-0005-0000-0000-00005D1A0000}"/>
    <cellStyle name="一般 10 2 4 4" xfId="6469" xr:uid="{00000000-0005-0000-0000-00005E1A0000}"/>
    <cellStyle name="一般 10 2 5" xfId="482" xr:uid="{00000000-0005-0000-0000-00005F1A0000}"/>
    <cellStyle name="一般 10 2 5 2" xfId="994" xr:uid="{00000000-0005-0000-0000-0000601A0000}"/>
    <cellStyle name="一般 10 2 5 2 2" xfId="6926" xr:uid="{00000000-0005-0000-0000-0000611A0000}"/>
    <cellStyle name="一般 10 2 5 3" xfId="2065" xr:uid="{00000000-0005-0000-0000-0000621A0000}"/>
    <cellStyle name="一般 10 2 5 3 2" xfId="7934" xr:uid="{00000000-0005-0000-0000-0000631A0000}"/>
    <cellStyle name="一般 10 2 5 4" xfId="6478" xr:uid="{00000000-0005-0000-0000-0000641A0000}"/>
    <cellStyle name="一般 10 2 6" xfId="6215" xr:uid="{00000000-0005-0000-0000-0000651A0000}"/>
    <cellStyle name="一般 10 3" xfId="418" xr:uid="{00000000-0005-0000-0000-0000661A0000}"/>
    <cellStyle name="一般 10 3 2" xfId="6416" xr:uid="{00000000-0005-0000-0000-0000671A0000}"/>
    <cellStyle name="一般 10 4" xfId="455" xr:uid="{00000000-0005-0000-0000-0000681A0000}"/>
    <cellStyle name="一般 10 4 2" xfId="6451" xr:uid="{00000000-0005-0000-0000-0000691A0000}"/>
    <cellStyle name="一般 10 5" xfId="414" xr:uid="{00000000-0005-0000-0000-00006A1A0000}"/>
    <cellStyle name="一般 10 5 2" xfId="6413" xr:uid="{00000000-0005-0000-0000-00006B1A0000}"/>
    <cellStyle name="一般 10 6" xfId="1630" xr:uid="{00000000-0005-0000-0000-00006C1A0000}"/>
    <cellStyle name="一般 10 6 2" xfId="2066" xr:uid="{00000000-0005-0000-0000-00006D1A0000}"/>
    <cellStyle name="一般 10 6 2 2" xfId="7935" xr:uid="{00000000-0005-0000-0000-00006E1A0000}"/>
    <cellStyle name="一般 10 6 3" xfId="7544" xr:uid="{00000000-0005-0000-0000-00006F1A0000}"/>
    <cellStyle name="一般 10 7" xfId="1713" xr:uid="{00000000-0005-0000-0000-0000701A0000}"/>
    <cellStyle name="一般 10 7 2" xfId="2067" xr:uid="{00000000-0005-0000-0000-0000711A0000}"/>
    <cellStyle name="一般 10 7 2 2" xfId="7936" xr:uid="{00000000-0005-0000-0000-0000721A0000}"/>
    <cellStyle name="一般 10 7 3" xfId="7623" xr:uid="{00000000-0005-0000-0000-0000731A0000}"/>
    <cellStyle name="一般 10 8" xfId="6137" xr:uid="{00000000-0005-0000-0000-0000741A0000}"/>
    <cellStyle name="一般 11" xfId="92" xr:uid="{00000000-0005-0000-0000-0000751A0000}"/>
    <cellStyle name="一般 11 2" xfId="200" xr:uid="{00000000-0005-0000-0000-0000761A0000}"/>
    <cellStyle name="一般 11 2 2" xfId="6216" xr:uid="{00000000-0005-0000-0000-0000771A0000}"/>
    <cellStyle name="一般 11 3" xfId="419" xr:uid="{00000000-0005-0000-0000-0000781A0000}"/>
    <cellStyle name="一般 11 3 2" xfId="6417" xr:uid="{00000000-0005-0000-0000-0000791A0000}"/>
    <cellStyle name="一般 11 4" xfId="457" xr:uid="{00000000-0005-0000-0000-00007A1A0000}"/>
    <cellStyle name="一般 11 4 2" xfId="6453" xr:uid="{00000000-0005-0000-0000-00007B1A0000}"/>
    <cellStyle name="一般 11 5" xfId="472" xr:uid="{00000000-0005-0000-0000-00007C1A0000}"/>
    <cellStyle name="一般 11 5 2" xfId="6468" xr:uid="{00000000-0005-0000-0000-00007D1A0000}"/>
    <cellStyle name="一般 11 6" xfId="6138" xr:uid="{00000000-0005-0000-0000-00007E1A0000}"/>
    <cellStyle name="一般 12" xfId="93" xr:uid="{00000000-0005-0000-0000-00007F1A0000}"/>
    <cellStyle name="一般 12 2" xfId="201" xr:uid="{00000000-0005-0000-0000-0000801A0000}"/>
    <cellStyle name="一般 12 2 2" xfId="6217" xr:uid="{00000000-0005-0000-0000-0000811A0000}"/>
    <cellStyle name="一般 12 3" xfId="420" xr:uid="{00000000-0005-0000-0000-0000821A0000}"/>
    <cellStyle name="一般 12 3 2" xfId="6418" xr:uid="{00000000-0005-0000-0000-0000831A0000}"/>
    <cellStyle name="一般 12 4" xfId="447" xr:uid="{00000000-0005-0000-0000-0000841A0000}"/>
    <cellStyle name="一般 12 4 2" xfId="6444" xr:uid="{00000000-0005-0000-0000-0000851A0000}"/>
    <cellStyle name="一般 12 5" xfId="425" xr:uid="{00000000-0005-0000-0000-0000861A0000}"/>
    <cellStyle name="一般 12 5 2" xfId="6423" xr:uid="{00000000-0005-0000-0000-0000871A0000}"/>
    <cellStyle name="一般 12 6" xfId="6139" xr:uid="{00000000-0005-0000-0000-0000881A0000}"/>
    <cellStyle name="一般 13" xfId="94" xr:uid="{00000000-0005-0000-0000-0000891A0000}"/>
    <cellStyle name="一般 13 2" xfId="76" xr:uid="{00000000-0005-0000-0000-00008A1A0000}"/>
    <cellStyle name="一般 13 2 2" xfId="6123" xr:uid="{00000000-0005-0000-0000-00008B1A0000}"/>
    <cellStyle name="一般 13 3" xfId="78" xr:uid="{00000000-0005-0000-0000-00008C1A0000}"/>
    <cellStyle name="一般 13 3 2" xfId="6124" xr:uid="{00000000-0005-0000-0000-00008D1A0000}"/>
    <cellStyle name="一般 13 4" xfId="301" xr:uid="{00000000-0005-0000-0000-00008E1A0000}"/>
    <cellStyle name="一般 13 4 2" xfId="792" xr:uid="{00000000-0005-0000-0000-00008F1A0000}"/>
    <cellStyle name="一般 13 4 2 2" xfId="6746" xr:uid="{00000000-0005-0000-0000-0000901A0000}"/>
    <cellStyle name="一般 13 4 3" xfId="2068" xr:uid="{00000000-0005-0000-0000-0000911A0000}"/>
    <cellStyle name="一般 13 4 3 2" xfId="7937" xr:uid="{00000000-0005-0000-0000-0000921A0000}"/>
    <cellStyle name="一般 13 4 4" xfId="6303" xr:uid="{00000000-0005-0000-0000-0000931A0000}"/>
    <cellStyle name="一般 13 5" xfId="449" xr:uid="{00000000-0005-0000-0000-0000941A0000}"/>
    <cellStyle name="一般 13 5 2" xfId="993" xr:uid="{00000000-0005-0000-0000-0000951A0000}"/>
    <cellStyle name="一般 13 5 2 2" xfId="6925" xr:uid="{00000000-0005-0000-0000-0000961A0000}"/>
    <cellStyle name="一般 13 5 3" xfId="2069" xr:uid="{00000000-0005-0000-0000-0000971A0000}"/>
    <cellStyle name="一般 13 5 3 2" xfId="7938" xr:uid="{00000000-0005-0000-0000-0000981A0000}"/>
    <cellStyle name="一般 13 5 4" xfId="6446" xr:uid="{00000000-0005-0000-0000-0000991A0000}"/>
    <cellStyle name="一般 13 6" xfId="417" xr:uid="{00000000-0005-0000-0000-00009A1A0000}"/>
    <cellStyle name="一般 13 6 2" xfId="992" xr:uid="{00000000-0005-0000-0000-00009B1A0000}"/>
    <cellStyle name="一般 13 6 2 2" xfId="6924" xr:uid="{00000000-0005-0000-0000-00009C1A0000}"/>
    <cellStyle name="一般 13 6 3" xfId="2070" xr:uid="{00000000-0005-0000-0000-00009D1A0000}"/>
    <cellStyle name="一般 13 6 3 2" xfId="7939" xr:uid="{00000000-0005-0000-0000-00009E1A0000}"/>
    <cellStyle name="一般 13 6 4" xfId="6415" xr:uid="{00000000-0005-0000-0000-00009F1A0000}"/>
    <cellStyle name="一般 13 7" xfId="448" xr:uid="{00000000-0005-0000-0000-0000A01A0000}"/>
    <cellStyle name="一般 13 7 2" xfId="991" xr:uid="{00000000-0005-0000-0000-0000A11A0000}"/>
    <cellStyle name="一般 13 7 2 2" xfId="6923" xr:uid="{00000000-0005-0000-0000-0000A21A0000}"/>
    <cellStyle name="一般 13 7 3" xfId="2071" xr:uid="{00000000-0005-0000-0000-0000A31A0000}"/>
    <cellStyle name="一般 13 7 3 2" xfId="7940" xr:uid="{00000000-0005-0000-0000-0000A41A0000}"/>
    <cellStyle name="一般 13 7 4" xfId="6445" xr:uid="{00000000-0005-0000-0000-0000A51A0000}"/>
    <cellStyle name="一般 13 8" xfId="6140" xr:uid="{00000000-0005-0000-0000-0000A61A0000}"/>
    <cellStyle name="一般 14" xfId="95" xr:uid="{00000000-0005-0000-0000-0000A71A0000}"/>
    <cellStyle name="一般 14 2" xfId="6141" xr:uid="{00000000-0005-0000-0000-0000A81A0000}"/>
    <cellStyle name="一般 15" xfId="96" xr:uid="{00000000-0005-0000-0000-0000A91A0000}"/>
    <cellStyle name="一般 15 2" xfId="6142" xr:uid="{00000000-0005-0000-0000-0000AA1A0000}"/>
    <cellStyle name="一般 16" xfId="79" xr:uid="{00000000-0005-0000-0000-0000AB1A0000}"/>
    <cellStyle name="一般 16 2" xfId="6125" xr:uid="{00000000-0005-0000-0000-0000AC1A0000}"/>
    <cellStyle name="一般 17" xfId="97" xr:uid="{00000000-0005-0000-0000-0000AD1A0000}"/>
    <cellStyle name="一般 17 2" xfId="6143" xr:uid="{00000000-0005-0000-0000-0000AE1A0000}"/>
    <cellStyle name="一般 18" xfId="98" xr:uid="{00000000-0005-0000-0000-0000AF1A0000}"/>
    <cellStyle name="一般 18 2" xfId="6144" xr:uid="{00000000-0005-0000-0000-0000B01A0000}"/>
    <cellStyle name="一般 19" xfId="99" xr:uid="{00000000-0005-0000-0000-0000B11A0000}"/>
    <cellStyle name="一般 19 2" xfId="6145" xr:uid="{00000000-0005-0000-0000-0000B21A0000}"/>
    <cellStyle name="一般 2" xfId="5" xr:uid="{00000000-0005-0000-0000-0000B31A0000}"/>
    <cellStyle name="一般 2 10" xfId="203" xr:uid="{00000000-0005-0000-0000-0000B41A0000}"/>
    <cellStyle name="一般 2 10 2" xfId="6219" xr:uid="{00000000-0005-0000-0000-0000B51A0000}"/>
    <cellStyle name="一般 2 11" xfId="204" xr:uid="{00000000-0005-0000-0000-0000B61A0000}"/>
    <cellStyle name="一般 2 11 2" xfId="6220" xr:uid="{00000000-0005-0000-0000-0000B71A0000}"/>
    <cellStyle name="一般 2 12" xfId="205" xr:uid="{00000000-0005-0000-0000-0000B81A0000}"/>
    <cellStyle name="一般 2 12 2" xfId="6221" xr:uid="{00000000-0005-0000-0000-0000B91A0000}"/>
    <cellStyle name="一般 2 13" xfId="206" xr:uid="{00000000-0005-0000-0000-0000BA1A0000}"/>
    <cellStyle name="一般 2 13 2" xfId="6222" xr:uid="{00000000-0005-0000-0000-0000BB1A0000}"/>
    <cellStyle name="一般 2 14" xfId="399" xr:uid="{00000000-0005-0000-0000-0000BC1A0000}"/>
    <cellStyle name="一般 2 14 2" xfId="840" xr:uid="{00000000-0005-0000-0000-0000BD1A0000}"/>
    <cellStyle name="一般 2 14 2 2" xfId="6783" xr:uid="{00000000-0005-0000-0000-0000BE1A0000}"/>
    <cellStyle name="一般 2 14 3" xfId="2073" xr:uid="{00000000-0005-0000-0000-0000BF1A0000}"/>
    <cellStyle name="一般 2 14 3 2" xfId="7942" xr:uid="{00000000-0005-0000-0000-0000C01A0000}"/>
    <cellStyle name="一般 2 14 4" xfId="6399" xr:uid="{00000000-0005-0000-0000-0000C11A0000}"/>
    <cellStyle name="一般 2 15" xfId="421" xr:uid="{00000000-0005-0000-0000-0000C21A0000}"/>
    <cellStyle name="一般 2 15 2" xfId="6419" xr:uid="{00000000-0005-0000-0000-0000C31A0000}"/>
    <cellStyle name="一般 2 16" xfId="446" xr:uid="{00000000-0005-0000-0000-0000C41A0000}"/>
    <cellStyle name="一般 2 16 2" xfId="6443" xr:uid="{00000000-0005-0000-0000-0000C51A0000}"/>
    <cellStyle name="一般 2 17" xfId="460" xr:uid="{00000000-0005-0000-0000-0000C61A0000}"/>
    <cellStyle name="一般 2 17 2" xfId="6456" xr:uid="{00000000-0005-0000-0000-0000C71A0000}"/>
    <cellStyle name="一般 2 18" xfId="511" xr:uid="{00000000-0005-0000-0000-0000C81A0000}"/>
    <cellStyle name="一般 2 18 2" xfId="518" xr:uid="{00000000-0005-0000-0000-0000C91A0000}"/>
    <cellStyle name="一般 2 18 2 2" xfId="6514" xr:uid="{00000000-0005-0000-0000-0000CA1A0000}"/>
    <cellStyle name="一般 2 18 3" xfId="6507" xr:uid="{00000000-0005-0000-0000-0000CB1A0000}"/>
    <cellStyle name="一般 2 19" xfId="523" xr:uid="{00000000-0005-0000-0000-0000CC1A0000}"/>
    <cellStyle name="一般 2 19 2" xfId="6519" xr:uid="{00000000-0005-0000-0000-0000CD1A0000}"/>
    <cellStyle name="一般 2 2" xfId="42" xr:uid="{00000000-0005-0000-0000-0000CE1A0000}"/>
    <cellStyle name="一般 2 2 10" xfId="522" xr:uid="{00000000-0005-0000-0000-0000CF1A0000}"/>
    <cellStyle name="一般 2 2 10 2" xfId="6518" xr:uid="{00000000-0005-0000-0000-0000D01A0000}"/>
    <cellStyle name="一般 2 2 11" xfId="528" xr:uid="{00000000-0005-0000-0000-0000D11A0000}"/>
    <cellStyle name="一般 2 2 11 2" xfId="6524" xr:uid="{00000000-0005-0000-0000-0000D21A0000}"/>
    <cellStyle name="一般 2 2 12" xfId="542" xr:uid="{00000000-0005-0000-0000-0000D31A0000}"/>
    <cellStyle name="一般 2 2 12 2" xfId="6538" xr:uid="{00000000-0005-0000-0000-0000D41A0000}"/>
    <cellStyle name="一般 2 2 13" xfId="527" xr:uid="{00000000-0005-0000-0000-0000D51A0000}"/>
    <cellStyle name="一般 2 2 13 2" xfId="6523" xr:uid="{00000000-0005-0000-0000-0000D61A0000}"/>
    <cellStyle name="一般 2 2 14" xfId="556" xr:uid="{00000000-0005-0000-0000-0000D71A0000}"/>
    <cellStyle name="一般 2 2 14 2" xfId="580" xr:uid="{00000000-0005-0000-0000-0000D81A0000}"/>
    <cellStyle name="一般 2 2 14 2 2" xfId="6562" xr:uid="{00000000-0005-0000-0000-0000D91A0000}"/>
    <cellStyle name="一般 2 2 14 3" xfId="6552" xr:uid="{00000000-0005-0000-0000-0000DA1A0000}"/>
    <cellStyle name="一般 2 2 15" xfId="591" xr:uid="{00000000-0005-0000-0000-0000DB1A0000}"/>
    <cellStyle name="一般 2 2 15 2" xfId="640" xr:uid="{00000000-0005-0000-0000-0000DC1A0000}"/>
    <cellStyle name="一般 2 2 15 2 2" xfId="6606" xr:uid="{00000000-0005-0000-0000-0000DD1A0000}"/>
    <cellStyle name="一般 2 2 15 3" xfId="6573" xr:uid="{00000000-0005-0000-0000-0000DE1A0000}"/>
    <cellStyle name="一般 2 2 16" xfId="650" xr:uid="{00000000-0005-0000-0000-0000DF1A0000}"/>
    <cellStyle name="一般 2 2 16 2" xfId="6616" xr:uid="{00000000-0005-0000-0000-0000E01A0000}"/>
    <cellStyle name="一般 2 2 17" xfId="712" xr:uid="{00000000-0005-0000-0000-0000E11A0000}"/>
    <cellStyle name="一般 2 2 17 2" xfId="6673" xr:uid="{00000000-0005-0000-0000-0000E21A0000}"/>
    <cellStyle name="一般 2 2 18" xfId="791" xr:uid="{00000000-0005-0000-0000-0000E31A0000}"/>
    <cellStyle name="一般 2 2 18 2" xfId="1194" xr:uid="{00000000-0005-0000-0000-0000E41A0000}"/>
    <cellStyle name="一般 2 2 18 2 2" xfId="839" xr:uid="{00000000-0005-0000-0000-0000E51A0000}"/>
    <cellStyle name="一般 2 2 18 2 2 2" xfId="838" xr:uid="{00000000-0005-0000-0000-0000E61A0000}"/>
    <cellStyle name="一般 2 2 18 2 2 2 2" xfId="6781" xr:uid="{00000000-0005-0000-0000-0000E71A0000}"/>
    <cellStyle name="一般 2 2 18 2 2 3" xfId="6782" xr:uid="{00000000-0005-0000-0000-0000E81A0000}"/>
    <cellStyle name="一般 2 2 18 2 3" xfId="7113" xr:uid="{00000000-0005-0000-0000-0000E91A0000}"/>
    <cellStyle name="一般 2 2 18 3" xfId="796" xr:uid="{00000000-0005-0000-0000-0000EA1A0000}"/>
    <cellStyle name="一般 2 2 18 3 2" xfId="6750" xr:uid="{00000000-0005-0000-0000-0000EB1A0000}"/>
    <cellStyle name="一般 2 2 18 4" xfId="6745" xr:uid="{00000000-0005-0000-0000-0000EC1A0000}"/>
    <cellStyle name="一般 2 2 19" xfId="790" xr:uid="{00000000-0005-0000-0000-0000ED1A0000}"/>
    <cellStyle name="一般 2 2 19 2" xfId="837" xr:uid="{00000000-0005-0000-0000-0000EE1A0000}"/>
    <cellStyle name="一般 2 2 19 2 2" xfId="6780" xr:uid="{00000000-0005-0000-0000-0000EF1A0000}"/>
    <cellStyle name="一般 2 2 19 3" xfId="6744" xr:uid="{00000000-0005-0000-0000-0000F01A0000}"/>
    <cellStyle name="一般 2 2 2" xfId="207" xr:uid="{00000000-0005-0000-0000-0000F11A0000}"/>
    <cellStyle name="一般 2 2 2 10" xfId="530" xr:uid="{00000000-0005-0000-0000-0000F21A0000}"/>
    <cellStyle name="一般 2 2 2 10 2" xfId="6526" xr:uid="{00000000-0005-0000-0000-0000F31A0000}"/>
    <cellStyle name="一般 2 2 2 11" xfId="557" xr:uid="{00000000-0005-0000-0000-0000F41A0000}"/>
    <cellStyle name="一般 2 2 2 11 2" xfId="581" xr:uid="{00000000-0005-0000-0000-0000F51A0000}"/>
    <cellStyle name="一般 2 2 2 11 2 2" xfId="6563" xr:uid="{00000000-0005-0000-0000-0000F61A0000}"/>
    <cellStyle name="一般 2 2 2 11 3" xfId="6553" xr:uid="{00000000-0005-0000-0000-0000F71A0000}"/>
    <cellStyle name="一般 2 2 2 12" xfId="592" xr:uid="{00000000-0005-0000-0000-0000F81A0000}"/>
    <cellStyle name="一般 2 2 2 12 2" xfId="641" xr:uid="{00000000-0005-0000-0000-0000F91A0000}"/>
    <cellStyle name="一般 2 2 2 12 2 2" xfId="6607" xr:uid="{00000000-0005-0000-0000-0000FA1A0000}"/>
    <cellStyle name="一般 2 2 2 12 3" xfId="6574" xr:uid="{00000000-0005-0000-0000-0000FB1A0000}"/>
    <cellStyle name="一般 2 2 2 13" xfId="651" xr:uid="{00000000-0005-0000-0000-0000FC1A0000}"/>
    <cellStyle name="一般 2 2 2 13 2" xfId="6617" xr:uid="{00000000-0005-0000-0000-0000FD1A0000}"/>
    <cellStyle name="一般 2 2 2 14" xfId="713" xr:uid="{00000000-0005-0000-0000-0000FE1A0000}"/>
    <cellStyle name="一般 2 2 2 14 2" xfId="6674" xr:uid="{00000000-0005-0000-0000-0000FF1A0000}"/>
    <cellStyle name="一般 2 2 2 15" xfId="797" xr:uid="{00000000-0005-0000-0000-0000001B0000}"/>
    <cellStyle name="一般 2 2 2 15 2" xfId="1195" xr:uid="{00000000-0005-0000-0000-0000011B0000}"/>
    <cellStyle name="一般 2 2 2 15 2 2" xfId="986" xr:uid="{00000000-0005-0000-0000-0000021B0000}"/>
    <cellStyle name="一般 2 2 2 15 2 2 2" xfId="984" xr:uid="{00000000-0005-0000-0000-0000031B0000}"/>
    <cellStyle name="一般 2 2 2 15 2 2 2 2" xfId="6916" xr:uid="{00000000-0005-0000-0000-0000041B0000}"/>
    <cellStyle name="一般 2 2 2 15 2 2 3" xfId="6918" xr:uid="{00000000-0005-0000-0000-0000051B0000}"/>
    <cellStyle name="一般 2 2 2 15 2 3" xfId="7114" xr:uid="{00000000-0005-0000-0000-0000061B0000}"/>
    <cellStyle name="一般 2 2 2 15 3" xfId="965" xr:uid="{00000000-0005-0000-0000-0000071B0000}"/>
    <cellStyle name="一般 2 2 2 15 3 2" xfId="6897" xr:uid="{00000000-0005-0000-0000-0000081B0000}"/>
    <cellStyle name="一般 2 2 2 15 4" xfId="6751" xr:uid="{00000000-0005-0000-0000-0000091B0000}"/>
    <cellStyle name="一般 2 2 2 16" xfId="959" xr:uid="{00000000-0005-0000-0000-00000A1B0000}"/>
    <cellStyle name="一般 2 2 2 16 2" xfId="978" xr:uid="{00000000-0005-0000-0000-00000B1B0000}"/>
    <cellStyle name="一般 2 2 2 16 2 2" xfId="6910" xr:uid="{00000000-0005-0000-0000-00000C1B0000}"/>
    <cellStyle name="一般 2 2 2 16 3" xfId="6891" xr:uid="{00000000-0005-0000-0000-00000D1B0000}"/>
    <cellStyle name="一般 2 2 2 17" xfId="1632" xr:uid="{00000000-0005-0000-0000-00000E1B0000}"/>
    <cellStyle name="一般 2 2 2 17 2" xfId="2076" xr:uid="{00000000-0005-0000-0000-00000F1B0000}"/>
    <cellStyle name="一般 2 2 2 17 2 2" xfId="7945" xr:uid="{00000000-0005-0000-0000-0000101B0000}"/>
    <cellStyle name="一般 2 2 2 17 3" xfId="7546" xr:uid="{00000000-0005-0000-0000-0000111B0000}"/>
    <cellStyle name="一般 2 2 2 18" xfId="1715" xr:uid="{00000000-0005-0000-0000-0000121B0000}"/>
    <cellStyle name="一般 2 2 2 18 2" xfId="2077" xr:uid="{00000000-0005-0000-0000-0000131B0000}"/>
    <cellStyle name="一般 2 2 2 18 2 2" xfId="7946" xr:uid="{00000000-0005-0000-0000-0000141B0000}"/>
    <cellStyle name="一般 2 2 2 18 3" xfId="7625" xr:uid="{00000000-0005-0000-0000-0000151B0000}"/>
    <cellStyle name="一般 2 2 2 19" xfId="2075" xr:uid="{00000000-0005-0000-0000-0000161B0000}"/>
    <cellStyle name="一般 2 2 2 19 2" xfId="2078" xr:uid="{00000000-0005-0000-0000-0000171B0000}"/>
    <cellStyle name="一般 2 2 2 19 2 2" xfId="7947" xr:uid="{00000000-0005-0000-0000-0000181B0000}"/>
    <cellStyle name="一般 2 2 2 19 3" xfId="7944" xr:uid="{00000000-0005-0000-0000-0000191B0000}"/>
    <cellStyle name="一般 2 2 2 2" xfId="208" xr:uid="{00000000-0005-0000-0000-00001A1B0000}"/>
    <cellStyle name="一般 2 2 2 2 10" xfId="656" xr:uid="{00000000-0005-0000-0000-00001B1B0000}"/>
    <cellStyle name="一般 2 2 2 2 10 2" xfId="6621" xr:uid="{00000000-0005-0000-0000-00001C1B0000}"/>
    <cellStyle name="一般 2 2 2 2 11" xfId="718" xr:uid="{00000000-0005-0000-0000-00001D1B0000}"/>
    <cellStyle name="一般 2 2 2 2 11 2" xfId="6678" xr:uid="{00000000-0005-0000-0000-00001E1B0000}"/>
    <cellStyle name="一般 2 2 2 2 12" xfId="833" xr:uid="{00000000-0005-0000-0000-00001F1B0000}"/>
    <cellStyle name="一般 2 2 2 2 12 2" xfId="1196" xr:uid="{00000000-0005-0000-0000-0000201B0000}"/>
    <cellStyle name="一般 2 2 2 2 12 2 2" xfId="1091" xr:uid="{00000000-0005-0000-0000-0000211B0000}"/>
    <cellStyle name="一般 2 2 2 2 12 2 2 2" xfId="1086" xr:uid="{00000000-0005-0000-0000-0000221B0000}"/>
    <cellStyle name="一般 2 2 2 2 12 2 2 2 2" xfId="7009" xr:uid="{00000000-0005-0000-0000-0000231B0000}"/>
    <cellStyle name="一般 2 2 2 2 12 2 2 3" xfId="7014" xr:uid="{00000000-0005-0000-0000-0000241B0000}"/>
    <cellStyle name="一般 2 2 2 2 12 2 3" xfId="7115" xr:uid="{00000000-0005-0000-0000-0000251B0000}"/>
    <cellStyle name="一般 2 2 2 2 12 3" xfId="1143" xr:uid="{00000000-0005-0000-0000-0000261B0000}"/>
    <cellStyle name="一般 2 2 2 2 12 3 2" xfId="7063" xr:uid="{00000000-0005-0000-0000-0000271B0000}"/>
    <cellStyle name="一般 2 2 2 2 12 4" xfId="6776" xr:uid="{00000000-0005-0000-0000-0000281B0000}"/>
    <cellStyle name="一般 2 2 2 2 13" xfId="958" xr:uid="{00000000-0005-0000-0000-0000291B0000}"/>
    <cellStyle name="一般 2 2 2 2 13 2" xfId="1053" xr:uid="{00000000-0005-0000-0000-00002A1B0000}"/>
    <cellStyle name="一般 2 2 2 2 13 2 2" xfId="6981" xr:uid="{00000000-0005-0000-0000-00002B1B0000}"/>
    <cellStyle name="一般 2 2 2 2 13 3" xfId="6890" xr:uid="{00000000-0005-0000-0000-00002C1B0000}"/>
    <cellStyle name="一般 2 2 2 2 14" xfId="2079" xr:uid="{00000000-0005-0000-0000-00002D1B0000}"/>
    <cellStyle name="一般 2 2 2 2 14 2" xfId="2080" xr:uid="{00000000-0005-0000-0000-00002E1B0000}"/>
    <cellStyle name="一般 2 2 2 2 14 2 2" xfId="7949" xr:uid="{00000000-0005-0000-0000-00002F1B0000}"/>
    <cellStyle name="一般 2 2 2 2 14 3" xfId="7948" xr:uid="{00000000-0005-0000-0000-0000301B0000}"/>
    <cellStyle name="一般 2 2 2 2 15" xfId="2081" xr:uid="{00000000-0005-0000-0000-0000311B0000}"/>
    <cellStyle name="一般 2 2 2 2 15 2" xfId="7950" xr:uid="{00000000-0005-0000-0000-0000321B0000}"/>
    <cellStyle name="一般 2 2 2 2 16" xfId="2082" xr:uid="{00000000-0005-0000-0000-0000331B0000}"/>
    <cellStyle name="一般 2 2 2 2 16 2" xfId="7951" xr:uid="{00000000-0005-0000-0000-0000341B0000}"/>
    <cellStyle name="一般 2 2 2 2 17" xfId="2869" xr:uid="{00000000-0005-0000-0000-0000351B0000}"/>
    <cellStyle name="一般 2 2 2 2 17 2" xfId="4426" xr:uid="{00000000-0005-0000-0000-0000361B0000}"/>
    <cellStyle name="一般 2 2 2 2 18" xfId="4459" xr:uid="{00000000-0005-0000-0000-0000371B0000}"/>
    <cellStyle name="一般 2 2 2 2 19" xfId="6224" xr:uid="{00000000-0005-0000-0000-0000381B0000}"/>
    <cellStyle name="一般 2 2 2 2 2" xfId="514" xr:uid="{00000000-0005-0000-0000-0000391B0000}"/>
    <cellStyle name="一般 2 2 2 2 2 10" xfId="834" xr:uid="{00000000-0005-0000-0000-00003A1B0000}"/>
    <cellStyle name="一般 2 2 2 2 2 10 2" xfId="1197" xr:uid="{00000000-0005-0000-0000-00003B1B0000}"/>
    <cellStyle name="一般 2 2 2 2 2 10 2 2" xfId="1021" xr:uid="{00000000-0005-0000-0000-00003C1B0000}"/>
    <cellStyle name="一般 2 2 2 2 2 10 2 2 2" xfId="1010" xr:uid="{00000000-0005-0000-0000-00003D1B0000}"/>
    <cellStyle name="一般 2 2 2 2 2 10 2 2 2 2" xfId="6942" xr:uid="{00000000-0005-0000-0000-00003E1B0000}"/>
    <cellStyle name="一般 2 2 2 2 2 10 2 2 3" xfId="6953" xr:uid="{00000000-0005-0000-0000-00003F1B0000}"/>
    <cellStyle name="一般 2 2 2 2 2 10 2 3" xfId="7116" xr:uid="{00000000-0005-0000-0000-0000401B0000}"/>
    <cellStyle name="一般 2 2 2 2 2 10 3" xfId="1012" xr:uid="{00000000-0005-0000-0000-0000411B0000}"/>
    <cellStyle name="一般 2 2 2 2 2 10 3 2" xfId="6944" xr:uid="{00000000-0005-0000-0000-0000421B0000}"/>
    <cellStyle name="一般 2 2 2 2 2 10 4" xfId="6777" xr:uid="{00000000-0005-0000-0000-0000431B0000}"/>
    <cellStyle name="一般 2 2 2 2 2 11" xfId="1045" xr:uid="{00000000-0005-0000-0000-0000441B0000}"/>
    <cellStyle name="一般 2 2 2 2 2 11 2" xfId="1005" xr:uid="{00000000-0005-0000-0000-0000451B0000}"/>
    <cellStyle name="一般 2 2 2 2 2 11 2 2" xfId="6937" xr:uid="{00000000-0005-0000-0000-0000461B0000}"/>
    <cellStyle name="一般 2 2 2 2 2 11 3" xfId="6973" xr:uid="{00000000-0005-0000-0000-0000471B0000}"/>
    <cellStyle name="一般 2 2 2 2 2 12" xfId="2083" xr:uid="{00000000-0005-0000-0000-0000481B0000}"/>
    <cellStyle name="一般 2 2 2 2 2 12 2" xfId="2084" xr:uid="{00000000-0005-0000-0000-0000491B0000}"/>
    <cellStyle name="一般 2 2 2 2 2 12 2 2" xfId="7953" xr:uid="{00000000-0005-0000-0000-00004A1B0000}"/>
    <cellStyle name="一般 2 2 2 2 2 12 3" xfId="7952" xr:uid="{00000000-0005-0000-0000-00004B1B0000}"/>
    <cellStyle name="一般 2 2 2 2 2 13" xfId="2085" xr:uid="{00000000-0005-0000-0000-00004C1B0000}"/>
    <cellStyle name="一般 2 2 2 2 2 13 2" xfId="7954" xr:uid="{00000000-0005-0000-0000-00004D1B0000}"/>
    <cellStyle name="一般 2 2 2 2 2 14" xfId="2086" xr:uid="{00000000-0005-0000-0000-00004E1B0000}"/>
    <cellStyle name="一般 2 2 2 2 2 14 2" xfId="7955" xr:uid="{00000000-0005-0000-0000-00004F1B0000}"/>
    <cellStyle name="一般 2 2 2 2 2 15" xfId="2870" xr:uid="{00000000-0005-0000-0000-0000501B0000}"/>
    <cellStyle name="一般 2 2 2 2 2 15 2" xfId="4427" xr:uid="{00000000-0005-0000-0000-0000511B0000}"/>
    <cellStyle name="一般 2 2 2 2 2 16" xfId="4460" xr:uid="{00000000-0005-0000-0000-0000521B0000}"/>
    <cellStyle name="一般 2 2 2 2 2 17" xfId="6510" xr:uid="{00000000-0005-0000-0000-0000531B0000}"/>
    <cellStyle name="一般 2 2 2 2 2 2" xfId="515" xr:uid="{00000000-0005-0000-0000-0000541B0000}"/>
    <cellStyle name="一般 2 2 2 2 2 2 10" xfId="998" xr:uid="{00000000-0005-0000-0000-0000551B0000}"/>
    <cellStyle name="一般 2 2 2 2 2 2 10 2" xfId="980" xr:uid="{00000000-0005-0000-0000-0000561B0000}"/>
    <cellStyle name="一般 2 2 2 2 2 2 10 2 2" xfId="6912" xr:uid="{00000000-0005-0000-0000-0000571B0000}"/>
    <cellStyle name="一般 2 2 2 2 2 2 10 3" xfId="6930" xr:uid="{00000000-0005-0000-0000-0000581B0000}"/>
    <cellStyle name="一般 2 2 2 2 2 2 11" xfId="2087" xr:uid="{00000000-0005-0000-0000-0000591B0000}"/>
    <cellStyle name="一般 2 2 2 2 2 2 11 2" xfId="2088" xr:uid="{00000000-0005-0000-0000-00005A1B0000}"/>
    <cellStyle name="一般 2 2 2 2 2 2 11 2 2" xfId="7957" xr:uid="{00000000-0005-0000-0000-00005B1B0000}"/>
    <cellStyle name="一般 2 2 2 2 2 2 11 3" xfId="7956" xr:uid="{00000000-0005-0000-0000-00005C1B0000}"/>
    <cellStyle name="一般 2 2 2 2 2 2 12" xfId="2089" xr:uid="{00000000-0005-0000-0000-00005D1B0000}"/>
    <cellStyle name="一般 2 2 2 2 2 2 12 2" xfId="7958" xr:uid="{00000000-0005-0000-0000-00005E1B0000}"/>
    <cellStyle name="一般 2 2 2 2 2 2 13" xfId="2090" xr:uid="{00000000-0005-0000-0000-00005F1B0000}"/>
    <cellStyle name="一般 2 2 2 2 2 2 13 2" xfId="7959" xr:uid="{00000000-0005-0000-0000-0000601B0000}"/>
    <cellStyle name="一般 2 2 2 2 2 2 14" xfId="2889" xr:uid="{00000000-0005-0000-0000-0000611B0000}"/>
    <cellStyle name="一般 2 2 2 2 2 2 14 2" xfId="4428" xr:uid="{00000000-0005-0000-0000-0000621B0000}"/>
    <cellStyle name="一般 2 2 2 2 2 2 15" xfId="4479" xr:uid="{00000000-0005-0000-0000-0000631B0000}"/>
    <cellStyle name="一般 2 2 2 2 2 2 16" xfId="6511" xr:uid="{00000000-0005-0000-0000-0000641B0000}"/>
    <cellStyle name="一般 2 2 2 2 2 2 2" xfId="545" xr:uid="{00000000-0005-0000-0000-0000651B0000}"/>
    <cellStyle name="一般 2 2 2 2 2 2 2 10" xfId="976" xr:uid="{00000000-0005-0000-0000-0000661B0000}"/>
    <cellStyle name="一般 2 2 2 2 2 2 2 10 2" xfId="963" xr:uid="{00000000-0005-0000-0000-0000671B0000}"/>
    <cellStyle name="一般 2 2 2 2 2 2 2 10 2 2" xfId="6895" xr:uid="{00000000-0005-0000-0000-0000681B0000}"/>
    <cellStyle name="一般 2 2 2 2 2 2 2 10 3" xfId="6908" xr:uid="{00000000-0005-0000-0000-0000691B0000}"/>
    <cellStyle name="一般 2 2 2 2 2 2 2 11" xfId="2091" xr:uid="{00000000-0005-0000-0000-00006A1B0000}"/>
    <cellStyle name="一般 2 2 2 2 2 2 2 11 2" xfId="2092" xr:uid="{00000000-0005-0000-0000-00006B1B0000}"/>
    <cellStyle name="一般 2 2 2 2 2 2 2 11 2 2" xfId="7961" xr:uid="{00000000-0005-0000-0000-00006C1B0000}"/>
    <cellStyle name="一般 2 2 2 2 2 2 2 11 3" xfId="7960" xr:uid="{00000000-0005-0000-0000-00006D1B0000}"/>
    <cellStyle name="一般 2 2 2 2 2 2 2 12" xfId="2093" xr:uid="{00000000-0005-0000-0000-00006E1B0000}"/>
    <cellStyle name="一般 2 2 2 2 2 2 2 12 2" xfId="7962" xr:uid="{00000000-0005-0000-0000-00006F1B0000}"/>
    <cellStyle name="一般 2 2 2 2 2 2 2 13" xfId="2094" xr:uid="{00000000-0005-0000-0000-0000701B0000}"/>
    <cellStyle name="一般 2 2 2 2 2 2 2 13 2" xfId="7963" xr:uid="{00000000-0005-0000-0000-0000711B0000}"/>
    <cellStyle name="一般 2 2 2 2 2 2 2 14" xfId="2890" xr:uid="{00000000-0005-0000-0000-0000721B0000}"/>
    <cellStyle name="一般 2 2 2 2 2 2 2 14 2" xfId="4429" xr:uid="{00000000-0005-0000-0000-0000731B0000}"/>
    <cellStyle name="一般 2 2 2 2 2 2 2 15" xfId="4480" xr:uid="{00000000-0005-0000-0000-0000741B0000}"/>
    <cellStyle name="一般 2 2 2 2 2 2 2 16" xfId="6541" xr:uid="{00000000-0005-0000-0000-0000751B0000}"/>
    <cellStyle name="一般 2 2 2 2 2 2 2 2" xfId="546" xr:uid="{00000000-0005-0000-0000-0000761B0000}"/>
    <cellStyle name="一般 2 2 2 2 2 2 2 2 10" xfId="2096" xr:uid="{00000000-0005-0000-0000-0000771B0000}"/>
    <cellStyle name="一般 2 2 2 2 2 2 2 2 10 2" xfId="7965" xr:uid="{00000000-0005-0000-0000-0000781B0000}"/>
    <cellStyle name="一般 2 2 2 2 2 2 2 2 11" xfId="2097" xr:uid="{00000000-0005-0000-0000-0000791B0000}"/>
    <cellStyle name="一般 2 2 2 2 2 2 2 2 11 2" xfId="7966" xr:uid="{00000000-0005-0000-0000-00007A1B0000}"/>
    <cellStyle name="一般 2 2 2 2 2 2 2 2 12" xfId="2891" xr:uid="{00000000-0005-0000-0000-00007B1B0000}"/>
    <cellStyle name="一般 2 2 2 2 2 2 2 2 12 2" xfId="4430" xr:uid="{00000000-0005-0000-0000-00007C1B0000}"/>
    <cellStyle name="一般 2 2 2 2 2 2 2 2 13" xfId="4481" xr:uid="{00000000-0005-0000-0000-00007D1B0000}"/>
    <cellStyle name="一般 2 2 2 2 2 2 2 2 14" xfId="6542" xr:uid="{00000000-0005-0000-0000-00007E1B0000}"/>
    <cellStyle name="一般 2 2 2 2 2 2 2 2 2" xfId="576" xr:uid="{00000000-0005-0000-0000-00007F1B0000}"/>
    <cellStyle name="一般 2 2 2 2 2 2 2 2 2 10" xfId="2099" xr:uid="{00000000-0005-0000-0000-0000801B0000}"/>
    <cellStyle name="一般 2 2 2 2 2 2 2 2 2 10 2" xfId="7968" xr:uid="{00000000-0005-0000-0000-0000811B0000}"/>
    <cellStyle name="一般 2 2 2 2 2 2 2 2 2 11" xfId="2892" xr:uid="{00000000-0005-0000-0000-0000821B0000}"/>
    <cellStyle name="一般 2 2 2 2 2 2 2 2 2 11 2" xfId="4432" xr:uid="{00000000-0005-0000-0000-0000831B0000}"/>
    <cellStyle name="一般 2 2 2 2 2 2 2 2 2 12" xfId="4482" xr:uid="{00000000-0005-0000-0000-0000841B0000}"/>
    <cellStyle name="一般 2 2 2 2 2 2 2 2 2 13" xfId="6558" xr:uid="{00000000-0005-0000-0000-0000851B0000}"/>
    <cellStyle name="一般 2 2 2 2 2 2 2 2 2 2" xfId="577" xr:uid="{00000000-0005-0000-0000-0000861B0000}"/>
    <cellStyle name="一般 2 2 2 2 2 2 2 2 2 2 10" xfId="2101" xr:uid="{00000000-0005-0000-0000-0000871B0000}"/>
    <cellStyle name="一般 2 2 2 2 2 2 2 2 2 2 10 2" xfId="7970" xr:uid="{00000000-0005-0000-0000-0000881B0000}"/>
    <cellStyle name="一般 2 2 2 2 2 2 2 2 2 2 11" xfId="2894" xr:uid="{00000000-0005-0000-0000-0000891B0000}"/>
    <cellStyle name="一般 2 2 2 2 2 2 2 2 2 2 11 2" xfId="4433" xr:uid="{00000000-0005-0000-0000-00008A1B0000}"/>
    <cellStyle name="一般 2 2 2 2 2 2 2 2 2 2 12" xfId="4484" xr:uid="{00000000-0005-0000-0000-00008B1B0000}"/>
    <cellStyle name="一般 2 2 2 2 2 2 2 2 2 2 13" xfId="6559" xr:uid="{00000000-0005-0000-0000-00008C1B0000}"/>
    <cellStyle name="一般 2 2 2 2 2 2 2 2 2 2 2" xfId="635" xr:uid="{00000000-0005-0000-0000-00008D1B0000}"/>
    <cellStyle name="一般 2 2 2 2 2 2 2 2 2 2 2 10" xfId="2895" xr:uid="{00000000-0005-0000-0000-00008E1B0000}"/>
    <cellStyle name="一般 2 2 2 2 2 2 2 2 2 2 2 10 2" xfId="4434" xr:uid="{00000000-0005-0000-0000-00008F1B0000}"/>
    <cellStyle name="一般 2 2 2 2 2 2 2 2 2 2 2 11" xfId="4485" xr:uid="{00000000-0005-0000-0000-0000901B0000}"/>
    <cellStyle name="一般 2 2 2 2 2 2 2 2 2 2 2 12" xfId="6601" xr:uid="{00000000-0005-0000-0000-0000911B0000}"/>
    <cellStyle name="一般 2 2 2 2 2 2 2 2 2 2 2 2" xfId="636" xr:uid="{00000000-0005-0000-0000-0000921B0000}"/>
    <cellStyle name="一般 2 2 2 2 2 2 2 2 2 2 2 2 10" xfId="4509" xr:uid="{00000000-0005-0000-0000-0000931B0000}"/>
    <cellStyle name="一般 2 2 2 2 2 2 2 2 2 2 2 2 11" xfId="6602" xr:uid="{00000000-0005-0000-0000-0000941B0000}"/>
    <cellStyle name="一般 2 2 2 2 2 2 2 2 2 2 2 2 2" xfId="706" xr:uid="{00000000-0005-0000-0000-0000951B0000}"/>
    <cellStyle name="一般 2 2 2 2 2 2 2 2 2 2 2 2 2 10" xfId="4510" xr:uid="{00000000-0005-0000-0000-0000961B0000}"/>
    <cellStyle name="一般 2 2 2 2 2 2 2 2 2 2 2 2 2 11" xfId="6667" xr:uid="{00000000-0005-0000-0000-0000971B0000}"/>
    <cellStyle name="一般 2 2 2 2 2 2 2 2 2 2 2 2 2 2" xfId="707" xr:uid="{00000000-0005-0000-0000-0000981B0000}"/>
    <cellStyle name="一般 2 2 2 2 2 2 2 2 2 2 2 2 2 2 10" xfId="6668" xr:uid="{00000000-0005-0000-0000-0000991B0000}"/>
    <cellStyle name="一般 2 2 2 2 2 2 2 2 2 2 2 2 2 2 2" xfId="788" xr:uid="{00000000-0005-0000-0000-00009A1B0000}"/>
    <cellStyle name="一般 2 2 2 2 2 2 2 2 2 2 2 2 2 2 2 10" xfId="6742" xr:uid="{00000000-0005-0000-0000-00009B1B0000}"/>
    <cellStyle name="一般 2 2 2 2 2 2 2 2 2 2 2 2 2 2 2 2" xfId="789" xr:uid="{00000000-0005-0000-0000-00009C1B0000}"/>
    <cellStyle name="一般 2 2 2 2 2 2 2 2 2 2 2 2 2 2 2 2 10" xfId="6743" xr:uid="{00000000-0005-0000-0000-00009D1B0000}"/>
    <cellStyle name="一般 2 2 2 2 2 2 2 2 2 2 2 2 2 2 2 2 2" xfId="1190" xr:uid="{00000000-0005-0000-0000-00009E1B0000}"/>
    <cellStyle name="一般 2 2 2 2 2 2 2 2 2 2 2 2 2 2 2 2 2 2" xfId="1191" xr:uid="{00000000-0005-0000-0000-00009F1B0000}"/>
    <cellStyle name="一般 2 2 2 2 2 2 2 2 2 2 2 2 2 2 2 2 2 2 2" xfId="964" xr:uid="{00000000-0005-0000-0000-0000A01B0000}"/>
    <cellStyle name="一般 2 2 2 2 2 2 2 2 2 2 2 2 2 2 2 2 2 2 2 2" xfId="1088" xr:uid="{00000000-0005-0000-0000-0000A11B0000}"/>
    <cellStyle name="一般 2 2 2 2 2 2 2 2 2 2 2 2 2 2 2 2 2 2 2 2 2" xfId="2111" xr:uid="{00000000-0005-0000-0000-0000A21B0000}"/>
    <cellStyle name="一般 2 2 2 2 2 2 2 2 2 2 2 2 2 2 2 2 2 2 2 2 2 2" xfId="2112" xr:uid="{00000000-0005-0000-0000-0000A31B0000}"/>
    <cellStyle name="一般 2 2 2 2 2 2 2 2 2 2 2 2 2 2 2 2 2 2 2 2 2 2 2" xfId="3829" xr:uid="{00000000-0005-0000-0000-0000A41B0000}"/>
    <cellStyle name="一般 2 2 2 2 2 2 2 2 2 2 2 2 2 2 2 2 2 2 2 2 2 2 2 2" xfId="3830" xr:uid="{00000000-0005-0000-0000-0000A51B0000}"/>
    <cellStyle name="一般 2 2 2 2 2 2 2 2 2 2 2 2 2 2 2 2 2 2 2 2 2 2 2 2 2" xfId="6099" xr:uid="{00000000-0005-0000-0000-0000A61B0000}"/>
    <cellStyle name="一般 2 2 2 2 2 2 2 2 2 2 2 2 2 2 2 2 2 2 2 2 2 2 2 2 2 2" xfId="6100" xr:uid="{00000000-0005-0000-0000-0000A71B0000}"/>
    <cellStyle name="一般 2 2 2 2 2 2 2 2 2 2 2 2 2 2 2 2 2 2 2 2 2 2 2 3" xfId="5420" xr:uid="{00000000-0005-0000-0000-0000A81B0000}"/>
    <cellStyle name="一般 2 2 2 2 2 2 2 2 2 2 2 2 2 2 2 2 2 2 2 2 2 2 3" xfId="4445" xr:uid="{00000000-0005-0000-0000-0000A91B0000}"/>
    <cellStyle name="一般 2 2 2 2 2 2 2 2 2 2 2 2 2 2 2 2 2 2 2 2 2 2 4" xfId="5419" xr:uid="{00000000-0005-0000-0000-0000AA1B0000}"/>
    <cellStyle name="一般 2 2 2 2 2 2 2 2 2 2 2 2 2 2 2 2 2 2 2 2 2 2 5" xfId="7981" xr:uid="{00000000-0005-0000-0000-0000AB1B0000}"/>
    <cellStyle name="一般 2 2 2 2 2 2 2 2 2 2 2 2 2 2 2 2 2 2 2 2 2 3" xfId="3168" xr:uid="{00000000-0005-0000-0000-0000AC1B0000}"/>
    <cellStyle name="一般 2 2 2 2 2 2 2 2 2 2 2 2 2 2 2 2 2 2 2 2 2 3 2" xfId="4444" xr:uid="{00000000-0005-0000-0000-0000AD1B0000}"/>
    <cellStyle name="一般 2 2 2 2 2 2 2 2 2 2 2 2 2 2 2 2 2 2 2 2 2 4" xfId="4758" xr:uid="{00000000-0005-0000-0000-0000AE1B0000}"/>
    <cellStyle name="一般 2 2 2 2 2 2 2 2 2 2 2 2 2 2 2 2 2 2 2 2 2 5" xfId="7980" xr:uid="{00000000-0005-0000-0000-0000AF1B0000}"/>
    <cellStyle name="一般 2 2 2 2 2 2 2 2 2 2 2 2 2 2 2 2 2 2 2 2 3" xfId="2113" xr:uid="{00000000-0005-0000-0000-0000B01B0000}"/>
    <cellStyle name="一般 2 2 2 2 2 2 2 2 2 2 2 2 2 2 2 2 2 2 2 2 3 2" xfId="7982" xr:uid="{00000000-0005-0000-0000-0000B11B0000}"/>
    <cellStyle name="一般 2 2 2 2 2 2 2 2 2 2 2 2 2 2 2 2 2 2 2 2 4" xfId="2114" xr:uid="{00000000-0005-0000-0000-0000B21B0000}"/>
    <cellStyle name="一般 2 2 2 2 2 2 2 2 2 2 2 2 2 2 2 2 2 2 2 2 4 2" xfId="7983" xr:uid="{00000000-0005-0000-0000-0000B31B0000}"/>
    <cellStyle name="一般 2 2 2 2 2 2 2 2 2 2 2 2 2 2 2 2 2 2 2 2 5" xfId="2115" xr:uid="{00000000-0005-0000-0000-0000B41B0000}"/>
    <cellStyle name="一般 2 2 2 2 2 2 2 2 2 2 2 2 2 2 2 2 2 2 2 2 5 2" xfId="7984" xr:uid="{00000000-0005-0000-0000-0000B51B0000}"/>
    <cellStyle name="一般 2 2 2 2 2 2 2 2 2 2 2 2 2 2 2 2 2 2 2 2 6" xfId="3114" xr:uid="{00000000-0005-0000-0000-0000B61B0000}"/>
    <cellStyle name="一般 2 2 2 2 2 2 2 2 2 2 2 2 2 2 2 2 2 2 2 2 6 2" xfId="4441" xr:uid="{00000000-0005-0000-0000-0000B71B0000}"/>
    <cellStyle name="一般 2 2 2 2 2 2 2 2 2 2 2 2 2 2 2 2 2 2 2 2 7" xfId="4704" xr:uid="{00000000-0005-0000-0000-0000B81B0000}"/>
    <cellStyle name="一般 2 2 2 2 2 2 2 2 2 2 2 2 2 2 2 2 2 2 2 2 8" xfId="7011" xr:uid="{00000000-0005-0000-0000-0000B91B0000}"/>
    <cellStyle name="一般 2 2 2 2 2 2 2 2 2 2 2 2 2 2 2 2 2 2 2 3" xfId="2110" xr:uid="{00000000-0005-0000-0000-0000BA1B0000}"/>
    <cellStyle name="一般 2 2 2 2 2 2 2 2 2 2 2 2 2 2 2 2 2 2 2 3 2" xfId="2116" xr:uid="{00000000-0005-0000-0000-0000BB1B0000}"/>
    <cellStyle name="一般 2 2 2 2 2 2 2 2 2 2 2 2 2 2 2 2 2 2 2 3 2 2" xfId="7985" xr:uid="{00000000-0005-0000-0000-0000BC1B0000}"/>
    <cellStyle name="一般 2 2 2 2 2 2 2 2 2 2 2 2 2 2 2 2 2 2 2 3 3" xfId="7979" xr:uid="{00000000-0005-0000-0000-0000BD1B0000}"/>
    <cellStyle name="一般 2 2 2 2 2 2 2 2 2 2 2 2 2 2 2 2 2 2 2 4" xfId="2117" xr:uid="{00000000-0005-0000-0000-0000BE1B0000}"/>
    <cellStyle name="一般 2 2 2 2 2 2 2 2 2 2 2 2 2 2 2 2 2 2 2 4 2" xfId="7986" xr:uid="{00000000-0005-0000-0000-0000BF1B0000}"/>
    <cellStyle name="一般 2 2 2 2 2 2 2 2 2 2 2 2 2 2 2 2 2 2 2 5" xfId="2118" xr:uid="{00000000-0005-0000-0000-0000C01B0000}"/>
    <cellStyle name="一般 2 2 2 2 2 2 2 2 2 2 2 2 2 2 2 2 2 2 2 5 2" xfId="7987" xr:uid="{00000000-0005-0000-0000-0000C11B0000}"/>
    <cellStyle name="一般 2 2 2 2 2 2 2 2 2 2 2 2 2 2 2 2 2 2 2 6" xfId="3234" xr:uid="{00000000-0005-0000-0000-0000C21B0000}"/>
    <cellStyle name="一般 2 2 2 2 2 2 2 2 2 2 2 2 2 2 2 2 2 2 2 6 2" xfId="4440" xr:uid="{00000000-0005-0000-0000-0000C31B0000}"/>
    <cellStyle name="一般 2 2 2 2 2 2 2 2 2 2 2 2 2 2 2 2 2 2 2 7" xfId="4824" xr:uid="{00000000-0005-0000-0000-0000C41B0000}"/>
    <cellStyle name="一般 2 2 2 2 2 2 2 2 2 2 2 2 2 2 2 2 2 2 2 8" xfId="6896" xr:uid="{00000000-0005-0000-0000-0000C51B0000}"/>
    <cellStyle name="一般 2 2 2 2 2 2 2 2 2 2 2 2 2 2 2 2 2 2 3" xfId="2109" xr:uid="{00000000-0005-0000-0000-0000C61B0000}"/>
    <cellStyle name="一般 2 2 2 2 2 2 2 2 2 2 2 2 2 2 2 2 2 2 3 2" xfId="2119" xr:uid="{00000000-0005-0000-0000-0000C71B0000}"/>
    <cellStyle name="一般 2 2 2 2 2 2 2 2 2 2 2 2 2 2 2 2 2 2 3 2 2" xfId="7988" xr:uid="{00000000-0005-0000-0000-0000C81B0000}"/>
    <cellStyle name="一般 2 2 2 2 2 2 2 2 2 2 2 2 2 2 2 2 2 2 3 3" xfId="7978" xr:uid="{00000000-0005-0000-0000-0000C91B0000}"/>
    <cellStyle name="一般 2 2 2 2 2 2 2 2 2 2 2 2 2 2 2 2 2 2 4" xfId="2120" xr:uid="{00000000-0005-0000-0000-0000CA1B0000}"/>
    <cellStyle name="一般 2 2 2 2 2 2 2 2 2 2 2 2 2 2 2 2 2 2 4 2" xfId="7989" xr:uid="{00000000-0005-0000-0000-0000CB1B0000}"/>
    <cellStyle name="一般 2 2 2 2 2 2 2 2 2 2 2 2 2 2 2 2 2 2 5" xfId="2121" xr:uid="{00000000-0005-0000-0000-0000CC1B0000}"/>
    <cellStyle name="一般 2 2 2 2 2 2 2 2 2 2 2 2 2 2 2 2 2 2 5 2" xfId="7990" xr:uid="{00000000-0005-0000-0000-0000CD1B0000}"/>
    <cellStyle name="一般 2 2 2 2 2 2 2 2 2 2 2 2 2 2 2 2 2 2 6" xfId="3233" xr:uid="{00000000-0005-0000-0000-0000CE1B0000}"/>
    <cellStyle name="一般 2 2 2 2 2 2 2 2 2 2 2 2 2 2 2 2 2 2 6 2" xfId="4443" xr:uid="{00000000-0005-0000-0000-0000CF1B0000}"/>
    <cellStyle name="一般 2 2 2 2 2 2 2 2 2 2 2 2 2 2 2 2 2 2 7" xfId="4823" xr:uid="{00000000-0005-0000-0000-0000D01B0000}"/>
    <cellStyle name="一般 2 2 2 2 2 2 2 2 2 2 2 2 2 2 2 2 2 2 8" xfId="7110" xr:uid="{00000000-0005-0000-0000-0000D11B0000}"/>
    <cellStyle name="一般 2 2 2 2 2 2 2 2 2 2 2 2 2 2 2 2 2 3" xfId="975" xr:uid="{00000000-0005-0000-0000-0000D21B0000}"/>
    <cellStyle name="一般 2 2 2 2 2 2 2 2 2 2 2 2 2 2 2 2 2 3 2" xfId="6907" xr:uid="{00000000-0005-0000-0000-0000D31B0000}"/>
    <cellStyle name="一般 2 2 2 2 2 2 2 2 2 2 2 2 2 2 2 2 2 4" xfId="2108" xr:uid="{00000000-0005-0000-0000-0000D41B0000}"/>
    <cellStyle name="一般 2 2 2 2 2 2 2 2 2 2 2 2 2 2 2 2 2 4 2" xfId="2122" xr:uid="{00000000-0005-0000-0000-0000D51B0000}"/>
    <cellStyle name="一般 2 2 2 2 2 2 2 2 2 2 2 2 2 2 2 2 2 4 2 2" xfId="7991" xr:uid="{00000000-0005-0000-0000-0000D61B0000}"/>
    <cellStyle name="一般 2 2 2 2 2 2 2 2 2 2 2 2 2 2 2 2 2 4 3" xfId="7977" xr:uid="{00000000-0005-0000-0000-0000D71B0000}"/>
    <cellStyle name="一般 2 2 2 2 2 2 2 2 2 2 2 2 2 2 2 2 2 5" xfId="2123" xr:uid="{00000000-0005-0000-0000-0000D81B0000}"/>
    <cellStyle name="一般 2 2 2 2 2 2 2 2 2 2 2 2 2 2 2 2 2 5 2" xfId="7992" xr:uid="{00000000-0005-0000-0000-0000D91B0000}"/>
    <cellStyle name="一般 2 2 2 2 2 2 2 2 2 2 2 2 2 2 2 2 2 6" xfId="2124" xr:uid="{00000000-0005-0000-0000-0000DA1B0000}"/>
    <cellStyle name="一般 2 2 2 2 2 2 2 2 2 2 2 2 2 2 2 2 2 6 2" xfId="7993" xr:uid="{00000000-0005-0000-0000-0000DB1B0000}"/>
    <cellStyle name="一般 2 2 2 2 2 2 2 2 2 2 2 2 2 2 2 2 2 7" xfId="3034" xr:uid="{00000000-0005-0000-0000-0000DC1B0000}"/>
    <cellStyle name="一般 2 2 2 2 2 2 2 2 2 2 2 2 2 2 2 2 2 7 2" xfId="4442" xr:uid="{00000000-0005-0000-0000-0000DD1B0000}"/>
    <cellStyle name="一般 2 2 2 2 2 2 2 2 2 2 2 2 2 2 2 2 2 8" xfId="4624" xr:uid="{00000000-0005-0000-0000-0000DE1B0000}"/>
    <cellStyle name="一般 2 2 2 2 2 2 2 2 2 2 2 2 2 2 2 2 2 9" xfId="7109" xr:uid="{00000000-0005-0000-0000-0000DF1B0000}"/>
    <cellStyle name="一般 2 2 2 2 2 2 2 2 2 2 2 2 2 2 2 2 3" xfId="1208" xr:uid="{00000000-0005-0000-0000-0000E01B0000}"/>
    <cellStyle name="一般 2 2 2 2 2 2 2 2 2 2 2 2 2 2 2 2 3 2" xfId="7127" xr:uid="{00000000-0005-0000-0000-0000E11B0000}"/>
    <cellStyle name="一般 2 2 2 2 2 2 2 2 2 2 2 2 2 2 2 2 4" xfId="966" xr:uid="{00000000-0005-0000-0000-0000E21B0000}"/>
    <cellStyle name="一般 2 2 2 2 2 2 2 2 2 2 2 2 2 2 2 2 4 2" xfId="1046" xr:uid="{00000000-0005-0000-0000-0000E31B0000}"/>
    <cellStyle name="一般 2 2 2 2 2 2 2 2 2 2 2 2 2 2 2 2 4 2 2" xfId="6974" xr:uid="{00000000-0005-0000-0000-0000E41B0000}"/>
    <cellStyle name="一般 2 2 2 2 2 2 2 2 2 2 2 2 2 2 2 2 4 3" xfId="6898" xr:uid="{00000000-0005-0000-0000-0000E51B0000}"/>
    <cellStyle name="一般 2 2 2 2 2 2 2 2 2 2 2 2 2 2 2 2 5" xfId="2107" xr:uid="{00000000-0005-0000-0000-0000E61B0000}"/>
    <cellStyle name="一般 2 2 2 2 2 2 2 2 2 2 2 2 2 2 2 2 5 2" xfId="2125" xr:uid="{00000000-0005-0000-0000-0000E71B0000}"/>
    <cellStyle name="一般 2 2 2 2 2 2 2 2 2 2 2 2 2 2 2 2 5 2 2" xfId="7994" xr:uid="{00000000-0005-0000-0000-0000E81B0000}"/>
    <cellStyle name="一般 2 2 2 2 2 2 2 2 2 2 2 2 2 2 2 2 5 3" xfId="7976" xr:uid="{00000000-0005-0000-0000-0000E91B0000}"/>
    <cellStyle name="一般 2 2 2 2 2 2 2 2 2 2 2 2 2 2 2 2 6" xfId="2126" xr:uid="{00000000-0005-0000-0000-0000EA1B0000}"/>
    <cellStyle name="一般 2 2 2 2 2 2 2 2 2 2 2 2 2 2 2 2 6 2" xfId="7995" xr:uid="{00000000-0005-0000-0000-0000EB1B0000}"/>
    <cellStyle name="一般 2 2 2 2 2 2 2 2 2 2 2 2 2 2 2 2 7" xfId="2127" xr:uid="{00000000-0005-0000-0000-0000EC1B0000}"/>
    <cellStyle name="一般 2 2 2 2 2 2 2 2 2 2 2 2 2 2 2 2 7 2" xfId="7996" xr:uid="{00000000-0005-0000-0000-0000ED1B0000}"/>
    <cellStyle name="一般 2 2 2 2 2 2 2 2 2 2 2 2 2 2 2 2 8" xfId="3033" xr:uid="{00000000-0005-0000-0000-0000EE1B0000}"/>
    <cellStyle name="一般 2 2 2 2 2 2 2 2 2 2 2 2 2 2 2 2 8 2" xfId="4439" xr:uid="{00000000-0005-0000-0000-0000EF1B0000}"/>
    <cellStyle name="一般 2 2 2 2 2 2 2 2 2 2 2 2 2 2 2 2 9" xfId="4623" xr:uid="{00000000-0005-0000-0000-0000F01B0000}"/>
    <cellStyle name="一般 2 2 2 2 2 2 2 2 2 2 2 2 2 2 2 3" xfId="1139" xr:uid="{00000000-0005-0000-0000-0000F11B0000}"/>
    <cellStyle name="一般 2 2 2 2 2 2 2 2 2 2 2 2 2 2 2 3 2" xfId="1207" xr:uid="{00000000-0005-0000-0000-0000F21B0000}"/>
    <cellStyle name="一般 2 2 2 2 2 2 2 2 2 2 2 2 2 2 2 3 2 2" xfId="1015" xr:uid="{00000000-0005-0000-0000-0000F31B0000}"/>
    <cellStyle name="一般 2 2 2 2 2 2 2 2 2 2 2 2 2 2 2 3 2 2 2" xfId="1023" xr:uid="{00000000-0005-0000-0000-0000F41B0000}"/>
    <cellStyle name="一般 2 2 2 2 2 2 2 2 2 2 2 2 2 2 2 3 2 2 2 2" xfId="6955" xr:uid="{00000000-0005-0000-0000-0000F51B0000}"/>
    <cellStyle name="一般 2 2 2 2 2 2 2 2 2 2 2 2 2 2 2 3 2 2 3" xfId="6947" xr:uid="{00000000-0005-0000-0000-0000F61B0000}"/>
    <cellStyle name="一般 2 2 2 2 2 2 2 2 2 2 2 2 2 2 2 3 2 3" xfId="7126" xr:uid="{00000000-0005-0000-0000-0000F71B0000}"/>
    <cellStyle name="一般 2 2 2 2 2 2 2 2 2 2 2 2 2 2 2 3 3" xfId="1036" xr:uid="{00000000-0005-0000-0000-0000F81B0000}"/>
    <cellStyle name="一般 2 2 2 2 2 2 2 2 2 2 2 2 2 2 2 3 3 2" xfId="6967" xr:uid="{00000000-0005-0000-0000-0000F91B0000}"/>
    <cellStyle name="一般 2 2 2 2 2 2 2 2 2 2 2 2 2 2 2 3 4" xfId="7059" xr:uid="{00000000-0005-0000-0000-0000FA1B0000}"/>
    <cellStyle name="一般 2 2 2 2 2 2 2 2 2 2 2 2 2 2 2 4" xfId="999" xr:uid="{00000000-0005-0000-0000-0000FB1B0000}"/>
    <cellStyle name="一般 2 2 2 2 2 2 2 2 2 2 2 2 2 2 2 4 2" xfId="1016" xr:uid="{00000000-0005-0000-0000-0000FC1B0000}"/>
    <cellStyle name="一般 2 2 2 2 2 2 2 2 2 2 2 2 2 2 2 4 2 2" xfId="6948" xr:uid="{00000000-0005-0000-0000-0000FD1B0000}"/>
    <cellStyle name="一般 2 2 2 2 2 2 2 2 2 2 2 2 2 2 2 4 3" xfId="6931" xr:uid="{00000000-0005-0000-0000-0000FE1B0000}"/>
    <cellStyle name="一般 2 2 2 2 2 2 2 2 2 2 2 2 2 2 2 5" xfId="2106" xr:uid="{00000000-0005-0000-0000-0000FF1B0000}"/>
    <cellStyle name="一般 2 2 2 2 2 2 2 2 2 2 2 2 2 2 2 5 2" xfId="2128" xr:uid="{00000000-0005-0000-0000-0000001C0000}"/>
    <cellStyle name="一般 2 2 2 2 2 2 2 2 2 2 2 2 2 2 2 5 2 2" xfId="7997" xr:uid="{00000000-0005-0000-0000-0000011C0000}"/>
    <cellStyle name="一般 2 2 2 2 2 2 2 2 2 2 2 2 2 2 2 5 3" xfId="7975" xr:uid="{00000000-0005-0000-0000-0000021C0000}"/>
    <cellStyle name="一般 2 2 2 2 2 2 2 2 2 2 2 2 2 2 2 6" xfId="2129" xr:uid="{00000000-0005-0000-0000-0000031C0000}"/>
    <cellStyle name="一般 2 2 2 2 2 2 2 2 2 2 2 2 2 2 2 6 2" xfId="7998" xr:uid="{00000000-0005-0000-0000-0000041C0000}"/>
    <cellStyle name="一般 2 2 2 2 2 2 2 2 2 2 2 2 2 2 2 7" xfId="2130" xr:uid="{00000000-0005-0000-0000-0000051C0000}"/>
    <cellStyle name="一般 2 2 2 2 2 2 2 2 2 2 2 2 2 2 2 7 2" xfId="7999" xr:uid="{00000000-0005-0000-0000-0000061C0000}"/>
    <cellStyle name="一般 2 2 2 2 2 2 2 2 2 2 2 2 2 2 2 8" xfId="2968" xr:uid="{00000000-0005-0000-0000-0000071C0000}"/>
    <cellStyle name="一般 2 2 2 2 2 2 2 2 2 2 2 2 2 2 2 8 2" xfId="4438" xr:uid="{00000000-0005-0000-0000-0000081C0000}"/>
    <cellStyle name="一般 2 2 2 2 2 2 2 2 2 2 2 2 2 2 2 9" xfId="4558" xr:uid="{00000000-0005-0000-0000-0000091C0000}"/>
    <cellStyle name="一般 2 2 2 2 2 2 2 2 2 2 2 2 2 2 3" xfId="1138" xr:uid="{00000000-0005-0000-0000-00000A1C0000}"/>
    <cellStyle name="一般 2 2 2 2 2 2 2 2 2 2 2 2 2 2 3 2" xfId="1206" xr:uid="{00000000-0005-0000-0000-00000B1C0000}"/>
    <cellStyle name="一般 2 2 2 2 2 2 2 2 2 2 2 2 2 2 3 2 2" xfId="1007" xr:uid="{00000000-0005-0000-0000-00000C1C0000}"/>
    <cellStyle name="一般 2 2 2 2 2 2 2 2 2 2 2 2 2 2 3 2 2 2" xfId="1148" xr:uid="{00000000-0005-0000-0000-00000D1C0000}"/>
    <cellStyle name="一般 2 2 2 2 2 2 2 2 2 2 2 2 2 2 3 2 2 2 2" xfId="7067" xr:uid="{00000000-0005-0000-0000-00000E1C0000}"/>
    <cellStyle name="一般 2 2 2 2 2 2 2 2 2 2 2 2 2 2 3 2 2 3" xfId="6939" xr:uid="{00000000-0005-0000-0000-00000F1C0000}"/>
    <cellStyle name="一般 2 2 2 2 2 2 2 2 2 2 2 2 2 2 3 2 3" xfId="7125" xr:uid="{00000000-0005-0000-0000-0000101C0000}"/>
    <cellStyle name="一般 2 2 2 2 2 2 2 2 2 2 2 2 2 2 3 3" xfId="1009" xr:uid="{00000000-0005-0000-0000-0000111C0000}"/>
    <cellStyle name="一般 2 2 2 2 2 2 2 2 2 2 2 2 2 2 3 3 2" xfId="6941" xr:uid="{00000000-0005-0000-0000-0000121C0000}"/>
    <cellStyle name="一般 2 2 2 2 2 2 2 2 2 2 2 2 2 2 3 4" xfId="7058" xr:uid="{00000000-0005-0000-0000-0000131C0000}"/>
    <cellStyle name="一般 2 2 2 2 2 2 2 2 2 2 2 2 2 2 4" xfId="1006" xr:uid="{00000000-0005-0000-0000-0000141C0000}"/>
    <cellStyle name="一般 2 2 2 2 2 2 2 2 2 2 2 2 2 2 4 2" xfId="1096" xr:uid="{00000000-0005-0000-0000-0000151C0000}"/>
    <cellStyle name="一般 2 2 2 2 2 2 2 2 2 2 2 2 2 2 4 2 2" xfId="7017" xr:uid="{00000000-0005-0000-0000-0000161C0000}"/>
    <cellStyle name="一般 2 2 2 2 2 2 2 2 2 2 2 2 2 2 4 3" xfId="6938" xr:uid="{00000000-0005-0000-0000-0000171C0000}"/>
    <cellStyle name="一般 2 2 2 2 2 2 2 2 2 2 2 2 2 2 5" xfId="2105" xr:uid="{00000000-0005-0000-0000-0000181C0000}"/>
    <cellStyle name="一般 2 2 2 2 2 2 2 2 2 2 2 2 2 2 5 2" xfId="2131" xr:uid="{00000000-0005-0000-0000-0000191C0000}"/>
    <cellStyle name="一般 2 2 2 2 2 2 2 2 2 2 2 2 2 2 5 2 2" xfId="8000" xr:uid="{00000000-0005-0000-0000-00001A1C0000}"/>
    <cellStyle name="一般 2 2 2 2 2 2 2 2 2 2 2 2 2 2 5 3" xfId="7974" xr:uid="{00000000-0005-0000-0000-00001B1C0000}"/>
    <cellStyle name="一般 2 2 2 2 2 2 2 2 2 2 2 2 2 2 6" xfId="2132" xr:uid="{00000000-0005-0000-0000-00001C1C0000}"/>
    <cellStyle name="一般 2 2 2 2 2 2 2 2 2 2 2 2 2 2 6 2" xfId="8001" xr:uid="{00000000-0005-0000-0000-00001D1C0000}"/>
    <cellStyle name="一般 2 2 2 2 2 2 2 2 2 2 2 2 2 2 7" xfId="2133" xr:uid="{00000000-0005-0000-0000-00001E1C0000}"/>
    <cellStyle name="一般 2 2 2 2 2 2 2 2 2 2 2 2 2 2 7 2" xfId="8002" xr:uid="{00000000-0005-0000-0000-00001F1C0000}"/>
    <cellStyle name="一般 2 2 2 2 2 2 2 2 2 2 2 2 2 2 8" xfId="2967" xr:uid="{00000000-0005-0000-0000-0000201C0000}"/>
    <cellStyle name="一般 2 2 2 2 2 2 2 2 2 2 2 2 2 2 8 2" xfId="4437" xr:uid="{00000000-0005-0000-0000-0000211C0000}"/>
    <cellStyle name="一般 2 2 2 2 2 2 2 2 2 2 2 2 2 2 9" xfId="4557" xr:uid="{00000000-0005-0000-0000-0000221C0000}"/>
    <cellStyle name="一般 2 2 2 2 2 2 2 2 2 2 2 2 2 3" xfId="755" xr:uid="{00000000-0005-0000-0000-0000231C0000}"/>
    <cellStyle name="一般 2 2 2 2 2 2 2 2 2 2 2 2 2 3 2" xfId="6711" xr:uid="{00000000-0005-0000-0000-0000241C0000}"/>
    <cellStyle name="一般 2 2 2 2 2 2 2 2 2 2 2 2 2 4" xfId="1083" xr:uid="{00000000-0005-0000-0000-0000251C0000}"/>
    <cellStyle name="一般 2 2 2 2 2 2 2 2 2 2 2 2 2 4 2" xfId="1205" xr:uid="{00000000-0005-0000-0000-0000261C0000}"/>
    <cellStyle name="一般 2 2 2 2 2 2 2 2 2 2 2 2 2 4 2 2" xfId="1047" xr:uid="{00000000-0005-0000-0000-0000271C0000}"/>
    <cellStyle name="一般 2 2 2 2 2 2 2 2 2 2 2 2 2 4 2 2 2" xfId="1037" xr:uid="{00000000-0005-0000-0000-0000281C0000}"/>
    <cellStyle name="一般 2 2 2 2 2 2 2 2 2 2 2 2 2 4 2 2 2 2" xfId="6968" xr:uid="{00000000-0005-0000-0000-0000291C0000}"/>
    <cellStyle name="一般 2 2 2 2 2 2 2 2 2 2 2 2 2 4 2 2 3" xfId="6975" xr:uid="{00000000-0005-0000-0000-00002A1C0000}"/>
    <cellStyle name="一般 2 2 2 2 2 2 2 2 2 2 2 2 2 4 2 3" xfId="7124" xr:uid="{00000000-0005-0000-0000-00002B1C0000}"/>
    <cellStyle name="一般 2 2 2 2 2 2 2 2 2 2 2 2 2 4 3" xfId="1060" xr:uid="{00000000-0005-0000-0000-00002C1C0000}"/>
    <cellStyle name="一般 2 2 2 2 2 2 2 2 2 2 2 2 2 4 3 2" xfId="6986" xr:uid="{00000000-0005-0000-0000-00002D1C0000}"/>
    <cellStyle name="一般 2 2 2 2 2 2 2 2 2 2 2 2 2 4 4" xfId="7006" xr:uid="{00000000-0005-0000-0000-00002E1C0000}"/>
    <cellStyle name="一般 2 2 2 2 2 2 2 2 2 2 2 2 2 5" xfId="1008" xr:uid="{00000000-0005-0000-0000-00002F1C0000}"/>
    <cellStyle name="一般 2 2 2 2 2 2 2 2 2 2 2 2 2 5 2" xfId="1014" xr:uid="{00000000-0005-0000-0000-0000301C0000}"/>
    <cellStyle name="一般 2 2 2 2 2 2 2 2 2 2 2 2 2 5 2 2" xfId="6946" xr:uid="{00000000-0005-0000-0000-0000311C0000}"/>
    <cellStyle name="一般 2 2 2 2 2 2 2 2 2 2 2 2 2 5 3" xfId="6940" xr:uid="{00000000-0005-0000-0000-0000321C0000}"/>
    <cellStyle name="一般 2 2 2 2 2 2 2 2 2 2 2 2 2 6" xfId="2104" xr:uid="{00000000-0005-0000-0000-0000331C0000}"/>
    <cellStyle name="一般 2 2 2 2 2 2 2 2 2 2 2 2 2 6 2" xfId="2134" xr:uid="{00000000-0005-0000-0000-0000341C0000}"/>
    <cellStyle name="一般 2 2 2 2 2 2 2 2 2 2 2 2 2 6 2 2" xfId="8003" xr:uid="{00000000-0005-0000-0000-0000351C0000}"/>
    <cellStyle name="一般 2 2 2 2 2 2 2 2 2 2 2 2 2 6 3" xfId="7973" xr:uid="{00000000-0005-0000-0000-0000361C0000}"/>
    <cellStyle name="一般 2 2 2 2 2 2 2 2 2 2 2 2 2 7" xfId="2135" xr:uid="{00000000-0005-0000-0000-0000371C0000}"/>
    <cellStyle name="一般 2 2 2 2 2 2 2 2 2 2 2 2 2 7 2" xfId="8004" xr:uid="{00000000-0005-0000-0000-0000381C0000}"/>
    <cellStyle name="一般 2 2 2 2 2 2 2 2 2 2 2 2 2 8" xfId="2136" xr:uid="{00000000-0005-0000-0000-0000391C0000}"/>
    <cellStyle name="一般 2 2 2 2 2 2 2 2 2 2 2 2 2 8 2" xfId="8005" xr:uid="{00000000-0005-0000-0000-00003A1C0000}"/>
    <cellStyle name="一般 2 2 2 2 2 2 2 2 2 2 2 2 2 9" xfId="2920" xr:uid="{00000000-0005-0000-0000-00003B1C0000}"/>
    <cellStyle name="一般 2 2 2 2 2 2 2 2 2 2 2 2 2 9 2" xfId="4436" xr:uid="{00000000-0005-0000-0000-00003C1C0000}"/>
    <cellStyle name="一般 2 2 2 2 2 2 2 2 2 2 2 2 3" xfId="754" xr:uid="{00000000-0005-0000-0000-00003D1C0000}"/>
    <cellStyle name="一般 2 2 2 2 2 2 2 2 2 2 2 2 3 2" xfId="6710" xr:uid="{00000000-0005-0000-0000-00003E1C0000}"/>
    <cellStyle name="一般 2 2 2 2 2 2 2 2 2 2 2 2 4" xfId="1082" xr:uid="{00000000-0005-0000-0000-00003F1C0000}"/>
    <cellStyle name="一般 2 2 2 2 2 2 2 2 2 2 2 2 4 2" xfId="1204" xr:uid="{00000000-0005-0000-0000-0000401C0000}"/>
    <cellStyle name="一般 2 2 2 2 2 2 2 2 2 2 2 2 4 2 2" xfId="1152" xr:uid="{00000000-0005-0000-0000-0000411C0000}"/>
    <cellStyle name="一般 2 2 2 2 2 2 2 2 2 2 2 2 4 2 2 2" xfId="1114" xr:uid="{00000000-0005-0000-0000-0000421C0000}"/>
    <cellStyle name="一般 2 2 2 2 2 2 2 2 2 2 2 2 4 2 2 2 2" xfId="7035" xr:uid="{00000000-0005-0000-0000-0000431C0000}"/>
    <cellStyle name="一般 2 2 2 2 2 2 2 2 2 2 2 2 4 2 2 3" xfId="7071" xr:uid="{00000000-0005-0000-0000-0000441C0000}"/>
    <cellStyle name="一般 2 2 2 2 2 2 2 2 2 2 2 2 4 2 3" xfId="7123" xr:uid="{00000000-0005-0000-0000-0000451C0000}"/>
    <cellStyle name="一般 2 2 2 2 2 2 2 2 2 2 2 2 4 3" xfId="1017" xr:uid="{00000000-0005-0000-0000-0000461C0000}"/>
    <cellStyle name="一般 2 2 2 2 2 2 2 2 2 2 2 2 4 3 2" xfId="6949" xr:uid="{00000000-0005-0000-0000-0000471C0000}"/>
    <cellStyle name="一般 2 2 2 2 2 2 2 2 2 2 2 2 4 4" xfId="7005" xr:uid="{00000000-0005-0000-0000-0000481C0000}"/>
    <cellStyle name="一般 2 2 2 2 2 2 2 2 2 2 2 2 5" xfId="1011" xr:uid="{00000000-0005-0000-0000-0000491C0000}"/>
    <cellStyle name="一般 2 2 2 2 2 2 2 2 2 2 2 2 5 2" xfId="1089" xr:uid="{00000000-0005-0000-0000-00004A1C0000}"/>
    <cellStyle name="一般 2 2 2 2 2 2 2 2 2 2 2 2 5 2 2" xfId="7012" xr:uid="{00000000-0005-0000-0000-00004B1C0000}"/>
    <cellStyle name="一般 2 2 2 2 2 2 2 2 2 2 2 2 5 3" xfId="6943" xr:uid="{00000000-0005-0000-0000-00004C1C0000}"/>
    <cellStyle name="一般 2 2 2 2 2 2 2 2 2 2 2 2 6" xfId="2103" xr:uid="{00000000-0005-0000-0000-00004D1C0000}"/>
    <cellStyle name="一般 2 2 2 2 2 2 2 2 2 2 2 2 6 2" xfId="2137" xr:uid="{00000000-0005-0000-0000-00004E1C0000}"/>
    <cellStyle name="一般 2 2 2 2 2 2 2 2 2 2 2 2 6 2 2" xfId="8006" xr:uid="{00000000-0005-0000-0000-00004F1C0000}"/>
    <cellStyle name="一般 2 2 2 2 2 2 2 2 2 2 2 2 6 3" xfId="7972" xr:uid="{00000000-0005-0000-0000-0000501C0000}"/>
    <cellStyle name="一般 2 2 2 2 2 2 2 2 2 2 2 2 7" xfId="2138" xr:uid="{00000000-0005-0000-0000-0000511C0000}"/>
    <cellStyle name="一般 2 2 2 2 2 2 2 2 2 2 2 2 7 2" xfId="8007" xr:uid="{00000000-0005-0000-0000-0000521C0000}"/>
    <cellStyle name="一般 2 2 2 2 2 2 2 2 2 2 2 2 8" xfId="2139" xr:uid="{00000000-0005-0000-0000-0000531C0000}"/>
    <cellStyle name="一般 2 2 2 2 2 2 2 2 2 2 2 2 8 2" xfId="8008" xr:uid="{00000000-0005-0000-0000-0000541C0000}"/>
    <cellStyle name="一般 2 2 2 2 2 2 2 2 2 2 2 2 9" xfId="2919" xr:uid="{00000000-0005-0000-0000-0000551C0000}"/>
    <cellStyle name="一般 2 2 2 2 2 2 2 2 2 2 2 2 9 2" xfId="4435" xr:uid="{00000000-0005-0000-0000-0000561C0000}"/>
    <cellStyle name="一般 2 2 2 2 2 2 2 2 2 2 2 3" xfId="682" xr:uid="{00000000-0005-0000-0000-0000571C0000}"/>
    <cellStyle name="一般 2 2 2 2 2 2 2 2 2 2 2 3 2" xfId="6646" xr:uid="{00000000-0005-0000-0000-0000581C0000}"/>
    <cellStyle name="一般 2 2 2 2 2 2 2 2 2 2 2 4" xfId="730" xr:uid="{00000000-0005-0000-0000-0000591C0000}"/>
    <cellStyle name="一般 2 2 2 2 2 2 2 2 2 2 2 4 2" xfId="6689" xr:uid="{00000000-0005-0000-0000-00005A1C0000}"/>
    <cellStyle name="一般 2 2 2 2 2 2 2 2 2 2 2 5" xfId="1044" xr:uid="{00000000-0005-0000-0000-00005B1C0000}"/>
    <cellStyle name="一般 2 2 2 2 2 2 2 2 2 2 2 5 2" xfId="1203" xr:uid="{00000000-0005-0000-0000-00005C1C0000}"/>
    <cellStyle name="一般 2 2 2 2 2 2 2 2 2 2 2 5 2 2" xfId="1019" xr:uid="{00000000-0005-0000-0000-00005D1C0000}"/>
    <cellStyle name="一般 2 2 2 2 2 2 2 2 2 2 2 5 2 2 2" xfId="1022" xr:uid="{00000000-0005-0000-0000-00005E1C0000}"/>
    <cellStyle name="一般 2 2 2 2 2 2 2 2 2 2 2 5 2 2 2 2" xfId="6954" xr:uid="{00000000-0005-0000-0000-00005F1C0000}"/>
    <cellStyle name="一般 2 2 2 2 2 2 2 2 2 2 2 5 2 2 3" xfId="6951" xr:uid="{00000000-0005-0000-0000-0000601C0000}"/>
    <cellStyle name="一般 2 2 2 2 2 2 2 2 2 2 2 5 2 3" xfId="7122" xr:uid="{00000000-0005-0000-0000-0000611C0000}"/>
    <cellStyle name="一般 2 2 2 2 2 2 2 2 2 2 2 5 3" xfId="1041" xr:uid="{00000000-0005-0000-0000-0000621C0000}"/>
    <cellStyle name="一般 2 2 2 2 2 2 2 2 2 2 2 5 3 2" xfId="6969" xr:uid="{00000000-0005-0000-0000-0000631C0000}"/>
    <cellStyle name="一般 2 2 2 2 2 2 2 2 2 2 2 5 4" xfId="6972" xr:uid="{00000000-0005-0000-0000-0000641C0000}"/>
    <cellStyle name="一般 2 2 2 2 2 2 2 2 2 2 2 6" xfId="1020" xr:uid="{00000000-0005-0000-0000-0000651C0000}"/>
    <cellStyle name="一般 2 2 2 2 2 2 2 2 2 2 2 6 2" xfId="1153" xr:uid="{00000000-0005-0000-0000-0000661C0000}"/>
    <cellStyle name="一般 2 2 2 2 2 2 2 2 2 2 2 6 2 2" xfId="7072" xr:uid="{00000000-0005-0000-0000-0000671C0000}"/>
    <cellStyle name="一般 2 2 2 2 2 2 2 2 2 2 2 6 3" xfId="6952" xr:uid="{00000000-0005-0000-0000-0000681C0000}"/>
    <cellStyle name="一般 2 2 2 2 2 2 2 2 2 2 2 7" xfId="2102" xr:uid="{00000000-0005-0000-0000-0000691C0000}"/>
    <cellStyle name="一般 2 2 2 2 2 2 2 2 2 2 2 7 2" xfId="2140" xr:uid="{00000000-0005-0000-0000-00006A1C0000}"/>
    <cellStyle name="一般 2 2 2 2 2 2 2 2 2 2 2 7 2 2" xfId="8009" xr:uid="{00000000-0005-0000-0000-00006B1C0000}"/>
    <cellStyle name="一般 2 2 2 2 2 2 2 2 2 2 2 7 3" xfId="7971" xr:uid="{00000000-0005-0000-0000-00006C1C0000}"/>
    <cellStyle name="一般 2 2 2 2 2 2 2 2 2 2 2 8" xfId="2141" xr:uid="{00000000-0005-0000-0000-00006D1C0000}"/>
    <cellStyle name="一般 2 2 2 2 2 2 2 2 2 2 2 8 2" xfId="8010" xr:uid="{00000000-0005-0000-0000-00006E1C0000}"/>
    <cellStyle name="一般 2 2 2 2 2 2 2 2 2 2 2 9" xfId="2142" xr:uid="{00000000-0005-0000-0000-00006F1C0000}"/>
    <cellStyle name="一般 2 2 2 2 2 2 2 2 2 2 2 9 2" xfId="8011" xr:uid="{00000000-0005-0000-0000-0000701C0000}"/>
    <cellStyle name="一般 2 2 2 2 2 2 2 2 2 2 3" xfId="648" xr:uid="{00000000-0005-0000-0000-0000711C0000}"/>
    <cellStyle name="一般 2 2 2 2 2 2 2 2 2 2 3 2" xfId="6614" xr:uid="{00000000-0005-0000-0000-0000721C0000}"/>
    <cellStyle name="一般 2 2 2 2 2 2 2 2 2 2 4" xfId="681" xr:uid="{00000000-0005-0000-0000-0000731C0000}"/>
    <cellStyle name="一般 2 2 2 2 2 2 2 2 2 2 4 2" xfId="6645" xr:uid="{00000000-0005-0000-0000-0000741C0000}"/>
    <cellStyle name="一般 2 2 2 2 2 2 2 2 2 2 5" xfId="729" xr:uid="{00000000-0005-0000-0000-0000751C0000}"/>
    <cellStyle name="一般 2 2 2 2 2 2 2 2 2 2 5 2" xfId="6688" xr:uid="{00000000-0005-0000-0000-0000761C0000}"/>
    <cellStyle name="一般 2 2 2 2 2 2 2 2 2 2 6" xfId="1043" xr:uid="{00000000-0005-0000-0000-0000771C0000}"/>
    <cellStyle name="一般 2 2 2 2 2 2 2 2 2 2 6 2" xfId="1202" xr:uid="{00000000-0005-0000-0000-0000781C0000}"/>
    <cellStyle name="一般 2 2 2 2 2 2 2 2 2 2 6 2 2" xfId="1042" xr:uid="{00000000-0005-0000-0000-0000791C0000}"/>
    <cellStyle name="一般 2 2 2 2 2 2 2 2 2 2 6 2 2 2" xfId="1018" xr:uid="{00000000-0005-0000-0000-00007A1C0000}"/>
    <cellStyle name="一般 2 2 2 2 2 2 2 2 2 2 6 2 2 2 2" xfId="6950" xr:uid="{00000000-0005-0000-0000-00007B1C0000}"/>
    <cellStyle name="一般 2 2 2 2 2 2 2 2 2 2 6 2 2 3" xfId="6970" xr:uid="{00000000-0005-0000-0000-00007C1C0000}"/>
    <cellStyle name="一般 2 2 2 2 2 2 2 2 2 2 6 2 3" xfId="7121" xr:uid="{00000000-0005-0000-0000-00007D1C0000}"/>
    <cellStyle name="一般 2 2 2 2 2 2 2 2 2 2 6 3" xfId="1048" xr:uid="{00000000-0005-0000-0000-00007E1C0000}"/>
    <cellStyle name="一般 2 2 2 2 2 2 2 2 2 2 6 3 2" xfId="6976" xr:uid="{00000000-0005-0000-0000-00007F1C0000}"/>
    <cellStyle name="一般 2 2 2 2 2 2 2 2 2 2 6 4" xfId="6971" xr:uid="{00000000-0005-0000-0000-0000801C0000}"/>
    <cellStyle name="一般 2 2 2 2 2 2 2 2 2 2 7" xfId="835" xr:uid="{00000000-0005-0000-0000-0000811C0000}"/>
    <cellStyle name="一般 2 2 2 2 2 2 2 2 2 2 7 2" xfId="1013" xr:uid="{00000000-0005-0000-0000-0000821C0000}"/>
    <cellStyle name="一般 2 2 2 2 2 2 2 2 2 2 7 2 2" xfId="6945" xr:uid="{00000000-0005-0000-0000-0000831C0000}"/>
    <cellStyle name="一般 2 2 2 2 2 2 2 2 2 2 7 3" xfId="6778" xr:uid="{00000000-0005-0000-0000-0000841C0000}"/>
    <cellStyle name="一般 2 2 2 2 2 2 2 2 2 2 8" xfId="2100" xr:uid="{00000000-0005-0000-0000-0000851C0000}"/>
    <cellStyle name="一般 2 2 2 2 2 2 2 2 2 2 8 2" xfId="2143" xr:uid="{00000000-0005-0000-0000-0000861C0000}"/>
    <cellStyle name="一般 2 2 2 2 2 2 2 2 2 2 8 2 2" xfId="8012" xr:uid="{00000000-0005-0000-0000-0000871C0000}"/>
    <cellStyle name="一般 2 2 2 2 2 2 2 2 2 2 8 3" xfId="7969" xr:uid="{00000000-0005-0000-0000-0000881C0000}"/>
    <cellStyle name="一般 2 2 2 2 2 2 2 2 2 2 9" xfId="2144" xr:uid="{00000000-0005-0000-0000-0000891C0000}"/>
    <cellStyle name="一般 2 2 2 2 2 2 2 2 2 2 9 2" xfId="8013" xr:uid="{00000000-0005-0000-0000-00008A1C0000}"/>
    <cellStyle name="一般 2 2 2 2 2 2 2 2 2 3" xfId="633" xr:uid="{00000000-0005-0000-0000-00008B1C0000}"/>
    <cellStyle name="一般 2 2 2 2 2 2 2 2 2 3 2" xfId="647" xr:uid="{00000000-0005-0000-0000-00008C1C0000}"/>
    <cellStyle name="一般 2 2 2 2 2 2 2 2 2 3 2 2" xfId="6613" xr:uid="{00000000-0005-0000-0000-00008D1C0000}"/>
    <cellStyle name="一般 2 2 2 2 2 2 2 2 2 3 3" xfId="6600" xr:uid="{00000000-0005-0000-0000-00008E1C0000}"/>
    <cellStyle name="一般 2 2 2 2 2 2 2 2 2 4" xfId="679" xr:uid="{00000000-0005-0000-0000-00008F1C0000}"/>
    <cellStyle name="一般 2 2 2 2 2 2 2 2 2 4 2" xfId="6644" xr:uid="{00000000-0005-0000-0000-0000901C0000}"/>
    <cellStyle name="一般 2 2 2 2 2 2 2 2 2 5" xfId="727" xr:uid="{00000000-0005-0000-0000-0000911C0000}"/>
    <cellStyle name="一般 2 2 2 2 2 2 2 2 2 5 2" xfId="6687" xr:uid="{00000000-0005-0000-0000-0000921C0000}"/>
    <cellStyle name="一般 2 2 2 2 2 2 2 2 2 6" xfId="1025" xr:uid="{00000000-0005-0000-0000-0000931C0000}"/>
    <cellStyle name="一般 2 2 2 2 2 2 2 2 2 6 2" xfId="1201" xr:uid="{00000000-0005-0000-0000-0000941C0000}"/>
    <cellStyle name="一般 2 2 2 2 2 2 2 2 2 6 2 2" xfId="1154" xr:uid="{00000000-0005-0000-0000-0000951C0000}"/>
    <cellStyle name="一般 2 2 2 2 2 2 2 2 2 6 2 2 2" xfId="1115" xr:uid="{00000000-0005-0000-0000-0000961C0000}"/>
    <cellStyle name="一般 2 2 2 2 2 2 2 2 2 6 2 2 2 2" xfId="7036" xr:uid="{00000000-0005-0000-0000-0000971C0000}"/>
    <cellStyle name="一般 2 2 2 2 2 2 2 2 2 6 2 2 3" xfId="7073" xr:uid="{00000000-0005-0000-0000-0000981C0000}"/>
    <cellStyle name="一般 2 2 2 2 2 2 2 2 2 6 2 3" xfId="7120" xr:uid="{00000000-0005-0000-0000-0000991C0000}"/>
    <cellStyle name="一般 2 2 2 2 2 2 2 2 2 6 3" xfId="1049" xr:uid="{00000000-0005-0000-0000-00009A1C0000}"/>
    <cellStyle name="一般 2 2 2 2 2 2 2 2 2 6 3 2" xfId="6977" xr:uid="{00000000-0005-0000-0000-00009B1C0000}"/>
    <cellStyle name="一般 2 2 2 2 2 2 2 2 2 6 4" xfId="6957" xr:uid="{00000000-0005-0000-0000-00009C1C0000}"/>
    <cellStyle name="一般 2 2 2 2 2 2 2 2 2 7" xfId="836" xr:uid="{00000000-0005-0000-0000-00009D1C0000}"/>
    <cellStyle name="一般 2 2 2 2 2 2 2 2 2 7 2" xfId="1090" xr:uid="{00000000-0005-0000-0000-00009E1C0000}"/>
    <cellStyle name="一般 2 2 2 2 2 2 2 2 2 7 2 2" xfId="7013" xr:uid="{00000000-0005-0000-0000-00009F1C0000}"/>
    <cellStyle name="一般 2 2 2 2 2 2 2 2 2 7 3" xfId="6779" xr:uid="{00000000-0005-0000-0000-0000A01C0000}"/>
    <cellStyle name="一般 2 2 2 2 2 2 2 2 2 8" xfId="2098" xr:uid="{00000000-0005-0000-0000-0000A11C0000}"/>
    <cellStyle name="一般 2 2 2 2 2 2 2 2 2 8 2" xfId="2145" xr:uid="{00000000-0005-0000-0000-0000A21C0000}"/>
    <cellStyle name="一般 2 2 2 2 2 2 2 2 2 8 2 2" xfId="8014" xr:uid="{00000000-0005-0000-0000-0000A31C0000}"/>
    <cellStyle name="一般 2 2 2 2 2 2 2 2 2 8 3" xfId="7967" xr:uid="{00000000-0005-0000-0000-0000A41C0000}"/>
    <cellStyle name="一般 2 2 2 2 2 2 2 2 2 9" xfId="2146" xr:uid="{00000000-0005-0000-0000-0000A51C0000}"/>
    <cellStyle name="一般 2 2 2 2 2 2 2 2 2 9 2" xfId="8015" xr:uid="{00000000-0005-0000-0000-0000A61C0000}"/>
    <cellStyle name="一般 2 2 2 2 2 2 2 2 3" xfId="586" xr:uid="{00000000-0005-0000-0000-0000A71C0000}"/>
    <cellStyle name="一般 2 2 2 2 2 2 2 2 3 2" xfId="6568" xr:uid="{00000000-0005-0000-0000-0000A81C0000}"/>
    <cellStyle name="一般 2 2 2 2 2 2 2 2 4" xfId="632" xr:uid="{00000000-0005-0000-0000-0000A91C0000}"/>
    <cellStyle name="一般 2 2 2 2 2 2 2 2 4 2" xfId="646" xr:uid="{00000000-0005-0000-0000-0000AA1C0000}"/>
    <cellStyle name="一般 2 2 2 2 2 2 2 2 4 2 2" xfId="6612" xr:uid="{00000000-0005-0000-0000-0000AB1C0000}"/>
    <cellStyle name="一般 2 2 2 2 2 2 2 2 4 3" xfId="6599" xr:uid="{00000000-0005-0000-0000-0000AC1C0000}"/>
    <cellStyle name="一般 2 2 2 2 2 2 2 2 5" xfId="678" xr:uid="{00000000-0005-0000-0000-0000AD1C0000}"/>
    <cellStyle name="一般 2 2 2 2 2 2 2 2 5 2" xfId="6643" xr:uid="{00000000-0005-0000-0000-0000AE1C0000}"/>
    <cellStyle name="一般 2 2 2 2 2 2 2 2 6" xfId="726" xr:uid="{00000000-0005-0000-0000-0000AF1C0000}"/>
    <cellStyle name="一般 2 2 2 2 2 2 2 2 6 2" xfId="6686" xr:uid="{00000000-0005-0000-0000-0000B01C0000}"/>
    <cellStyle name="一般 2 2 2 2 2 2 2 2 7" xfId="1024" xr:uid="{00000000-0005-0000-0000-0000B11C0000}"/>
    <cellStyle name="一般 2 2 2 2 2 2 2 2 7 2" xfId="1200" xr:uid="{00000000-0005-0000-0000-0000B21C0000}"/>
    <cellStyle name="一般 2 2 2 2 2 2 2 2 7 2 2" xfId="1168" xr:uid="{00000000-0005-0000-0000-0000B31C0000}"/>
    <cellStyle name="一般 2 2 2 2 2 2 2 2 7 2 2 2" xfId="1169" xr:uid="{00000000-0005-0000-0000-0000B41C0000}"/>
    <cellStyle name="一般 2 2 2 2 2 2 2 2 7 2 2 2 2" xfId="7088" xr:uid="{00000000-0005-0000-0000-0000B51C0000}"/>
    <cellStyle name="一般 2 2 2 2 2 2 2 2 7 2 2 3" xfId="7087" xr:uid="{00000000-0005-0000-0000-0000B61C0000}"/>
    <cellStyle name="一般 2 2 2 2 2 2 2 2 7 2 3" xfId="7119" xr:uid="{00000000-0005-0000-0000-0000B71C0000}"/>
    <cellStyle name="一般 2 2 2 2 2 2 2 2 7 3" xfId="1116" xr:uid="{00000000-0005-0000-0000-0000B81C0000}"/>
    <cellStyle name="一般 2 2 2 2 2 2 2 2 7 3 2" xfId="7037" xr:uid="{00000000-0005-0000-0000-0000B91C0000}"/>
    <cellStyle name="一般 2 2 2 2 2 2 2 2 7 4" xfId="6956" xr:uid="{00000000-0005-0000-0000-0000BA1C0000}"/>
    <cellStyle name="一般 2 2 2 2 2 2 2 2 8" xfId="957" xr:uid="{00000000-0005-0000-0000-0000BB1C0000}"/>
    <cellStyle name="一般 2 2 2 2 2 2 2 2 8 2" xfId="1147" xr:uid="{00000000-0005-0000-0000-0000BC1C0000}"/>
    <cellStyle name="一般 2 2 2 2 2 2 2 2 8 2 2" xfId="7066" xr:uid="{00000000-0005-0000-0000-0000BD1C0000}"/>
    <cellStyle name="一般 2 2 2 2 2 2 2 2 8 3" xfId="6889" xr:uid="{00000000-0005-0000-0000-0000BE1C0000}"/>
    <cellStyle name="一般 2 2 2 2 2 2 2 2 9" xfId="2095" xr:uid="{00000000-0005-0000-0000-0000BF1C0000}"/>
    <cellStyle name="一般 2 2 2 2 2 2 2 2 9 2" xfId="2147" xr:uid="{00000000-0005-0000-0000-0000C01C0000}"/>
    <cellStyle name="一般 2 2 2 2 2 2 2 2 9 2 2" xfId="8016" xr:uid="{00000000-0005-0000-0000-0000C11C0000}"/>
    <cellStyle name="一般 2 2 2 2 2 2 2 2 9 3" xfId="7964" xr:uid="{00000000-0005-0000-0000-0000C21C0000}"/>
    <cellStyle name="一般 2 2 2 2 2 2 2 3" xfId="532" xr:uid="{00000000-0005-0000-0000-0000C31C0000}"/>
    <cellStyle name="一般 2 2 2 2 2 2 2 3 2" xfId="6528" xr:uid="{00000000-0005-0000-0000-0000C41C0000}"/>
    <cellStyle name="一般 2 2 2 2 2 2 2 4" xfId="537" xr:uid="{00000000-0005-0000-0000-0000C51C0000}"/>
    <cellStyle name="一般 2 2 2 2 2 2 2 4 2" xfId="6533" xr:uid="{00000000-0005-0000-0000-0000C61C0000}"/>
    <cellStyle name="一般 2 2 2 2 2 2 2 5" xfId="575" xr:uid="{00000000-0005-0000-0000-0000C71C0000}"/>
    <cellStyle name="一般 2 2 2 2 2 2 2 5 2" xfId="585" xr:uid="{00000000-0005-0000-0000-0000C81C0000}"/>
    <cellStyle name="一般 2 2 2 2 2 2 2 5 2 2" xfId="6567" xr:uid="{00000000-0005-0000-0000-0000C91C0000}"/>
    <cellStyle name="一般 2 2 2 2 2 2 2 5 3" xfId="6557" xr:uid="{00000000-0005-0000-0000-0000CA1C0000}"/>
    <cellStyle name="一般 2 2 2 2 2 2 2 6" xfId="631" xr:uid="{00000000-0005-0000-0000-0000CB1C0000}"/>
    <cellStyle name="一般 2 2 2 2 2 2 2 6 2" xfId="645" xr:uid="{00000000-0005-0000-0000-0000CC1C0000}"/>
    <cellStyle name="一般 2 2 2 2 2 2 2 6 2 2" xfId="6611" xr:uid="{00000000-0005-0000-0000-0000CD1C0000}"/>
    <cellStyle name="一般 2 2 2 2 2 2 2 6 3" xfId="6598" xr:uid="{00000000-0005-0000-0000-0000CE1C0000}"/>
    <cellStyle name="一般 2 2 2 2 2 2 2 7" xfId="677" xr:uid="{00000000-0005-0000-0000-0000CF1C0000}"/>
    <cellStyle name="一般 2 2 2 2 2 2 2 7 2" xfId="6642" xr:uid="{00000000-0005-0000-0000-0000D01C0000}"/>
    <cellStyle name="一般 2 2 2 2 2 2 2 8" xfId="725" xr:uid="{00000000-0005-0000-0000-0000D11C0000}"/>
    <cellStyle name="一般 2 2 2 2 2 2 2 8 2" xfId="6685" xr:uid="{00000000-0005-0000-0000-0000D21C0000}"/>
    <cellStyle name="一般 2 2 2 2 2 2 2 9" xfId="1001" xr:uid="{00000000-0005-0000-0000-0000D31C0000}"/>
    <cellStyle name="一般 2 2 2 2 2 2 2 9 2" xfId="1199" xr:uid="{00000000-0005-0000-0000-0000D41C0000}"/>
    <cellStyle name="一般 2 2 2 2 2 2 2 9 2 2" xfId="1092" xr:uid="{00000000-0005-0000-0000-0000D51C0000}"/>
    <cellStyle name="一般 2 2 2 2 2 2 2 9 2 2 2" xfId="1087" xr:uid="{00000000-0005-0000-0000-0000D61C0000}"/>
    <cellStyle name="一般 2 2 2 2 2 2 2 9 2 2 2 2" xfId="7010" xr:uid="{00000000-0005-0000-0000-0000D71C0000}"/>
    <cellStyle name="一般 2 2 2 2 2 2 2 9 2 2 3" xfId="7015" xr:uid="{00000000-0005-0000-0000-0000D81C0000}"/>
    <cellStyle name="一般 2 2 2 2 2 2 2 9 2 3" xfId="7118" xr:uid="{00000000-0005-0000-0000-0000D91C0000}"/>
    <cellStyle name="一般 2 2 2 2 2 2 2 9 3" xfId="1144" xr:uid="{00000000-0005-0000-0000-0000DA1C0000}"/>
    <cellStyle name="一般 2 2 2 2 2 2 2 9 3 2" xfId="7064" xr:uid="{00000000-0005-0000-0000-0000DB1C0000}"/>
    <cellStyle name="一般 2 2 2 2 2 2 2 9 4" xfId="6933" xr:uid="{00000000-0005-0000-0000-0000DC1C0000}"/>
    <cellStyle name="一般 2 2 2 2 2 2 3" xfId="541" xr:uid="{00000000-0005-0000-0000-0000DD1C0000}"/>
    <cellStyle name="一般 2 2 2 2 2 2 3 2" xfId="6537" xr:uid="{00000000-0005-0000-0000-0000DE1C0000}"/>
    <cellStyle name="一般 2 2 2 2 2 2 4" xfId="538" xr:uid="{00000000-0005-0000-0000-0000DF1C0000}"/>
    <cellStyle name="一般 2 2 2 2 2 2 4 2" xfId="6534" xr:uid="{00000000-0005-0000-0000-0000E01C0000}"/>
    <cellStyle name="一般 2 2 2 2 2 2 5" xfId="574" xr:uid="{00000000-0005-0000-0000-0000E11C0000}"/>
    <cellStyle name="一般 2 2 2 2 2 2 5 2" xfId="584" xr:uid="{00000000-0005-0000-0000-0000E21C0000}"/>
    <cellStyle name="一般 2 2 2 2 2 2 5 2 2" xfId="6566" xr:uid="{00000000-0005-0000-0000-0000E31C0000}"/>
    <cellStyle name="一般 2 2 2 2 2 2 5 3" xfId="6556" xr:uid="{00000000-0005-0000-0000-0000E41C0000}"/>
    <cellStyle name="一般 2 2 2 2 2 2 6" xfId="630" xr:uid="{00000000-0005-0000-0000-0000E51C0000}"/>
    <cellStyle name="一般 2 2 2 2 2 2 6 2" xfId="644" xr:uid="{00000000-0005-0000-0000-0000E61C0000}"/>
    <cellStyle name="一般 2 2 2 2 2 2 6 2 2" xfId="6610" xr:uid="{00000000-0005-0000-0000-0000E71C0000}"/>
    <cellStyle name="一般 2 2 2 2 2 2 6 3" xfId="6597" xr:uid="{00000000-0005-0000-0000-0000E81C0000}"/>
    <cellStyle name="一般 2 2 2 2 2 2 7" xfId="676" xr:uid="{00000000-0005-0000-0000-0000E91C0000}"/>
    <cellStyle name="一般 2 2 2 2 2 2 7 2" xfId="6641" xr:uid="{00000000-0005-0000-0000-0000EA1C0000}"/>
    <cellStyle name="一般 2 2 2 2 2 2 8" xfId="724" xr:uid="{00000000-0005-0000-0000-0000EB1C0000}"/>
    <cellStyle name="一般 2 2 2 2 2 2 8 2" xfId="6684" xr:uid="{00000000-0005-0000-0000-0000EC1C0000}"/>
    <cellStyle name="一般 2 2 2 2 2 2 9" xfId="1000" xr:uid="{00000000-0005-0000-0000-0000ED1C0000}"/>
    <cellStyle name="一般 2 2 2 2 2 2 9 2" xfId="1198" xr:uid="{00000000-0005-0000-0000-0000EE1C0000}"/>
    <cellStyle name="一般 2 2 2 2 2 2 9 2 2" xfId="997" xr:uid="{00000000-0005-0000-0000-0000EF1C0000}"/>
    <cellStyle name="一般 2 2 2 2 2 2 9 2 2 2" xfId="979" xr:uid="{00000000-0005-0000-0000-0000F01C0000}"/>
    <cellStyle name="一般 2 2 2 2 2 2 9 2 2 2 2" xfId="6911" xr:uid="{00000000-0005-0000-0000-0000F11C0000}"/>
    <cellStyle name="一般 2 2 2 2 2 2 9 2 2 3" xfId="6929" xr:uid="{00000000-0005-0000-0000-0000F21C0000}"/>
    <cellStyle name="一般 2 2 2 2 2 2 9 2 3" xfId="7117" xr:uid="{00000000-0005-0000-0000-0000F31C0000}"/>
    <cellStyle name="一般 2 2 2 2 2 2 9 3" xfId="1004" xr:uid="{00000000-0005-0000-0000-0000F41C0000}"/>
    <cellStyle name="一般 2 2 2 2 2 2 9 3 2" xfId="6936" xr:uid="{00000000-0005-0000-0000-0000F51C0000}"/>
    <cellStyle name="一般 2 2 2 2 2 2 9 4" xfId="6932" xr:uid="{00000000-0005-0000-0000-0000F61C0000}"/>
    <cellStyle name="一般 2 2 2 2 2 3" xfId="536" xr:uid="{00000000-0005-0000-0000-0000F71C0000}"/>
    <cellStyle name="一般 2 2 2 2 2 3 2" xfId="6532" xr:uid="{00000000-0005-0000-0000-0000F81C0000}"/>
    <cellStyle name="一般 2 2 2 2 2 4" xfId="543" xr:uid="{00000000-0005-0000-0000-0000F91C0000}"/>
    <cellStyle name="一般 2 2 2 2 2 4 2" xfId="6539" xr:uid="{00000000-0005-0000-0000-0000FA1C0000}"/>
    <cellStyle name="一般 2 2 2 2 2 5" xfId="533" xr:uid="{00000000-0005-0000-0000-0000FB1C0000}"/>
    <cellStyle name="一般 2 2 2 2 2 5 2" xfId="6529" xr:uid="{00000000-0005-0000-0000-0000FC1C0000}"/>
    <cellStyle name="一般 2 2 2 2 2 6" xfId="569" xr:uid="{00000000-0005-0000-0000-0000FD1C0000}"/>
    <cellStyle name="一般 2 2 2 2 2 6 2" xfId="583" xr:uid="{00000000-0005-0000-0000-0000FE1C0000}"/>
    <cellStyle name="一般 2 2 2 2 2 6 2 2" xfId="6565" xr:uid="{00000000-0005-0000-0000-0000FF1C0000}"/>
    <cellStyle name="一般 2 2 2 2 2 6 3" xfId="6555" xr:uid="{00000000-0005-0000-0000-0000001D0000}"/>
    <cellStyle name="一般 2 2 2 2 2 7" xfId="607" xr:uid="{00000000-0005-0000-0000-0000011D0000}"/>
    <cellStyle name="一般 2 2 2 2 2 7 2" xfId="643" xr:uid="{00000000-0005-0000-0000-0000021D0000}"/>
    <cellStyle name="一般 2 2 2 2 2 7 2 2" xfId="6609" xr:uid="{00000000-0005-0000-0000-0000031D0000}"/>
    <cellStyle name="一般 2 2 2 2 2 7 3" xfId="6578" xr:uid="{00000000-0005-0000-0000-0000041D0000}"/>
    <cellStyle name="一般 2 2 2 2 2 8" xfId="657" xr:uid="{00000000-0005-0000-0000-0000051D0000}"/>
    <cellStyle name="一般 2 2 2 2 2 8 2" xfId="6622" xr:uid="{00000000-0005-0000-0000-0000061D0000}"/>
    <cellStyle name="一般 2 2 2 2 2 9" xfId="719" xr:uid="{00000000-0005-0000-0000-0000071D0000}"/>
    <cellStyle name="一般 2 2 2 2 2 9 2" xfId="6679" xr:uid="{00000000-0005-0000-0000-0000081D0000}"/>
    <cellStyle name="一般 2 2 2 2 3" xfId="521" xr:uid="{00000000-0005-0000-0000-0000091D0000}"/>
    <cellStyle name="一般 2 2 2 2 3 2" xfId="6517" xr:uid="{00000000-0005-0000-0000-00000A1D0000}"/>
    <cellStyle name="一般 2 2 2 2 4" xfId="525" xr:uid="{00000000-0005-0000-0000-00000B1D0000}"/>
    <cellStyle name="一般 2 2 2 2 4 2" xfId="6521" xr:uid="{00000000-0005-0000-0000-00000C1D0000}"/>
    <cellStyle name="一般 2 2 2 2 5" xfId="535" xr:uid="{00000000-0005-0000-0000-00000D1D0000}"/>
    <cellStyle name="一般 2 2 2 2 5 2" xfId="6531" xr:uid="{00000000-0005-0000-0000-00000E1D0000}"/>
    <cellStyle name="一般 2 2 2 2 6" xfId="544" xr:uid="{00000000-0005-0000-0000-00000F1D0000}"/>
    <cellStyle name="一般 2 2 2 2 6 2" xfId="6540" xr:uid="{00000000-0005-0000-0000-0000101D0000}"/>
    <cellStyle name="一般 2 2 2 2 7" xfId="534" xr:uid="{00000000-0005-0000-0000-0000111D0000}"/>
    <cellStyle name="一般 2 2 2 2 7 2" xfId="6530" xr:uid="{00000000-0005-0000-0000-0000121D0000}"/>
    <cellStyle name="一般 2 2 2 2 8" xfId="568" xr:uid="{00000000-0005-0000-0000-0000131D0000}"/>
    <cellStyle name="一般 2 2 2 2 8 2" xfId="582" xr:uid="{00000000-0005-0000-0000-0000141D0000}"/>
    <cellStyle name="一般 2 2 2 2 8 2 2" xfId="6564" xr:uid="{00000000-0005-0000-0000-0000151D0000}"/>
    <cellStyle name="一般 2 2 2 2 8 3" xfId="6554" xr:uid="{00000000-0005-0000-0000-0000161D0000}"/>
    <cellStyle name="一般 2 2 2 2 9" xfId="606" xr:uid="{00000000-0005-0000-0000-0000171D0000}"/>
    <cellStyle name="一般 2 2 2 2 9 2" xfId="642" xr:uid="{00000000-0005-0000-0000-0000181D0000}"/>
    <cellStyle name="一般 2 2 2 2 9 2 2" xfId="6608" xr:uid="{00000000-0005-0000-0000-0000191D0000}"/>
    <cellStyle name="一般 2 2 2 2 9 3" xfId="6577" xr:uid="{00000000-0005-0000-0000-00001A1D0000}"/>
    <cellStyle name="一般 2 2 2 20" xfId="2148" xr:uid="{00000000-0005-0000-0000-00001B1D0000}"/>
    <cellStyle name="一般 2 2 2 20 2" xfId="8017" xr:uid="{00000000-0005-0000-0000-00001C1D0000}"/>
    <cellStyle name="一般 2 2 2 21" xfId="2149" xr:uid="{00000000-0005-0000-0000-00001D1D0000}"/>
    <cellStyle name="一般 2 2 2 21 2" xfId="8018" xr:uid="{00000000-0005-0000-0000-00001E1D0000}"/>
    <cellStyle name="一般 2 2 2 22" xfId="2864" xr:uid="{00000000-0005-0000-0000-00001F1D0000}"/>
    <cellStyle name="一般 2 2 2 22 2" xfId="4425" xr:uid="{00000000-0005-0000-0000-0000201D0000}"/>
    <cellStyle name="一般 2 2 2 23" xfId="4454" xr:uid="{00000000-0005-0000-0000-0000211D0000}"/>
    <cellStyle name="一般 2 2 2 24" xfId="6223" xr:uid="{00000000-0005-0000-0000-0000221D0000}"/>
    <cellStyle name="一般 2 2 2 3" xfId="423" xr:uid="{00000000-0005-0000-0000-0000231D0000}"/>
    <cellStyle name="一般 2 2 2 3 2" xfId="6421" xr:uid="{00000000-0005-0000-0000-0000241D0000}"/>
    <cellStyle name="一般 2 2 2 4" xfId="444" xr:uid="{00000000-0005-0000-0000-0000251D0000}"/>
    <cellStyle name="一般 2 2 2 4 2" xfId="6441" xr:uid="{00000000-0005-0000-0000-0000261D0000}"/>
    <cellStyle name="一般 2 2 2 5" xfId="426" xr:uid="{00000000-0005-0000-0000-0000271D0000}"/>
    <cellStyle name="一般 2 2 2 5 2" xfId="6424" xr:uid="{00000000-0005-0000-0000-0000281D0000}"/>
    <cellStyle name="一般 2 2 2 6" xfId="513" xr:uid="{00000000-0005-0000-0000-0000291D0000}"/>
    <cellStyle name="一般 2 2 2 6 2" xfId="520" xr:uid="{00000000-0005-0000-0000-00002A1D0000}"/>
    <cellStyle name="一般 2 2 2 6 2 2" xfId="6516" xr:uid="{00000000-0005-0000-0000-00002B1D0000}"/>
    <cellStyle name="一般 2 2 2 6 3" xfId="6509" xr:uid="{00000000-0005-0000-0000-00002C1D0000}"/>
    <cellStyle name="一般 2 2 2 7" xfId="524" xr:uid="{00000000-0005-0000-0000-00002D1D0000}"/>
    <cellStyle name="一般 2 2 2 7 2" xfId="6520" xr:uid="{00000000-0005-0000-0000-00002E1D0000}"/>
    <cellStyle name="一般 2 2 2 8" xfId="529" xr:uid="{00000000-0005-0000-0000-00002F1D0000}"/>
    <cellStyle name="一般 2 2 2 8 2" xfId="6525" xr:uid="{00000000-0005-0000-0000-0000301D0000}"/>
    <cellStyle name="一般 2 2 2 9" xfId="539" xr:uid="{00000000-0005-0000-0000-0000311D0000}"/>
    <cellStyle name="一般 2 2 2 9 2" xfId="6535" xr:uid="{00000000-0005-0000-0000-0000321D0000}"/>
    <cellStyle name="一般 2 2 20" xfId="1631" xr:uid="{00000000-0005-0000-0000-0000331D0000}"/>
    <cellStyle name="一般 2 2 20 2" xfId="2150" xr:uid="{00000000-0005-0000-0000-0000341D0000}"/>
    <cellStyle name="一般 2 2 20 2 2" xfId="8019" xr:uid="{00000000-0005-0000-0000-0000351D0000}"/>
    <cellStyle name="一般 2 2 20 3" xfId="7545" xr:uid="{00000000-0005-0000-0000-0000361D0000}"/>
    <cellStyle name="一般 2 2 21" xfId="1714" xr:uid="{00000000-0005-0000-0000-0000371D0000}"/>
    <cellStyle name="一般 2 2 21 2" xfId="2151" xr:uid="{00000000-0005-0000-0000-0000381D0000}"/>
    <cellStyle name="一般 2 2 21 2 2" xfId="8020" xr:uid="{00000000-0005-0000-0000-0000391D0000}"/>
    <cellStyle name="一般 2 2 21 3" xfId="7624" xr:uid="{00000000-0005-0000-0000-00003A1D0000}"/>
    <cellStyle name="一般 2 2 22" xfId="2074" xr:uid="{00000000-0005-0000-0000-00003B1D0000}"/>
    <cellStyle name="一般 2 2 22 2" xfId="2152" xr:uid="{00000000-0005-0000-0000-00003C1D0000}"/>
    <cellStyle name="一般 2 2 22 2 2" xfId="8021" xr:uid="{00000000-0005-0000-0000-00003D1D0000}"/>
    <cellStyle name="一般 2 2 22 3" xfId="7943" xr:uid="{00000000-0005-0000-0000-00003E1D0000}"/>
    <cellStyle name="一般 2 2 23" xfId="2153" xr:uid="{00000000-0005-0000-0000-00003F1D0000}"/>
    <cellStyle name="一般 2 2 23 2" xfId="8022" xr:uid="{00000000-0005-0000-0000-0000401D0000}"/>
    <cellStyle name="一般 2 2 24" xfId="2154" xr:uid="{00000000-0005-0000-0000-0000411D0000}"/>
    <cellStyle name="一般 2 2 24 2" xfId="8023" xr:uid="{00000000-0005-0000-0000-0000421D0000}"/>
    <cellStyle name="一般 2 2 25" xfId="2863" xr:uid="{00000000-0005-0000-0000-0000431D0000}"/>
    <cellStyle name="一般 2 2 25 2" xfId="4423" xr:uid="{00000000-0005-0000-0000-0000441D0000}"/>
    <cellStyle name="一般 2 2 25 3" xfId="8783" xr:uid="{00000000-0005-0000-0000-0000451D0000}"/>
    <cellStyle name="一般 2 2 26" xfId="4451" xr:uid="{00000000-0005-0000-0000-0000461D0000}"/>
    <cellStyle name="一般 2 2 27" xfId="4453" xr:uid="{00000000-0005-0000-0000-0000471D0000}"/>
    <cellStyle name="一般 2 2 28" xfId="6105" xr:uid="{00000000-0005-0000-0000-0000481D0000}"/>
    <cellStyle name="一般 2 2 29" xfId="102" xr:uid="{00000000-0005-0000-0000-0000491D0000}"/>
    <cellStyle name="一般 2 2 3" xfId="209" xr:uid="{00000000-0005-0000-0000-00004A1D0000}"/>
    <cellStyle name="一般 2 2 3 2" xfId="6225" xr:uid="{00000000-0005-0000-0000-00004B1D0000}"/>
    <cellStyle name="一般 2 2 30" xfId="6148" xr:uid="{00000000-0005-0000-0000-00004C1D0000}"/>
    <cellStyle name="一般 2 2 4" xfId="210" xr:uid="{00000000-0005-0000-0000-00004D1D0000}"/>
    <cellStyle name="一般 2 2 4 2" xfId="6226" xr:uid="{00000000-0005-0000-0000-00004E1D0000}"/>
    <cellStyle name="一般 2 2 5" xfId="400" xr:uid="{00000000-0005-0000-0000-00004F1D0000}"/>
    <cellStyle name="一般 2 2 5 2" xfId="832" xr:uid="{00000000-0005-0000-0000-0000501D0000}"/>
    <cellStyle name="一般 2 2 5 2 2" xfId="6775" xr:uid="{00000000-0005-0000-0000-0000511D0000}"/>
    <cellStyle name="一般 2 2 5 3" xfId="2155" xr:uid="{00000000-0005-0000-0000-0000521D0000}"/>
    <cellStyle name="一般 2 2 5 3 2" xfId="8024" xr:uid="{00000000-0005-0000-0000-0000531D0000}"/>
    <cellStyle name="一般 2 2 5 4" xfId="6400" xr:uid="{00000000-0005-0000-0000-0000541D0000}"/>
    <cellStyle name="一般 2 2 6" xfId="422" xr:uid="{00000000-0005-0000-0000-0000551D0000}"/>
    <cellStyle name="一般 2 2 6 2" xfId="6420" xr:uid="{00000000-0005-0000-0000-0000561D0000}"/>
    <cellStyle name="一般 2 2 7" xfId="445" xr:uid="{00000000-0005-0000-0000-0000571D0000}"/>
    <cellStyle name="一般 2 2 7 2" xfId="6442" xr:uid="{00000000-0005-0000-0000-0000581D0000}"/>
    <cellStyle name="一般 2 2 8" xfId="461" xr:uid="{00000000-0005-0000-0000-0000591D0000}"/>
    <cellStyle name="一般 2 2 8 2" xfId="6457" xr:uid="{00000000-0005-0000-0000-00005A1D0000}"/>
    <cellStyle name="一般 2 2 9" xfId="512" xr:uid="{00000000-0005-0000-0000-00005B1D0000}"/>
    <cellStyle name="一般 2 2 9 2" xfId="519" xr:uid="{00000000-0005-0000-0000-00005C1D0000}"/>
    <cellStyle name="一般 2 2 9 2 2" xfId="6515" xr:uid="{00000000-0005-0000-0000-00005D1D0000}"/>
    <cellStyle name="一般 2 2 9 3" xfId="6508" xr:uid="{00000000-0005-0000-0000-00005E1D0000}"/>
    <cellStyle name="一般 2 20" xfId="526" xr:uid="{00000000-0005-0000-0000-00005F1D0000}"/>
    <cellStyle name="一般 2 20 2" xfId="6522" xr:uid="{00000000-0005-0000-0000-0000601D0000}"/>
    <cellStyle name="一般 2 21" xfId="540" xr:uid="{00000000-0005-0000-0000-0000611D0000}"/>
    <cellStyle name="一般 2 21 2" xfId="6536" xr:uid="{00000000-0005-0000-0000-0000621D0000}"/>
    <cellStyle name="一般 2 22" xfId="531" xr:uid="{00000000-0005-0000-0000-0000631D0000}"/>
    <cellStyle name="一般 2 22 2" xfId="6527" xr:uid="{00000000-0005-0000-0000-0000641D0000}"/>
    <cellStyle name="一般 2 23" xfId="579" xr:uid="{00000000-0005-0000-0000-0000651D0000}"/>
    <cellStyle name="一般 2 23 2" xfId="6561" xr:uid="{00000000-0005-0000-0000-0000661D0000}"/>
    <cellStyle name="一般 2 24" xfId="590" xr:uid="{00000000-0005-0000-0000-0000671D0000}"/>
    <cellStyle name="一般 2 24 2" xfId="639" xr:uid="{00000000-0005-0000-0000-0000681D0000}"/>
    <cellStyle name="一般 2 24 2 2" xfId="6605" xr:uid="{00000000-0005-0000-0000-0000691D0000}"/>
    <cellStyle name="一般 2 24 3" xfId="6572" xr:uid="{00000000-0005-0000-0000-00006A1D0000}"/>
    <cellStyle name="一般 2 25" xfId="649" xr:uid="{00000000-0005-0000-0000-00006B1D0000}"/>
    <cellStyle name="一般 2 25 2" xfId="6615" xr:uid="{00000000-0005-0000-0000-00006C1D0000}"/>
    <cellStyle name="一般 2 26" xfId="711" xr:uid="{00000000-0005-0000-0000-00006D1D0000}"/>
    <cellStyle name="一般 2 26 2" xfId="6672" xr:uid="{00000000-0005-0000-0000-00006E1D0000}"/>
    <cellStyle name="一般 2 27" xfId="1193" xr:uid="{00000000-0005-0000-0000-00006F1D0000}"/>
    <cellStyle name="一般 2 27 2" xfId="7112" xr:uid="{00000000-0005-0000-0000-0000701D0000}"/>
    <cellStyle name="一般 2 28" xfId="1119" xr:uid="{00000000-0005-0000-0000-0000711D0000}"/>
    <cellStyle name="一般 2 28 2" xfId="7039" xr:uid="{00000000-0005-0000-0000-0000721D0000}"/>
    <cellStyle name="一般 2 29" xfId="1491" xr:uid="{00000000-0005-0000-0000-0000731D0000}"/>
    <cellStyle name="一般 2 29 2" xfId="2156" xr:uid="{00000000-0005-0000-0000-0000741D0000}"/>
    <cellStyle name="一般 2 29 2 2" xfId="8025" xr:uid="{00000000-0005-0000-0000-0000751D0000}"/>
    <cellStyle name="一般 2 29 3" xfId="7408" xr:uid="{00000000-0005-0000-0000-0000761D0000}"/>
    <cellStyle name="一般 2 3" xfId="47" xr:uid="{00000000-0005-0000-0000-0000771D0000}"/>
    <cellStyle name="一般 2 3 2" xfId="211" xr:uid="{00000000-0005-0000-0000-0000781D0000}"/>
    <cellStyle name="一般 2 3 2 2" xfId="401" xr:uid="{00000000-0005-0000-0000-0000791D0000}"/>
    <cellStyle name="一般 2 3 2 2 2" xfId="1167" xr:uid="{00000000-0005-0000-0000-00007A1D0000}"/>
    <cellStyle name="一般 2 3 2 2 2 2" xfId="7086" xr:uid="{00000000-0005-0000-0000-00007B1D0000}"/>
    <cellStyle name="一般 2 3 2 2 3" xfId="2157" xr:uid="{00000000-0005-0000-0000-00007C1D0000}"/>
    <cellStyle name="一般 2 3 2 2 3 2" xfId="8026" xr:uid="{00000000-0005-0000-0000-00007D1D0000}"/>
    <cellStyle name="一般 2 3 2 2 4" xfId="6401" xr:uid="{00000000-0005-0000-0000-00007E1D0000}"/>
    <cellStyle name="一般 2 3 2 3" xfId="459" xr:uid="{00000000-0005-0000-0000-00007F1D0000}"/>
    <cellStyle name="一般 2 3 2 3 2" xfId="1137" xr:uid="{00000000-0005-0000-0000-0000801D0000}"/>
    <cellStyle name="一般 2 3 2 3 2 2" xfId="7057" xr:uid="{00000000-0005-0000-0000-0000811D0000}"/>
    <cellStyle name="一般 2 3 2 3 3" xfId="2158" xr:uid="{00000000-0005-0000-0000-0000821D0000}"/>
    <cellStyle name="一般 2 3 2 3 3 2" xfId="8027" xr:uid="{00000000-0005-0000-0000-0000831D0000}"/>
    <cellStyle name="一般 2 3 2 3 4" xfId="6455" xr:uid="{00000000-0005-0000-0000-0000841D0000}"/>
    <cellStyle name="一般 2 3 2 4" xfId="474" xr:uid="{00000000-0005-0000-0000-0000851D0000}"/>
    <cellStyle name="一般 2 3 2 4 2" xfId="1145" xr:uid="{00000000-0005-0000-0000-0000861D0000}"/>
    <cellStyle name="一般 2 3 2 4 2 2" xfId="7065" xr:uid="{00000000-0005-0000-0000-0000871D0000}"/>
    <cellStyle name="一般 2 3 2 4 3" xfId="2159" xr:uid="{00000000-0005-0000-0000-0000881D0000}"/>
    <cellStyle name="一般 2 3 2 4 3 2" xfId="8028" xr:uid="{00000000-0005-0000-0000-0000891D0000}"/>
    <cellStyle name="一般 2 3 2 4 4" xfId="6470" xr:uid="{00000000-0005-0000-0000-00008A1D0000}"/>
    <cellStyle name="一般 2 3 2 5" xfId="483" xr:uid="{00000000-0005-0000-0000-00008B1D0000}"/>
    <cellStyle name="一般 2 3 2 5 2" xfId="1170" xr:uid="{00000000-0005-0000-0000-00008C1D0000}"/>
    <cellStyle name="一般 2 3 2 5 2 2" xfId="7089" xr:uid="{00000000-0005-0000-0000-00008D1D0000}"/>
    <cellStyle name="一般 2 3 2 5 3" xfId="2160" xr:uid="{00000000-0005-0000-0000-00008E1D0000}"/>
    <cellStyle name="一般 2 3 2 5 3 2" xfId="8029" xr:uid="{00000000-0005-0000-0000-00008F1D0000}"/>
    <cellStyle name="一般 2 3 2 5 4" xfId="6479" xr:uid="{00000000-0005-0000-0000-0000901D0000}"/>
    <cellStyle name="一般 2 3 2 6" xfId="6227" xr:uid="{00000000-0005-0000-0000-0000911D0000}"/>
    <cellStyle name="一般 2 3 3" xfId="424" xr:uid="{00000000-0005-0000-0000-0000921D0000}"/>
    <cellStyle name="一般 2 3 3 2" xfId="6422" xr:uid="{00000000-0005-0000-0000-0000931D0000}"/>
    <cellStyle name="一般 2 3 4" xfId="443" xr:uid="{00000000-0005-0000-0000-0000941D0000}"/>
    <cellStyle name="一般 2 3 4 2" xfId="6440" xr:uid="{00000000-0005-0000-0000-0000951D0000}"/>
    <cellStyle name="一般 2 3 5" xfId="462" xr:uid="{00000000-0005-0000-0000-0000961D0000}"/>
    <cellStyle name="一般 2 3 5 2" xfId="6458" xr:uid="{00000000-0005-0000-0000-0000971D0000}"/>
    <cellStyle name="一般 2 3 6" xfId="1633" xr:uid="{00000000-0005-0000-0000-0000981D0000}"/>
    <cellStyle name="一般 2 3 6 2" xfId="2161" xr:uid="{00000000-0005-0000-0000-0000991D0000}"/>
    <cellStyle name="一般 2 3 6 2 2" xfId="8030" xr:uid="{00000000-0005-0000-0000-00009A1D0000}"/>
    <cellStyle name="一般 2 3 6 3" xfId="7547" xr:uid="{00000000-0005-0000-0000-00009B1D0000}"/>
    <cellStyle name="一般 2 3 7" xfId="1716" xr:uid="{00000000-0005-0000-0000-00009C1D0000}"/>
    <cellStyle name="一般 2 3 7 2" xfId="2162" xr:uid="{00000000-0005-0000-0000-00009D1D0000}"/>
    <cellStyle name="一般 2 3 7 2 2" xfId="8031" xr:uid="{00000000-0005-0000-0000-00009E1D0000}"/>
    <cellStyle name="一般 2 3 7 3" xfId="7626" xr:uid="{00000000-0005-0000-0000-00009F1D0000}"/>
    <cellStyle name="一般 2 3 8" xfId="6218" xr:uid="{00000000-0005-0000-0000-0000A01D0000}"/>
    <cellStyle name="一般 2 3 9" xfId="202" xr:uid="{00000000-0005-0000-0000-0000A11D0000}"/>
    <cellStyle name="一般 2 30" xfId="1646" xr:uid="{00000000-0005-0000-0000-0000A21D0000}"/>
    <cellStyle name="一般 2 30 2" xfId="2163" xr:uid="{00000000-0005-0000-0000-0000A31D0000}"/>
    <cellStyle name="一般 2 30 2 2" xfId="8032" xr:uid="{00000000-0005-0000-0000-0000A41D0000}"/>
    <cellStyle name="一般 2 30 3" xfId="7559" xr:uid="{00000000-0005-0000-0000-0000A51D0000}"/>
    <cellStyle name="一般 2 31" xfId="2072" xr:uid="{00000000-0005-0000-0000-0000A61D0000}"/>
    <cellStyle name="一般 2 31 2" xfId="2164" xr:uid="{00000000-0005-0000-0000-0000A71D0000}"/>
    <cellStyle name="一般 2 31 2 2" xfId="8033" xr:uid="{00000000-0005-0000-0000-0000A81D0000}"/>
    <cellStyle name="一般 2 31 3" xfId="7941" xr:uid="{00000000-0005-0000-0000-0000A91D0000}"/>
    <cellStyle name="一般 2 32" xfId="2165" xr:uid="{00000000-0005-0000-0000-0000AA1D0000}"/>
    <cellStyle name="一般 2 32 2" xfId="8034" xr:uid="{00000000-0005-0000-0000-0000AB1D0000}"/>
    <cellStyle name="一般 2 33" xfId="2166" xr:uid="{00000000-0005-0000-0000-0000AC1D0000}"/>
    <cellStyle name="一般 2 33 2" xfId="8035" xr:uid="{00000000-0005-0000-0000-0000AD1D0000}"/>
    <cellStyle name="一般 2 34" xfId="2862" xr:uid="{00000000-0005-0000-0000-0000AE1D0000}"/>
    <cellStyle name="一般 2 34 2" xfId="4422" xr:uid="{00000000-0005-0000-0000-0000AF1D0000}"/>
    <cellStyle name="一般 2 34 3" xfId="6129" xr:uid="{00000000-0005-0000-0000-0000B01D0000}"/>
    <cellStyle name="一般 2 35" xfId="4450" xr:uid="{00000000-0005-0000-0000-0000B11D0000}"/>
    <cellStyle name="一般 2 35 2" xfId="8782" xr:uid="{00000000-0005-0000-0000-0000B21D0000}"/>
    <cellStyle name="一般 2 36" xfId="4452" xr:uid="{00000000-0005-0000-0000-0000B31D0000}"/>
    <cellStyle name="一般 2 37" xfId="6104" xr:uid="{00000000-0005-0000-0000-0000B41D0000}"/>
    <cellStyle name="一般 2 38" xfId="83" xr:uid="{00000000-0005-0000-0000-0000B51D0000}"/>
    <cellStyle name="一般 2 39" xfId="6115" xr:uid="{00000000-0005-0000-0000-0000B61D0000}"/>
    <cellStyle name="一般 2 4" xfId="38" xr:uid="{00000000-0005-0000-0000-0000B71D0000}"/>
    <cellStyle name="一般 2 4 2" xfId="402" xr:uid="{00000000-0005-0000-0000-0000B81D0000}"/>
    <cellStyle name="一般 2 4 2 2" xfId="828" xr:uid="{00000000-0005-0000-0000-0000B91D0000}"/>
    <cellStyle name="一般 2 4 2 2 2" xfId="6773" xr:uid="{00000000-0005-0000-0000-0000BA1D0000}"/>
    <cellStyle name="一般 2 4 2 3" xfId="2167" xr:uid="{00000000-0005-0000-0000-0000BB1D0000}"/>
    <cellStyle name="一般 2 4 2 3 2" xfId="8036" xr:uid="{00000000-0005-0000-0000-0000BC1D0000}"/>
    <cellStyle name="一般 2 4 2 4" xfId="6402" xr:uid="{00000000-0005-0000-0000-0000BD1D0000}"/>
    <cellStyle name="一般 2 4 3" xfId="1634" xr:uid="{00000000-0005-0000-0000-0000BE1D0000}"/>
    <cellStyle name="一般 2 4 3 2" xfId="2168" xr:uid="{00000000-0005-0000-0000-0000BF1D0000}"/>
    <cellStyle name="一般 2 4 3 2 2" xfId="8037" xr:uid="{00000000-0005-0000-0000-0000C01D0000}"/>
    <cellStyle name="一般 2 4 3 3" xfId="7548" xr:uid="{00000000-0005-0000-0000-0000C11D0000}"/>
    <cellStyle name="一般 2 4 4" xfId="1717" xr:uid="{00000000-0005-0000-0000-0000C21D0000}"/>
    <cellStyle name="一般 2 4 4 2" xfId="2169" xr:uid="{00000000-0005-0000-0000-0000C31D0000}"/>
    <cellStyle name="一般 2 4 4 2 2" xfId="8038" xr:uid="{00000000-0005-0000-0000-0000C41D0000}"/>
    <cellStyle name="一般 2 4 4 3" xfId="7627" xr:uid="{00000000-0005-0000-0000-0000C51D0000}"/>
    <cellStyle name="一般 2 4 5" xfId="6228" xr:uid="{00000000-0005-0000-0000-0000C61D0000}"/>
    <cellStyle name="一般 2 4 6" xfId="212" xr:uid="{00000000-0005-0000-0000-0000C71D0000}"/>
    <cellStyle name="一般 2 5" xfId="213" xr:uid="{00000000-0005-0000-0000-0000C81D0000}"/>
    <cellStyle name="一般 2 5 2" xfId="403" xr:uid="{00000000-0005-0000-0000-0000C91D0000}"/>
    <cellStyle name="一般 2 5 2 2" xfId="827" xr:uid="{00000000-0005-0000-0000-0000CA1D0000}"/>
    <cellStyle name="一般 2 5 2 2 2" xfId="6772" xr:uid="{00000000-0005-0000-0000-0000CB1D0000}"/>
    <cellStyle name="一般 2 5 2 3" xfId="2170" xr:uid="{00000000-0005-0000-0000-0000CC1D0000}"/>
    <cellStyle name="一般 2 5 2 3 2" xfId="8039" xr:uid="{00000000-0005-0000-0000-0000CD1D0000}"/>
    <cellStyle name="一般 2 5 2 4" xfId="6403" xr:uid="{00000000-0005-0000-0000-0000CE1D0000}"/>
    <cellStyle name="一般 2 5 3" xfId="1635" xr:uid="{00000000-0005-0000-0000-0000CF1D0000}"/>
    <cellStyle name="一般 2 5 3 2" xfId="2171" xr:uid="{00000000-0005-0000-0000-0000D01D0000}"/>
    <cellStyle name="一般 2 5 3 2 2" xfId="8040" xr:uid="{00000000-0005-0000-0000-0000D11D0000}"/>
    <cellStyle name="一般 2 5 3 3" xfId="7549" xr:uid="{00000000-0005-0000-0000-0000D21D0000}"/>
    <cellStyle name="一般 2 5 4" xfId="1718" xr:uid="{00000000-0005-0000-0000-0000D31D0000}"/>
    <cellStyle name="一般 2 5 4 2" xfId="2172" xr:uid="{00000000-0005-0000-0000-0000D41D0000}"/>
    <cellStyle name="一般 2 5 4 2 2" xfId="8041" xr:uid="{00000000-0005-0000-0000-0000D51D0000}"/>
    <cellStyle name="一般 2 5 4 3" xfId="7628" xr:uid="{00000000-0005-0000-0000-0000D61D0000}"/>
    <cellStyle name="一般 2 5 5" xfId="6229" xr:uid="{00000000-0005-0000-0000-0000D71D0000}"/>
    <cellStyle name="一般 2 6" xfId="214" xr:uid="{00000000-0005-0000-0000-0000D81D0000}"/>
    <cellStyle name="一般 2 6 2" xfId="404" xr:uid="{00000000-0005-0000-0000-0000D91D0000}"/>
    <cellStyle name="一般 2 6 2 2" xfId="826" xr:uid="{00000000-0005-0000-0000-0000DA1D0000}"/>
    <cellStyle name="一般 2 6 2 2 2" xfId="6771" xr:uid="{00000000-0005-0000-0000-0000DB1D0000}"/>
    <cellStyle name="一般 2 6 2 3" xfId="2173" xr:uid="{00000000-0005-0000-0000-0000DC1D0000}"/>
    <cellStyle name="一般 2 6 2 3 2" xfId="8042" xr:uid="{00000000-0005-0000-0000-0000DD1D0000}"/>
    <cellStyle name="一般 2 6 2 4" xfId="6404" xr:uid="{00000000-0005-0000-0000-0000DE1D0000}"/>
    <cellStyle name="一般 2 6 3" xfId="1636" xr:uid="{00000000-0005-0000-0000-0000DF1D0000}"/>
    <cellStyle name="一般 2 6 3 2" xfId="2174" xr:uid="{00000000-0005-0000-0000-0000E01D0000}"/>
    <cellStyle name="一般 2 6 3 2 2" xfId="8043" xr:uid="{00000000-0005-0000-0000-0000E11D0000}"/>
    <cellStyle name="一般 2 6 3 3" xfId="7550" xr:uid="{00000000-0005-0000-0000-0000E21D0000}"/>
    <cellStyle name="一般 2 6 4" xfId="1719" xr:uid="{00000000-0005-0000-0000-0000E31D0000}"/>
    <cellStyle name="一般 2 6 4 2" xfId="2175" xr:uid="{00000000-0005-0000-0000-0000E41D0000}"/>
    <cellStyle name="一般 2 6 4 2 2" xfId="8044" xr:uid="{00000000-0005-0000-0000-0000E51D0000}"/>
    <cellStyle name="一般 2 6 4 3" xfId="7629" xr:uid="{00000000-0005-0000-0000-0000E61D0000}"/>
    <cellStyle name="一般 2 6 5" xfId="6230" xr:uid="{00000000-0005-0000-0000-0000E71D0000}"/>
    <cellStyle name="一般 2 7" xfId="215" xr:uid="{00000000-0005-0000-0000-0000E81D0000}"/>
    <cellStyle name="一般 2 7 2" xfId="6231" xr:uid="{00000000-0005-0000-0000-0000E91D0000}"/>
    <cellStyle name="一般 2 8" xfId="216" xr:uid="{00000000-0005-0000-0000-0000EA1D0000}"/>
    <cellStyle name="一般 2 8 2" xfId="6232" xr:uid="{00000000-0005-0000-0000-0000EB1D0000}"/>
    <cellStyle name="一般 2 9" xfId="217" xr:uid="{00000000-0005-0000-0000-0000EC1D0000}"/>
    <cellStyle name="一般 2 9 2" xfId="6233" xr:uid="{00000000-0005-0000-0000-0000ED1D0000}"/>
    <cellStyle name="一般 20" xfId="100" xr:uid="{00000000-0005-0000-0000-0000EE1D0000}"/>
    <cellStyle name="一般 20 2" xfId="6146" xr:uid="{00000000-0005-0000-0000-0000EF1D0000}"/>
    <cellStyle name="一般 21" xfId="101" xr:uid="{00000000-0005-0000-0000-0000F01D0000}"/>
    <cellStyle name="一般 21 2" xfId="6147" xr:uid="{00000000-0005-0000-0000-0000F11D0000}"/>
    <cellStyle name="一般 22" xfId="104" xr:uid="{00000000-0005-0000-0000-0000F21D0000}"/>
    <cellStyle name="一般 22 2" xfId="6150" xr:uid="{00000000-0005-0000-0000-0000F31D0000}"/>
    <cellStyle name="一般 23" xfId="105" xr:uid="{00000000-0005-0000-0000-0000F41D0000}"/>
    <cellStyle name="一般 23 2" xfId="6151" xr:uid="{00000000-0005-0000-0000-0000F51D0000}"/>
    <cellStyle name="一般 24" xfId="106" xr:uid="{00000000-0005-0000-0000-0000F61D0000}"/>
    <cellStyle name="一般 24 2" xfId="6152" xr:uid="{00000000-0005-0000-0000-0000F71D0000}"/>
    <cellStyle name="一般 25" xfId="107" xr:uid="{00000000-0005-0000-0000-0000F81D0000}"/>
    <cellStyle name="一般 25 2" xfId="6153" xr:uid="{00000000-0005-0000-0000-0000F91D0000}"/>
    <cellStyle name="一般 26" xfId="80" xr:uid="{00000000-0005-0000-0000-0000FA1D0000}"/>
    <cellStyle name="一般 26 2" xfId="6126" xr:uid="{00000000-0005-0000-0000-0000FB1D0000}"/>
    <cellStyle name="一般 27" xfId="108" xr:uid="{00000000-0005-0000-0000-0000FC1D0000}"/>
    <cellStyle name="一般 27 2" xfId="6154" xr:uid="{00000000-0005-0000-0000-0000FD1D0000}"/>
    <cellStyle name="一般 28" xfId="43" xr:uid="{00000000-0005-0000-0000-0000FE1D0000}"/>
    <cellStyle name="一般 28 2" xfId="413" xr:uid="{00000000-0005-0000-0000-0000FF1D0000}"/>
    <cellStyle name="一般 28 3" xfId="6412" xr:uid="{00000000-0005-0000-0000-0000001E0000}"/>
    <cellStyle name="一般 29" xfId="452" xr:uid="{00000000-0005-0000-0000-0000011E0000}"/>
    <cellStyle name="一般 29 2" xfId="6449" xr:uid="{00000000-0005-0000-0000-0000021E0000}"/>
    <cellStyle name="一般 3" xfId="37" xr:uid="{00000000-0005-0000-0000-0000031E0000}"/>
    <cellStyle name="一般 3 10" xfId="1720" xr:uid="{00000000-0005-0000-0000-0000041E0000}"/>
    <cellStyle name="一般 3 10 2" xfId="2176" xr:uid="{00000000-0005-0000-0000-0000051E0000}"/>
    <cellStyle name="一般 3 10 2 2" xfId="8045" xr:uid="{00000000-0005-0000-0000-0000061E0000}"/>
    <cellStyle name="一般 3 10 3" xfId="7630" xr:uid="{00000000-0005-0000-0000-0000071E0000}"/>
    <cellStyle name="一般 3 11" xfId="84" xr:uid="{00000000-0005-0000-0000-0000081E0000}"/>
    <cellStyle name="一般 3 11 2" xfId="6130" xr:uid="{00000000-0005-0000-0000-0000091E0000}"/>
    <cellStyle name="一般 3 12" xfId="10" xr:uid="{00000000-0005-0000-0000-00000A1E0000}"/>
    <cellStyle name="一般 3 12 2" xfId="8784" xr:uid="{00000000-0005-0000-0000-00000B1E0000}"/>
    <cellStyle name="一般 3 13" xfId="6116" xr:uid="{00000000-0005-0000-0000-00000C1E0000}"/>
    <cellStyle name="一般 3 2" xfId="44" xr:uid="{00000000-0005-0000-0000-00000D1E0000}"/>
    <cellStyle name="一般 3 2 2" xfId="405" xr:uid="{00000000-0005-0000-0000-00000E1E0000}"/>
    <cellStyle name="一般 3 2 2 2" xfId="823" xr:uid="{00000000-0005-0000-0000-00000F1E0000}"/>
    <cellStyle name="一般 3 2 2 2 2" xfId="6770" xr:uid="{00000000-0005-0000-0000-0000101E0000}"/>
    <cellStyle name="一般 3 2 2 3" xfId="2177" xr:uid="{00000000-0005-0000-0000-0000111E0000}"/>
    <cellStyle name="一般 3 2 2 3 2" xfId="8046" xr:uid="{00000000-0005-0000-0000-0000121E0000}"/>
    <cellStyle name="一般 3 2 2 4" xfId="6405" xr:uid="{00000000-0005-0000-0000-0000131E0000}"/>
    <cellStyle name="一般 3 2 3" xfId="463" xr:uid="{00000000-0005-0000-0000-0000141E0000}"/>
    <cellStyle name="一般 3 2 3 2" xfId="822" xr:uid="{00000000-0005-0000-0000-0000151E0000}"/>
    <cellStyle name="一般 3 2 3 2 2" xfId="6769" xr:uid="{00000000-0005-0000-0000-0000161E0000}"/>
    <cellStyle name="一般 3 2 3 3" xfId="2178" xr:uid="{00000000-0005-0000-0000-0000171E0000}"/>
    <cellStyle name="一般 3 2 3 3 2" xfId="8047" xr:uid="{00000000-0005-0000-0000-0000181E0000}"/>
    <cellStyle name="一般 3 2 3 4" xfId="6459" xr:uid="{00000000-0005-0000-0000-0000191E0000}"/>
    <cellStyle name="一般 3 2 4" xfId="475" xr:uid="{00000000-0005-0000-0000-00001A1E0000}"/>
    <cellStyle name="一般 3 2 4 2" xfId="1057" xr:uid="{00000000-0005-0000-0000-00001B1E0000}"/>
    <cellStyle name="一般 3 2 4 2 2" xfId="6984" xr:uid="{00000000-0005-0000-0000-00001C1E0000}"/>
    <cellStyle name="一般 3 2 4 3" xfId="2179" xr:uid="{00000000-0005-0000-0000-00001D1E0000}"/>
    <cellStyle name="一般 3 2 4 3 2" xfId="8048" xr:uid="{00000000-0005-0000-0000-00001E1E0000}"/>
    <cellStyle name="一般 3 2 4 4" xfId="6471" xr:uid="{00000000-0005-0000-0000-00001F1E0000}"/>
    <cellStyle name="一般 3 2 5" xfId="484" xr:uid="{00000000-0005-0000-0000-0000201E0000}"/>
    <cellStyle name="一般 3 2 5 2" xfId="1034" xr:uid="{00000000-0005-0000-0000-0000211E0000}"/>
    <cellStyle name="一般 3 2 5 2 2" xfId="6966" xr:uid="{00000000-0005-0000-0000-0000221E0000}"/>
    <cellStyle name="一般 3 2 5 3" xfId="2180" xr:uid="{00000000-0005-0000-0000-0000231E0000}"/>
    <cellStyle name="一般 3 2 5 3 2" xfId="8049" xr:uid="{00000000-0005-0000-0000-0000241E0000}"/>
    <cellStyle name="一般 3 2 5 4" xfId="6480" xr:uid="{00000000-0005-0000-0000-0000251E0000}"/>
    <cellStyle name="一般 3 2 6" xfId="81" xr:uid="{00000000-0005-0000-0000-0000261E0000}"/>
    <cellStyle name="一般 3 2 7" xfId="6127" xr:uid="{00000000-0005-0000-0000-0000271E0000}"/>
    <cellStyle name="一般 3 3" xfId="82" xr:uid="{00000000-0005-0000-0000-0000281E0000}"/>
    <cellStyle name="一般 3 3 2" xfId="6128" xr:uid="{00000000-0005-0000-0000-0000291E0000}"/>
    <cellStyle name="一般 3 4" xfId="103" xr:uid="{00000000-0005-0000-0000-00002A1E0000}"/>
    <cellStyle name="一般 3 4 2" xfId="6149" xr:uid="{00000000-0005-0000-0000-00002B1E0000}"/>
    <cellStyle name="一般 3 5" xfId="218" xr:uid="{00000000-0005-0000-0000-00002C1E0000}"/>
    <cellStyle name="一般 3 5 2" xfId="6234" xr:uid="{00000000-0005-0000-0000-00002D1E0000}"/>
    <cellStyle name="一般 3 6" xfId="427" xr:uid="{00000000-0005-0000-0000-00002E1E0000}"/>
    <cellStyle name="一般 3 6 2" xfId="6425" xr:uid="{00000000-0005-0000-0000-00002F1E0000}"/>
    <cellStyle name="一般 3 7" xfId="442" xr:uid="{00000000-0005-0000-0000-0000301E0000}"/>
    <cellStyle name="一般 3 7 2" xfId="6439" xr:uid="{00000000-0005-0000-0000-0000311E0000}"/>
    <cellStyle name="一般 3 8" xfId="467" xr:uid="{00000000-0005-0000-0000-0000321E0000}"/>
    <cellStyle name="一般 3 8 2" xfId="6463" xr:uid="{00000000-0005-0000-0000-0000331E0000}"/>
    <cellStyle name="一般 3 9" xfId="1637" xr:uid="{00000000-0005-0000-0000-0000341E0000}"/>
    <cellStyle name="一般 3 9 2" xfId="2181" xr:uid="{00000000-0005-0000-0000-0000351E0000}"/>
    <cellStyle name="一般 3 9 2 2" xfId="8050" xr:uid="{00000000-0005-0000-0000-0000361E0000}"/>
    <cellStyle name="一般 3 9 3" xfId="7551" xr:uid="{00000000-0005-0000-0000-0000371E0000}"/>
    <cellStyle name="一般 30" xfId="416" xr:uid="{00000000-0005-0000-0000-0000381E0000}"/>
    <cellStyle name="一般 30 2" xfId="6414" xr:uid="{00000000-0005-0000-0000-0000391E0000}"/>
    <cellStyle name="一般 31" xfId="491" xr:uid="{00000000-0005-0000-0000-00003A1E0000}"/>
    <cellStyle name="一般 31 2" xfId="6487" xr:uid="{00000000-0005-0000-0000-00003B1E0000}"/>
    <cellStyle name="一般 32" xfId="492" xr:uid="{00000000-0005-0000-0000-00003C1E0000}"/>
    <cellStyle name="一般 32 2" xfId="6488" xr:uid="{00000000-0005-0000-0000-00003D1E0000}"/>
    <cellStyle name="一般 33" xfId="493" xr:uid="{00000000-0005-0000-0000-00003E1E0000}"/>
    <cellStyle name="一般 33 2" xfId="6489" xr:uid="{00000000-0005-0000-0000-00003F1E0000}"/>
    <cellStyle name="一般 34" xfId="494" xr:uid="{00000000-0005-0000-0000-0000401E0000}"/>
    <cellStyle name="一般 34 2" xfId="6490" xr:uid="{00000000-0005-0000-0000-0000411E0000}"/>
    <cellStyle name="一般 35" xfId="495" xr:uid="{00000000-0005-0000-0000-0000421E0000}"/>
    <cellStyle name="一般 35 2" xfId="6491" xr:uid="{00000000-0005-0000-0000-0000431E0000}"/>
    <cellStyle name="一般 36" xfId="496" xr:uid="{00000000-0005-0000-0000-0000441E0000}"/>
    <cellStyle name="一般 36 2" xfId="6492" xr:uid="{00000000-0005-0000-0000-0000451E0000}"/>
    <cellStyle name="一般 37" xfId="497" xr:uid="{00000000-0005-0000-0000-0000461E0000}"/>
    <cellStyle name="一般 37 2" xfId="6493" xr:uid="{00000000-0005-0000-0000-0000471E0000}"/>
    <cellStyle name="一般 38" xfId="498" xr:uid="{00000000-0005-0000-0000-0000481E0000}"/>
    <cellStyle name="一般 38 2" xfId="6494" xr:uid="{00000000-0005-0000-0000-0000491E0000}"/>
    <cellStyle name="一般 39" xfId="499" xr:uid="{00000000-0005-0000-0000-00004A1E0000}"/>
    <cellStyle name="一般 39 2" xfId="6495" xr:uid="{00000000-0005-0000-0000-00004B1E0000}"/>
    <cellStyle name="一般 4" xfId="23" xr:uid="{00000000-0005-0000-0000-00004C1E0000}"/>
    <cellStyle name="一般 4 10" xfId="6118" xr:uid="{00000000-0005-0000-0000-00004D1E0000}"/>
    <cellStyle name="一般 4 2" xfId="219" xr:uid="{00000000-0005-0000-0000-00004E1E0000}"/>
    <cellStyle name="一般 4 2 2" xfId="406" xr:uid="{00000000-0005-0000-0000-00004F1E0000}"/>
    <cellStyle name="一般 4 2 2 2" xfId="817" xr:uid="{00000000-0005-0000-0000-0000501E0000}"/>
    <cellStyle name="一般 4 2 2 2 2" xfId="6767" xr:uid="{00000000-0005-0000-0000-0000511E0000}"/>
    <cellStyle name="一般 4 2 2 3" xfId="2182" xr:uid="{00000000-0005-0000-0000-0000521E0000}"/>
    <cellStyle name="一般 4 2 2 3 2" xfId="8051" xr:uid="{00000000-0005-0000-0000-0000531E0000}"/>
    <cellStyle name="一般 4 2 2 4" xfId="6406" xr:uid="{00000000-0005-0000-0000-0000541E0000}"/>
    <cellStyle name="一般 4 2 3" xfId="464" xr:uid="{00000000-0005-0000-0000-0000551E0000}"/>
    <cellStyle name="一般 4 2 3 2" xfId="816" xr:uid="{00000000-0005-0000-0000-0000561E0000}"/>
    <cellStyle name="一般 4 2 3 2 2" xfId="6766" xr:uid="{00000000-0005-0000-0000-0000571E0000}"/>
    <cellStyle name="一般 4 2 3 3" xfId="2183" xr:uid="{00000000-0005-0000-0000-0000581E0000}"/>
    <cellStyle name="一般 4 2 3 3 2" xfId="8052" xr:uid="{00000000-0005-0000-0000-0000591E0000}"/>
    <cellStyle name="一般 4 2 3 4" xfId="6460" xr:uid="{00000000-0005-0000-0000-00005A1E0000}"/>
    <cellStyle name="一般 4 2 4" xfId="476" xr:uid="{00000000-0005-0000-0000-00005B1E0000}"/>
    <cellStyle name="一般 4 2 4 2" xfId="1054" xr:uid="{00000000-0005-0000-0000-00005C1E0000}"/>
    <cellStyle name="一般 4 2 4 2 2" xfId="6982" xr:uid="{00000000-0005-0000-0000-00005D1E0000}"/>
    <cellStyle name="一般 4 2 4 3" xfId="2184" xr:uid="{00000000-0005-0000-0000-00005E1E0000}"/>
    <cellStyle name="一般 4 2 4 3 2" xfId="8053" xr:uid="{00000000-0005-0000-0000-00005F1E0000}"/>
    <cellStyle name="一般 4 2 4 4" xfId="6472" xr:uid="{00000000-0005-0000-0000-0000601E0000}"/>
    <cellStyle name="一般 4 2 5" xfId="485" xr:uid="{00000000-0005-0000-0000-0000611E0000}"/>
    <cellStyle name="一般 4 2 5 2" xfId="1033" xr:uid="{00000000-0005-0000-0000-0000621E0000}"/>
    <cellStyle name="一般 4 2 5 2 2" xfId="6965" xr:uid="{00000000-0005-0000-0000-0000631E0000}"/>
    <cellStyle name="一般 4 2 5 3" xfId="2185" xr:uid="{00000000-0005-0000-0000-0000641E0000}"/>
    <cellStyle name="一般 4 2 5 3 2" xfId="8054" xr:uid="{00000000-0005-0000-0000-0000651E0000}"/>
    <cellStyle name="一般 4 2 5 4" xfId="6481" xr:uid="{00000000-0005-0000-0000-0000661E0000}"/>
    <cellStyle name="一般 4 2 6" xfId="6235" xr:uid="{00000000-0005-0000-0000-0000671E0000}"/>
    <cellStyle name="一般 4 3" xfId="428" xr:uid="{00000000-0005-0000-0000-0000681E0000}"/>
    <cellStyle name="一般 4 3 2" xfId="6426" xr:uid="{00000000-0005-0000-0000-0000691E0000}"/>
    <cellStyle name="一般 4 4" xfId="456" xr:uid="{00000000-0005-0000-0000-00006A1E0000}"/>
    <cellStyle name="一般 4 4 2" xfId="6452" xr:uid="{00000000-0005-0000-0000-00006B1E0000}"/>
    <cellStyle name="一般 4 5" xfId="471" xr:uid="{00000000-0005-0000-0000-00006C1E0000}"/>
    <cellStyle name="一般 4 5 2" xfId="6467" xr:uid="{00000000-0005-0000-0000-00006D1E0000}"/>
    <cellStyle name="一般 4 6" xfId="1639" xr:uid="{00000000-0005-0000-0000-00006E1E0000}"/>
    <cellStyle name="一般 4 6 2" xfId="2186" xr:uid="{00000000-0005-0000-0000-00006F1E0000}"/>
    <cellStyle name="一般 4 6 2 2" xfId="8055" xr:uid="{00000000-0005-0000-0000-0000701E0000}"/>
    <cellStyle name="一般 4 6 3" xfId="7553" xr:uid="{00000000-0005-0000-0000-0000711E0000}"/>
    <cellStyle name="一般 4 7" xfId="1721" xr:uid="{00000000-0005-0000-0000-0000721E0000}"/>
    <cellStyle name="一般 4 7 2" xfId="2187" xr:uid="{00000000-0005-0000-0000-0000731E0000}"/>
    <cellStyle name="一般 4 7 2 2" xfId="8056" xr:uid="{00000000-0005-0000-0000-0000741E0000}"/>
    <cellStyle name="一般 4 7 3" xfId="7631" xr:uid="{00000000-0005-0000-0000-0000751E0000}"/>
    <cellStyle name="一般 4 8" xfId="85" xr:uid="{00000000-0005-0000-0000-0000761E0000}"/>
    <cellStyle name="一般 4 8 2" xfId="6131" xr:uid="{00000000-0005-0000-0000-0000771E0000}"/>
    <cellStyle name="一般 4 9" xfId="6112" xr:uid="{00000000-0005-0000-0000-0000781E0000}"/>
    <cellStyle name="一般 40" xfId="500" xr:uid="{00000000-0005-0000-0000-0000791E0000}"/>
    <cellStyle name="一般 40 2" xfId="6496" xr:uid="{00000000-0005-0000-0000-00007A1E0000}"/>
    <cellStyle name="一般 41" xfId="501" xr:uid="{00000000-0005-0000-0000-00007B1E0000}"/>
    <cellStyle name="一般 41 2" xfId="6497" xr:uid="{00000000-0005-0000-0000-00007C1E0000}"/>
    <cellStyle name="一般 42" xfId="502" xr:uid="{00000000-0005-0000-0000-00007D1E0000}"/>
    <cellStyle name="一般 42 2" xfId="6498" xr:uid="{00000000-0005-0000-0000-00007E1E0000}"/>
    <cellStyle name="一般 43" xfId="503" xr:uid="{00000000-0005-0000-0000-00007F1E0000}"/>
    <cellStyle name="一般 43 2" xfId="6499" xr:uid="{00000000-0005-0000-0000-0000801E0000}"/>
    <cellStyle name="一般 44" xfId="504" xr:uid="{00000000-0005-0000-0000-0000811E0000}"/>
    <cellStyle name="一般 44 2" xfId="6500" xr:uid="{00000000-0005-0000-0000-0000821E0000}"/>
    <cellStyle name="一般 45" xfId="505" xr:uid="{00000000-0005-0000-0000-0000831E0000}"/>
    <cellStyle name="一般 45 2" xfId="6501" xr:uid="{00000000-0005-0000-0000-0000841E0000}"/>
    <cellStyle name="一般 46" xfId="506" xr:uid="{00000000-0005-0000-0000-0000851E0000}"/>
    <cellStyle name="一般 46 2" xfId="6502" xr:uid="{00000000-0005-0000-0000-0000861E0000}"/>
    <cellStyle name="一般 47" xfId="507" xr:uid="{00000000-0005-0000-0000-0000871E0000}"/>
    <cellStyle name="一般 47 2" xfId="6503" xr:uid="{00000000-0005-0000-0000-0000881E0000}"/>
    <cellStyle name="一般 48" xfId="508" xr:uid="{00000000-0005-0000-0000-0000891E0000}"/>
    <cellStyle name="一般 48 2" xfId="6504" xr:uid="{00000000-0005-0000-0000-00008A1E0000}"/>
    <cellStyle name="一般 49" xfId="509" xr:uid="{00000000-0005-0000-0000-00008B1E0000}"/>
    <cellStyle name="一般 49 2" xfId="6505" xr:uid="{00000000-0005-0000-0000-00008C1E0000}"/>
    <cellStyle name="一般 5" xfId="8" xr:uid="{00000000-0005-0000-0000-00008D1E0000}"/>
    <cellStyle name="一般 5 2" xfId="68" xr:uid="{00000000-0005-0000-0000-00008E1E0000}"/>
    <cellStyle name="一般 5 2 2" xfId="407" xr:uid="{00000000-0005-0000-0000-00008F1E0000}"/>
    <cellStyle name="一般 5 2 2 2" xfId="811" xr:uid="{00000000-0005-0000-0000-0000901E0000}"/>
    <cellStyle name="一般 5 2 2 2 2" xfId="6765" xr:uid="{00000000-0005-0000-0000-0000911E0000}"/>
    <cellStyle name="一般 5 2 2 3" xfId="2188" xr:uid="{00000000-0005-0000-0000-0000921E0000}"/>
    <cellStyle name="一般 5 2 2 3 2" xfId="8057" xr:uid="{00000000-0005-0000-0000-0000931E0000}"/>
    <cellStyle name="一般 5 2 2 4" xfId="6407" xr:uid="{00000000-0005-0000-0000-0000941E0000}"/>
    <cellStyle name="一般 5 2 3" xfId="465" xr:uid="{00000000-0005-0000-0000-0000951E0000}"/>
    <cellStyle name="一般 5 2 3 2" xfId="810" xr:uid="{00000000-0005-0000-0000-0000961E0000}"/>
    <cellStyle name="一般 5 2 3 2 2" xfId="6764" xr:uid="{00000000-0005-0000-0000-0000971E0000}"/>
    <cellStyle name="一般 5 2 3 3" xfId="2189" xr:uid="{00000000-0005-0000-0000-0000981E0000}"/>
    <cellStyle name="一般 5 2 3 3 2" xfId="8058" xr:uid="{00000000-0005-0000-0000-0000991E0000}"/>
    <cellStyle name="一般 5 2 3 4" xfId="6461" xr:uid="{00000000-0005-0000-0000-00009A1E0000}"/>
    <cellStyle name="一般 5 2 4" xfId="477" xr:uid="{00000000-0005-0000-0000-00009B1E0000}"/>
    <cellStyle name="一般 5 2 4 2" xfId="809" xr:uid="{00000000-0005-0000-0000-00009C1E0000}"/>
    <cellStyle name="一般 5 2 4 2 2" xfId="6763" xr:uid="{00000000-0005-0000-0000-00009D1E0000}"/>
    <cellStyle name="一般 5 2 4 3" xfId="2190" xr:uid="{00000000-0005-0000-0000-00009E1E0000}"/>
    <cellStyle name="一般 5 2 4 3 2" xfId="8059" xr:uid="{00000000-0005-0000-0000-00009F1E0000}"/>
    <cellStyle name="一般 5 2 4 4" xfId="6473" xr:uid="{00000000-0005-0000-0000-0000A01E0000}"/>
    <cellStyle name="一般 5 2 5" xfId="486" xr:uid="{00000000-0005-0000-0000-0000A11E0000}"/>
    <cellStyle name="一般 5 2 5 2" xfId="808" xr:uid="{00000000-0005-0000-0000-0000A21E0000}"/>
    <cellStyle name="一般 5 2 5 2 2" xfId="6762" xr:uid="{00000000-0005-0000-0000-0000A31E0000}"/>
    <cellStyle name="一般 5 2 5 3" xfId="2191" xr:uid="{00000000-0005-0000-0000-0000A41E0000}"/>
    <cellStyle name="一般 5 2 5 3 2" xfId="8060" xr:uid="{00000000-0005-0000-0000-0000A51E0000}"/>
    <cellStyle name="一般 5 2 5 4" xfId="6482" xr:uid="{00000000-0005-0000-0000-0000A61E0000}"/>
    <cellStyle name="一般 5 2 6" xfId="6236" xr:uid="{00000000-0005-0000-0000-0000A71E0000}"/>
    <cellStyle name="一般 5 2 7" xfId="220" xr:uid="{00000000-0005-0000-0000-0000A81E0000}"/>
    <cellStyle name="一般 5 3" xfId="429" xr:uid="{00000000-0005-0000-0000-0000A91E0000}"/>
    <cellStyle name="一般 5 3 2" xfId="6427" xr:uid="{00000000-0005-0000-0000-0000AA1E0000}"/>
    <cellStyle name="一般 5 4" xfId="441" xr:uid="{00000000-0005-0000-0000-0000AB1E0000}"/>
    <cellStyle name="一般 5 4 2" xfId="6438" xr:uid="{00000000-0005-0000-0000-0000AC1E0000}"/>
    <cellStyle name="一般 5 5" xfId="435" xr:uid="{00000000-0005-0000-0000-0000AD1E0000}"/>
    <cellStyle name="一般 5 5 2" xfId="6432" xr:uid="{00000000-0005-0000-0000-0000AE1E0000}"/>
    <cellStyle name="一般 5 6" xfId="1640" xr:uid="{00000000-0005-0000-0000-0000AF1E0000}"/>
    <cellStyle name="一般 5 6 2" xfId="2192" xr:uid="{00000000-0005-0000-0000-0000B01E0000}"/>
    <cellStyle name="一般 5 6 2 2" xfId="8061" xr:uid="{00000000-0005-0000-0000-0000B11E0000}"/>
    <cellStyle name="一般 5 6 3" xfId="7554" xr:uid="{00000000-0005-0000-0000-0000B21E0000}"/>
    <cellStyle name="一般 5 7" xfId="1722" xr:uid="{00000000-0005-0000-0000-0000B31E0000}"/>
    <cellStyle name="一般 5 7 2" xfId="2193" xr:uid="{00000000-0005-0000-0000-0000B41E0000}"/>
    <cellStyle name="一般 5 7 2 2" xfId="8062" xr:uid="{00000000-0005-0000-0000-0000B51E0000}"/>
    <cellStyle name="一般 5 7 3" xfId="7632" xr:uid="{00000000-0005-0000-0000-0000B61E0000}"/>
    <cellStyle name="一般 5 8" xfId="86" xr:uid="{00000000-0005-0000-0000-0000B71E0000}"/>
    <cellStyle name="一般 5 9" xfId="6132" xr:uid="{00000000-0005-0000-0000-0000B81E0000}"/>
    <cellStyle name="一般 50" xfId="510" xr:uid="{00000000-0005-0000-0000-0000B91E0000}"/>
    <cellStyle name="一般 50 2" xfId="516" xr:uid="{00000000-0005-0000-0000-0000BA1E0000}"/>
    <cellStyle name="一般 50 2 2" xfId="6512" xr:uid="{00000000-0005-0000-0000-0000BB1E0000}"/>
    <cellStyle name="一般 50 3" xfId="6506" xr:uid="{00000000-0005-0000-0000-0000BC1E0000}"/>
    <cellStyle name="一般 51" xfId="550" xr:uid="{00000000-0005-0000-0000-0000BD1E0000}"/>
    <cellStyle name="一般 51 2" xfId="517" xr:uid="{00000000-0005-0000-0000-0000BE1E0000}"/>
    <cellStyle name="一般 51 2 2" xfId="6513" xr:uid="{00000000-0005-0000-0000-0000BF1E0000}"/>
    <cellStyle name="一般 51 3" xfId="6546" xr:uid="{00000000-0005-0000-0000-0000C01E0000}"/>
    <cellStyle name="一般 52" xfId="551" xr:uid="{00000000-0005-0000-0000-0000C11E0000}"/>
    <cellStyle name="一般 52 2" xfId="6547" xr:uid="{00000000-0005-0000-0000-0000C21E0000}"/>
    <cellStyle name="一般 53" xfId="552" xr:uid="{00000000-0005-0000-0000-0000C31E0000}"/>
    <cellStyle name="一般 53 2" xfId="6548" xr:uid="{00000000-0005-0000-0000-0000C41E0000}"/>
    <cellStyle name="一般 54" xfId="553" xr:uid="{00000000-0005-0000-0000-0000C51E0000}"/>
    <cellStyle name="一般 54 2" xfId="6549" xr:uid="{00000000-0005-0000-0000-0000C61E0000}"/>
    <cellStyle name="一般 55" xfId="554" xr:uid="{00000000-0005-0000-0000-0000C71E0000}"/>
    <cellStyle name="一般 55 2" xfId="578" xr:uid="{00000000-0005-0000-0000-0000C81E0000}"/>
    <cellStyle name="一般 55 2 2" xfId="6560" xr:uid="{00000000-0005-0000-0000-0000C91E0000}"/>
    <cellStyle name="一般 55 3" xfId="6550" xr:uid="{00000000-0005-0000-0000-0000CA1E0000}"/>
    <cellStyle name="一般 56" xfId="555" xr:uid="{00000000-0005-0000-0000-0000CB1E0000}"/>
    <cellStyle name="一般 56 2" xfId="6551" xr:uid="{00000000-0005-0000-0000-0000CC1E0000}"/>
    <cellStyle name="一般 57" xfId="587" xr:uid="{00000000-0005-0000-0000-0000CD1E0000}"/>
    <cellStyle name="一般 57 2" xfId="6569" xr:uid="{00000000-0005-0000-0000-0000CE1E0000}"/>
    <cellStyle name="一般 58" xfId="588" xr:uid="{00000000-0005-0000-0000-0000CF1E0000}"/>
    <cellStyle name="一般 58 2" xfId="6570" xr:uid="{00000000-0005-0000-0000-0000D01E0000}"/>
    <cellStyle name="一般 59" xfId="589" xr:uid="{00000000-0005-0000-0000-0000D11E0000}"/>
    <cellStyle name="一般 59 2" xfId="637" xr:uid="{00000000-0005-0000-0000-0000D21E0000}"/>
    <cellStyle name="一般 59 2 2" xfId="6603" xr:uid="{00000000-0005-0000-0000-0000D31E0000}"/>
    <cellStyle name="一般 59 3" xfId="6571" xr:uid="{00000000-0005-0000-0000-0000D41E0000}"/>
    <cellStyle name="一般 6" xfId="69" xr:uid="{00000000-0005-0000-0000-0000D51E0000}"/>
    <cellStyle name="一般 6 2" xfId="221" xr:uid="{00000000-0005-0000-0000-0000D61E0000}"/>
    <cellStyle name="一般 6 2 2" xfId="408" xr:uid="{00000000-0005-0000-0000-0000D71E0000}"/>
    <cellStyle name="一般 6 2 2 2" xfId="807" xr:uid="{00000000-0005-0000-0000-0000D81E0000}"/>
    <cellStyle name="一般 6 2 2 2 2" xfId="6761" xr:uid="{00000000-0005-0000-0000-0000D91E0000}"/>
    <cellStyle name="一般 6 2 2 3" xfId="2194" xr:uid="{00000000-0005-0000-0000-0000DA1E0000}"/>
    <cellStyle name="一般 6 2 2 3 2" xfId="8063" xr:uid="{00000000-0005-0000-0000-0000DB1E0000}"/>
    <cellStyle name="一般 6 2 2 4" xfId="6408" xr:uid="{00000000-0005-0000-0000-0000DC1E0000}"/>
    <cellStyle name="一般 6 2 3" xfId="466" xr:uid="{00000000-0005-0000-0000-0000DD1E0000}"/>
    <cellStyle name="一般 6 2 3 2" xfId="912" xr:uid="{00000000-0005-0000-0000-0000DE1E0000}"/>
    <cellStyle name="一般 6 2 3 2 2" xfId="6849" xr:uid="{00000000-0005-0000-0000-0000DF1E0000}"/>
    <cellStyle name="一般 6 2 3 3" xfId="2195" xr:uid="{00000000-0005-0000-0000-0000E01E0000}"/>
    <cellStyle name="一般 6 2 3 3 2" xfId="8064" xr:uid="{00000000-0005-0000-0000-0000E11E0000}"/>
    <cellStyle name="一般 6 2 3 4" xfId="6462" xr:uid="{00000000-0005-0000-0000-0000E21E0000}"/>
    <cellStyle name="一般 6 2 4" xfId="478" xr:uid="{00000000-0005-0000-0000-0000E31E0000}"/>
    <cellStyle name="一般 6 2 4 2" xfId="806" xr:uid="{00000000-0005-0000-0000-0000E41E0000}"/>
    <cellStyle name="一般 6 2 4 2 2" xfId="6760" xr:uid="{00000000-0005-0000-0000-0000E51E0000}"/>
    <cellStyle name="一般 6 2 4 3" xfId="2196" xr:uid="{00000000-0005-0000-0000-0000E61E0000}"/>
    <cellStyle name="一般 6 2 4 3 2" xfId="8065" xr:uid="{00000000-0005-0000-0000-0000E71E0000}"/>
    <cellStyle name="一般 6 2 4 4" xfId="6474" xr:uid="{00000000-0005-0000-0000-0000E81E0000}"/>
    <cellStyle name="一般 6 2 5" xfId="487" xr:uid="{00000000-0005-0000-0000-0000E91E0000}"/>
    <cellStyle name="一般 6 2 5 2" xfId="913" xr:uid="{00000000-0005-0000-0000-0000EA1E0000}"/>
    <cellStyle name="一般 6 2 5 2 2" xfId="6850" xr:uid="{00000000-0005-0000-0000-0000EB1E0000}"/>
    <cellStyle name="一般 6 2 5 3" xfId="2197" xr:uid="{00000000-0005-0000-0000-0000EC1E0000}"/>
    <cellStyle name="一般 6 2 5 3 2" xfId="8066" xr:uid="{00000000-0005-0000-0000-0000ED1E0000}"/>
    <cellStyle name="一般 6 2 5 4" xfId="6483" xr:uid="{00000000-0005-0000-0000-0000EE1E0000}"/>
    <cellStyle name="一般 6 2 6" xfId="6237" xr:uid="{00000000-0005-0000-0000-0000EF1E0000}"/>
    <cellStyle name="一般 6 3" xfId="430" xr:uid="{00000000-0005-0000-0000-0000F01E0000}"/>
    <cellStyle name="一般 6 3 2" xfId="6428" xr:uid="{00000000-0005-0000-0000-0000F11E0000}"/>
    <cellStyle name="一般 6 4" xfId="440" xr:uid="{00000000-0005-0000-0000-0000F21E0000}"/>
    <cellStyle name="一般 6 4 2" xfId="6437" xr:uid="{00000000-0005-0000-0000-0000F31E0000}"/>
    <cellStyle name="一般 6 5" xfId="436" xr:uid="{00000000-0005-0000-0000-0000F41E0000}"/>
    <cellStyle name="一般 6 5 2" xfId="6433" xr:uid="{00000000-0005-0000-0000-0000F51E0000}"/>
    <cellStyle name="一般 6 6" xfId="1641" xr:uid="{00000000-0005-0000-0000-0000F61E0000}"/>
    <cellStyle name="一般 6 6 2" xfId="2198" xr:uid="{00000000-0005-0000-0000-0000F71E0000}"/>
    <cellStyle name="一般 6 6 2 2" xfId="8067" xr:uid="{00000000-0005-0000-0000-0000F81E0000}"/>
    <cellStyle name="一般 6 6 3" xfId="7555" xr:uid="{00000000-0005-0000-0000-0000F91E0000}"/>
    <cellStyle name="一般 6 7" xfId="1723" xr:uid="{00000000-0005-0000-0000-0000FA1E0000}"/>
    <cellStyle name="一般 6 7 2" xfId="2199" xr:uid="{00000000-0005-0000-0000-0000FB1E0000}"/>
    <cellStyle name="一般 6 7 2 2" xfId="8068" xr:uid="{00000000-0005-0000-0000-0000FC1E0000}"/>
    <cellStyle name="一般 6 7 3" xfId="7633" xr:uid="{00000000-0005-0000-0000-0000FD1E0000}"/>
    <cellStyle name="一般 6 8" xfId="6133" xr:uid="{00000000-0005-0000-0000-0000FE1E0000}"/>
    <cellStyle name="一般 6 9" xfId="87" xr:uid="{00000000-0005-0000-0000-0000FF1E0000}"/>
    <cellStyle name="一般 60" xfId="708" xr:uid="{00000000-0005-0000-0000-0000001F0000}"/>
    <cellStyle name="一般 60 2" xfId="638" xr:uid="{00000000-0005-0000-0000-0000011F0000}"/>
    <cellStyle name="一般 60 2 2" xfId="6604" xr:uid="{00000000-0005-0000-0000-0000021F0000}"/>
    <cellStyle name="一般 60 3" xfId="6669" xr:uid="{00000000-0005-0000-0000-0000031F0000}"/>
    <cellStyle name="一般 61" xfId="709" xr:uid="{00000000-0005-0000-0000-0000041F0000}"/>
    <cellStyle name="一般 61 2" xfId="6670" xr:uid="{00000000-0005-0000-0000-0000051F0000}"/>
    <cellStyle name="一般 62" xfId="710" xr:uid="{00000000-0005-0000-0000-0000061F0000}"/>
    <cellStyle name="一般 62 2" xfId="6671" xr:uid="{00000000-0005-0000-0000-0000071F0000}"/>
    <cellStyle name="一般 63" xfId="1487" xr:uid="{00000000-0005-0000-0000-0000081F0000}"/>
    <cellStyle name="一般 63 2" xfId="1192" xr:uid="{00000000-0005-0000-0000-0000091F0000}"/>
    <cellStyle name="一般 63 2 2" xfId="7111" xr:uid="{00000000-0005-0000-0000-00000A1F0000}"/>
    <cellStyle name="一般 63 3" xfId="911" xr:uid="{00000000-0005-0000-0000-00000B1F0000}"/>
    <cellStyle name="一般 63 3 2" xfId="6848" xr:uid="{00000000-0005-0000-0000-00000C1F0000}"/>
    <cellStyle name="一般 63 4" xfId="7404" xr:uid="{00000000-0005-0000-0000-00000D1F0000}"/>
    <cellStyle name="一般 64" xfId="1488" xr:uid="{00000000-0005-0000-0000-00000E1F0000}"/>
    <cellStyle name="一般 64 2" xfId="7405" xr:uid="{00000000-0005-0000-0000-00000F1F0000}"/>
    <cellStyle name="一般 65" xfId="1489" xr:uid="{00000000-0005-0000-0000-0000101F0000}"/>
    <cellStyle name="一般 65 2" xfId="7406" xr:uid="{00000000-0005-0000-0000-0000111F0000}"/>
    <cellStyle name="一般 66" xfId="1490" xr:uid="{00000000-0005-0000-0000-0000121F0000}"/>
    <cellStyle name="一般 66 2" xfId="7407" xr:uid="{00000000-0005-0000-0000-0000131F0000}"/>
    <cellStyle name="一般 67" xfId="1728" xr:uid="{00000000-0005-0000-0000-0000141F0000}"/>
    <cellStyle name="一般 67 2" xfId="7637" xr:uid="{00000000-0005-0000-0000-0000151F0000}"/>
    <cellStyle name="一般 68" xfId="1617" xr:uid="{00000000-0005-0000-0000-0000161F0000}"/>
    <cellStyle name="一般 68 2" xfId="7533" xr:uid="{00000000-0005-0000-0000-0000171F0000}"/>
    <cellStyle name="一般 69" xfId="1729" xr:uid="{00000000-0005-0000-0000-0000181F0000}"/>
    <cellStyle name="一般 69 2" xfId="7638" xr:uid="{00000000-0005-0000-0000-0000191F0000}"/>
    <cellStyle name="一般 7" xfId="88" xr:uid="{00000000-0005-0000-0000-00001A1F0000}"/>
    <cellStyle name="一般 7 2" xfId="222" xr:uid="{00000000-0005-0000-0000-00001B1F0000}"/>
    <cellStyle name="一般 7 2 2" xfId="223" xr:uid="{00000000-0005-0000-0000-00001C1F0000}"/>
    <cellStyle name="一般 7 2 2 2" xfId="410" xr:uid="{00000000-0005-0000-0000-00001D1F0000}"/>
    <cellStyle name="一般 7 2 2 2 2" xfId="805" xr:uid="{00000000-0005-0000-0000-00001E1F0000}"/>
    <cellStyle name="一般 7 2 2 2 2 2" xfId="6759" xr:uid="{00000000-0005-0000-0000-00001F1F0000}"/>
    <cellStyle name="一般 7 2 2 2 3" xfId="2200" xr:uid="{00000000-0005-0000-0000-0000201F0000}"/>
    <cellStyle name="一般 7 2 2 2 3 2" xfId="8069" xr:uid="{00000000-0005-0000-0000-0000211F0000}"/>
    <cellStyle name="一般 7 2 2 2 4" xfId="6409" xr:uid="{00000000-0005-0000-0000-0000221F0000}"/>
    <cellStyle name="一般 7 2 2 3" xfId="468" xr:uid="{00000000-0005-0000-0000-0000231F0000}"/>
    <cellStyle name="一般 7 2 2 3 2" xfId="909" xr:uid="{00000000-0005-0000-0000-0000241F0000}"/>
    <cellStyle name="一般 7 2 2 3 2 2" xfId="6846" xr:uid="{00000000-0005-0000-0000-0000251F0000}"/>
    <cellStyle name="一般 7 2 2 3 3" xfId="2201" xr:uid="{00000000-0005-0000-0000-0000261F0000}"/>
    <cellStyle name="一般 7 2 2 3 3 2" xfId="8070" xr:uid="{00000000-0005-0000-0000-0000271F0000}"/>
    <cellStyle name="一般 7 2 2 3 4" xfId="6464" xr:uid="{00000000-0005-0000-0000-0000281F0000}"/>
    <cellStyle name="一般 7 2 2 4" xfId="479" xr:uid="{00000000-0005-0000-0000-0000291F0000}"/>
    <cellStyle name="一般 7 2 2 4 2" xfId="804" xr:uid="{00000000-0005-0000-0000-00002A1F0000}"/>
    <cellStyle name="一般 7 2 2 4 2 2" xfId="6758" xr:uid="{00000000-0005-0000-0000-00002B1F0000}"/>
    <cellStyle name="一般 7 2 2 4 3" xfId="2202" xr:uid="{00000000-0005-0000-0000-00002C1F0000}"/>
    <cellStyle name="一般 7 2 2 4 3 2" xfId="8071" xr:uid="{00000000-0005-0000-0000-00002D1F0000}"/>
    <cellStyle name="一般 7 2 2 4 4" xfId="6475" xr:uid="{00000000-0005-0000-0000-00002E1F0000}"/>
    <cellStyle name="一般 7 2 2 5" xfId="488" xr:uid="{00000000-0005-0000-0000-00002F1F0000}"/>
    <cellStyle name="一般 7 2 2 5 2" xfId="910" xr:uid="{00000000-0005-0000-0000-0000301F0000}"/>
    <cellStyle name="一般 7 2 2 5 2 2" xfId="6847" xr:uid="{00000000-0005-0000-0000-0000311F0000}"/>
    <cellStyle name="一般 7 2 2 5 3" xfId="2203" xr:uid="{00000000-0005-0000-0000-0000321F0000}"/>
    <cellStyle name="一般 7 2 2 5 3 2" xfId="8072" xr:uid="{00000000-0005-0000-0000-0000331F0000}"/>
    <cellStyle name="一般 7 2 2 5 4" xfId="6484" xr:uid="{00000000-0005-0000-0000-0000341F0000}"/>
    <cellStyle name="一般 7 2 2 6" xfId="6238" xr:uid="{00000000-0005-0000-0000-0000351F0000}"/>
    <cellStyle name="一般 7 2 3" xfId="432" xr:uid="{00000000-0005-0000-0000-0000361F0000}"/>
    <cellStyle name="一般 7 2 3 2" xfId="6429" xr:uid="{00000000-0005-0000-0000-0000371F0000}"/>
    <cellStyle name="一般 7 2 4" xfId="439" xr:uid="{00000000-0005-0000-0000-0000381F0000}"/>
    <cellStyle name="一般 7 2 4 2" xfId="6436" xr:uid="{00000000-0005-0000-0000-0000391F0000}"/>
    <cellStyle name="一般 7 2 5" xfId="451" xr:uid="{00000000-0005-0000-0000-00003A1F0000}"/>
    <cellStyle name="一般 7 2 5 2" xfId="6448" xr:uid="{00000000-0005-0000-0000-00003B1F0000}"/>
    <cellStyle name="一般 7 2 6" xfId="1643" xr:uid="{00000000-0005-0000-0000-00003C1F0000}"/>
    <cellStyle name="一般 7 2 6 2" xfId="2204" xr:uid="{00000000-0005-0000-0000-00003D1F0000}"/>
    <cellStyle name="一般 7 2 6 2 2" xfId="8073" xr:uid="{00000000-0005-0000-0000-00003E1F0000}"/>
    <cellStyle name="一般 7 2 6 3" xfId="7556" xr:uid="{00000000-0005-0000-0000-00003F1F0000}"/>
    <cellStyle name="一般 7 2 7" xfId="1725" xr:uid="{00000000-0005-0000-0000-0000401F0000}"/>
    <cellStyle name="一般 7 2 7 2" xfId="2205" xr:uid="{00000000-0005-0000-0000-0000411F0000}"/>
    <cellStyle name="一般 7 2 7 2 2" xfId="8074" xr:uid="{00000000-0005-0000-0000-0000421F0000}"/>
    <cellStyle name="一般 7 2 7 3" xfId="7634" xr:uid="{00000000-0005-0000-0000-0000431F0000}"/>
    <cellStyle name="一般 7 3" xfId="409" xr:uid="{00000000-0005-0000-0000-0000441F0000}"/>
    <cellStyle name="一般 7 3 2" xfId="908" xr:uid="{00000000-0005-0000-0000-0000451F0000}"/>
    <cellStyle name="一般 7 3 3" xfId="2206" xr:uid="{00000000-0005-0000-0000-0000461F0000}"/>
    <cellStyle name="一般 7 4" xfId="431" xr:uid="{00000000-0005-0000-0000-0000471F0000}"/>
    <cellStyle name="一般 7 5" xfId="453" xr:uid="{00000000-0005-0000-0000-0000481F0000}"/>
    <cellStyle name="一般 7 6" xfId="415" xr:uid="{00000000-0005-0000-0000-0000491F0000}"/>
    <cellStyle name="一般 7 7" xfId="1642" xr:uid="{00000000-0005-0000-0000-00004A1F0000}"/>
    <cellStyle name="一般 7 7 2" xfId="2207" xr:uid="{00000000-0005-0000-0000-00004B1F0000}"/>
    <cellStyle name="一般 7 8" xfId="1724" xr:uid="{00000000-0005-0000-0000-00004C1F0000}"/>
    <cellStyle name="一般 7 8 2" xfId="2208" xr:uid="{00000000-0005-0000-0000-00004D1F0000}"/>
    <cellStyle name="一般 7 9" xfId="6134" xr:uid="{00000000-0005-0000-0000-00004E1F0000}"/>
    <cellStyle name="一般 70" xfId="1730" xr:uid="{00000000-0005-0000-0000-00004F1F0000}"/>
    <cellStyle name="一般 70 2" xfId="7639" xr:uid="{00000000-0005-0000-0000-0000501F0000}"/>
    <cellStyle name="一般 71" xfId="1731" xr:uid="{00000000-0005-0000-0000-0000511F0000}"/>
    <cellStyle name="一般 71 2" xfId="7640" xr:uid="{00000000-0005-0000-0000-0000521F0000}"/>
    <cellStyle name="一般 72" xfId="1732" xr:uid="{00000000-0005-0000-0000-0000531F0000}"/>
    <cellStyle name="一般 72 2" xfId="7641" xr:uid="{00000000-0005-0000-0000-0000541F0000}"/>
    <cellStyle name="一般 73" xfId="1733" xr:uid="{00000000-0005-0000-0000-0000551F0000}"/>
    <cellStyle name="一般 73 2" xfId="7642" xr:uid="{00000000-0005-0000-0000-0000561F0000}"/>
    <cellStyle name="一般 74" xfId="74" xr:uid="{00000000-0005-0000-0000-0000571F0000}"/>
    <cellStyle name="一般 74 2" xfId="2209" xr:uid="{00000000-0005-0000-0000-0000581F0000}"/>
    <cellStyle name="一般 74 2 2" xfId="8075" xr:uid="{00000000-0005-0000-0000-0000591F0000}"/>
    <cellStyle name="一般 74 3" xfId="8716" xr:uid="{00000000-0005-0000-0000-00005A1F0000}"/>
    <cellStyle name="一般 75" xfId="2210" xr:uid="{00000000-0005-0000-0000-00005B1F0000}"/>
    <cellStyle name="一般 75 2" xfId="8076" xr:uid="{00000000-0005-0000-0000-00005C1F0000}"/>
    <cellStyle name="一般 76" xfId="2211" xr:uid="{00000000-0005-0000-0000-00005D1F0000}"/>
    <cellStyle name="一般 76 2" xfId="8077" xr:uid="{00000000-0005-0000-0000-00005E1F0000}"/>
    <cellStyle name="一般 77" xfId="4446" xr:uid="{00000000-0005-0000-0000-00005F1F0000}"/>
    <cellStyle name="一般 77 2" xfId="4421" xr:uid="{00000000-0005-0000-0000-0000601F0000}"/>
    <cellStyle name="一般 77 3" xfId="6122" xr:uid="{00000000-0005-0000-0000-0000611F0000}"/>
    <cellStyle name="一般 78" xfId="4447" xr:uid="{00000000-0005-0000-0000-0000621F0000}"/>
    <cellStyle name="一般 78 2" xfId="8769" xr:uid="{00000000-0005-0000-0000-0000631F0000}"/>
    <cellStyle name="一般 79" xfId="4448" xr:uid="{00000000-0005-0000-0000-0000641F0000}"/>
    <cellStyle name="一般 8" xfId="89" xr:uid="{00000000-0005-0000-0000-0000651F0000}"/>
    <cellStyle name="一般 8 2" xfId="224" xr:uid="{00000000-0005-0000-0000-0000661F0000}"/>
    <cellStyle name="一般 8 2 2" xfId="411" xr:uid="{00000000-0005-0000-0000-0000671F0000}"/>
    <cellStyle name="一般 8 2 2 2" xfId="906" xr:uid="{00000000-0005-0000-0000-0000681F0000}"/>
    <cellStyle name="一般 8 2 2 2 2" xfId="6844" xr:uid="{00000000-0005-0000-0000-0000691F0000}"/>
    <cellStyle name="一般 8 2 2 3" xfId="2212" xr:uid="{00000000-0005-0000-0000-00006A1F0000}"/>
    <cellStyle name="一般 8 2 2 3 2" xfId="8078" xr:uid="{00000000-0005-0000-0000-00006B1F0000}"/>
    <cellStyle name="一般 8 2 2 4" xfId="6410" xr:uid="{00000000-0005-0000-0000-00006C1F0000}"/>
    <cellStyle name="一般 8 2 3" xfId="469" xr:uid="{00000000-0005-0000-0000-00006D1F0000}"/>
    <cellStyle name="一般 8 2 3 2" xfId="803" xr:uid="{00000000-0005-0000-0000-00006E1F0000}"/>
    <cellStyle name="一般 8 2 3 2 2" xfId="6757" xr:uid="{00000000-0005-0000-0000-00006F1F0000}"/>
    <cellStyle name="一般 8 2 3 3" xfId="2213" xr:uid="{00000000-0005-0000-0000-0000701F0000}"/>
    <cellStyle name="一般 8 2 3 3 2" xfId="8079" xr:uid="{00000000-0005-0000-0000-0000711F0000}"/>
    <cellStyle name="一般 8 2 3 4" xfId="6465" xr:uid="{00000000-0005-0000-0000-0000721F0000}"/>
    <cellStyle name="一般 8 2 4" xfId="480" xr:uid="{00000000-0005-0000-0000-0000731F0000}"/>
    <cellStyle name="一般 8 2 4 2" xfId="907" xr:uid="{00000000-0005-0000-0000-0000741F0000}"/>
    <cellStyle name="一般 8 2 4 2 2" xfId="6845" xr:uid="{00000000-0005-0000-0000-0000751F0000}"/>
    <cellStyle name="一般 8 2 4 3" xfId="2214" xr:uid="{00000000-0005-0000-0000-0000761F0000}"/>
    <cellStyle name="一般 8 2 4 3 2" xfId="8080" xr:uid="{00000000-0005-0000-0000-0000771F0000}"/>
    <cellStyle name="一般 8 2 4 4" xfId="6476" xr:uid="{00000000-0005-0000-0000-0000781F0000}"/>
    <cellStyle name="一般 8 2 5" xfId="489" xr:uid="{00000000-0005-0000-0000-0000791F0000}"/>
    <cellStyle name="一般 8 2 5 2" xfId="802" xr:uid="{00000000-0005-0000-0000-00007A1F0000}"/>
    <cellStyle name="一般 8 2 5 2 2" xfId="6756" xr:uid="{00000000-0005-0000-0000-00007B1F0000}"/>
    <cellStyle name="一般 8 2 5 3" xfId="2215" xr:uid="{00000000-0005-0000-0000-00007C1F0000}"/>
    <cellStyle name="一般 8 2 5 3 2" xfId="8081" xr:uid="{00000000-0005-0000-0000-00007D1F0000}"/>
    <cellStyle name="一般 8 2 5 4" xfId="6485" xr:uid="{00000000-0005-0000-0000-00007E1F0000}"/>
    <cellStyle name="一般 8 2 6" xfId="6239" xr:uid="{00000000-0005-0000-0000-00007F1F0000}"/>
    <cellStyle name="一般 8 3" xfId="433" xr:uid="{00000000-0005-0000-0000-0000801F0000}"/>
    <cellStyle name="一般 8 3 2" xfId="6430" xr:uid="{00000000-0005-0000-0000-0000811F0000}"/>
    <cellStyle name="一般 8 4" xfId="454" xr:uid="{00000000-0005-0000-0000-0000821F0000}"/>
    <cellStyle name="一般 8 4 2" xfId="6450" xr:uid="{00000000-0005-0000-0000-0000831F0000}"/>
    <cellStyle name="一般 8 5" xfId="450" xr:uid="{00000000-0005-0000-0000-0000841F0000}"/>
    <cellStyle name="一般 8 5 2" xfId="6447" xr:uid="{00000000-0005-0000-0000-0000851F0000}"/>
    <cellStyle name="一般 8 6" xfId="1644" xr:uid="{00000000-0005-0000-0000-0000861F0000}"/>
    <cellStyle name="一般 8 6 2" xfId="2216" xr:uid="{00000000-0005-0000-0000-0000871F0000}"/>
    <cellStyle name="一般 8 6 2 2" xfId="8082" xr:uid="{00000000-0005-0000-0000-0000881F0000}"/>
    <cellStyle name="一般 8 6 3" xfId="7557" xr:uid="{00000000-0005-0000-0000-0000891F0000}"/>
    <cellStyle name="一般 8 7" xfId="1726" xr:uid="{00000000-0005-0000-0000-00008A1F0000}"/>
    <cellStyle name="一般 8 7 2" xfId="2217" xr:uid="{00000000-0005-0000-0000-00008B1F0000}"/>
    <cellStyle name="一般 8 7 2 2" xfId="8083" xr:uid="{00000000-0005-0000-0000-00008C1F0000}"/>
    <cellStyle name="一般 8 7 3" xfId="7635" xr:uid="{00000000-0005-0000-0000-00008D1F0000}"/>
    <cellStyle name="一般 8 8" xfId="6135" xr:uid="{00000000-0005-0000-0000-00008E1F0000}"/>
    <cellStyle name="一般 80" xfId="4449" xr:uid="{00000000-0005-0000-0000-00008F1F0000}"/>
    <cellStyle name="一般 81" xfId="6103" xr:uid="{00000000-0005-0000-0000-0000901F0000}"/>
    <cellStyle name="一般 82" xfId="77" xr:uid="{00000000-0005-0000-0000-0000911F0000}"/>
    <cellStyle name="一般 83" xfId="6114" xr:uid="{00000000-0005-0000-0000-0000921F0000}"/>
    <cellStyle name="一般 9" xfId="90" xr:uid="{00000000-0005-0000-0000-0000931F0000}"/>
    <cellStyle name="一般 9 2" xfId="225" xr:uid="{00000000-0005-0000-0000-0000941F0000}"/>
    <cellStyle name="一般 9 2 2" xfId="412" xr:uid="{00000000-0005-0000-0000-0000951F0000}"/>
    <cellStyle name="一般 9 2 2 2" xfId="801" xr:uid="{00000000-0005-0000-0000-0000961F0000}"/>
    <cellStyle name="一般 9 2 2 2 2" xfId="6755" xr:uid="{00000000-0005-0000-0000-0000971F0000}"/>
    <cellStyle name="一般 9 2 2 3" xfId="2218" xr:uid="{00000000-0005-0000-0000-0000981F0000}"/>
    <cellStyle name="一般 9 2 2 3 2" xfId="8084" xr:uid="{00000000-0005-0000-0000-0000991F0000}"/>
    <cellStyle name="一般 9 2 2 4" xfId="6411" xr:uid="{00000000-0005-0000-0000-00009A1F0000}"/>
    <cellStyle name="一般 9 2 3" xfId="470" xr:uid="{00000000-0005-0000-0000-00009B1F0000}"/>
    <cellStyle name="一般 9 2 3 2" xfId="905" xr:uid="{00000000-0005-0000-0000-00009C1F0000}"/>
    <cellStyle name="一般 9 2 3 2 2" xfId="6843" xr:uid="{00000000-0005-0000-0000-00009D1F0000}"/>
    <cellStyle name="一般 9 2 3 3" xfId="2219" xr:uid="{00000000-0005-0000-0000-00009E1F0000}"/>
    <cellStyle name="一般 9 2 3 3 2" xfId="8085" xr:uid="{00000000-0005-0000-0000-00009F1F0000}"/>
    <cellStyle name="一般 9 2 3 4" xfId="6466" xr:uid="{00000000-0005-0000-0000-0000A01F0000}"/>
    <cellStyle name="一般 9 2 4" xfId="481" xr:uid="{00000000-0005-0000-0000-0000A11F0000}"/>
    <cellStyle name="一般 9 2 4 2" xfId="800" xr:uid="{00000000-0005-0000-0000-0000A21F0000}"/>
    <cellStyle name="一般 9 2 4 2 2" xfId="6754" xr:uid="{00000000-0005-0000-0000-0000A31F0000}"/>
    <cellStyle name="一般 9 2 4 3" xfId="2220" xr:uid="{00000000-0005-0000-0000-0000A41F0000}"/>
    <cellStyle name="一般 9 2 4 3 2" xfId="8086" xr:uid="{00000000-0005-0000-0000-0000A51F0000}"/>
    <cellStyle name="一般 9 2 4 4" xfId="6477" xr:uid="{00000000-0005-0000-0000-0000A61F0000}"/>
    <cellStyle name="一般 9 2 5" xfId="490" xr:uid="{00000000-0005-0000-0000-0000A71F0000}"/>
    <cellStyle name="一般 9 2 5 2" xfId="904" xr:uid="{00000000-0005-0000-0000-0000A81F0000}"/>
    <cellStyle name="一般 9 2 5 2 2" xfId="6842" xr:uid="{00000000-0005-0000-0000-0000A91F0000}"/>
    <cellStyle name="一般 9 2 5 3" xfId="2221" xr:uid="{00000000-0005-0000-0000-0000AA1F0000}"/>
    <cellStyle name="一般 9 2 5 3 2" xfId="8087" xr:uid="{00000000-0005-0000-0000-0000AB1F0000}"/>
    <cellStyle name="一般 9 2 5 4" xfId="6486" xr:uid="{00000000-0005-0000-0000-0000AC1F0000}"/>
    <cellStyle name="一般 9 2 6" xfId="6240" xr:uid="{00000000-0005-0000-0000-0000AD1F0000}"/>
    <cellStyle name="一般 9 3" xfId="434" xr:uid="{00000000-0005-0000-0000-0000AE1F0000}"/>
    <cellStyle name="一般 9 3 2" xfId="6431" xr:uid="{00000000-0005-0000-0000-0000AF1F0000}"/>
    <cellStyle name="一般 9 4" xfId="438" xr:uid="{00000000-0005-0000-0000-0000B01F0000}"/>
    <cellStyle name="一般 9 4 2" xfId="6435" xr:uid="{00000000-0005-0000-0000-0000B11F0000}"/>
    <cellStyle name="一般 9 5" xfId="437" xr:uid="{00000000-0005-0000-0000-0000B21F0000}"/>
    <cellStyle name="一般 9 5 2" xfId="6434" xr:uid="{00000000-0005-0000-0000-0000B31F0000}"/>
    <cellStyle name="一般 9 6" xfId="1645" xr:uid="{00000000-0005-0000-0000-0000B41F0000}"/>
    <cellStyle name="一般 9 6 2" xfId="2222" xr:uid="{00000000-0005-0000-0000-0000B51F0000}"/>
    <cellStyle name="一般 9 6 2 2" xfId="8088" xr:uid="{00000000-0005-0000-0000-0000B61F0000}"/>
    <cellStyle name="一般 9 6 3" xfId="7558" xr:uid="{00000000-0005-0000-0000-0000B71F0000}"/>
    <cellStyle name="一般 9 7" xfId="1727" xr:uid="{00000000-0005-0000-0000-0000B81F0000}"/>
    <cellStyle name="一般 9 7 2" xfId="2223" xr:uid="{00000000-0005-0000-0000-0000B91F0000}"/>
    <cellStyle name="一般 9 7 2 2" xfId="8089" xr:uid="{00000000-0005-0000-0000-0000BA1F0000}"/>
    <cellStyle name="一般 9 7 3" xfId="7636" xr:uid="{00000000-0005-0000-0000-0000BB1F0000}"/>
    <cellStyle name="一般 9 8" xfId="6136" xr:uid="{00000000-0005-0000-0000-0000BC1F0000}"/>
    <cellStyle name="一般_Sheet1_A113海運一般貿易櫃(聯舜)" xfId="1" xr:uid="{00000000-0005-0000-0000-0000BD1F0000}"/>
    <cellStyle name="一般_Sheet1_A113海運一般貿易櫃(聯舜) 2" xfId="27" xr:uid="{00000000-0005-0000-0000-0000BE1F0000}"/>
    <cellStyle name="千位分隔[0] 2" xfId="226" xr:uid="{00000000-0005-0000-0000-0000BF1F0000}"/>
    <cellStyle name="好 2" xfId="227" xr:uid="{00000000-0005-0000-0000-0000C01F0000}"/>
    <cellStyle name="好 2 2" xfId="353" xr:uid="{00000000-0005-0000-0000-0000C11F0000}"/>
    <cellStyle name="好 2 2 2" xfId="903" xr:uid="{00000000-0005-0000-0000-0000C21F0000}"/>
    <cellStyle name="好 2 2 2 2" xfId="2226" xr:uid="{00000000-0005-0000-0000-0000C31F0000}"/>
    <cellStyle name="好 2 2 2 2 2" xfId="3833" xr:uid="{00000000-0005-0000-0000-0000C41F0000}"/>
    <cellStyle name="好 2 2 2 2 3" xfId="5423" xr:uid="{00000000-0005-0000-0000-0000C51F0000}"/>
    <cellStyle name="好 2 2 2 2 4" xfId="8092" xr:uid="{00000000-0005-0000-0000-0000C61F0000}"/>
    <cellStyle name="好 2 2 2 3" xfId="3082" xr:uid="{00000000-0005-0000-0000-0000C71F0000}"/>
    <cellStyle name="好 2 2 2 4" xfId="4672" xr:uid="{00000000-0005-0000-0000-0000C81F0000}"/>
    <cellStyle name="好 2 2 2 5" xfId="6841" xr:uid="{00000000-0005-0000-0000-0000C91F0000}"/>
    <cellStyle name="好 2 2 3" xfId="2225" xr:uid="{00000000-0005-0000-0000-0000CA1F0000}"/>
    <cellStyle name="好 2 2 3 2" xfId="3832" xr:uid="{00000000-0005-0000-0000-0000CB1F0000}"/>
    <cellStyle name="好 2 2 3 3" xfId="5422" xr:uid="{00000000-0005-0000-0000-0000CC1F0000}"/>
    <cellStyle name="好 2 2 3 4" xfId="8091" xr:uid="{00000000-0005-0000-0000-0000CD1F0000}"/>
    <cellStyle name="好 2 2 4" xfId="6355" xr:uid="{00000000-0005-0000-0000-0000CE1F0000}"/>
    <cellStyle name="好 2 3" xfId="799" xr:uid="{00000000-0005-0000-0000-0000CF1F0000}"/>
    <cellStyle name="好 2 3 2" xfId="2227" xr:uid="{00000000-0005-0000-0000-0000D01F0000}"/>
    <cellStyle name="好 2 3 2 2" xfId="3834" xr:uid="{00000000-0005-0000-0000-0000D11F0000}"/>
    <cellStyle name="好 2 3 2 3" xfId="5424" xr:uid="{00000000-0005-0000-0000-0000D21F0000}"/>
    <cellStyle name="好 2 3 2 4" xfId="8093" xr:uid="{00000000-0005-0000-0000-0000D31F0000}"/>
    <cellStyle name="好 2 3 3" xfId="3038" xr:uid="{00000000-0005-0000-0000-0000D41F0000}"/>
    <cellStyle name="好 2 3 4" xfId="4628" xr:uid="{00000000-0005-0000-0000-0000D51F0000}"/>
    <cellStyle name="好 2 3 5" xfId="6753" xr:uid="{00000000-0005-0000-0000-0000D61F0000}"/>
    <cellStyle name="好 2 4" xfId="1543" xr:uid="{00000000-0005-0000-0000-0000D71F0000}"/>
    <cellStyle name="好 2 4 2" xfId="2228" xr:uid="{00000000-0005-0000-0000-0000D81F0000}"/>
    <cellStyle name="好 2 4 2 2" xfId="3835" xr:uid="{00000000-0005-0000-0000-0000D91F0000}"/>
    <cellStyle name="好 2 4 2 3" xfId="5425" xr:uid="{00000000-0005-0000-0000-0000DA1F0000}"/>
    <cellStyle name="好 2 4 2 4" xfId="8094" xr:uid="{00000000-0005-0000-0000-0000DB1F0000}"/>
    <cellStyle name="好 2 4 3" xfId="7460" xr:uid="{00000000-0005-0000-0000-0000DC1F0000}"/>
    <cellStyle name="好 2 5" xfId="1662" xr:uid="{00000000-0005-0000-0000-0000DD1F0000}"/>
    <cellStyle name="好 2 5 2" xfId="2229" xr:uid="{00000000-0005-0000-0000-0000DE1F0000}"/>
    <cellStyle name="好 2 5 2 2" xfId="3836" xr:uid="{00000000-0005-0000-0000-0000DF1F0000}"/>
    <cellStyle name="好 2 5 2 3" xfId="5426" xr:uid="{00000000-0005-0000-0000-0000E01F0000}"/>
    <cellStyle name="好 2 5 2 4" xfId="8095" xr:uid="{00000000-0005-0000-0000-0000E11F0000}"/>
    <cellStyle name="好 2 5 3" xfId="7575" xr:uid="{00000000-0005-0000-0000-0000E21F0000}"/>
    <cellStyle name="好 2 6" xfId="2224" xr:uid="{00000000-0005-0000-0000-0000E31F0000}"/>
    <cellStyle name="好 2 6 2" xfId="3831" xr:uid="{00000000-0005-0000-0000-0000E41F0000}"/>
    <cellStyle name="好 2 6 3" xfId="5421" xr:uid="{00000000-0005-0000-0000-0000E51F0000}"/>
    <cellStyle name="好 2 6 4" xfId="8090" xr:uid="{00000000-0005-0000-0000-0000E61F0000}"/>
    <cellStyle name="好 2 7" xfId="6241" xr:uid="{00000000-0005-0000-0000-0000E71F0000}"/>
    <cellStyle name="好 3" xfId="228" xr:uid="{00000000-0005-0000-0000-0000E81F0000}"/>
    <cellStyle name="好 3 2" xfId="352" xr:uid="{00000000-0005-0000-0000-0000E91F0000}"/>
    <cellStyle name="好 3 2 2" xfId="902" xr:uid="{00000000-0005-0000-0000-0000EA1F0000}"/>
    <cellStyle name="好 3 2 2 2" xfId="2232" xr:uid="{00000000-0005-0000-0000-0000EB1F0000}"/>
    <cellStyle name="好 3 2 2 2 2" xfId="3839" xr:uid="{00000000-0005-0000-0000-0000EC1F0000}"/>
    <cellStyle name="好 3 2 2 2 3" xfId="5429" xr:uid="{00000000-0005-0000-0000-0000ED1F0000}"/>
    <cellStyle name="好 3 2 2 2 4" xfId="8098" xr:uid="{00000000-0005-0000-0000-0000EE1F0000}"/>
    <cellStyle name="好 3 2 2 3" xfId="3081" xr:uid="{00000000-0005-0000-0000-0000EF1F0000}"/>
    <cellStyle name="好 3 2 2 4" xfId="4671" xr:uid="{00000000-0005-0000-0000-0000F01F0000}"/>
    <cellStyle name="好 3 2 2 5" xfId="6840" xr:uid="{00000000-0005-0000-0000-0000F11F0000}"/>
    <cellStyle name="好 3 2 3" xfId="2231" xr:uid="{00000000-0005-0000-0000-0000F21F0000}"/>
    <cellStyle name="好 3 2 3 2" xfId="3838" xr:uid="{00000000-0005-0000-0000-0000F31F0000}"/>
    <cellStyle name="好 3 2 3 3" xfId="5428" xr:uid="{00000000-0005-0000-0000-0000F41F0000}"/>
    <cellStyle name="好 3 2 3 4" xfId="8097" xr:uid="{00000000-0005-0000-0000-0000F51F0000}"/>
    <cellStyle name="好 3 2 4" xfId="6354" xr:uid="{00000000-0005-0000-0000-0000F61F0000}"/>
    <cellStyle name="好 3 3" xfId="798" xr:uid="{00000000-0005-0000-0000-0000F71F0000}"/>
    <cellStyle name="好 3 3 2" xfId="2233" xr:uid="{00000000-0005-0000-0000-0000F81F0000}"/>
    <cellStyle name="好 3 3 2 2" xfId="3840" xr:uid="{00000000-0005-0000-0000-0000F91F0000}"/>
    <cellStyle name="好 3 3 2 3" xfId="5430" xr:uid="{00000000-0005-0000-0000-0000FA1F0000}"/>
    <cellStyle name="好 3 3 2 4" xfId="8099" xr:uid="{00000000-0005-0000-0000-0000FB1F0000}"/>
    <cellStyle name="好 3 3 3" xfId="3037" xr:uid="{00000000-0005-0000-0000-0000FC1F0000}"/>
    <cellStyle name="好 3 3 4" xfId="4627" xr:uid="{00000000-0005-0000-0000-0000FD1F0000}"/>
    <cellStyle name="好 3 3 5" xfId="6752" xr:uid="{00000000-0005-0000-0000-0000FE1F0000}"/>
    <cellStyle name="好 3 4" xfId="1542" xr:uid="{00000000-0005-0000-0000-0000FF1F0000}"/>
    <cellStyle name="好 3 4 2" xfId="2234" xr:uid="{00000000-0005-0000-0000-000000200000}"/>
    <cellStyle name="好 3 4 2 2" xfId="3841" xr:uid="{00000000-0005-0000-0000-000001200000}"/>
    <cellStyle name="好 3 4 2 3" xfId="5431" xr:uid="{00000000-0005-0000-0000-000002200000}"/>
    <cellStyle name="好 3 4 2 4" xfId="8100" xr:uid="{00000000-0005-0000-0000-000003200000}"/>
    <cellStyle name="好 3 4 3" xfId="7459" xr:uid="{00000000-0005-0000-0000-000004200000}"/>
    <cellStyle name="好 3 5" xfId="1661" xr:uid="{00000000-0005-0000-0000-000005200000}"/>
    <cellStyle name="好 3 5 2" xfId="2235" xr:uid="{00000000-0005-0000-0000-000006200000}"/>
    <cellStyle name="好 3 5 2 2" xfId="3842" xr:uid="{00000000-0005-0000-0000-000007200000}"/>
    <cellStyle name="好 3 5 2 3" xfId="5432" xr:uid="{00000000-0005-0000-0000-000008200000}"/>
    <cellStyle name="好 3 5 2 4" xfId="8101" xr:uid="{00000000-0005-0000-0000-000009200000}"/>
    <cellStyle name="好 3 5 3" xfId="7574" xr:uid="{00000000-0005-0000-0000-00000A200000}"/>
    <cellStyle name="好 3 6" xfId="2230" xr:uid="{00000000-0005-0000-0000-00000B200000}"/>
    <cellStyle name="好 3 6 2" xfId="3837" xr:uid="{00000000-0005-0000-0000-00000C200000}"/>
    <cellStyle name="好 3 6 3" xfId="5427" xr:uid="{00000000-0005-0000-0000-00000D200000}"/>
    <cellStyle name="好 3 6 4" xfId="8096" xr:uid="{00000000-0005-0000-0000-00000E200000}"/>
    <cellStyle name="好 3 7" xfId="6242" xr:uid="{00000000-0005-0000-0000-00000F200000}"/>
    <cellStyle name="差 2" xfId="231" xr:uid="{00000000-0005-0000-0000-000010200000}"/>
    <cellStyle name="差 2 2" xfId="349" xr:uid="{00000000-0005-0000-0000-000011200000}"/>
    <cellStyle name="差 2 2 2" xfId="1228" xr:uid="{00000000-0005-0000-0000-000012200000}"/>
    <cellStyle name="差 2 2 2 2" xfId="2280" xr:uid="{00000000-0005-0000-0000-000013200000}"/>
    <cellStyle name="差 2 2 2 2 2" xfId="3887" xr:uid="{00000000-0005-0000-0000-000014200000}"/>
    <cellStyle name="差 2 2 2 2 3" xfId="5477" xr:uid="{00000000-0005-0000-0000-000015200000}"/>
    <cellStyle name="差 2 2 2 2 4" xfId="8146" xr:uid="{00000000-0005-0000-0000-000016200000}"/>
    <cellStyle name="差 2 2 2 3" xfId="3254" xr:uid="{00000000-0005-0000-0000-000017200000}"/>
    <cellStyle name="差 2 2 2 4" xfId="4844" xr:uid="{00000000-0005-0000-0000-000018200000}"/>
    <cellStyle name="差 2 2 2 5" xfId="7147" xr:uid="{00000000-0005-0000-0000-000019200000}"/>
    <cellStyle name="差 2 2 3" xfId="2279" xr:uid="{00000000-0005-0000-0000-00001A200000}"/>
    <cellStyle name="差 2 2 3 2" xfId="3886" xr:uid="{00000000-0005-0000-0000-00001B200000}"/>
    <cellStyle name="差 2 2 3 3" xfId="5476" xr:uid="{00000000-0005-0000-0000-00001C200000}"/>
    <cellStyle name="差 2 2 3 4" xfId="8145" xr:uid="{00000000-0005-0000-0000-00001D200000}"/>
    <cellStyle name="差 2 2 4" xfId="6351" xr:uid="{00000000-0005-0000-0000-00001E200000}"/>
    <cellStyle name="差 2 3" xfId="1227" xr:uid="{00000000-0005-0000-0000-00001F200000}"/>
    <cellStyle name="差 2 3 2" xfId="2281" xr:uid="{00000000-0005-0000-0000-000020200000}"/>
    <cellStyle name="差 2 3 2 2" xfId="3888" xr:uid="{00000000-0005-0000-0000-000021200000}"/>
    <cellStyle name="差 2 3 2 3" xfId="5478" xr:uid="{00000000-0005-0000-0000-000022200000}"/>
    <cellStyle name="差 2 3 2 4" xfId="8147" xr:uid="{00000000-0005-0000-0000-000023200000}"/>
    <cellStyle name="差 2 3 3" xfId="3253" xr:uid="{00000000-0005-0000-0000-000024200000}"/>
    <cellStyle name="差 2 3 4" xfId="4843" xr:uid="{00000000-0005-0000-0000-000025200000}"/>
    <cellStyle name="差 2 3 5" xfId="7146" xr:uid="{00000000-0005-0000-0000-000026200000}"/>
    <cellStyle name="差 2 4" xfId="1539" xr:uid="{00000000-0005-0000-0000-000027200000}"/>
    <cellStyle name="差 2 4 2" xfId="2282" xr:uid="{00000000-0005-0000-0000-000028200000}"/>
    <cellStyle name="差 2 4 2 2" xfId="3889" xr:uid="{00000000-0005-0000-0000-000029200000}"/>
    <cellStyle name="差 2 4 2 3" xfId="5479" xr:uid="{00000000-0005-0000-0000-00002A200000}"/>
    <cellStyle name="差 2 4 2 4" xfId="8148" xr:uid="{00000000-0005-0000-0000-00002B200000}"/>
    <cellStyle name="差 2 4 3" xfId="7456" xr:uid="{00000000-0005-0000-0000-00002C200000}"/>
    <cellStyle name="差 2 5" xfId="1658" xr:uid="{00000000-0005-0000-0000-00002D200000}"/>
    <cellStyle name="差 2 5 2" xfId="2283" xr:uid="{00000000-0005-0000-0000-00002E200000}"/>
    <cellStyle name="差 2 5 2 2" xfId="3890" xr:uid="{00000000-0005-0000-0000-00002F200000}"/>
    <cellStyle name="差 2 5 2 3" xfId="5480" xr:uid="{00000000-0005-0000-0000-000030200000}"/>
    <cellStyle name="差 2 5 2 4" xfId="8149" xr:uid="{00000000-0005-0000-0000-000031200000}"/>
    <cellStyle name="差 2 5 3" xfId="7571" xr:uid="{00000000-0005-0000-0000-000032200000}"/>
    <cellStyle name="差 2 6" xfId="2278" xr:uid="{00000000-0005-0000-0000-000033200000}"/>
    <cellStyle name="差 2 6 2" xfId="3885" xr:uid="{00000000-0005-0000-0000-000034200000}"/>
    <cellStyle name="差 2 6 3" xfId="5475" xr:uid="{00000000-0005-0000-0000-000035200000}"/>
    <cellStyle name="差 2 6 4" xfId="8144" xr:uid="{00000000-0005-0000-0000-000036200000}"/>
    <cellStyle name="差 2 7" xfId="6245" xr:uid="{00000000-0005-0000-0000-000037200000}"/>
    <cellStyle name="差 3" xfId="232" xr:uid="{00000000-0005-0000-0000-000038200000}"/>
    <cellStyle name="差 3 2" xfId="348" xr:uid="{00000000-0005-0000-0000-000039200000}"/>
    <cellStyle name="差 3 2 2" xfId="1230" xr:uid="{00000000-0005-0000-0000-00003A200000}"/>
    <cellStyle name="差 3 2 2 2" xfId="2286" xr:uid="{00000000-0005-0000-0000-00003B200000}"/>
    <cellStyle name="差 3 2 2 2 2" xfId="3893" xr:uid="{00000000-0005-0000-0000-00003C200000}"/>
    <cellStyle name="差 3 2 2 2 3" xfId="5483" xr:uid="{00000000-0005-0000-0000-00003D200000}"/>
    <cellStyle name="差 3 2 2 2 4" xfId="8152" xr:uid="{00000000-0005-0000-0000-00003E200000}"/>
    <cellStyle name="差 3 2 2 3" xfId="3256" xr:uid="{00000000-0005-0000-0000-00003F200000}"/>
    <cellStyle name="差 3 2 2 4" xfId="4846" xr:uid="{00000000-0005-0000-0000-000040200000}"/>
    <cellStyle name="差 3 2 2 5" xfId="7149" xr:uid="{00000000-0005-0000-0000-000041200000}"/>
    <cellStyle name="差 3 2 3" xfId="2285" xr:uid="{00000000-0005-0000-0000-000042200000}"/>
    <cellStyle name="差 3 2 3 2" xfId="3892" xr:uid="{00000000-0005-0000-0000-000043200000}"/>
    <cellStyle name="差 3 2 3 3" xfId="5482" xr:uid="{00000000-0005-0000-0000-000044200000}"/>
    <cellStyle name="差 3 2 3 4" xfId="8151" xr:uid="{00000000-0005-0000-0000-000045200000}"/>
    <cellStyle name="差 3 2 4" xfId="6350" xr:uid="{00000000-0005-0000-0000-000046200000}"/>
    <cellStyle name="差 3 3" xfId="1229" xr:uid="{00000000-0005-0000-0000-000047200000}"/>
    <cellStyle name="差 3 3 2" xfId="2287" xr:uid="{00000000-0005-0000-0000-000048200000}"/>
    <cellStyle name="差 3 3 2 2" xfId="3894" xr:uid="{00000000-0005-0000-0000-000049200000}"/>
    <cellStyle name="差 3 3 2 3" xfId="5484" xr:uid="{00000000-0005-0000-0000-00004A200000}"/>
    <cellStyle name="差 3 3 2 4" xfId="8153" xr:uid="{00000000-0005-0000-0000-00004B200000}"/>
    <cellStyle name="差 3 3 3" xfId="3255" xr:uid="{00000000-0005-0000-0000-00004C200000}"/>
    <cellStyle name="差 3 3 4" xfId="4845" xr:uid="{00000000-0005-0000-0000-00004D200000}"/>
    <cellStyle name="差 3 3 5" xfId="7148" xr:uid="{00000000-0005-0000-0000-00004E200000}"/>
    <cellStyle name="差 3 4" xfId="1538" xr:uid="{00000000-0005-0000-0000-00004F200000}"/>
    <cellStyle name="差 3 4 2" xfId="2288" xr:uid="{00000000-0005-0000-0000-000050200000}"/>
    <cellStyle name="差 3 4 2 2" xfId="3895" xr:uid="{00000000-0005-0000-0000-000051200000}"/>
    <cellStyle name="差 3 4 2 3" xfId="5485" xr:uid="{00000000-0005-0000-0000-000052200000}"/>
    <cellStyle name="差 3 4 2 4" xfId="8154" xr:uid="{00000000-0005-0000-0000-000053200000}"/>
    <cellStyle name="差 3 4 3" xfId="7455" xr:uid="{00000000-0005-0000-0000-000054200000}"/>
    <cellStyle name="差 3 5" xfId="1657" xr:uid="{00000000-0005-0000-0000-000055200000}"/>
    <cellStyle name="差 3 5 2" xfId="2289" xr:uid="{00000000-0005-0000-0000-000056200000}"/>
    <cellStyle name="差 3 5 2 2" xfId="3896" xr:uid="{00000000-0005-0000-0000-000057200000}"/>
    <cellStyle name="差 3 5 2 3" xfId="5486" xr:uid="{00000000-0005-0000-0000-000058200000}"/>
    <cellStyle name="差 3 5 2 4" xfId="8155" xr:uid="{00000000-0005-0000-0000-000059200000}"/>
    <cellStyle name="差 3 5 3" xfId="7570" xr:uid="{00000000-0005-0000-0000-00005A200000}"/>
    <cellStyle name="差 3 6" xfId="2284" xr:uid="{00000000-0005-0000-0000-00005B200000}"/>
    <cellStyle name="差 3 6 2" xfId="3891" xr:uid="{00000000-0005-0000-0000-00005C200000}"/>
    <cellStyle name="差 3 6 3" xfId="5481" xr:uid="{00000000-0005-0000-0000-00005D200000}"/>
    <cellStyle name="差 3 6 4" xfId="8150" xr:uid="{00000000-0005-0000-0000-00005E200000}"/>
    <cellStyle name="差 3 7" xfId="6246" xr:uid="{00000000-0005-0000-0000-00005F200000}"/>
    <cellStyle name="常规 105 2 2" xfId="16" xr:uid="{00000000-0005-0000-0000-000060200000}"/>
    <cellStyle name="常规 11 2 2" xfId="22" xr:uid="{00000000-0005-0000-0000-000061200000}"/>
    <cellStyle name="常规 14 2" xfId="28" xr:uid="{00000000-0005-0000-0000-000062200000}"/>
    <cellStyle name="常规 14 2 2 2" xfId="30" xr:uid="{00000000-0005-0000-0000-000063200000}"/>
    <cellStyle name="常规 14 2 2 2 2" xfId="49" xr:uid="{00000000-0005-0000-0000-000064200000}"/>
    <cellStyle name="常规 2" xfId="21" xr:uid="{00000000-0005-0000-0000-000065200000}"/>
    <cellStyle name="常规 2 2" xfId="31" xr:uid="{00000000-0005-0000-0000-000066200000}"/>
    <cellStyle name="常规 2 2 2" xfId="389" xr:uid="{00000000-0005-0000-0000-000067200000}"/>
    <cellStyle name="常规 2 2 2 2" xfId="1235" xr:uid="{00000000-0005-0000-0000-000068200000}"/>
    <cellStyle name="常规 2 2 2 2 2" xfId="7154" xr:uid="{00000000-0005-0000-0000-000069200000}"/>
    <cellStyle name="常规 2 2 2 3" xfId="2302" xr:uid="{00000000-0005-0000-0000-00006A200000}"/>
    <cellStyle name="常规 2 2 2 3 2" xfId="8168" xr:uid="{00000000-0005-0000-0000-00006B200000}"/>
    <cellStyle name="常规 2 2 2 4" xfId="6390" xr:uid="{00000000-0005-0000-0000-00006C200000}"/>
    <cellStyle name="常规 2 2 3" xfId="1621" xr:uid="{00000000-0005-0000-0000-00006D200000}"/>
    <cellStyle name="常规 2 2 3 2" xfId="2303" xr:uid="{00000000-0005-0000-0000-00006E200000}"/>
    <cellStyle name="常规 2 2 3 2 2" xfId="8169" xr:uid="{00000000-0005-0000-0000-00006F200000}"/>
    <cellStyle name="常规 2 2 3 3" xfId="7536" xr:uid="{00000000-0005-0000-0000-000070200000}"/>
    <cellStyle name="常规 2 2 4" xfId="1704" xr:uid="{00000000-0005-0000-0000-000071200000}"/>
    <cellStyle name="常规 2 2 4 2" xfId="2304" xr:uid="{00000000-0005-0000-0000-000072200000}"/>
    <cellStyle name="常规 2 2 4 2 2" xfId="8170" xr:uid="{00000000-0005-0000-0000-000073200000}"/>
    <cellStyle name="常规 2 2 4 3" xfId="7615" xr:uid="{00000000-0005-0000-0000-000074200000}"/>
    <cellStyle name="常规 2 2 5" xfId="8776" xr:uid="{00000000-0005-0000-0000-000075200000}"/>
    <cellStyle name="常规 2 2 6" xfId="6250" xr:uid="{00000000-0005-0000-0000-000076200000}"/>
    <cellStyle name="常规 2 2 7" xfId="236" xr:uid="{00000000-0005-0000-0000-000077200000}"/>
    <cellStyle name="常规 2 3" xfId="237" xr:uid="{00000000-0005-0000-0000-000078200000}"/>
    <cellStyle name="常规 2 3 2" xfId="390" xr:uid="{00000000-0005-0000-0000-000079200000}"/>
    <cellStyle name="常规 2 3 2 2" xfId="1236" xr:uid="{00000000-0005-0000-0000-00007A200000}"/>
    <cellStyle name="常规 2 3 2 2 2" xfId="7155" xr:uid="{00000000-0005-0000-0000-00007B200000}"/>
    <cellStyle name="常规 2 3 2 3" xfId="2305" xr:uid="{00000000-0005-0000-0000-00007C200000}"/>
    <cellStyle name="常规 2 3 2 3 2" xfId="8171" xr:uid="{00000000-0005-0000-0000-00007D200000}"/>
    <cellStyle name="常规 2 3 2 4" xfId="6391" xr:uid="{00000000-0005-0000-0000-00007E200000}"/>
    <cellStyle name="常规 2 3 3" xfId="1622" xr:uid="{00000000-0005-0000-0000-00007F200000}"/>
    <cellStyle name="常规 2 3 3 2" xfId="2306" xr:uid="{00000000-0005-0000-0000-000080200000}"/>
    <cellStyle name="常规 2 3 3 2 2" xfId="8172" xr:uid="{00000000-0005-0000-0000-000081200000}"/>
    <cellStyle name="常规 2 3 3 3" xfId="7537" xr:uid="{00000000-0005-0000-0000-000082200000}"/>
    <cellStyle name="常规 2 3 4" xfId="1705" xr:uid="{00000000-0005-0000-0000-000083200000}"/>
    <cellStyle name="常规 2 3 4 2" xfId="2307" xr:uid="{00000000-0005-0000-0000-000084200000}"/>
    <cellStyle name="常规 2 3 4 2 2" xfId="8173" xr:uid="{00000000-0005-0000-0000-000085200000}"/>
    <cellStyle name="常规 2 3 4 3" xfId="7616" xr:uid="{00000000-0005-0000-0000-000086200000}"/>
    <cellStyle name="常规 2 3 5" xfId="6251" xr:uid="{00000000-0005-0000-0000-000087200000}"/>
    <cellStyle name="常规 2 4" xfId="238" xr:uid="{00000000-0005-0000-0000-000088200000}"/>
    <cellStyle name="常规 2 4 2" xfId="391" xr:uid="{00000000-0005-0000-0000-000089200000}"/>
    <cellStyle name="常规 2 4 2 2" xfId="1237" xr:uid="{00000000-0005-0000-0000-00008A200000}"/>
    <cellStyle name="常规 2 4 2 2 2" xfId="7156" xr:uid="{00000000-0005-0000-0000-00008B200000}"/>
    <cellStyle name="常规 2 4 2 3" xfId="2308" xr:uid="{00000000-0005-0000-0000-00008C200000}"/>
    <cellStyle name="常规 2 4 2 3 2" xfId="8174" xr:uid="{00000000-0005-0000-0000-00008D200000}"/>
    <cellStyle name="常规 2 4 2 4" xfId="6392" xr:uid="{00000000-0005-0000-0000-00008E200000}"/>
    <cellStyle name="常规 2 4 3" xfId="1623" xr:uid="{00000000-0005-0000-0000-00008F200000}"/>
    <cellStyle name="常规 2 4 3 2" xfId="2309" xr:uid="{00000000-0005-0000-0000-000090200000}"/>
    <cellStyle name="常规 2 4 3 2 2" xfId="8175" xr:uid="{00000000-0005-0000-0000-000091200000}"/>
    <cellStyle name="常规 2 4 3 3" xfId="7538" xr:uid="{00000000-0005-0000-0000-000092200000}"/>
    <cellStyle name="常规 2 4 4" xfId="1706" xr:uid="{00000000-0005-0000-0000-000093200000}"/>
    <cellStyle name="常规 2 4 4 2" xfId="2310" xr:uid="{00000000-0005-0000-0000-000094200000}"/>
    <cellStyle name="常规 2 4 4 2 2" xfId="8176" xr:uid="{00000000-0005-0000-0000-000095200000}"/>
    <cellStyle name="常规 2 4 4 3" xfId="7617" xr:uid="{00000000-0005-0000-0000-000096200000}"/>
    <cellStyle name="常规 2 4 5" xfId="6252" xr:uid="{00000000-0005-0000-0000-000097200000}"/>
    <cellStyle name="常规 2 5" xfId="239" xr:uid="{00000000-0005-0000-0000-000098200000}"/>
    <cellStyle name="常规 2 5 2" xfId="388" xr:uid="{00000000-0005-0000-0000-000099200000}"/>
    <cellStyle name="常规 2 5 2 2" xfId="1238" xr:uid="{00000000-0005-0000-0000-00009A200000}"/>
    <cellStyle name="常规 2 5 2 3" xfId="2311" xr:uid="{00000000-0005-0000-0000-00009B200000}"/>
    <cellStyle name="常规 2 5 3" xfId="1620" xr:uid="{00000000-0005-0000-0000-00009C200000}"/>
    <cellStyle name="常规 2 5 3 2" xfId="2312" xr:uid="{00000000-0005-0000-0000-00009D200000}"/>
    <cellStyle name="常规 2 5 4" xfId="1703" xr:uid="{00000000-0005-0000-0000-00009E200000}"/>
    <cellStyle name="常规 2 5 4 2" xfId="2313" xr:uid="{00000000-0005-0000-0000-00009F200000}"/>
    <cellStyle name="常规 2 6" xfId="6249" xr:uid="{00000000-0005-0000-0000-0000A0200000}"/>
    <cellStyle name="常规 2 7" xfId="8775" xr:uid="{00000000-0005-0000-0000-0000A1200000}"/>
    <cellStyle name="常规 2 8" xfId="6120" xr:uid="{00000000-0005-0000-0000-0000A2200000}"/>
    <cellStyle name="常规 2 8 2 2 2" xfId="18" xr:uid="{00000000-0005-0000-0000-0000A3200000}"/>
    <cellStyle name="常规 2 8 6" xfId="19" xr:uid="{00000000-0005-0000-0000-0000A4200000}"/>
    <cellStyle name="常规 2 9" xfId="235" xr:uid="{00000000-0005-0000-0000-0000A5200000}"/>
    <cellStyle name="常规 22" xfId="26" xr:uid="{00000000-0005-0000-0000-0000A6200000}"/>
    <cellStyle name="常规 22 2" xfId="11" xr:uid="{00000000-0005-0000-0000-0000A7200000}"/>
    <cellStyle name="常规 22 2 2" xfId="6109" xr:uid="{00000000-0005-0000-0000-0000A8200000}"/>
    <cellStyle name="常规 22 3" xfId="6111" xr:uid="{00000000-0005-0000-0000-0000A9200000}"/>
    <cellStyle name="常规 22 4" xfId="6106" xr:uid="{00000000-0005-0000-0000-0000AA200000}"/>
    <cellStyle name="常规 27" xfId="34" xr:uid="{00000000-0005-0000-0000-0000AB200000}"/>
    <cellStyle name="常规 3" xfId="32" xr:uid="{00000000-0005-0000-0000-0000AC200000}"/>
    <cellStyle name="常规 3 2" xfId="241" xr:uid="{00000000-0005-0000-0000-0000AD200000}"/>
    <cellStyle name="常规 3 2 2" xfId="392" xr:uid="{00000000-0005-0000-0000-0000AE200000}"/>
    <cellStyle name="常规 3 2 2 2" xfId="1240" xr:uid="{00000000-0005-0000-0000-0000AF200000}"/>
    <cellStyle name="常规 3 2 2 2 2" xfId="2316" xr:uid="{00000000-0005-0000-0000-0000B0200000}"/>
    <cellStyle name="常规 3 2 2 2 2 2" xfId="3911" xr:uid="{00000000-0005-0000-0000-0000B1200000}"/>
    <cellStyle name="常规 3 2 2 2 2 3" xfId="5501" xr:uid="{00000000-0005-0000-0000-0000B2200000}"/>
    <cellStyle name="常规 3 2 2 2 2 4" xfId="8179" xr:uid="{00000000-0005-0000-0000-0000B3200000}"/>
    <cellStyle name="常规 3 2 2 2 3" xfId="7158" xr:uid="{00000000-0005-0000-0000-0000B4200000}"/>
    <cellStyle name="常规 3 2 2 3" xfId="2315" xr:uid="{00000000-0005-0000-0000-0000B5200000}"/>
    <cellStyle name="常规 3 2 2 3 2" xfId="3910" xr:uid="{00000000-0005-0000-0000-0000B6200000}"/>
    <cellStyle name="常规 3 2 2 3 3" xfId="5500" xr:uid="{00000000-0005-0000-0000-0000B7200000}"/>
    <cellStyle name="常规 3 2 2 3 4" xfId="8178" xr:uid="{00000000-0005-0000-0000-0000B8200000}"/>
    <cellStyle name="常规 3 2 2 4" xfId="6393" xr:uid="{00000000-0005-0000-0000-0000B9200000}"/>
    <cellStyle name="常规 3 2 3" xfId="1239" xr:uid="{00000000-0005-0000-0000-0000BA200000}"/>
    <cellStyle name="常规 3 2 3 2" xfId="2317" xr:uid="{00000000-0005-0000-0000-0000BB200000}"/>
    <cellStyle name="常规 3 2 3 2 2" xfId="3912" xr:uid="{00000000-0005-0000-0000-0000BC200000}"/>
    <cellStyle name="常规 3 2 3 2 3" xfId="5502" xr:uid="{00000000-0005-0000-0000-0000BD200000}"/>
    <cellStyle name="常规 3 2 3 2 4" xfId="8180" xr:uid="{00000000-0005-0000-0000-0000BE200000}"/>
    <cellStyle name="常规 3 2 3 3" xfId="7157" xr:uid="{00000000-0005-0000-0000-0000BF200000}"/>
    <cellStyle name="常规 3 2 4" xfId="1624" xr:uid="{00000000-0005-0000-0000-0000C0200000}"/>
    <cellStyle name="常规 3 2 4 2" xfId="2318" xr:uid="{00000000-0005-0000-0000-0000C1200000}"/>
    <cellStyle name="常规 3 2 4 2 2" xfId="3913" xr:uid="{00000000-0005-0000-0000-0000C2200000}"/>
    <cellStyle name="常规 3 2 4 2 3" xfId="5503" xr:uid="{00000000-0005-0000-0000-0000C3200000}"/>
    <cellStyle name="常规 3 2 4 2 4" xfId="8181" xr:uid="{00000000-0005-0000-0000-0000C4200000}"/>
    <cellStyle name="常规 3 2 4 3" xfId="7539" xr:uid="{00000000-0005-0000-0000-0000C5200000}"/>
    <cellStyle name="常规 3 2 5" xfId="1707" xr:uid="{00000000-0005-0000-0000-0000C6200000}"/>
    <cellStyle name="常规 3 2 5 2" xfId="2319" xr:uid="{00000000-0005-0000-0000-0000C7200000}"/>
    <cellStyle name="常规 3 2 5 2 2" xfId="3914" xr:uid="{00000000-0005-0000-0000-0000C8200000}"/>
    <cellStyle name="常规 3 2 5 2 3" xfId="5504" xr:uid="{00000000-0005-0000-0000-0000C9200000}"/>
    <cellStyle name="常规 3 2 5 2 4" xfId="8182" xr:uid="{00000000-0005-0000-0000-0000CA200000}"/>
    <cellStyle name="常规 3 2 5 3" xfId="7618" xr:uid="{00000000-0005-0000-0000-0000CB200000}"/>
    <cellStyle name="常规 3 2 6" xfId="2314" xr:uid="{00000000-0005-0000-0000-0000CC200000}"/>
    <cellStyle name="常规 3 2 6 2" xfId="3909" xr:uid="{00000000-0005-0000-0000-0000CD200000}"/>
    <cellStyle name="常规 3 2 6 3" xfId="5499" xr:uid="{00000000-0005-0000-0000-0000CE200000}"/>
    <cellStyle name="常规 3 2 6 4" xfId="8177" xr:uid="{00000000-0005-0000-0000-0000CF200000}"/>
    <cellStyle name="常规 3 2 7" xfId="8778" xr:uid="{00000000-0005-0000-0000-0000D0200000}"/>
    <cellStyle name="常规 3 2 8" xfId="6254" xr:uid="{00000000-0005-0000-0000-0000D1200000}"/>
    <cellStyle name="常规 3 3" xfId="350" xr:uid="{00000000-0005-0000-0000-0000D2200000}"/>
    <cellStyle name="常规 3 3 2" xfId="1241" xr:uid="{00000000-0005-0000-0000-0000D3200000}"/>
    <cellStyle name="常规 3 3 2 2" xfId="7159" xr:uid="{00000000-0005-0000-0000-0000D4200000}"/>
    <cellStyle name="常规 3 3 3" xfId="2320" xr:uid="{00000000-0005-0000-0000-0000D5200000}"/>
    <cellStyle name="常规 3 3 3 2" xfId="8183" xr:uid="{00000000-0005-0000-0000-0000D6200000}"/>
    <cellStyle name="常规 3 3 4" xfId="6352" xr:uid="{00000000-0005-0000-0000-0000D7200000}"/>
    <cellStyle name="常规 3 4" xfId="1540" xr:uid="{00000000-0005-0000-0000-0000D8200000}"/>
    <cellStyle name="常规 3 4 2" xfId="2321" xr:uid="{00000000-0005-0000-0000-0000D9200000}"/>
    <cellStyle name="常规 3 4 2 2" xfId="8184" xr:uid="{00000000-0005-0000-0000-0000DA200000}"/>
    <cellStyle name="常规 3 4 3" xfId="7457" xr:uid="{00000000-0005-0000-0000-0000DB200000}"/>
    <cellStyle name="常规 3 5" xfId="1659" xr:uid="{00000000-0005-0000-0000-0000DC200000}"/>
    <cellStyle name="常规 3 5 2" xfId="2322" xr:uid="{00000000-0005-0000-0000-0000DD200000}"/>
    <cellStyle name="常规 3 5 2 2" xfId="8185" xr:uid="{00000000-0005-0000-0000-0000DE200000}"/>
    <cellStyle name="常规 3 5 3" xfId="7572" xr:uid="{00000000-0005-0000-0000-0000DF200000}"/>
    <cellStyle name="常规 3 6" xfId="8777" xr:uid="{00000000-0005-0000-0000-0000E0200000}"/>
    <cellStyle name="常规 3 7" xfId="6253" xr:uid="{00000000-0005-0000-0000-0000E1200000}"/>
    <cellStyle name="常规 3 8" xfId="240" xr:uid="{00000000-0005-0000-0000-0000E2200000}"/>
    <cellStyle name="常规 4" xfId="4" xr:uid="{00000000-0005-0000-0000-0000E3200000}"/>
    <cellStyle name="常规 4 2" xfId="17" xr:uid="{00000000-0005-0000-0000-0000E4200000}"/>
    <cellStyle name="常规 4 2 10" xfId="243" xr:uid="{00000000-0005-0000-0000-0000E5200000}"/>
    <cellStyle name="常规 4 2 2" xfId="394" xr:uid="{00000000-0005-0000-0000-0000E6200000}"/>
    <cellStyle name="常规 4 2 2 2" xfId="572" xr:uid="{00000000-0005-0000-0000-0000E7200000}"/>
    <cellStyle name="常规 4 2 2 2 2" xfId="1244" xr:uid="{00000000-0005-0000-0000-0000E8200000}"/>
    <cellStyle name="常规 4 2 2 2 2 2" xfId="35" xr:uid="{00000000-0005-0000-0000-0000E9200000}"/>
    <cellStyle name="常规 4 2 2 2 2 2 2" xfId="7163" xr:uid="{00000000-0005-0000-0000-0000EA200000}"/>
    <cellStyle name="常规 4 2 2 2 2 2 3" xfId="1245" xr:uid="{00000000-0005-0000-0000-0000EB200000}"/>
    <cellStyle name="常规 4 2 2 2 2 3" xfId="7162" xr:uid="{00000000-0005-0000-0000-0000EC200000}"/>
    <cellStyle name="常规 4 2 2 2 3" xfId="2324" xr:uid="{00000000-0005-0000-0000-0000ED200000}"/>
    <cellStyle name="常规 4 2 2 3" xfId="628" xr:uid="{00000000-0005-0000-0000-0000EE200000}"/>
    <cellStyle name="常规 4 2 2 3 2" xfId="1246" xr:uid="{00000000-0005-0000-0000-0000EF200000}"/>
    <cellStyle name="常规 4 2 2 3 2 2" xfId="1247" xr:uid="{00000000-0005-0000-0000-0000F0200000}"/>
    <cellStyle name="常规 4 2 2 3 2 2 2" xfId="7165" xr:uid="{00000000-0005-0000-0000-0000F1200000}"/>
    <cellStyle name="常规 4 2 2 3 2 3" xfId="7164" xr:uid="{00000000-0005-0000-0000-0000F2200000}"/>
    <cellStyle name="常规 4 2 2 3 3" xfId="2325" xr:uid="{00000000-0005-0000-0000-0000F3200000}"/>
    <cellStyle name="常规 4 2 2 4" xfId="953" xr:uid="{00000000-0005-0000-0000-0000F4200000}"/>
    <cellStyle name="常规 4 2 2 4 2" xfId="1248" xr:uid="{00000000-0005-0000-0000-0000F5200000}"/>
    <cellStyle name="常规 4 2 2 4 2 2" xfId="7166" xr:uid="{00000000-0005-0000-0000-0000F6200000}"/>
    <cellStyle name="常规 4 2 2 4 3" xfId="2326" xr:uid="{00000000-0005-0000-0000-0000F7200000}"/>
    <cellStyle name="常规 4 2 2 5" xfId="1243" xr:uid="{00000000-0005-0000-0000-0000F8200000}"/>
    <cellStyle name="常规 4 2 2 5 2" xfId="7161" xr:uid="{00000000-0005-0000-0000-0000F9200000}"/>
    <cellStyle name="常规 4 2 2 6" xfId="2323" xr:uid="{00000000-0005-0000-0000-0000FA200000}"/>
    <cellStyle name="常规 4 2 2 6 2" xfId="8186" xr:uid="{00000000-0005-0000-0000-0000FB200000}"/>
    <cellStyle name="常规 4 2 2 7" xfId="6395" xr:uid="{00000000-0005-0000-0000-0000FC200000}"/>
    <cellStyle name="常规 4 2 3" xfId="570" xr:uid="{00000000-0005-0000-0000-0000FD200000}"/>
    <cellStyle name="常规 4 2 3 2" xfId="1249" xr:uid="{00000000-0005-0000-0000-0000FE200000}"/>
    <cellStyle name="常规 4 2 3 2 2" xfId="1250" xr:uid="{00000000-0005-0000-0000-0000FF200000}"/>
    <cellStyle name="常规 4 2 3 2 2 2" xfId="7168" xr:uid="{00000000-0005-0000-0000-000000210000}"/>
    <cellStyle name="常规 4 2 3 2 3" xfId="7167" xr:uid="{00000000-0005-0000-0000-000001210000}"/>
    <cellStyle name="常规 4 2 4" xfId="610" xr:uid="{00000000-0005-0000-0000-000002210000}"/>
    <cellStyle name="常规 4 2 4 2" xfId="1251" xr:uid="{00000000-0005-0000-0000-000003210000}"/>
    <cellStyle name="常规 4 2 4 2 2" xfId="1252" xr:uid="{00000000-0005-0000-0000-000004210000}"/>
    <cellStyle name="常规 4 2 4 2 2 2" xfId="7170" xr:uid="{00000000-0005-0000-0000-000005210000}"/>
    <cellStyle name="常规 4 2 4 2 3" xfId="7169" xr:uid="{00000000-0005-0000-0000-000006210000}"/>
    <cellStyle name="常规 4 2 5" xfId="858" xr:uid="{00000000-0005-0000-0000-000007210000}"/>
    <cellStyle name="常规 4 2 5 2" xfId="1253" xr:uid="{00000000-0005-0000-0000-000008210000}"/>
    <cellStyle name="常规 4 2 5 2 2" xfId="7171" xr:uid="{00000000-0005-0000-0000-000009210000}"/>
    <cellStyle name="常规 4 2 6" xfId="1242" xr:uid="{00000000-0005-0000-0000-00000A210000}"/>
    <cellStyle name="常规 4 2 6 2" xfId="7160" xr:uid="{00000000-0005-0000-0000-00000B210000}"/>
    <cellStyle name="常规 4 2 7" xfId="1626" xr:uid="{00000000-0005-0000-0000-00000C210000}"/>
    <cellStyle name="常规 4 2 7 2" xfId="2327" xr:uid="{00000000-0005-0000-0000-00000D210000}"/>
    <cellStyle name="常规 4 2 7 2 2" xfId="8187" xr:uid="{00000000-0005-0000-0000-00000E210000}"/>
    <cellStyle name="常规 4 2 7 3" xfId="7541" xr:uid="{00000000-0005-0000-0000-00000F210000}"/>
    <cellStyle name="常规 4 2 8" xfId="1709" xr:uid="{00000000-0005-0000-0000-000010210000}"/>
    <cellStyle name="常规 4 2 8 2" xfId="2328" xr:uid="{00000000-0005-0000-0000-000011210000}"/>
    <cellStyle name="常规 4 2 8 2 2" xfId="8188" xr:uid="{00000000-0005-0000-0000-000012210000}"/>
    <cellStyle name="常规 4 2 8 3" xfId="7620" xr:uid="{00000000-0005-0000-0000-000013210000}"/>
    <cellStyle name="常规 4 2 9" xfId="6256" xr:uid="{00000000-0005-0000-0000-000014210000}"/>
    <cellStyle name="常规 4 3" xfId="244" xr:uid="{00000000-0005-0000-0000-000015210000}"/>
    <cellStyle name="常规 4 3 2" xfId="393" xr:uid="{00000000-0005-0000-0000-000016210000}"/>
    <cellStyle name="常规 4 3 2 2" xfId="1255" xr:uid="{00000000-0005-0000-0000-000017210000}"/>
    <cellStyle name="常规 4 3 2 2 2" xfId="2331" xr:uid="{00000000-0005-0000-0000-000018210000}"/>
    <cellStyle name="常规 4 3 2 2 2 2" xfId="3917" xr:uid="{00000000-0005-0000-0000-000019210000}"/>
    <cellStyle name="常规 4 3 2 2 2 3" xfId="5507" xr:uid="{00000000-0005-0000-0000-00001A210000}"/>
    <cellStyle name="常规 4 3 2 2 2 4" xfId="8191" xr:uid="{00000000-0005-0000-0000-00001B210000}"/>
    <cellStyle name="常规 4 3 2 2 3" xfId="7173" xr:uid="{00000000-0005-0000-0000-00001C210000}"/>
    <cellStyle name="常规 4 3 2 3" xfId="2330" xr:uid="{00000000-0005-0000-0000-00001D210000}"/>
    <cellStyle name="常规 4 3 2 3 2" xfId="3916" xr:uid="{00000000-0005-0000-0000-00001E210000}"/>
    <cellStyle name="常规 4 3 2 3 3" xfId="5506" xr:uid="{00000000-0005-0000-0000-00001F210000}"/>
    <cellStyle name="常规 4 3 2 3 4" xfId="8190" xr:uid="{00000000-0005-0000-0000-000020210000}"/>
    <cellStyle name="常规 4 3 2 4" xfId="6394" xr:uid="{00000000-0005-0000-0000-000021210000}"/>
    <cellStyle name="常规 4 3 3" xfId="1254" xr:uid="{00000000-0005-0000-0000-000022210000}"/>
    <cellStyle name="常规 4 3 3 2" xfId="2332" xr:uid="{00000000-0005-0000-0000-000023210000}"/>
    <cellStyle name="常规 4 3 3 2 2" xfId="3918" xr:uid="{00000000-0005-0000-0000-000024210000}"/>
    <cellStyle name="常规 4 3 3 2 3" xfId="5508" xr:uid="{00000000-0005-0000-0000-000025210000}"/>
    <cellStyle name="常规 4 3 3 2 4" xfId="8192" xr:uid="{00000000-0005-0000-0000-000026210000}"/>
    <cellStyle name="常规 4 3 3 3" xfId="7172" xr:uid="{00000000-0005-0000-0000-000027210000}"/>
    <cellStyle name="常规 4 3 4" xfId="1625" xr:uid="{00000000-0005-0000-0000-000028210000}"/>
    <cellStyle name="常规 4 3 4 2" xfId="2333" xr:uid="{00000000-0005-0000-0000-000029210000}"/>
    <cellStyle name="常规 4 3 4 2 2" xfId="3919" xr:uid="{00000000-0005-0000-0000-00002A210000}"/>
    <cellStyle name="常规 4 3 4 2 3" xfId="5509" xr:uid="{00000000-0005-0000-0000-00002B210000}"/>
    <cellStyle name="常规 4 3 4 2 4" xfId="8193" xr:uid="{00000000-0005-0000-0000-00002C210000}"/>
    <cellStyle name="常规 4 3 4 3" xfId="7540" xr:uid="{00000000-0005-0000-0000-00002D210000}"/>
    <cellStyle name="常规 4 3 5" xfId="1708" xr:uid="{00000000-0005-0000-0000-00002E210000}"/>
    <cellStyle name="常规 4 3 5 2" xfId="2334" xr:uid="{00000000-0005-0000-0000-00002F210000}"/>
    <cellStyle name="常规 4 3 5 2 2" xfId="3920" xr:uid="{00000000-0005-0000-0000-000030210000}"/>
    <cellStyle name="常规 4 3 5 2 3" xfId="5510" xr:uid="{00000000-0005-0000-0000-000031210000}"/>
    <cellStyle name="常规 4 3 5 2 4" xfId="8194" xr:uid="{00000000-0005-0000-0000-000032210000}"/>
    <cellStyle name="常规 4 3 5 3" xfId="7619" xr:uid="{00000000-0005-0000-0000-000033210000}"/>
    <cellStyle name="常规 4 3 6" xfId="2329" xr:uid="{00000000-0005-0000-0000-000034210000}"/>
    <cellStyle name="常规 4 3 6 2" xfId="3915" xr:uid="{00000000-0005-0000-0000-000035210000}"/>
    <cellStyle name="常规 4 3 6 3" xfId="5505" xr:uid="{00000000-0005-0000-0000-000036210000}"/>
    <cellStyle name="常规 4 3 6 4" xfId="8189" xr:uid="{00000000-0005-0000-0000-000037210000}"/>
    <cellStyle name="常规 4 3 7" xfId="6257" xr:uid="{00000000-0005-0000-0000-000038210000}"/>
    <cellStyle name="常规 4 4" xfId="351" xr:uid="{00000000-0005-0000-0000-000039210000}"/>
    <cellStyle name="常规 4 4 2" xfId="1256" xr:uid="{00000000-0005-0000-0000-00003A210000}"/>
    <cellStyle name="常规 4 4 2 2" xfId="7174" xr:uid="{00000000-0005-0000-0000-00003B210000}"/>
    <cellStyle name="常规 4 4 3" xfId="2335" xr:uid="{00000000-0005-0000-0000-00003C210000}"/>
    <cellStyle name="常规 4 4 3 2" xfId="8195" xr:uid="{00000000-0005-0000-0000-00003D210000}"/>
    <cellStyle name="常规 4 4 4" xfId="6353" xr:uid="{00000000-0005-0000-0000-00003E210000}"/>
    <cellStyle name="常规 4 5" xfId="1541" xr:uid="{00000000-0005-0000-0000-00003F210000}"/>
    <cellStyle name="常规 4 5 2" xfId="2336" xr:uid="{00000000-0005-0000-0000-000040210000}"/>
    <cellStyle name="常规 4 5 2 2" xfId="8196" xr:uid="{00000000-0005-0000-0000-000041210000}"/>
    <cellStyle name="常规 4 5 3" xfId="7458" xr:uid="{00000000-0005-0000-0000-000042210000}"/>
    <cellStyle name="常规 4 6" xfId="20" xr:uid="{00000000-0005-0000-0000-000043210000}"/>
    <cellStyle name="常规 4 6 2" xfId="2337" xr:uid="{00000000-0005-0000-0000-000044210000}"/>
    <cellStyle name="常规 4 6 2 2" xfId="8197" xr:uid="{00000000-0005-0000-0000-000045210000}"/>
    <cellStyle name="常规 4 6 3" xfId="7573" xr:uid="{00000000-0005-0000-0000-000046210000}"/>
    <cellStyle name="常规 4 6 4" xfId="1660" xr:uid="{00000000-0005-0000-0000-000047210000}"/>
    <cellStyle name="常规 4 6 6" xfId="9" xr:uid="{00000000-0005-0000-0000-000048210000}"/>
    <cellStyle name="常规 4 7" xfId="8779" xr:uid="{00000000-0005-0000-0000-000049210000}"/>
    <cellStyle name="常规 4 8" xfId="6255" xr:uid="{00000000-0005-0000-0000-00004A210000}"/>
    <cellStyle name="常规 4 9" xfId="242" xr:uid="{00000000-0005-0000-0000-00004B210000}"/>
    <cellStyle name="常规 40" xfId="12" xr:uid="{00000000-0005-0000-0000-00004C210000}"/>
    <cellStyle name="常规 5" xfId="6" xr:uid="{00000000-0005-0000-0000-00004D210000}"/>
    <cellStyle name="常规 5 10" xfId="9721" xr:uid="{00000000-0005-0000-0000-00004E210000}"/>
    <cellStyle name="常规 5 2" xfId="45" xr:uid="{00000000-0005-0000-0000-00004F210000}"/>
    <cellStyle name="常规 5 2 2" xfId="395" xr:uid="{00000000-0005-0000-0000-000050210000}"/>
    <cellStyle name="常规 5 2 2 2" xfId="1257" xr:uid="{00000000-0005-0000-0000-000051210000}"/>
    <cellStyle name="常规 5 2 2 3" xfId="2338" xr:uid="{00000000-0005-0000-0000-000052210000}"/>
    <cellStyle name="常规 5 2 3" xfId="1627" xr:uid="{00000000-0005-0000-0000-000053210000}"/>
    <cellStyle name="常规 5 2 3 2" xfId="2339" xr:uid="{00000000-0005-0000-0000-000054210000}"/>
    <cellStyle name="常规 5 2 4" xfId="1710" xr:uid="{00000000-0005-0000-0000-000055210000}"/>
    <cellStyle name="常规 5 2 4 2" xfId="2340" xr:uid="{00000000-0005-0000-0000-000056210000}"/>
    <cellStyle name="常规 5 2 5" xfId="6259" xr:uid="{00000000-0005-0000-0000-000057210000}"/>
    <cellStyle name="常规 5 2 6" xfId="8785" xr:uid="{00000000-0005-0000-0000-000058210000}"/>
    <cellStyle name="常规 5 2 7" xfId="6121" xr:uid="{00000000-0005-0000-0000-000059210000}"/>
    <cellStyle name="常规 5 2 8" xfId="246" xr:uid="{00000000-0005-0000-0000-00005A210000}"/>
    <cellStyle name="常规 5 2 9" xfId="72" xr:uid="{00000000-0005-0000-0000-00005B210000}"/>
    <cellStyle name="常规 5 3" xfId="384" xr:uid="{00000000-0005-0000-0000-00005C210000}"/>
    <cellStyle name="常规 5 3 2" xfId="1258" xr:uid="{00000000-0005-0000-0000-00005D210000}"/>
    <cellStyle name="常规 5 3 2 2" xfId="7175" xr:uid="{00000000-0005-0000-0000-00005E210000}"/>
    <cellStyle name="常规 5 3 3" xfId="2341" xr:uid="{00000000-0005-0000-0000-00005F210000}"/>
    <cellStyle name="常规 5 3 3 2" xfId="8198" xr:uid="{00000000-0005-0000-0000-000060210000}"/>
    <cellStyle name="常规 5 3 4" xfId="6386" xr:uid="{00000000-0005-0000-0000-000061210000}"/>
    <cellStyle name="常规 5 4" xfId="1576" xr:uid="{00000000-0005-0000-0000-000062210000}"/>
    <cellStyle name="常规 5 4 2" xfId="2342" xr:uid="{00000000-0005-0000-0000-000063210000}"/>
    <cellStyle name="常规 5 4 2 2" xfId="8199" xr:uid="{00000000-0005-0000-0000-000064210000}"/>
    <cellStyle name="常规 5 4 3" xfId="7493" xr:uid="{00000000-0005-0000-0000-000065210000}"/>
    <cellStyle name="常规 5 5" xfId="1695" xr:uid="{00000000-0005-0000-0000-000066210000}"/>
    <cellStyle name="常规 5 5 2" xfId="2343" xr:uid="{00000000-0005-0000-0000-000067210000}"/>
    <cellStyle name="常规 5 5 2 2" xfId="8200" xr:uid="{00000000-0005-0000-0000-000068210000}"/>
    <cellStyle name="常规 5 5 3" xfId="7608" xr:uid="{00000000-0005-0000-0000-000069210000}"/>
    <cellStyle name="常规 5 6" xfId="245" xr:uid="{00000000-0005-0000-0000-00006A210000}"/>
    <cellStyle name="常规 5 6 2" xfId="6258" xr:uid="{00000000-0005-0000-0000-00006B210000}"/>
    <cellStyle name="常规 5 7" xfId="8770" xr:uid="{00000000-0005-0000-0000-00006C210000}"/>
    <cellStyle name="常规 5 8" xfId="6117" xr:uid="{00000000-0005-0000-0000-00006D210000}"/>
    <cellStyle name="常规 5 9" xfId="8786" xr:uid="{00000000-0005-0000-0000-00006E210000}"/>
    <cellStyle name="常规 6" xfId="33" xr:uid="{00000000-0005-0000-0000-00006F210000}"/>
    <cellStyle name="常规 6 2" xfId="248" xr:uid="{00000000-0005-0000-0000-000070210000}"/>
    <cellStyle name="常规 6 2 2" xfId="396" xr:uid="{00000000-0005-0000-0000-000071210000}"/>
    <cellStyle name="常规 6 2 2 2" xfId="573" xr:uid="{00000000-0005-0000-0000-000072210000}"/>
    <cellStyle name="常规 6 2 2 2 2" xfId="1261" xr:uid="{00000000-0005-0000-0000-000073210000}"/>
    <cellStyle name="常规 6 2 2 2 2 2" xfId="1262" xr:uid="{00000000-0005-0000-0000-000074210000}"/>
    <cellStyle name="常规 6 2 2 2 2 2 2" xfId="7179" xr:uid="{00000000-0005-0000-0000-000075210000}"/>
    <cellStyle name="常规 6 2 2 2 2 3" xfId="7178" xr:uid="{00000000-0005-0000-0000-000076210000}"/>
    <cellStyle name="常规 6 2 2 2 3" xfId="2345" xr:uid="{00000000-0005-0000-0000-000077210000}"/>
    <cellStyle name="常规 6 2 2 3" xfId="629" xr:uid="{00000000-0005-0000-0000-000078210000}"/>
    <cellStyle name="常规 6 2 2 3 2" xfId="1263" xr:uid="{00000000-0005-0000-0000-000079210000}"/>
    <cellStyle name="常规 6 2 2 3 2 2" xfId="1264" xr:uid="{00000000-0005-0000-0000-00007A210000}"/>
    <cellStyle name="常规 6 2 2 3 2 2 2" xfId="7181" xr:uid="{00000000-0005-0000-0000-00007B210000}"/>
    <cellStyle name="常规 6 2 2 3 2 3" xfId="7180" xr:uid="{00000000-0005-0000-0000-00007C210000}"/>
    <cellStyle name="常规 6 2 2 3 3" xfId="2346" xr:uid="{00000000-0005-0000-0000-00007D210000}"/>
    <cellStyle name="常规 6 2 2 4" xfId="955" xr:uid="{00000000-0005-0000-0000-00007E210000}"/>
    <cellStyle name="常规 6 2 2 4 2" xfId="1265" xr:uid="{00000000-0005-0000-0000-00007F210000}"/>
    <cellStyle name="常规 6 2 2 4 2 2" xfId="7182" xr:uid="{00000000-0005-0000-0000-000080210000}"/>
    <cellStyle name="常规 6 2 2 4 3" xfId="2347" xr:uid="{00000000-0005-0000-0000-000081210000}"/>
    <cellStyle name="常规 6 2 2 5" xfId="1260" xr:uid="{00000000-0005-0000-0000-000082210000}"/>
    <cellStyle name="常规 6 2 2 5 2" xfId="7177" xr:uid="{00000000-0005-0000-0000-000083210000}"/>
    <cellStyle name="常规 6 2 2 6" xfId="2344" xr:uid="{00000000-0005-0000-0000-000084210000}"/>
    <cellStyle name="常规 6 2 2 6 2" xfId="8201" xr:uid="{00000000-0005-0000-0000-000085210000}"/>
    <cellStyle name="常规 6 2 2 7" xfId="6396" xr:uid="{00000000-0005-0000-0000-000086210000}"/>
    <cellStyle name="常规 6 2 3" xfId="571" xr:uid="{00000000-0005-0000-0000-000087210000}"/>
    <cellStyle name="常规 6 2 3 2" xfId="1266" xr:uid="{00000000-0005-0000-0000-000088210000}"/>
    <cellStyle name="常规 6 2 3 2 2" xfId="1267" xr:uid="{00000000-0005-0000-0000-000089210000}"/>
    <cellStyle name="常规 6 2 3 2 2 2" xfId="7184" xr:uid="{00000000-0005-0000-0000-00008A210000}"/>
    <cellStyle name="常规 6 2 3 2 3" xfId="7183" xr:uid="{00000000-0005-0000-0000-00008B210000}"/>
    <cellStyle name="常规 6 2 4" xfId="611" xr:uid="{00000000-0005-0000-0000-00008C210000}"/>
    <cellStyle name="常规 6 2 4 2" xfId="1268" xr:uid="{00000000-0005-0000-0000-00008D210000}"/>
    <cellStyle name="常规 6 2 4 2 2" xfId="1269" xr:uid="{00000000-0005-0000-0000-00008E210000}"/>
    <cellStyle name="常规 6 2 4 2 2 2" xfId="7186" xr:uid="{00000000-0005-0000-0000-00008F210000}"/>
    <cellStyle name="常规 6 2 4 2 3" xfId="7185" xr:uid="{00000000-0005-0000-0000-000090210000}"/>
    <cellStyle name="常规 6 2 5" xfId="862" xr:uid="{00000000-0005-0000-0000-000091210000}"/>
    <cellStyle name="常规 6 2 5 2" xfId="1270" xr:uid="{00000000-0005-0000-0000-000092210000}"/>
    <cellStyle name="常规 6 2 5 2 2" xfId="7187" xr:uid="{00000000-0005-0000-0000-000093210000}"/>
    <cellStyle name="常规 6 2 6" xfId="1259" xr:uid="{00000000-0005-0000-0000-000094210000}"/>
    <cellStyle name="常规 6 2 6 2" xfId="7176" xr:uid="{00000000-0005-0000-0000-000095210000}"/>
    <cellStyle name="常规 6 2 7" xfId="1628" xr:uid="{00000000-0005-0000-0000-000096210000}"/>
    <cellStyle name="常规 6 2 7 2" xfId="2348" xr:uid="{00000000-0005-0000-0000-000097210000}"/>
    <cellStyle name="常规 6 2 7 2 2" xfId="8202" xr:uid="{00000000-0005-0000-0000-000098210000}"/>
    <cellStyle name="常规 6 2 7 3" xfId="7542" xr:uid="{00000000-0005-0000-0000-000099210000}"/>
    <cellStyle name="常规 6 2 8" xfId="1711" xr:uid="{00000000-0005-0000-0000-00009A210000}"/>
    <cellStyle name="常规 6 2 8 2" xfId="2349" xr:uid="{00000000-0005-0000-0000-00009B210000}"/>
    <cellStyle name="常规 6 2 8 2 2" xfId="8203" xr:uid="{00000000-0005-0000-0000-00009C210000}"/>
    <cellStyle name="常规 6 2 8 3" xfId="7621" xr:uid="{00000000-0005-0000-0000-00009D210000}"/>
    <cellStyle name="常规 6 2 9" xfId="6261" xr:uid="{00000000-0005-0000-0000-00009E210000}"/>
    <cellStyle name="常规 6 3" xfId="385" xr:uid="{00000000-0005-0000-0000-00009F210000}"/>
    <cellStyle name="常规 6 3 2" xfId="1271" xr:uid="{00000000-0005-0000-0000-0000A0210000}"/>
    <cellStyle name="常规 6 3 2 2" xfId="7188" xr:uid="{00000000-0005-0000-0000-0000A1210000}"/>
    <cellStyle name="常规 6 3 3" xfId="2350" xr:uid="{00000000-0005-0000-0000-0000A2210000}"/>
    <cellStyle name="常规 6 3 3 2" xfId="8204" xr:uid="{00000000-0005-0000-0000-0000A3210000}"/>
    <cellStyle name="常规 6 3 4" xfId="6387" xr:uid="{00000000-0005-0000-0000-0000A4210000}"/>
    <cellStyle name="常规 6 4" xfId="1577" xr:uid="{00000000-0005-0000-0000-0000A5210000}"/>
    <cellStyle name="常规 6 4 2" xfId="2351" xr:uid="{00000000-0005-0000-0000-0000A6210000}"/>
    <cellStyle name="常规 6 4 2 2" xfId="8205" xr:uid="{00000000-0005-0000-0000-0000A7210000}"/>
    <cellStyle name="常规 6 4 3" xfId="7494" xr:uid="{00000000-0005-0000-0000-0000A8210000}"/>
    <cellStyle name="常规 6 5" xfId="1696" xr:uid="{00000000-0005-0000-0000-0000A9210000}"/>
    <cellStyle name="常规 6 5 2" xfId="2352" xr:uid="{00000000-0005-0000-0000-0000AA210000}"/>
    <cellStyle name="常规 6 5 2 2" xfId="8206" xr:uid="{00000000-0005-0000-0000-0000AB210000}"/>
    <cellStyle name="常规 6 5 3" xfId="7609" xr:uid="{00000000-0005-0000-0000-0000AC210000}"/>
    <cellStyle name="常规 6 6" xfId="6260" xr:uid="{00000000-0005-0000-0000-0000AD210000}"/>
    <cellStyle name="常规 6 7" xfId="247" xr:uid="{00000000-0005-0000-0000-0000AE210000}"/>
    <cellStyle name="常规 7" xfId="249" xr:uid="{00000000-0005-0000-0000-0000AF210000}"/>
    <cellStyle name="常规 7 2" xfId="250" xr:uid="{00000000-0005-0000-0000-0000B0210000}"/>
    <cellStyle name="常规 7 2 2" xfId="387" xr:uid="{00000000-0005-0000-0000-0000B1210000}"/>
    <cellStyle name="常规 7 2 2 2" xfId="1272" xr:uid="{00000000-0005-0000-0000-0000B2210000}"/>
    <cellStyle name="常规 7 2 2 2 2" xfId="7189" xr:uid="{00000000-0005-0000-0000-0000B3210000}"/>
    <cellStyle name="常规 7 2 2 3" xfId="2353" xr:uid="{00000000-0005-0000-0000-0000B4210000}"/>
    <cellStyle name="常规 7 2 2 3 2" xfId="8207" xr:uid="{00000000-0005-0000-0000-0000B5210000}"/>
    <cellStyle name="常规 7 2 2 4" xfId="6389" xr:uid="{00000000-0005-0000-0000-0000B6210000}"/>
    <cellStyle name="常规 7 2 3" xfId="1579" xr:uid="{00000000-0005-0000-0000-0000B7210000}"/>
    <cellStyle name="常规 7 2 3 2" xfId="2354" xr:uid="{00000000-0005-0000-0000-0000B8210000}"/>
    <cellStyle name="常规 7 2 3 2 2" xfId="8208" xr:uid="{00000000-0005-0000-0000-0000B9210000}"/>
    <cellStyle name="常规 7 2 3 3" xfId="7496" xr:uid="{00000000-0005-0000-0000-0000BA210000}"/>
    <cellStyle name="常规 7 2 4" xfId="1698" xr:uid="{00000000-0005-0000-0000-0000BB210000}"/>
    <cellStyle name="常规 7 2 4 2" xfId="2355" xr:uid="{00000000-0005-0000-0000-0000BC210000}"/>
    <cellStyle name="常规 7 2 4 2 2" xfId="8209" xr:uid="{00000000-0005-0000-0000-0000BD210000}"/>
    <cellStyle name="常规 7 2 4 3" xfId="7611" xr:uid="{00000000-0005-0000-0000-0000BE210000}"/>
    <cellStyle name="常规 7 2 5" xfId="6263" xr:uid="{00000000-0005-0000-0000-0000BF210000}"/>
    <cellStyle name="常规 7 3" xfId="251" xr:uid="{00000000-0005-0000-0000-0000C0210000}"/>
    <cellStyle name="常规 7 3 2" xfId="397" xr:uid="{00000000-0005-0000-0000-0000C1210000}"/>
    <cellStyle name="常规 7 3 2 2" xfId="1273" xr:uid="{00000000-0005-0000-0000-0000C2210000}"/>
    <cellStyle name="常规 7 3 2 2 2" xfId="7190" xr:uid="{00000000-0005-0000-0000-0000C3210000}"/>
    <cellStyle name="常规 7 3 2 3" xfId="2356" xr:uid="{00000000-0005-0000-0000-0000C4210000}"/>
    <cellStyle name="常规 7 3 2 3 2" xfId="8210" xr:uid="{00000000-0005-0000-0000-0000C5210000}"/>
    <cellStyle name="常规 7 3 2 4" xfId="6397" xr:uid="{00000000-0005-0000-0000-0000C6210000}"/>
    <cellStyle name="常规 7 3 3" xfId="1629" xr:uid="{00000000-0005-0000-0000-0000C7210000}"/>
    <cellStyle name="常规 7 3 3 2" xfId="2357" xr:uid="{00000000-0005-0000-0000-0000C8210000}"/>
    <cellStyle name="常规 7 3 3 2 2" xfId="8211" xr:uid="{00000000-0005-0000-0000-0000C9210000}"/>
    <cellStyle name="常规 7 3 3 3" xfId="7543" xr:uid="{00000000-0005-0000-0000-0000CA210000}"/>
    <cellStyle name="常规 7 3 4" xfId="1712" xr:uid="{00000000-0005-0000-0000-0000CB210000}"/>
    <cellStyle name="常规 7 3 4 2" xfId="2358" xr:uid="{00000000-0005-0000-0000-0000CC210000}"/>
    <cellStyle name="常规 7 3 4 2 2" xfId="8212" xr:uid="{00000000-0005-0000-0000-0000CD210000}"/>
    <cellStyle name="常规 7 3 4 3" xfId="7622" xr:uid="{00000000-0005-0000-0000-0000CE210000}"/>
    <cellStyle name="常规 7 3 5" xfId="6264" xr:uid="{00000000-0005-0000-0000-0000CF210000}"/>
    <cellStyle name="常规 7 4" xfId="386" xr:uid="{00000000-0005-0000-0000-0000D0210000}"/>
    <cellStyle name="常规 7 4 2" xfId="1274" xr:uid="{00000000-0005-0000-0000-0000D1210000}"/>
    <cellStyle name="常规 7 4 2 2" xfId="7191" xr:uid="{00000000-0005-0000-0000-0000D2210000}"/>
    <cellStyle name="常规 7 4 3" xfId="2359" xr:uid="{00000000-0005-0000-0000-0000D3210000}"/>
    <cellStyle name="常规 7 4 3 2" xfId="8213" xr:uid="{00000000-0005-0000-0000-0000D4210000}"/>
    <cellStyle name="常规 7 4 4" xfId="6388" xr:uid="{00000000-0005-0000-0000-0000D5210000}"/>
    <cellStyle name="常规 7 5" xfId="1578" xr:uid="{00000000-0005-0000-0000-0000D6210000}"/>
    <cellStyle name="常规 7 5 2" xfId="2360" xr:uid="{00000000-0005-0000-0000-0000D7210000}"/>
    <cellStyle name="常规 7 5 2 2" xfId="8214" xr:uid="{00000000-0005-0000-0000-0000D8210000}"/>
    <cellStyle name="常规 7 5 3" xfId="7495" xr:uid="{00000000-0005-0000-0000-0000D9210000}"/>
    <cellStyle name="常规 7 6" xfId="1697" xr:uid="{00000000-0005-0000-0000-0000DA210000}"/>
    <cellStyle name="常规 7 6 2" xfId="2361" xr:uid="{00000000-0005-0000-0000-0000DB210000}"/>
    <cellStyle name="常规 7 6 2 2" xfId="8215" xr:uid="{00000000-0005-0000-0000-0000DC210000}"/>
    <cellStyle name="常规 7 6 3" xfId="7610" xr:uid="{00000000-0005-0000-0000-0000DD210000}"/>
    <cellStyle name="常规 7 7" xfId="6262" xr:uid="{00000000-0005-0000-0000-0000DE210000}"/>
    <cellStyle name="常规 70" xfId="2" xr:uid="{00000000-0005-0000-0000-0000DF210000}"/>
    <cellStyle name="常规_2013GODENSTEP訂單明細" xfId="3" xr:uid="{00000000-0005-0000-0000-0000E0210000}"/>
    <cellStyle name="强调文字颜色 1 2" xfId="254" xr:uid="{00000000-0005-0000-0000-0000E1210000}"/>
    <cellStyle name="强调文字颜色 1 2 2" xfId="367" xr:uid="{00000000-0005-0000-0000-0000E2210000}"/>
    <cellStyle name="强调文字颜色 1 2 2 2" xfId="1276" xr:uid="{00000000-0005-0000-0000-0000E3210000}"/>
    <cellStyle name="强调文字颜色 1 2 2 2 2" xfId="2364" xr:uid="{00000000-0005-0000-0000-0000E4210000}"/>
    <cellStyle name="强调文字颜色 1 2 2 2 2 2" xfId="3923" xr:uid="{00000000-0005-0000-0000-0000E5210000}"/>
    <cellStyle name="强调文字颜色 1 2 2 2 2 3" xfId="5513" xr:uid="{00000000-0005-0000-0000-0000E6210000}"/>
    <cellStyle name="强调文字颜色 1 2 2 2 2 4" xfId="8218" xr:uid="{00000000-0005-0000-0000-0000E7210000}"/>
    <cellStyle name="强调文字颜色 1 2 2 2 3" xfId="3262" xr:uid="{00000000-0005-0000-0000-0000E8210000}"/>
    <cellStyle name="强调文字颜色 1 2 2 2 4" xfId="4852" xr:uid="{00000000-0005-0000-0000-0000E9210000}"/>
    <cellStyle name="强调文字颜色 1 2 2 2 5" xfId="7193" xr:uid="{00000000-0005-0000-0000-0000EA210000}"/>
    <cellStyle name="强调文字颜色 1 2 2 3" xfId="2363" xr:uid="{00000000-0005-0000-0000-0000EB210000}"/>
    <cellStyle name="强调文字颜色 1 2 2 3 2" xfId="3922" xr:uid="{00000000-0005-0000-0000-0000EC210000}"/>
    <cellStyle name="强调文字颜色 1 2 2 3 3" xfId="5512" xr:uid="{00000000-0005-0000-0000-0000ED210000}"/>
    <cellStyle name="强调文字颜色 1 2 2 3 4" xfId="8217" xr:uid="{00000000-0005-0000-0000-0000EE210000}"/>
    <cellStyle name="强调文字颜色 1 2 2 4" xfId="6369" xr:uid="{00000000-0005-0000-0000-0000EF210000}"/>
    <cellStyle name="强调文字颜色 1 2 3" xfId="1275" xr:uid="{00000000-0005-0000-0000-0000F0210000}"/>
    <cellStyle name="强调文字颜色 1 2 3 2" xfId="2365" xr:uid="{00000000-0005-0000-0000-0000F1210000}"/>
    <cellStyle name="强调文字颜色 1 2 3 2 2" xfId="3924" xr:uid="{00000000-0005-0000-0000-0000F2210000}"/>
    <cellStyle name="强调文字颜色 1 2 3 2 3" xfId="5514" xr:uid="{00000000-0005-0000-0000-0000F3210000}"/>
    <cellStyle name="强调文字颜色 1 2 3 2 4" xfId="8219" xr:uid="{00000000-0005-0000-0000-0000F4210000}"/>
    <cellStyle name="强调文字颜色 1 2 3 3" xfId="3261" xr:uid="{00000000-0005-0000-0000-0000F5210000}"/>
    <cellStyle name="强调文字颜色 1 2 3 4" xfId="4851" xr:uid="{00000000-0005-0000-0000-0000F6210000}"/>
    <cellStyle name="强调文字颜色 1 2 3 5" xfId="7192" xr:uid="{00000000-0005-0000-0000-0000F7210000}"/>
    <cellStyle name="强调文字颜色 1 2 4" xfId="1557" xr:uid="{00000000-0005-0000-0000-0000F8210000}"/>
    <cellStyle name="强调文字颜色 1 2 4 2" xfId="2366" xr:uid="{00000000-0005-0000-0000-0000F9210000}"/>
    <cellStyle name="强调文字颜色 1 2 4 2 2" xfId="3925" xr:uid="{00000000-0005-0000-0000-0000FA210000}"/>
    <cellStyle name="强调文字颜色 1 2 4 2 3" xfId="5515" xr:uid="{00000000-0005-0000-0000-0000FB210000}"/>
    <cellStyle name="强调文字颜色 1 2 4 2 4" xfId="8220" xr:uid="{00000000-0005-0000-0000-0000FC210000}"/>
    <cellStyle name="强调文字颜色 1 2 4 3" xfId="7474" xr:uid="{00000000-0005-0000-0000-0000FD210000}"/>
    <cellStyle name="强调文字颜色 1 2 5" xfId="1676" xr:uid="{00000000-0005-0000-0000-0000FE210000}"/>
    <cellStyle name="强调文字颜色 1 2 5 2" xfId="2367" xr:uid="{00000000-0005-0000-0000-0000FF210000}"/>
    <cellStyle name="强调文字颜色 1 2 5 2 2" xfId="3926" xr:uid="{00000000-0005-0000-0000-000000220000}"/>
    <cellStyle name="强调文字颜色 1 2 5 2 3" xfId="5516" xr:uid="{00000000-0005-0000-0000-000001220000}"/>
    <cellStyle name="强调文字颜色 1 2 5 2 4" xfId="8221" xr:uid="{00000000-0005-0000-0000-000002220000}"/>
    <cellStyle name="强调文字颜色 1 2 5 3" xfId="7589" xr:uid="{00000000-0005-0000-0000-000003220000}"/>
    <cellStyle name="强调文字颜色 1 2 6" xfId="2362" xr:uid="{00000000-0005-0000-0000-000004220000}"/>
    <cellStyle name="强调文字颜色 1 2 6 2" xfId="3921" xr:uid="{00000000-0005-0000-0000-000005220000}"/>
    <cellStyle name="强调文字颜色 1 2 6 3" xfId="5511" xr:uid="{00000000-0005-0000-0000-000006220000}"/>
    <cellStyle name="强调文字颜色 1 2 6 4" xfId="8216" xr:uid="{00000000-0005-0000-0000-000007220000}"/>
    <cellStyle name="强调文字颜色 1 2 7" xfId="6265" xr:uid="{00000000-0005-0000-0000-000008220000}"/>
    <cellStyle name="强调文字颜色 1 3" xfId="255" xr:uid="{00000000-0005-0000-0000-000009220000}"/>
    <cellStyle name="强调文字颜色 1 3 2" xfId="366" xr:uid="{00000000-0005-0000-0000-00000A220000}"/>
    <cellStyle name="强调文字颜色 1 3 2 2" xfId="1278" xr:uid="{00000000-0005-0000-0000-00000B220000}"/>
    <cellStyle name="强调文字颜色 1 3 2 2 2" xfId="2370" xr:uid="{00000000-0005-0000-0000-00000C220000}"/>
    <cellStyle name="强调文字颜色 1 3 2 2 2 2" xfId="3929" xr:uid="{00000000-0005-0000-0000-00000D220000}"/>
    <cellStyle name="强调文字颜色 1 3 2 2 2 3" xfId="5519" xr:uid="{00000000-0005-0000-0000-00000E220000}"/>
    <cellStyle name="强调文字颜色 1 3 2 2 2 4" xfId="8224" xr:uid="{00000000-0005-0000-0000-00000F220000}"/>
    <cellStyle name="强调文字颜色 1 3 2 2 3" xfId="3264" xr:uid="{00000000-0005-0000-0000-000010220000}"/>
    <cellStyle name="强调文字颜色 1 3 2 2 4" xfId="4854" xr:uid="{00000000-0005-0000-0000-000011220000}"/>
    <cellStyle name="强调文字颜色 1 3 2 2 5" xfId="7195" xr:uid="{00000000-0005-0000-0000-000012220000}"/>
    <cellStyle name="强调文字颜色 1 3 2 3" xfId="2369" xr:uid="{00000000-0005-0000-0000-000013220000}"/>
    <cellStyle name="强调文字颜色 1 3 2 3 2" xfId="3928" xr:uid="{00000000-0005-0000-0000-000014220000}"/>
    <cellStyle name="强调文字颜色 1 3 2 3 3" xfId="5518" xr:uid="{00000000-0005-0000-0000-000015220000}"/>
    <cellStyle name="强调文字颜色 1 3 2 3 4" xfId="8223" xr:uid="{00000000-0005-0000-0000-000016220000}"/>
    <cellStyle name="强调文字颜色 1 3 2 4" xfId="6368" xr:uid="{00000000-0005-0000-0000-000017220000}"/>
    <cellStyle name="强调文字颜色 1 3 3" xfId="1277" xr:uid="{00000000-0005-0000-0000-000018220000}"/>
    <cellStyle name="强调文字颜色 1 3 3 2" xfId="2371" xr:uid="{00000000-0005-0000-0000-000019220000}"/>
    <cellStyle name="强调文字颜色 1 3 3 2 2" xfId="3930" xr:uid="{00000000-0005-0000-0000-00001A220000}"/>
    <cellStyle name="强调文字颜色 1 3 3 2 3" xfId="5520" xr:uid="{00000000-0005-0000-0000-00001B220000}"/>
    <cellStyle name="强调文字颜色 1 3 3 2 4" xfId="8225" xr:uid="{00000000-0005-0000-0000-00001C220000}"/>
    <cellStyle name="强调文字颜色 1 3 3 3" xfId="3263" xr:uid="{00000000-0005-0000-0000-00001D220000}"/>
    <cellStyle name="强调文字颜色 1 3 3 4" xfId="4853" xr:uid="{00000000-0005-0000-0000-00001E220000}"/>
    <cellStyle name="强调文字颜色 1 3 3 5" xfId="7194" xr:uid="{00000000-0005-0000-0000-00001F220000}"/>
    <cellStyle name="强调文字颜色 1 3 4" xfId="1556" xr:uid="{00000000-0005-0000-0000-000020220000}"/>
    <cellStyle name="强调文字颜色 1 3 4 2" xfId="2372" xr:uid="{00000000-0005-0000-0000-000021220000}"/>
    <cellStyle name="强调文字颜色 1 3 4 2 2" xfId="3931" xr:uid="{00000000-0005-0000-0000-000022220000}"/>
    <cellStyle name="强调文字颜色 1 3 4 2 3" xfId="5521" xr:uid="{00000000-0005-0000-0000-000023220000}"/>
    <cellStyle name="强调文字颜色 1 3 4 2 4" xfId="8226" xr:uid="{00000000-0005-0000-0000-000024220000}"/>
    <cellStyle name="强调文字颜色 1 3 4 3" xfId="7473" xr:uid="{00000000-0005-0000-0000-000025220000}"/>
    <cellStyle name="强调文字颜色 1 3 5" xfId="1675" xr:uid="{00000000-0005-0000-0000-000026220000}"/>
    <cellStyle name="强调文字颜色 1 3 5 2" xfId="2373" xr:uid="{00000000-0005-0000-0000-000027220000}"/>
    <cellStyle name="强调文字颜色 1 3 5 2 2" xfId="3932" xr:uid="{00000000-0005-0000-0000-000028220000}"/>
    <cellStyle name="强调文字颜色 1 3 5 2 3" xfId="5522" xr:uid="{00000000-0005-0000-0000-000029220000}"/>
    <cellStyle name="强调文字颜色 1 3 5 2 4" xfId="8227" xr:uid="{00000000-0005-0000-0000-00002A220000}"/>
    <cellStyle name="强调文字颜色 1 3 5 3" xfId="7588" xr:uid="{00000000-0005-0000-0000-00002B220000}"/>
    <cellStyle name="强调文字颜色 1 3 6" xfId="2368" xr:uid="{00000000-0005-0000-0000-00002C220000}"/>
    <cellStyle name="强调文字颜色 1 3 6 2" xfId="3927" xr:uid="{00000000-0005-0000-0000-00002D220000}"/>
    <cellStyle name="强调文字颜色 1 3 6 3" xfId="5517" xr:uid="{00000000-0005-0000-0000-00002E220000}"/>
    <cellStyle name="强调文字颜色 1 3 6 4" xfId="8222" xr:uid="{00000000-0005-0000-0000-00002F220000}"/>
    <cellStyle name="强调文字颜色 1 3 7" xfId="6266" xr:uid="{00000000-0005-0000-0000-000030220000}"/>
    <cellStyle name="强调文字颜色 2 2" xfId="256" xr:uid="{00000000-0005-0000-0000-000031220000}"/>
    <cellStyle name="强调文字颜色 2 2 2" xfId="369" xr:uid="{00000000-0005-0000-0000-000032220000}"/>
    <cellStyle name="强调文字颜色 2 2 2 2" xfId="1280" xr:uid="{00000000-0005-0000-0000-000033220000}"/>
    <cellStyle name="强调文字颜色 2 2 2 2 2" xfId="2376" xr:uid="{00000000-0005-0000-0000-000034220000}"/>
    <cellStyle name="强调文字颜色 2 2 2 2 2 2" xfId="3935" xr:uid="{00000000-0005-0000-0000-000035220000}"/>
    <cellStyle name="强调文字颜色 2 2 2 2 2 3" xfId="5525" xr:uid="{00000000-0005-0000-0000-000036220000}"/>
    <cellStyle name="强调文字颜色 2 2 2 2 2 4" xfId="8230" xr:uid="{00000000-0005-0000-0000-000037220000}"/>
    <cellStyle name="强调文字颜色 2 2 2 2 3" xfId="3266" xr:uid="{00000000-0005-0000-0000-000038220000}"/>
    <cellStyle name="强调文字颜色 2 2 2 2 4" xfId="4856" xr:uid="{00000000-0005-0000-0000-000039220000}"/>
    <cellStyle name="强调文字颜色 2 2 2 2 5" xfId="7197" xr:uid="{00000000-0005-0000-0000-00003A220000}"/>
    <cellStyle name="强调文字颜色 2 2 2 3" xfId="2375" xr:uid="{00000000-0005-0000-0000-00003B220000}"/>
    <cellStyle name="强调文字颜色 2 2 2 3 2" xfId="3934" xr:uid="{00000000-0005-0000-0000-00003C220000}"/>
    <cellStyle name="强调文字颜色 2 2 2 3 3" xfId="5524" xr:uid="{00000000-0005-0000-0000-00003D220000}"/>
    <cellStyle name="强调文字颜色 2 2 2 3 4" xfId="8229" xr:uid="{00000000-0005-0000-0000-00003E220000}"/>
    <cellStyle name="强调文字颜色 2 2 2 4" xfId="6371" xr:uid="{00000000-0005-0000-0000-00003F220000}"/>
    <cellStyle name="强调文字颜色 2 2 3" xfId="1279" xr:uid="{00000000-0005-0000-0000-000040220000}"/>
    <cellStyle name="强调文字颜色 2 2 3 2" xfId="2377" xr:uid="{00000000-0005-0000-0000-000041220000}"/>
    <cellStyle name="强调文字颜色 2 2 3 2 2" xfId="3936" xr:uid="{00000000-0005-0000-0000-000042220000}"/>
    <cellStyle name="强调文字颜色 2 2 3 2 3" xfId="5526" xr:uid="{00000000-0005-0000-0000-000043220000}"/>
    <cellStyle name="强调文字颜色 2 2 3 2 4" xfId="8231" xr:uid="{00000000-0005-0000-0000-000044220000}"/>
    <cellStyle name="强调文字颜色 2 2 3 3" xfId="3265" xr:uid="{00000000-0005-0000-0000-000045220000}"/>
    <cellStyle name="强调文字颜色 2 2 3 4" xfId="4855" xr:uid="{00000000-0005-0000-0000-000046220000}"/>
    <cellStyle name="强调文字颜色 2 2 3 5" xfId="7196" xr:uid="{00000000-0005-0000-0000-000047220000}"/>
    <cellStyle name="强调文字颜色 2 2 4" xfId="1559" xr:uid="{00000000-0005-0000-0000-000048220000}"/>
    <cellStyle name="强调文字颜色 2 2 4 2" xfId="2378" xr:uid="{00000000-0005-0000-0000-000049220000}"/>
    <cellStyle name="强调文字颜色 2 2 4 2 2" xfId="3937" xr:uid="{00000000-0005-0000-0000-00004A220000}"/>
    <cellStyle name="强调文字颜色 2 2 4 2 3" xfId="5527" xr:uid="{00000000-0005-0000-0000-00004B220000}"/>
    <cellStyle name="强调文字颜色 2 2 4 2 4" xfId="8232" xr:uid="{00000000-0005-0000-0000-00004C220000}"/>
    <cellStyle name="强调文字颜色 2 2 4 3" xfId="7476" xr:uid="{00000000-0005-0000-0000-00004D220000}"/>
    <cellStyle name="强调文字颜色 2 2 5" xfId="1678" xr:uid="{00000000-0005-0000-0000-00004E220000}"/>
    <cellStyle name="强调文字颜色 2 2 5 2" xfId="2379" xr:uid="{00000000-0005-0000-0000-00004F220000}"/>
    <cellStyle name="强调文字颜色 2 2 5 2 2" xfId="3938" xr:uid="{00000000-0005-0000-0000-000050220000}"/>
    <cellStyle name="强调文字颜色 2 2 5 2 3" xfId="5528" xr:uid="{00000000-0005-0000-0000-000051220000}"/>
    <cellStyle name="强调文字颜色 2 2 5 2 4" xfId="8233" xr:uid="{00000000-0005-0000-0000-000052220000}"/>
    <cellStyle name="强调文字颜色 2 2 5 3" xfId="7591" xr:uid="{00000000-0005-0000-0000-000053220000}"/>
    <cellStyle name="强调文字颜色 2 2 6" xfId="2374" xr:uid="{00000000-0005-0000-0000-000054220000}"/>
    <cellStyle name="强调文字颜色 2 2 6 2" xfId="3933" xr:uid="{00000000-0005-0000-0000-000055220000}"/>
    <cellStyle name="强调文字颜色 2 2 6 3" xfId="5523" xr:uid="{00000000-0005-0000-0000-000056220000}"/>
    <cellStyle name="强调文字颜色 2 2 6 4" xfId="8228" xr:uid="{00000000-0005-0000-0000-000057220000}"/>
    <cellStyle name="强调文字颜色 2 2 7" xfId="6267" xr:uid="{00000000-0005-0000-0000-000058220000}"/>
    <cellStyle name="强调文字颜色 2 3" xfId="257" xr:uid="{00000000-0005-0000-0000-000059220000}"/>
    <cellStyle name="强调文字颜色 2 3 2" xfId="368" xr:uid="{00000000-0005-0000-0000-00005A220000}"/>
    <cellStyle name="强调文字颜色 2 3 2 2" xfId="1282" xr:uid="{00000000-0005-0000-0000-00005B220000}"/>
    <cellStyle name="强调文字颜色 2 3 2 2 2" xfId="2382" xr:uid="{00000000-0005-0000-0000-00005C220000}"/>
    <cellStyle name="强调文字颜色 2 3 2 2 2 2" xfId="3941" xr:uid="{00000000-0005-0000-0000-00005D220000}"/>
    <cellStyle name="强调文字颜色 2 3 2 2 2 3" xfId="5531" xr:uid="{00000000-0005-0000-0000-00005E220000}"/>
    <cellStyle name="强调文字颜色 2 3 2 2 2 4" xfId="8236" xr:uid="{00000000-0005-0000-0000-00005F220000}"/>
    <cellStyle name="强调文字颜色 2 3 2 2 3" xfId="3268" xr:uid="{00000000-0005-0000-0000-000060220000}"/>
    <cellStyle name="强调文字颜色 2 3 2 2 4" xfId="4858" xr:uid="{00000000-0005-0000-0000-000061220000}"/>
    <cellStyle name="强调文字颜色 2 3 2 2 5" xfId="7199" xr:uid="{00000000-0005-0000-0000-000062220000}"/>
    <cellStyle name="强调文字颜色 2 3 2 3" xfId="2381" xr:uid="{00000000-0005-0000-0000-000063220000}"/>
    <cellStyle name="强调文字颜色 2 3 2 3 2" xfId="3940" xr:uid="{00000000-0005-0000-0000-000064220000}"/>
    <cellStyle name="强调文字颜色 2 3 2 3 3" xfId="5530" xr:uid="{00000000-0005-0000-0000-000065220000}"/>
    <cellStyle name="强调文字颜色 2 3 2 3 4" xfId="8235" xr:uid="{00000000-0005-0000-0000-000066220000}"/>
    <cellStyle name="强调文字颜色 2 3 2 4" xfId="6370" xr:uid="{00000000-0005-0000-0000-000067220000}"/>
    <cellStyle name="强调文字颜色 2 3 3" xfId="1281" xr:uid="{00000000-0005-0000-0000-000068220000}"/>
    <cellStyle name="强调文字颜色 2 3 3 2" xfId="2383" xr:uid="{00000000-0005-0000-0000-000069220000}"/>
    <cellStyle name="强调文字颜色 2 3 3 2 2" xfId="3942" xr:uid="{00000000-0005-0000-0000-00006A220000}"/>
    <cellStyle name="强调文字颜色 2 3 3 2 3" xfId="5532" xr:uid="{00000000-0005-0000-0000-00006B220000}"/>
    <cellStyle name="强调文字颜色 2 3 3 2 4" xfId="8237" xr:uid="{00000000-0005-0000-0000-00006C220000}"/>
    <cellStyle name="强调文字颜色 2 3 3 3" xfId="3267" xr:uid="{00000000-0005-0000-0000-00006D220000}"/>
    <cellStyle name="强调文字颜色 2 3 3 4" xfId="4857" xr:uid="{00000000-0005-0000-0000-00006E220000}"/>
    <cellStyle name="强调文字颜色 2 3 3 5" xfId="7198" xr:uid="{00000000-0005-0000-0000-00006F220000}"/>
    <cellStyle name="强调文字颜色 2 3 4" xfId="1558" xr:uid="{00000000-0005-0000-0000-000070220000}"/>
    <cellStyle name="强调文字颜色 2 3 4 2" xfId="2384" xr:uid="{00000000-0005-0000-0000-000071220000}"/>
    <cellStyle name="强调文字颜色 2 3 4 2 2" xfId="3943" xr:uid="{00000000-0005-0000-0000-000072220000}"/>
    <cellStyle name="强调文字颜色 2 3 4 2 3" xfId="5533" xr:uid="{00000000-0005-0000-0000-000073220000}"/>
    <cellStyle name="强调文字颜色 2 3 4 2 4" xfId="8238" xr:uid="{00000000-0005-0000-0000-000074220000}"/>
    <cellStyle name="强调文字颜色 2 3 4 3" xfId="7475" xr:uid="{00000000-0005-0000-0000-000075220000}"/>
    <cellStyle name="强调文字颜色 2 3 5" xfId="1677" xr:uid="{00000000-0005-0000-0000-000076220000}"/>
    <cellStyle name="强调文字颜色 2 3 5 2" xfId="2385" xr:uid="{00000000-0005-0000-0000-000077220000}"/>
    <cellStyle name="强调文字颜色 2 3 5 2 2" xfId="3944" xr:uid="{00000000-0005-0000-0000-000078220000}"/>
    <cellStyle name="强调文字颜色 2 3 5 2 3" xfId="5534" xr:uid="{00000000-0005-0000-0000-000079220000}"/>
    <cellStyle name="强调文字颜色 2 3 5 2 4" xfId="8239" xr:uid="{00000000-0005-0000-0000-00007A220000}"/>
    <cellStyle name="强调文字颜色 2 3 5 3" xfId="7590" xr:uid="{00000000-0005-0000-0000-00007B220000}"/>
    <cellStyle name="强调文字颜色 2 3 6" xfId="2380" xr:uid="{00000000-0005-0000-0000-00007C220000}"/>
    <cellStyle name="强调文字颜色 2 3 6 2" xfId="3939" xr:uid="{00000000-0005-0000-0000-00007D220000}"/>
    <cellStyle name="强调文字颜色 2 3 6 3" xfId="5529" xr:uid="{00000000-0005-0000-0000-00007E220000}"/>
    <cellStyle name="强调文字颜色 2 3 6 4" xfId="8234" xr:uid="{00000000-0005-0000-0000-00007F220000}"/>
    <cellStyle name="强调文字颜色 2 3 7" xfId="6268" xr:uid="{00000000-0005-0000-0000-000080220000}"/>
    <cellStyle name="强调文字颜色 3 2" xfId="258" xr:uid="{00000000-0005-0000-0000-000081220000}"/>
    <cellStyle name="强调文字颜色 3 2 2" xfId="371" xr:uid="{00000000-0005-0000-0000-000082220000}"/>
    <cellStyle name="强调文字颜色 3 2 2 2" xfId="1284" xr:uid="{00000000-0005-0000-0000-000083220000}"/>
    <cellStyle name="强调文字颜色 3 2 2 2 2" xfId="2388" xr:uid="{00000000-0005-0000-0000-000084220000}"/>
    <cellStyle name="强调文字颜色 3 2 2 2 2 2" xfId="3947" xr:uid="{00000000-0005-0000-0000-000085220000}"/>
    <cellStyle name="强调文字颜色 3 2 2 2 2 3" xfId="5537" xr:uid="{00000000-0005-0000-0000-000086220000}"/>
    <cellStyle name="强调文字颜色 3 2 2 2 2 4" xfId="8242" xr:uid="{00000000-0005-0000-0000-000087220000}"/>
    <cellStyle name="强调文字颜色 3 2 2 2 3" xfId="3270" xr:uid="{00000000-0005-0000-0000-000088220000}"/>
    <cellStyle name="强调文字颜色 3 2 2 2 4" xfId="4860" xr:uid="{00000000-0005-0000-0000-000089220000}"/>
    <cellStyle name="强调文字颜色 3 2 2 2 5" xfId="7201" xr:uid="{00000000-0005-0000-0000-00008A220000}"/>
    <cellStyle name="强调文字颜色 3 2 2 3" xfId="2387" xr:uid="{00000000-0005-0000-0000-00008B220000}"/>
    <cellStyle name="强调文字颜色 3 2 2 3 2" xfId="3946" xr:uid="{00000000-0005-0000-0000-00008C220000}"/>
    <cellStyle name="强调文字颜色 3 2 2 3 3" xfId="5536" xr:uid="{00000000-0005-0000-0000-00008D220000}"/>
    <cellStyle name="强调文字颜色 3 2 2 3 4" xfId="8241" xr:uid="{00000000-0005-0000-0000-00008E220000}"/>
    <cellStyle name="强调文字颜色 3 2 2 4" xfId="6373" xr:uid="{00000000-0005-0000-0000-00008F220000}"/>
    <cellStyle name="强调文字颜色 3 2 3" xfId="1283" xr:uid="{00000000-0005-0000-0000-000090220000}"/>
    <cellStyle name="强调文字颜色 3 2 3 2" xfId="2389" xr:uid="{00000000-0005-0000-0000-000091220000}"/>
    <cellStyle name="强调文字颜色 3 2 3 2 2" xfId="3948" xr:uid="{00000000-0005-0000-0000-000092220000}"/>
    <cellStyle name="强调文字颜色 3 2 3 2 3" xfId="5538" xr:uid="{00000000-0005-0000-0000-000093220000}"/>
    <cellStyle name="强调文字颜色 3 2 3 2 4" xfId="8243" xr:uid="{00000000-0005-0000-0000-000094220000}"/>
    <cellStyle name="强调文字颜色 3 2 3 3" xfId="3269" xr:uid="{00000000-0005-0000-0000-000095220000}"/>
    <cellStyle name="强调文字颜色 3 2 3 4" xfId="4859" xr:uid="{00000000-0005-0000-0000-000096220000}"/>
    <cellStyle name="强调文字颜色 3 2 3 5" xfId="7200" xr:uid="{00000000-0005-0000-0000-000097220000}"/>
    <cellStyle name="强调文字颜色 3 2 4" xfId="1561" xr:uid="{00000000-0005-0000-0000-000098220000}"/>
    <cellStyle name="强调文字颜色 3 2 4 2" xfId="2390" xr:uid="{00000000-0005-0000-0000-000099220000}"/>
    <cellStyle name="强调文字颜色 3 2 4 2 2" xfId="3949" xr:uid="{00000000-0005-0000-0000-00009A220000}"/>
    <cellStyle name="强调文字颜色 3 2 4 2 3" xfId="5539" xr:uid="{00000000-0005-0000-0000-00009B220000}"/>
    <cellStyle name="强调文字颜色 3 2 4 2 4" xfId="8244" xr:uid="{00000000-0005-0000-0000-00009C220000}"/>
    <cellStyle name="强调文字颜色 3 2 4 3" xfId="7478" xr:uid="{00000000-0005-0000-0000-00009D220000}"/>
    <cellStyle name="强调文字颜色 3 2 5" xfId="1680" xr:uid="{00000000-0005-0000-0000-00009E220000}"/>
    <cellStyle name="强调文字颜色 3 2 5 2" xfId="2391" xr:uid="{00000000-0005-0000-0000-00009F220000}"/>
    <cellStyle name="强调文字颜色 3 2 5 2 2" xfId="3950" xr:uid="{00000000-0005-0000-0000-0000A0220000}"/>
    <cellStyle name="强调文字颜色 3 2 5 2 3" xfId="5540" xr:uid="{00000000-0005-0000-0000-0000A1220000}"/>
    <cellStyle name="强调文字颜色 3 2 5 2 4" xfId="8245" xr:uid="{00000000-0005-0000-0000-0000A2220000}"/>
    <cellStyle name="强调文字颜色 3 2 5 3" xfId="7593" xr:uid="{00000000-0005-0000-0000-0000A3220000}"/>
    <cellStyle name="强调文字颜色 3 2 6" xfId="2386" xr:uid="{00000000-0005-0000-0000-0000A4220000}"/>
    <cellStyle name="强调文字颜色 3 2 6 2" xfId="3945" xr:uid="{00000000-0005-0000-0000-0000A5220000}"/>
    <cellStyle name="强调文字颜色 3 2 6 3" xfId="5535" xr:uid="{00000000-0005-0000-0000-0000A6220000}"/>
    <cellStyle name="强调文字颜色 3 2 6 4" xfId="8240" xr:uid="{00000000-0005-0000-0000-0000A7220000}"/>
    <cellStyle name="强调文字颜色 3 2 7" xfId="6269" xr:uid="{00000000-0005-0000-0000-0000A8220000}"/>
    <cellStyle name="强调文字颜色 3 3" xfId="259" xr:uid="{00000000-0005-0000-0000-0000A9220000}"/>
    <cellStyle name="强调文字颜色 3 3 2" xfId="370" xr:uid="{00000000-0005-0000-0000-0000AA220000}"/>
    <cellStyle name="强调文字颜色 3 3 2 2" xfId="1286" xr:uid="{00000000-0005-0000-0000-0000AB220000}"/>
    <cellStyle name="强调文字颜色 3 3 2 2 2" xfId="2394" xr:uid="{00000000-0005-0000-0000-0000AC220000}"/>
    <cellStyle name="强调文字颜色 3 3 2 2 2 2" xfId="3953" xr:uid="{00000000-0005-0000-0000-0000AD220000}"/>
    <cellStyle name="强调文字颜色 3 3 2 2 2 3" xfId="5543" xr:uid="{00000000-0005-0000-0000-0000AE220000}"/>
    <cellStyle name="强调文字颜色 3 3 2 2 2 4" xfId="8248" xr:uid="{00000000-0005-0000-0000-0000AF220000}"/>
    <cellStyle name="强调文字颜色 3 3 2 2 3" xfId="3272" xr:uid="{00000000-0005-0000-0000-0000B0220000}"/>
    <cellStyle name="强调文字颜色 3 3 2 2 4" xfId="4862" xr:uid="{00000000-0005-0000-0000-0000B1220000}"/>
    <cellStyle name="强调文字颜色 3 3 2 2 5" xfId="7203" xr:uid="{00000000-0005-0000-0000-0000B2220000}"/>
    <cellStyle name="强调文字颜色 3 3 2 3" xfId="2393" xr:uid="{00000000-0005-0000-0000-0000B3220000}"/>
    <cellStyle name="强调文字颜色 3 3 2 3 2" xfId="3952" xr:uid="{00000000-0005-0000-0000-0000B4220000}"/>
    <cellStyle name="强调文字颜色 3 3 2 3 3" xfId="5542" xr:uid="{00000000-0005-0000-0000-0000B5220000}"/>
    <cellStyle name="强调文字颜色 3 3 2 3 4" xfId="8247" xr:uid="{00000000-0005-0000-0000-0000B6220000}"/>
    <cellStyle name="强调文字颜色 3 3 2 4" xfId="6372" xr:uid="{00000000-0005-0000-0000-0000B7220000}"/>
    <cellStyle name="强调文字颜色 3 3 3" xfId="1285" xr:uid="{00000000-0005-0000-0000-0000B8220000}"/>
    <cellStyle name="强调文字颜色 3 3 3 2" xfId="2395" xr:uid="{00000000-0005-0000-0000-0000B9220000}"/>
    <cellStyle name="强调文字颜色 3 3 3 2 2" xfId="3954" xr:uid="{00000000-0005-0000-0000-0000BA220000}"/>
    <cellStyle name="强调文字颜色 3 3 3 2 3" xfId="5544" xr:uid="{00000000-0005-0000-0000-0000BB220000}"/>
    <cellStyle name="强调文字颜色 3 3 3 2 4" xfId="8249" xr:uid="{00000000-0005-0000-0000-0000BC220000}"/>
    <cellStyle name="强调文字颜色 3 3 3 3" xfId="3271" xr:uid="{00000000-0005-0000-0000-0000BD220000}"/>
    <cellStyle name="强调文字颜色 3 3 3 4" xfId="4861" xr:uid="{00000000-0005-0000-0000-0000BE220000}"/>
    <cellStyle name="强调文字颜色 3 3 3 5" xfId="7202" xr:uid="{00000000-0005-0000-0000-0000BF220000}"/>
    <cellStyle name="强调文字颜色 3 3 4" xfId="1560" xr:uid="{00000000-0005-0000-0000-0000C0220000}"/>
    <cellStyle name="强调文字颜色 3 3 4 2" xfId="2396" xr:uid="{00000000-0005-0000-0000-0000C1220000}"/>
    <cellStyle name="强调文字颜色 3 3 4 2 2" xfId="3955" xr:uid="{00000000-0005-0000-0000-0000C2220000}"/>
    <cellStyle name="强调文字颜色 3 3 4 2 3" xfId="5545" xr:uid="{00000000-0005-0000-0000-0000C3220000}"/>
    <cellStyle name="强调文字颜色 3 3 4 2 4" xfId="8250" xr:uid="{00000000-0005-0000-0000-0000C4220000}"/>
    <cellStyle name="强调文字颜色 3 3 4 3" xfId="7477" xr:uid="{00000000-0005-0000-0000-0000C5220000}"/>
    <cellStyle name="强调文字颜色 3 3 5" xfId="1679" xr:uid="{00000000-0005-0000-0000-0000C6220000}"/>
    <cellStyle name="强调文字颜色 3 3 5 2" xfId="2397" xr:uid="{00000000-0005-0000-0000-0000C7220000}"/>
    <cellStyle name="强调文字颜色 3 3 5 2 2" xfId="3956" xr:uid="{00000000-0005-0000-0000-0000C8220000}"/>
    <cellStyle name="强调文字颜色 3 3 5 2 3" xfId="5546" xr:uid="{00000000-0005-0000-0000-0000C9220000}"/>
    <cellStyle name="强调文字颜色 3 3 5 2 4" xfId="8251" xr:uid="{00000000-0005-0000-0000-0000CA220000}"/>
    <cellStyle name="强调文字颜色 3 3 5 3" xfId="7592" xr:uid="{00000000-0005-0000-0000-0000CB220000}"/>
    <cellStyle name="强调文字颜色 3 3 6" xfId="2392" xr:uid="{00000000-0005-0000-0000-0000CC220000}"/>
    <cellStyle name="强调文字颜色 3 3 6 2" xfId="3951" xr:uid="{00000000-0005-0000-0000-0000CD220000}"/>
    <cellStyle name="强调文字颜色 3 3 6 3" xfId="5541" xr:uid="{00000000-0005-0000-0000-0000CE220000}"/>
    <cellStyle name="强调文字颜色 3 3 6 4" xfId="8246" xr:uid="{00000000-0005-0000-0000-0000CF220000}"/>
    <cellStyle name="强调文字颜色 3 3 7" xfId="6270" xr:uid="{00000000-0005-0000-0000-0000D0220000}"/>
    <cellStyle name="强调文字颜色 4 2" xfId="260" xr:uid="{00000000-0005-0000-0000-0000D1220000}"/>
    <cellStyle name="强调文字颜色 4 2 2" xfId="373" xr:uid="{00000000-0005-0000-0000-0000D2220000}"/>
    <cellStyle name="强调文字颜色 4 2 2 2" xfId="1288" xr:uid="{00000000-0005-0000-0000-0000D3220000}"/>
    <cellStyle name="强调文字颜色 4 2 2 2 2" xfId="2400" xr:uid="{00000000-0005-0000-0000-0000D4220000}"/>
    <cellStyle name="强调文字颜色 4 2 2 2 2 2" xfId="3959" xr:uid="{00000000-0005-0000-0000-0000D5220000}"/>
    <cellStyle name="强调文字颜色 4 2 2 2 2 3" xfId="5549" xr:uid="{00000000-0005-0000-0000-0000D6220000}"/>
    <cellStyle name="强调文字颜色 4 2 2 2 2 4" xfId="8254" xr:uid="{00000000-0005-0000-0000-0000D7220000}"/>
    <cellStyle name="强调文字颜色 4 2 2 2 3" xfId="3274" xr:uid="{00000000-0005-0000-0000-0000D8220000}"/>
    <cellStyle name="强调文字颜色 4 2 2 2 4" xfId="4864" xr:uid="{00000000-0005-0000-0000-0000D9220000}"/>
    <cellStyle name="强调文字颜色 4 2 2 2 5" xfId="7205" xr:uid="{00000000-0005-0000-0000-0000DA220000}"/>
    <cellStyle name="强调文字颜色 4 2 2 3" xfId="2399" xr:uid="{00000000-0005-0000-0000-0000DB220000}"/>
    <cellStyle name="强调文字颜色 4 2 2 3 2" xfId="3958" xr:uid="{00000000-0005-0000-0000-0000DC220000}"/>
    <cellStyle name="强调文字颜色 4 2 2 3 3" xfId="5548" xr:uid="{00000000-0005-0000-0000-0000DD220000}"/>
    <cellStyle name="强调文字颜色 4 2 2 3 4" xfId="8253" xr:uid="{00000000-0005-0000-0000-0000DE220000}"/>
    <cellStyle name="强调文字颜色 4 2 2 4" xfId="6375" xr:uid="{00000000-0005-0000-0000-0000DF220000}"/>
    <cellStyle name="强调文字颜色 4 2 3" xfId="1287" xr:uid="{00000000-0005-0000-0000-0000E0220000}"/>
    <cellStyle name="强调文字颜色 4 2 3 2" xfId="2401" xr:uid="{00000000-0005-0000-0000-0000E1220000}"/>
    <cellStyle name="强调文字颜色 4 2 3 2 2" xfId="3960" xr:uid="{00000000-0005-0000-0000-0000E2220000}"/>
    <cellStyle name="强调文字颜色 4 2 3 2 3" xfId="5550" xr:uid="{00000000-0005-0000-0000-0000E3220000}"/>
    <cellStyle name="强调文字颜色 4 2 3 2 4" xfId="8255" xr:uid="{00000000-0005-0000-0000-0000E4220000}"/>
    <cellStyle name="强调文字颜色 4 2 3 3" xfId="3273" xr:uid="{00000000-0005-0000-0000-0000E5220000}"/>
    <cellStyle name="强调文字颜色 4 2 3 4" xfId="4863" xr:uid="{00000000-0005-0000-0000-0000E6220000}"/>
    <cellStyle name="强调文字颜色 4 2 3 5" xfId="7204" xr:uid="{00000000-0005-0000-0000-0000E7220000}"/>
    <cellStyle name="强调文字颜色 4 2 4" xfId="1563" xr:uid="{00000000-0005-0000-0000-0000E8220000}"/>
    <cellStyle name="强调文字颜色 4 2 4 2" xfId="2402" xr:uid="{00000000-0005-0000-0000-0000E9220000}"/>
    <cellStyle name="强调文字颜色 4 2 4 2 2" xfId="3961" xr:uid="{00000000-0005-0000-0000-0000EA220000}"/>
    <cellStyle name="强调文字颜色 4 2 4 2 3" xfId="5551" xr:uid="{00000000-0005-0000-0000-0000EB220000}"/>
    <cellStyle name="强调文字颜色 4 2 4 2 4" xfId="8256" xr:uid="{00000000-0005-0000-0000-0000EC220000}"/>
    <cellStyle name="强调文字颜色 4 2 4 3" xfId="7480" xr:uid="{00000000-0005-0000-0000-0000ED220000}"/>
    <cellStyle name="强调文字颜色 4 2 5" xfId="1682" xr:uid="{00000000-0005-0000-0000-0000EE220000}"/>
    <cellStyle name="强调文字颜色 4 2 5 2" xfId="2403" xr:uid="{00000000-0005-0000-0000-0000EF220000}"/>
    <cellStyle name="强调文字颜色 4 2 5 2 2" xfId="3962" xr:uid="{00000000-0005-0000-0000-0000F0220000}"/>
    <cellStyle name="强调文字颜色 4 2 5 2 3" xfId="5552" xr:uid="{00000000-0005-0000-0000-0000F1220000}"/>
    <cellStyle name="强调文字颜色 4 2 5 2 4" xfId="8257" xr:uid="{00000000-0005-0000-0000-0000F2220000}"/>
    <cellStyle name="强调文字颜色 4 2 5 3" xfId="7595" xr:uid="{00000000-0005-0000-0000-0000F3220000}"/>
    <cellStyle name="强调文字颜色 4 2 6" xfId="2398" xr:uid="{00000000-0005-0000-0000-0000F4220000}"/>
    <cellStyle name="强调文字颜色 4 2 6 2" xfId="3957" xr:uid="{00000000-0005-0000-0000-0000F5220000}"/>
    <cellStyle name="强调文字颜色 4 2 6 3" xfId="5547" xr:uid="{00000000-0005-0000-0000-0000F6220000}"/>
    <cellStyle name="强调文字颜色 4 2 6 4" xfId="8252" xr:uid="{00000000-0005-0000-0000-0000F7220000}"/>
    <cellStyle name="强调文字颜色 4 2 7" xfId="6271" xr:uid="{00000000-0005-0000-0000-0000F8220000}"/>
    <cellStyle name="强调文字颜色 4 3" xfId="261" xr:uid="{00000000-0005-0000-0000-0000F9220000}"/>
    <cellStyle name="强调文字颜色 4 3 2" xfId="372" xr:uid="{00000000-0005-0000-0000-0000FA220000}"/>
    <cellStyle name="强调文字颜色 4 3 2 2" xfId="1290" xr:uid="{00000000-0005-0000-0000-0000FB220000}"/>
    <cellStyle name="强调文字颜色 4 3 2 2 2" xfId="2406" xr:uid="{00000000-0005-0000-0000-0000FC220000}"/>
    <cellStyle name="强调文字颜色 4 3 2 2 2 2" xfId="3965" xr:uid="{00000000-0005-0000-0000-0000FD220000}"/>
    <cellStyle name="强调文字颜色 4 3 2 2 2 3" xfId="5555" xr:uid="{00000000-0005-0000-0000-0000FE220000}"/>
    <cellStyle name="强调文字颜色 4 3 2 2 2 4" xfId="8260" xr:uid="{00000000-0005-0000-0000-0000FF220000}"/>
    <cellStyle name="强调文字颜色 4 3 2 2 3" xfId="3276" xr:uid="{00000000-0005-0000-0000-000000230000}"/>
    <cellStyle name="强调文字颜色 4 3 2 2 4" xfId="4866" xr:uid="{00000000-0005-0000-0000-000001230000}"/>
    <cellStyle name="强调文字颜色 4 3 2 2 5" xfId="7207" xr:uid="{00000000-0005-0000-0000-000002230000}"/>
    <cellStyle name="强调文字颜色 4 3 2 3" xfId="2405" xr:uid="{00000000-0005-0000-0000-000003230000}"/>
    <cellStyle name="强调文字颜色 4 3 2 3 2" xfId="3964" xr:uid="{00000000-0005-0000-0000-000004230000}"/>
    <cellStyle name="强调文字颜色 4 3 2 3 3" xfId="5554" xr:uid="{00000000-0005-0000-0000-000005230000}"/>
    <cellStyle name="强调文字颜色 4 3 2 3 4" xfId="8259" xr:uid="{00000000-0005-0000-0000-000006230000}"/>
    <cellStyle name="强调文字颜色 4 3 2 4" xfId="6374" xr:uid="{00000000-0005-0000-0000-000007230000}"/>
    <cellStyle name="强调文字颜色 4 3 3" xfId="1289" xr:uid="{00000000-0005-0000-0000-000008230000}"/>
    <cellStyle name="强调文字颜色 4 3 3 2" xfId="2407" xr:uid="{00000000-0005-0000-0000-000009230000}"/>
    <cellStyle name="强调文字颜色 4 3 3 2 2" xfId="3966" xr:uid="{00000000-0005-0000-0000-00000A230000}"/>
    <cellStyle name="强调文字颜色 4 3 3 2 3" xfId="5556" xr:uid="{00000000-0005-0000-0000-00000B230000}"/>
    <cellStyle name="强调文字颜色 4 3 3 2 4" xfId="8261" xr:uid="{00000000-0005-0000-0000-00000C230000}"/>
    <cellStyle name="强调文字颜色 4 3 3 3" xfId="3275" xr:uid="{00000000-0005-0000-0000-00000D230000}"/>
    <cellStyle name="强调文字颜色 4 3 3 4" xfId="4865" xr:uid="{00000000-0005-0000-0000-00000E230000}"/>
    <cellStyle name="强调文字颜色 4 3 3 5" xfId="7206" xr:uid="{00000000-0005-0000-0000-00000F230000}"/>
    <cellStyle name="强调文字颜色 4 3 4" xfId="1562" xr:uid="{00000000-0005-0000-0000-000010230000}"/>
    <cellStyle name="强调文字颜色 4 3 4 2" xfId="2408" xr:uid="{00000000-0005-0000-0000-000011230000}"/>
    <cellStyle name="强调文字颜色 4 3 4 2 2" xfId="3967" xr:uid="{00000000-0005-0000-0000-000012230000}"/>
    <cellStyle name="强调文字颜色 4 3 4 2 3" xfId="5557" xr:uid="{00000000-0005-0000-0000-000013230000}"/>
    <cellStyle name="强调文字颜色 4 3 4 2 4" xfId="8262" xr:uid="{00000000-0005-0000-0000-000014230000}"/>
    <cellStyle name="强调文字颜色 4 3 4 3" xfId="7479" xr:uid="{00000000-0005-0000-0000-000015230000}"/>
    <cellStyle name="强调文字颜色 4 3 5" xfId="1681" xr:uid="{00000000-0005-0000-0000-000016230000}"/>
    <cellStyle name="强调文字颜色 4 3 5 2" xfId="2409" xr:uid="{00000000-0005-0000-0000-000017230000}"/>
    <cellStyle name="强调文字颜色 4 3 5 2 2" xfId="3968" xr:uid="{00000000-0005-0000-0000-000018230000}"/>
    <cellStyle name="强调文字颜色 4 3 5 2 3" xfId="5558" xr:uid="{00000000-0005-0000-0000-000019230000}"/>
    <cellStyle name="强调文字颜色 4 3 5 2 4" xfId="8263" xr:uid="{00000000-0005-0000-0000-00001A230000}"/>
    <cellStyle name="强调文字颜色 4 3 5 3" xfId="7594" xr:uid="{00000000-0005-0000-0000-00001B230000}"/>
    <cellStyle name="强调文字颜色 4 3 6" xfId="2404" xr:uid="{00000000-0005-0000-0000-00001C230000}"/>
    <cellStyle name="强调文字颜色 4 3 6 2" xfId="3963" xr:uid="{00000000-0005-0000-0000-00001D230000}"/>
    <cellStyle name="强调文字颜色 4 3 6 3" xfId="5553" xr:uid="{00000000-0005-0000-0000-00001E230000}"/>
    <cellStyle name="强调文字颜色 4 3 6 4" xfId="8258" xr:uid="{00000000-0005-0000-0000-00001F230000}"/>
    <cellStyle name="强调文字颜色 4 3 7" xfId="6272" xr:uid="{00000000-0005-0000-0000-000020230000}"/>
    <cellStyle name="强调文字颜色 5 2" xfId="262" xr:uid="{00000000-0005-0000-0000-000021230000}"/>
    <cellStyle name="强调文字颜色 5 2 2" xfId="375" xr:uid="{00000000-0005-0000-0000-000022230000}"/>
    <cellStyle name="强调文字颜色 5 2 2 2" xfId="1292" xr:uid="{00000000-0005-0000-0000-000023230000}"/>
    <cellStyle name="强调文字颜色 5 2 2 2 2" xfId="2412" xr:uid="{00000000-0005-0000-0000-000024230000}"/>
    <cellStyle name="强调文字颜色 5 2 2 2 2 2" xfId="3971" xr:uid="{00000000-0005-0000-0000-000025230000}"/>
    <cellStyle name="强调文字颜色 5 2 2 2 2 3" xfId="5561" xr:uid="{00000000-0005-0000-0000-000026230000}"/>
    <cellStyle name="强调文字颜色 5 2 2 2 2 4" xfId="8266" xr:uid="{00000000-0005-0000-0000-000027230000}"/>
    <cellStyle name="强调文字颜色 5 2 2 2 3" xfId="3278" xr:uid="{00000000-0005-0000-0000-000028230000}"/>
    <cellStyle name="强调文字颜色 5 2 2 2 4" xfId="4868" xr:uid="{00000000-0005-0000-0000-000029230000}"/>
    <cellStyle name="强调文字颜色 5 2 2 2 5" xfId="7209" xr:uid="{00000000-0005-0000-0000-00002A230000}"/>
    <cellStyle name="强调文字颜色 5 2 2 3" xfId="2411" xr:uid="{00000000-0005-0000-0000-00002B230000}"/>
    <cellStyle name="强调文字颜色 5 2 2 3 2" xfId="3970" xr:uid="{00000000-0005-0000-0000-00002C230000}"/>
    <cellStyle name="强调文字颜色 5 2 2 3 3" xfId="5560" xr:uid="{00000000-0005-0000-0000-00002D230000}"/>
    <cellStyle name="强调文字颜色 5 2 2 3 4" xfId="8265" xr:uid="{00000000-0005-0000-0000-00002E230000}"/>
    <cellStyle name="强调文字颜色 5 2 2 4" xfId="6377" xr:uid="{00000000-0005-0000-0000-00002F230000}"/>
    <cellStyle name="强调文字颜色 5 2 3" xfId="1291" xr:uid="{00000000-0005-0000-0000-000030230000}"/>
    <cellStyle name="强调文字颜色 5 2 3 2" xfId="2413" xr:uid="{00000000-0005-0000-0000-000031230000}"/>
    <cellStyle name="强调文字颜色 5 2 3 2 2" xfId="3972" xr:uid="{00000000-0005-0000-0000-000032230000}"/>
    <cellStyle name="强调文字颜色 5 2 3 2 3" xfId="5562" xr:uid="{00000000-0005-0000-0000-000033230000}"/>
    <cellStyle name="强调文字颜色 5 2 3 2 4" xfId="8267" xr:uid="{00000000-0005-0000-0000-000034230000}"/>
    <cellStyle name="强调文字颜色 5 2 3 3" xfId="3277" xr:uid="{00000000-0005-0000-0000-000035230000}"/>
    <cellStyle name="强调文字颜色 5 2 3 4" xfId="4867" xr:uid="{00000000-0005-0000-0000-000036230000}"/>
    <cellStyle name="强调文字颜色 5 2 3 5" xfId="7208" xr:uid="{00000000-0005-0000-0000-000037230000}"/>
    <cellStyle name="强调文字颜色 5 2 4" xfId="1565" xr:uid="{00000000-0005-0000-0000-000038230000}"/>
    <cellStyle name="强调文字颜色 5 2 4 2" xfId="2414" xr:uid="{00000000-0005-0000-0000-000039230000}"/>
    <cellStyle name="强调文字颜色 5 2 4 2 2" xfId="3973" xr:uid="{00000000-0005-0000-0000-00003A230000}"/>
    <cellStyle name="强调文字颜色 5 2 4 2 3" xfId="5563" xr:uid="{00000000-0005-0000-0000-00003B230000}"/>
    <cellStyle name="强调文字颜色 5 2 4 2 4" xfId="8268" xr:uid="{00000000-0005-0000-0000-00003C230000}"/>
    <cellStyle name="强调文字颜色 5 2 4 3" xfId="7482" xr:uid="{00000000-0005-0000-0000-00003D230000}"/>
    <cellStyle name="强调文字颜色 5 2 5" xfId="1684" xr:uid="{00000000-0005-0000-0000-00003E230000}"/>
    <cellStyle name="强调文字颜色 5 2 5 2" xfId="2415" xr:uid="{00000000-0005-0000-0000-00003F230000}"/>
    <cellStyle name="强调文字颜色 5 2 5 2 2" xfId="3974" xr:uid="{00000000-0005-0000-0000-000040230000}"/>
    <cellStyle name="强调文字颜色 5 2 5 2 3" xfId="5564" xr:uid="{00000000-0005-0000-0000-000041230000}"/>
    <cellStyle name="强调文字颜色 5 2 5 2 4" xfId="8269" xr:uid="{00000000-0005-0000-0000-000042230000}"/>
    <cellStyle name="强调文字颜色 5 2 5 3" xfId="7597" xr:uid="{00000000-0005-0000-0000-000043230000}"/>
    <cellStyle name="强调文字颜色 5 2 6" xfId="2410" xr:uid="{00000000-0005-0000-0000-000044230000}"/>
    <cellStyle name="强调文字颜色 5 2 6 2" xfId="3969" xr:uid="{00000000-0005-0000-0000-000045230000}"/>
    <cellStyle name="强调文字颜色 5 2 6 3" xfId="5559" xr:uid="{00000000-0005-0000-0000-000046230000}"/>
    <cellStyle name="强调文字颜色 5 2 6 4" xfId="8264" xr:uid="{00000000-0005-0000-0000-000047230000}"/>
    <cellStyle name="强调文字颜色 5 2 7" xfId="6273" xr:uid="{00000000-0005-0000-0000-000048230000}"/>
    <cellStyle name="强调文字颜色 5 3" xfId="263" xr:uid="{00000000-0005-0000-0000-000049230000}"/>
    <cellStyle name="强调文字颜色 5 3 2" xfId="374" xr:uid="{00000000-0005-0000-0000-00004A230000}"/>
    <cellStyle name="强调文字颜色 5 3 2 2" xfId="1294" xr:uid="{00000000-0005-0000-0000-00004B230000}"/>
    <cellStyle name="强调文字颜色 5 3 2 2 2" xfId="2418" xr:uid="{00000000-0005-0000-0000-00004C230000}"/>
    <cellStyle name="强调文字颜色 5 3 2 2 2 2" xfId="3977" xr:uid="{00000000-0005-0000-0000-00004D230000}"/>
    <cellStyle name="强调文字颜色 5 3 2 2 2 3" xfId="5567" xr:uid="{00000000-0005-0000-0000-00004E230000}"/>
    <cellStyle name="强调文字颜色 5 3 2 2 2 4" xfId="8272" xr:uid="{00000000-0005-0000-0000-00004F230000}"/>
    <cellStyle name="强调文字颜色 5 3 2 2 3" xfId="3280" xr:uid="{00000000-0005-0000-0000-000050230000}"/>
    <cellStyle name="强调文字颜色 5 3 2 2 4" xfId="4870" xr:uid="{00000000-0005-0000-0000-000051230000}"/>
    <cellStyle name="强调文字颜色 5 3 2 2 5" xfId="7211" xr:uid="{00000000-0005-0000-0000-000052230000}"/>
    <cellStyle name="强调文字颜色 5 3 2 3" xfId="2417" xr:uid="{00000000-0005-0000-0000-000053230000}"/>
    <cellStyle name="强调文字颜色 5 3 2 3 2" xfId="3976" xr:uid="{00000000-0005-0000-0000-000054230000}"/>
    <cellStyle name="强调文字颜色 5 3 2 3 3" xfId="5566" xr:uid="{00000000-0005-0000-0000-000055230000}"/>
    <cellStyle name="强调文字颜色 5 3 2 3 4" xfId="8271" xr:uid="{00000000-0005-0000-0000-000056230000}"/>
    <cellStyle name="强调文字颜色 5 3 2 4" xfId="6376" xr:uid="{00000000-0005-0000-0000-000057230000}"/>
    <cellStyle name="强调文字颜色 5 3 3" xfId="1293" xr:uid="{00000000-0005-0000-0000-000058230000}"/>
    <cellStyle name="强调文字颜色 5 3 3 2" xfId="2419" xr:uid="{00000000-0005-0000-0000-000059230000}"/>
    <cellStyle name="强调文字颜色 5 3 3 2 2" xfId="3978" xr:uid="{00000000-0005-0000-0000-00005A230000}"/>
    <cellStyle name="强调文字颜色 5 3 3 2 3" xfId="5568" xr:uid="{00000000-0005-0000-0000-00005B230000}"/>
    <cellStyle name="强调文字颜色 5 3 3 2 4" xfId="8273" xr:uid="{00000000-0005-0000-0000-00005C230000}"/>
    <cellStyle name="强调文字颜色 5 3 3 3" xfId="3279" xr:uid="{00000000-0005-0000-0000-00005D230000}"/>
    <cellStyle name="强调文字颜色 5 3 3 4" xfId="4869" xr:uid="{00000000-0005-0000-0000-00005E230000}"/>
    <cellStyle name="强调文字颜色 5 3 3 5" xfId="7210" xr:uid="{00000000-0005-0000-0000-00005F230000}"/>
    <cellStyle name="强调文字颜色 5 3 4" xfId="1564" xr:uid="{00000000-0005-0000-0000-000060230000}"/>
    <cellStyle name="强调文字颜色 5 3 4 2" xfId="2420" xr:uid="{00000000-0005-0000-0000-000061230000}"/>
    <cellStyle name="强调文字颜色 5 3 4 2 2" xfId="3979" xr:uid="{00000000-0005-0000-0000-000062230000}"/>
    <cellStyle name="强调文字颜色 5 3 4 2 3" xfId="5569" xr:uid="{00000000-0005-0000-0000-000063230000}"/>
    <cellStyle name="强调文字颜色 5 3 4 2 4" xfId="8274" xr:uid="{00000000-0005-0000-0000-000064230000}"/>
    <cellStyle name="强调文字颜色 5 3 4 3" xfId="7481" xr:uid="{00000000-0005-0000-0000-000065230000}"/>
    <cellStyle name="强调文字颜色 5 3 5" xfId="1683" xr:uid="{00000000-0005-0000-0000-000066230000}"/>
    <cellStyle name="强调文字颜色 5 3 5 2" xfId="2421" xr:uid="{00000000-0005-0000-0000-000067230000}"/>
    <cellStyle name="强调文字颜色 5 3 5 2 2" xfId="3980" xr:uid="{00000000-0005-0000-0000-000068230000}"/>
    <cellStyle name="强调文字颜色 5 3 5 2 3" xfId="5570" xr:uid="{00000000-0005-0000-0000-000069230000}"/>
    <cellStyle name="强调文字颜色 5 3 5 2 4" xfId="8275" xr:uid="{00000000-0005-0000-0000-00006A230000}"/>
    <cellStyle name="强调文字颜色 5 3 5 3" xfId="7596" xr:uid="{00000000-0005-0000-0000-00006B230000}"/>
    <cellStyle name="强调文字颜色 5 3 6" xfId="2416" xr:uid="{00000000-0005-0000-0000-00006C230000}"/>
    <cellStyle name="强调文字颜色 5 3 6 2" xfId="3975" xr:uid="{00000000-0005-0000-0000-00006D230000}"/>
    <cellStyle name="强调文字颜色 5 3 6 3" xfId="5565" xr:uid="{00000000-0005-0000-0000-00006E230000}"/>
    <cellStyle name="强调文字颜色 5 3 6 4" xfId="8270" xr:uid="{00000000-0005-0000-0000-00006F230000}"/>
    <cellStyle name="强调文字颜色 5 3 7" xfId="6274" xr:uid="{00000000-0005-0000-0000-000070230000}"/>
    <cellStyle name="强调文字颜色 6 2" xfId="264" xr:uid="{00000000-0005-0000-0000-000071230000}"/>
    <cellStyle name="强调文字颜色 6 2 2" xfId="377" xr:uid="{00000000-0005-0000-0000-000072230000}"/>
    <cellStyle name="强调文字颜色 6 2 2 2" xfId="1296" xr:uid="{00000000-0005-0000-0000-000073230000}"/>
    <cellStyle name="强调文字颜色 6 2 2 2 2" xfId="2424" xr:uid="{00000000-0005-0000-0000-000074230000}"/>
    <cellStyle name="强调文字颜色 6 2 2 2 2 2" xfId="3983" xr:uid="{00000000-0005-0000-0000-000075230000}"/>
    <cellStyle name="强调文字颜色 6 2 2 2 2 3" xfId="5573" xr:uid="{00000000-0005-0000-0000-000076230000}"/>
    <cellStyle name="强调文字颜色 6 2 2 2 2 4" xfId="8278" xr:uid="{00000000-0005-0000-0000-000077230000}"/>
    <cellStyle name="强调文字颜色 6 2 2 2 3" xfId="3282" xr:uid="{00000000-0005-0000-0000-000078230000}"/>
    <cellStyle name="强调文字颜色 6 2 2 2 4" xfId="4872" xr:uid="{00000000-0005-0000-0000-000079230000}"/>
    <cellStyle name="强调文字颜色 6 2 2 2 5" xfId="7213" xr:uid="{00000000-0005-0000-0000-00007A230000}"/>
    <cellStyle name="强调文字颜色 6 2 2 3" xfId="2423" xr:uid="{00000000-0005-0000-0000-00007B230000}"/>
    <cellStyle name="强调文字颜色 6 2 2 3 2" xfId="3982" xr:uid="{00000000-0005-0000-0000-00007C230000}"/>
    <cellStyle name="强调文字颜色 6 2 2 3 3" xfId="5572" xr:uid="{00000000-0005-0000-0000-00007D230000}"/>
    <cellStyle name="强调文字颜色 6 2 2 3 4" xfId="8277" xr:uid="{00000000-0005-0000-0000-00007E230000}"/>
    <cellStyle name="强调文字颜色 6 2 2 4" xfId="6379" xr:uid="{00000000-0005-0000-0000-00007F230000}"/>
    <cellStyle name="强调文字颜色 6 2 3" xfId="1295" xr:uid="{00000000-0005-0000-0000-000080230000}"/>
    <cellStyle name="强调文字颜色 6 2 3 2" xfId="2425" xr:uid="{00000000-0005-0000-0000-000081230000}"/>
    <cellStyle name="强调文字颜色 6 2 3 2 2" xfId="3984" xr:uid="{00000000-0005-0000-0000-000082230000}"/>
    <cellStyle name="强调文字颜色 6 2 3 2 3" xfId="5574" xr:uid="{00000000-0005-0000-0000-000083230000}"/>
    <cellStyle name="强调文字颜色 6 2 3 2 4" xfId="8279" xr:uid="{00000000-0005-0000-0000-000084230000}"/>
    <cellStyle name="强调文字颜色 6 2 3 3" xfId="3281" xr:uid="{00000000-0005-0000-0000-000085230000}"/>
    <cellStyle name="强调文字颜色 6 2 3 4" xfId="4871" xr:uid="{00000000-0005-0000-0000-000086230000}"/>
    <cellStyle name="强调文字颜色 6 2 3 5" xfId="7212" xr:uid="{00000000-0005-0000-0000-000087230000}"/>
    <cellStyle name="强调文字颜色 6 2 4" xfId="1567" xr:uid="{00000000-0005-0000-0000-000088230000}"/>
    <cellStyle name="强调文字颜色 6 2 4 2" xfId="2426" xr:uid="{00000000-0005-0000-0000-000089230000}"/>
    <cellStyle name="强调文字颜色 6 2 4 2 2" xfId="3985" xr:uid="{00000000-0005-0000-0000-00008A230000}"/>
    <cellStyle name="强调文字颜色 6 2 4 2 3" xfId="5575" xr:uid="{00000000-0005-0000-0000-00008B230000}"/>
    <cellStyle name="强调文字颜色 6 2 4 2 4" xfId="8280" xr:uid="{00000000-0005-0000-0000-00008C230000}"/>
    <cellStyle name="强调文字颜色 6 2 4 3" xfId="7484" xr:uid="{00000000-0005-0000-0000-00008D230000}"/>
    <cellStyle name="强调文字颜色 6 2 5" xfId="1686" xr:uid="{00000000-0005-0000-0000-00008E230000}"/>
    <cellStyle name="强调文字颜色 6 2 5 2" xfId="2427" xr:uid="{00000000-0005-0000-0000-00008F230000}"/>
    <cellStyle name="强调文字颜色 6 2 5 2 2" xfId="3986" xr:uid="{00000000-0005-0000-0000-000090230000}"/>
    <cellStyle name="强调文字颜色 6 2 5 2 3" xfId="5576" xr:uid="{00000000-0005-0000-0000-000091230000}"/>
    <cellStyle name="强调文字颜色 6 2 5 2 4" xfId="8281" xr:uid="{00000000-0005-0000-0000-000092230000}"/>
    <cellStyle name="强调文字颜色 6 2 5 3" xfId="7599" xr:uid="{00000000-0005-0000-0000-000093230000}"/>
    <cellStyle name="强调文字颜色 6 2 6" xfId="2422" xr:uid="{00000000-0005-0000-0000-000094230000}"/>
    <cellStyle name="强调文字颜色 6 2 6 2" xfId="3981" xr:uid="{00000000-0005-0000-0000-000095230000}"/>
    <cellStyle name="强调文字颜色 6 2 6 3" xfId="5571" xr:uid="{00000000-0005-0000-0000-000096230000}"/>
    <cellStyle name="强调文字颜色 6 2 6 4" xfId="8276" xr:uid="{00000000-0005-0000-0000-000097230000}"/>
    <cellStyle name="强调文字颜色 6 2 7" xfId="6275" xr:uid="{00000000-0005-0000-0000-000098230000}"/>
    <cellStyle name="强调文字颜色 6 3" xfId="265" xr:uid="{00000000-0005-0000-0000-000099230000}"/>
    <cellStyle name="强调文字颜色 6 3 2" xfId="376" xr:uid="{00000000-0005-0000-0000-00009A230000}"/>
    <cellStyle name="强调文字颜色 6 3 2 2" xfId="1298" xr:uid="{00000000-0005-0000-0000-00009B230000}"/>
    <cellStyle name="强调文字颜色 6 3 2 2 2" xfId="2430" xr:uid="{00000000-0005-0000-0000-00009C230000}"/>
    <cellStyle name="强调文字颜色 6 3 2 2 2 2" xfId="3989" xr:uid="{00000000-0005-0000-0000-00009D230000}"/>
    <cellStyle name="强调文字颜色 6 3 2 2 2 3" xfId="5579" xr:uid="{00000000-0005-0000-0000-00009E230000}"/>
    <cellStyle name="强调文字颜色 6 3 2 2 2 4" xfId="8284" xr:uid="{00000000-0005-0000-0000-00009F230000}"/>
    <cellStyle name="强调文字颜色 6 3 2 2 3" xfId="3284" xr:uid="{00000000-0005-0000-0000-0000A0230000}"/>
    <cellStyle name="强调文字颜色 6 3 2 2 4" xfId="4874" xr:uid="{00000000-0005-0000-0000-0000A1230000}"/>
    <cellStyle name="强调文字颜色 6 3 2 2 5" xfId="7215" xr:uid="{00000000-0005-0000-0000-0000A2230000}"/>
    <cellStyle name="强调文字颜色 6 3 2 3" xfId="2429" xr:uid="{00000000-0005-0000-0000-0000A3230000}"/>
    <cellStyle name="强调文字颜色 6 3 2 3 2" xfId="3988" xr:uid="{00000000-0005-0000-0000-0000A4230000}"/>
    <cellStyle name="强调文字颜色 6 3 2 3 3" xfId="5578" xr:uid="{00000000-0005-0000-0000-0000A5230000}"/>
    <cellStyle name="强调文字颜色 6 3 2 3 4" xfId="8283" xr:uid="{00000000-0005-0000-0000-0000A6230000}"/>
    <cellStyle name="强调文字颜色 6 3 2 4" xfId="6378" xr:uid="{00000000-0005-0000-0000-0000A7230000}"/>
    <cellStyle name="强调文字颜色 6 3 3" xfId="1297" xr:uid="{00000000-0005-0000-0000-0000A8230000}"/>
    <cellStyle name="强调文字颜色 6 3 3 2" xfId="2431" xr:uid="{00000000-0005-0000-0000-0000A9230000}"/>
    <cellStyle name="强调文字颜色 6 3 3 2 2" xfId="3990" xr:uid="{00000000-0005-0000-0000-0000AA230000}"/>
    <cellStyle name="强调文字颜色 6 3 3 2 3" xfId="5580" xr:uid="{00000000-0005-0000-0000-0000AB230000}"/>
    <cellStyle name="强调文字颜色 6 3 3 2 4" xfId="8285" xr:uid="{00000000-0005-0000-0000-0000AC230000}"/>
    <cellStyle name="强调文字颜色 6 3 3 3" xfId="3283" xr:uid="{00000000-0005-0000-0000-0000AD230000}"/>
    <cellStyle name="强调文字颜色 6 3 3 4" xfId="4873" xr:uid="{00000000-0005-0000-0000-0000AE230000}"/>
    <cellStyle name="强调文字颜色 6 3 3 5" xfId="7214" xr:uid="{00000000-0005-0000-0000-0000AF230000}"/>
    <cellStyle name="强调文字颜色 6 3 4" xfId="1566" xr:uid="{00000000-0005-0000-0000-0000B0230000}"/>
    <cellStyle name="强调文字颜色 6 3 4 2" xfId="2432" xr:uid="{00000000-0005-0000-0000-0000B1230000}"/>
    <cellStyle name="强调文字颜色 6 3 4 2 2" xfId="3991" xr:uid="{00000000-0005-0000-0000-0000B2230000}"/>
    <cellStyle name="强调文字颜色 6 3 4 2 3" xfId="5581" xr:uid="{00000000-0005-0000-0000-0000B3230000}"/>
    <cellStyle name="强调文字颜色 6 3 4 2 4" xfId="8286" xr:uid="{00000000-0005-0000-0000-0000B4230000}"/>
    <cellStyle name="强调文字颜色 6 3 4 3" xfId="7483" xr:uid="{00000000-0005-0000-0000-0000B5230000}"/>
    <cellStyle name="强调文字颜色 6 3 5" xfId="1685" xr:uid="{00000000-0005-0000-0000-0000B6230000}"/>
    <cellStyle name="强调文字颜色 6 3 5 2" xfId="2433" xr:uid="{00000000-0005-0000-0000-0000B7230000}"/>
    <cellStyle name="强调文字颜色 6 3 5 2 2" xfId="3992" xr:uid="{00000000-0005-0000-0000-0000B8230000}"/>
    <cellStyle name="强调文字颜色 6 3 5 2 3" xfId="5582" xr:uid="{00000000-0005-0000-0000-0000B9230000}"/>
    <cellStyle name="强调文字颜色 6 3 5 2 4" xfId="8287" xr:uid="{00000000-0005-0000-0000-0000BA230000}"/>
    <cellStyle name="强调文字颜色 6 3 5 3" xfId="7598" xr:uid="{00000000-0005-0000-0000-0000BB230000}"/>
    <cellStyle name="强调文字颜色 6 3 6" xfId="2428" xr:uid="{00000000-0005-0000-0000-0000BC230000}"/>
    <cellStyle name="强调文字颜色 6 3 6 2" xfId="3987" xr:uid="{00000000-0005-0000-0000-0000BD230000}"/>
    <cellStyle name="强调文字颜色 6 3 6 3" xfId="5577" xr:uid="{00000000-0005-0000-0000-0000BE230000}"/>
    <cellStyle name="强调文字颜色 6 3 6 4" xfId="8282" xr:uid="{00000000-0005-0000-0000-0000BF230000}"/>
    <cellStyle name="强调文字颜色 6 3 7" xfId="6276" xr:uid="{00000000-0005-0000-0000-0000C0230000}"/>
    <cellStyle name="标题 1 2" xfId="283" xr:uid="{00000000-0005-0000-0000-0000C1230000}"/>
    <cellStyle name="标题 1 2 2" xfId="340" xr:uid="{00000000-0005-0000-0000-0000C2230000}"/>
    <cellStyle name="标题 1 2 2 2" xfId="1380" xr:uid="{00000000-0005-0000-0000-0000C3230000}"/>
    <cellStyle name="标题 1 2 2 2 2" xfId="2612" xr:uid="{00000000-0005-0000-0000-0000C4230000}"/>
    <cellStyle name="标题 1 2 2 2 2 2" xfId="4171" xr:uid="{00000000-0005-0000-0000-0000C5230000}"/>
    <cellStyle name="标题 1 2 2 2 2 3" xfId="5761" xr:uid="{00000000-0005-0000-0000-0000C6230000}"/>
    <cellStyle name="标题 1 2 2 2 2 4" xfId="8466" xr:uid="{00000000-0005-0000-0000-0000C7230000}"/>
    <cellStyle name="标题 1 2 2 2 3" xfId="3366" xr:uid="{00000000-0005-0000-0000-0000C8230000}"/>
    <cellStyle name="标题 1 2 2 2 4" xfId="4956" xr:uid="{00000000-0005-0000-0000-0000C9230000}"/>
    <cellStyle name="标题 1 2 2 2 5" xfId="7297" xr:uid="{00000000-0005-0000-0000-0000CA230000}"/>
    <cellStyle name="标题 1 2 2 3" xfId="2611" xr:uid="{00000000-0005-0000-0000-0000CB230000}"/>
    <cellStyle name="标题 1 2 2 3 2" xfId="4170" xr:uid="{00000000-0005-0000-0000-0000CC230000}"/>
    <cellStyle name="标题 1 2 2 3 3" xfId="5760" xr:uid="{00000000-0005-0000-0000-0000CD230000}"/>
    <cellStyle name="标题 1 2 2 3 4" xfId="8465" xr:uid="{00000000-0005-0000-0000-0000CE230000}"/>
    <cellStyle name="标题 1 2 2 4" xfId="6342" xr:uid="{00000000-0005-0000-0000-0000CF230000}"/>
    <cellStyle name="标题 1 2 3" xfId="1379" xr:uid="{00000000-0005-0000-0000-0000D0230000}"/>
    <cellStyle name="标题 1 2 3 2" xfId="2613" xr:uid="{00000000-0005-0000-0000-0000D1230000}"/>
    <cellStyle name="标题 1 2 3 2 2" xfId="4172" xr:uid="{00000000-0005-0000-0000-0000D2230000}"/>
    <cellStyle name="标题 1 2 3 2 3" xfId="5762" xr:uid="{00000000-0005-0000-0000-0000D3230000}"/>
    <cellStyle name="标题 1 2 3 2 4" xfId="8467" xr:uid="{00000000-0005-0000-0000-0000D4230000}"/>
    <cellStyle name="标题 1 2 3 3" xfId="3365" xr:uid="{00000000-0005-0000-0000-0000D5230000}"/>
    <cellStyle name="标题 1 2 3 4" xfId="4955" xr:uid="{00000000-0005-0000-0000-0000D6230000}"/>
    <cellStyle name="标题 1 2 3 5" xfId="7296" xr:uid="{00000000-0005-0000-0000-0000D7230000}"/>
    <cellStyle name="标题 1 2 4" xfId="1530" xr:uid="{00000000-0005-0000-0000-0000D8230000}"/>
    <cellStyle name="标题 1 2 4 2" xfId="2614" xr:uid="{00000000-0005-0000-0000-0000D9230000}"/>
    <cellStyle name="标题 1 2 4 2 2" xfId="4173" xr:uid="{00000000-0005-0000-0000-0000DA230000}"/>
    <cellStyle name="标题 1 2 4 2 3" xfId="5763" xr:uid="{00000000-0005-0000-0000-0000DB230000}"/>
    <cellStyle name="标题 1 2 4 2 4" xfId="8468" xr:uid="{00000000-0005-0000-0000-0000DC230000}"/>
    <cellStyle name="标题 1 2 4 3" xfId="7447" xr:uid="{00000000-0005-0000-0000-0000DD230000}"/>
    <cellStyle name="标题 1 2 5" xfId="1649" xr:uid="{00000000-0005-0000-0000-0000DE230000}"/>
    <cellStyle name="标题 1 2 5 2" xfId="2615" xr:uid="{00000000-0005-0000-0000-0000DF230000}"/>
    <cellStyle name="标题 1 2 5 2 2" xfId="4174" xr:uid="{00000000-0005-0000-0000-0000E0230000}"/>
    <cellStyle name="标题 1 2 5 2 3" xfId="5764" xr:uid="{00000000-0005-0000-0000-0000E1230000}"/>
    <cellStyle name="标题 1 2 5 2 4" xfId="8469" xr:uid="{00000000-0005-0000-0000-0000E2230000}"/>
    <cellStyle name="标题 1 2 5 3" xfId="7562" xr:uid="{00000000-0005-0000-0000-0000E3230000}"/>
    <cellStyle name="标题 1 2 6" xfId="2610" xr:uid="{00000000-0005-0000-0000-0000E4230000}"/>
    <cellStyle name="标题 1 2 6 2" xfId="4169" xr:uid="{00000000-0005-0000-0000-0000E5230000}"/>
    <cellStyle name="标题 1 2 6 3" xfId="5759" xr:uid="{00000000-0005-0000-0000-0000E6230000}"/>
    <cellStyle name="标题 1 2 6 4" xfId="8464" xr:uid="{00000000-0005-0000-0000-0000E7230000}"/>
    <cellStyle name="标题 1 2 7" xfId="6285" xr:uid="{00000000-0005-0000-0000-0000E8230000}"/>
    <cellStyle name="标题 1 3" xfId="284" xr:uid="{00000000-0005-0000-0000-0000E9230000}"/>
    <cellStyle name="标题 1 3 2" xfId="339" xr:uid="{00000000-0005-0000-0000-0000EA230000}"/>
    <cellStyle name="标题 1 3 2 2" xfId="1382" xr:uid="{00000000-0005-0000-0000-0000EB230000}"/>
    <cellStyle name="标题 1 3 2 2 2" xfId="2618" xr:uid="{00000000-0005-0000-0000-0000EC230000}"/>
    <cellStyle name="标题 1 3 2 2 2 2" xfId="4177" xr:uid="{00000000-0005-0000-0000-0000ED230000}"/>
    <cellStyle name="标题 1 3 2 2 2 3" xfId="5767" xr:uid="{00000000-0005-0000-0000-0000EE230000}"/>
    <cellStyle name="标题 1 3 2 2 2 4" xfId="8472" xr:uid="{00000000-0005-0000-0000-0000EF230000}"/>
    <cellStyle name="标题 1 3 2 2 3" xfId="3368" xr:uid="{00000000-0005-0000-0000-0000F0230000}"/>
    <cellStyle name="标题 1 3 2 2 4" xfId="4958" xr:uid="{00000000-0005-0000-0000-0000F1230000}"/>
    <cellStyle name="标题 1 3 2 2 5" xfId="7299" xr:uid="{00000000-0005-0000-0000-0000F2230000}"/>
    <cellStyle name="标题 1 3 2 3" xfId="2617" xr:uid="{00000000-0005-0000-0000-0000F3230000}"/>
    <cellStyle name="标题 1 3 2 3 2" xfId="4176" xr:uid="{00000000-0005-0000-0000-0000F4230000}"/>
    <cellStyle name="标题 1 3 2 3 3" xfId="5766" xr:uid="{00000000-0005-0000-0000-0000F5230000}"/>
    <cellStyle name="标题 1 3 2 3 4" xfId="8471" xr:uid="{00000000-0005-0000-0000-0000F6230000}"/>
    <cellStyle name="标题 1 3 2 4" xfId="6341" xr:uid="{00000000-0005-0000-0000-0000F7230000}"/>
    <cellStyle name="标题 1 3 3" xfId="1381" xr:uid="{00000000-0005-0000-0000-0000F8230000}"/>
    <cellStyle name="标题 1 3 3 2" xfId="2619" xr:uid="{00000000-0005-0000-0000-0000F9230000}"/>
    <cellStyle name="标题 1 3 3 2 2" xfId="4178" xr:uid="{00000000-0005-0000-0000-0000FA230000}"/>
    <cellStyle name="标题 1 3 3 2 3" xfId="5768" xr:uid="{00000000-0005-0000-0000-0000FB230000}"/>
    <cellStyle name="标题 1 3 3 2 4" xfId="8473" xr:uid="{00000000-0005-0000-0000-0000FC230000}"/>
    <cellStyle name="标题 1 3 3 3" xfId="3367" xr:uid="{00000000-0005-0000-0000-0000FD230000}"/>
    <cellStyle name="标题 1 3 3 4" xfId="4957" xr:uid="{00000000-0005-0000-0000-0000FE230000}"/>
    <cellStyle name="标题 1 3 3 5" xfId="7298" xr:uid="{00000000-0005-0000-0000-0000FF230000}"/>
    <cellStyle name="标题 1 3 4" xfId="1529" xr:uid="{00000000-0005-0000-0000-000000240000}"/>
    <cellStyle name="标题 1 3 4 2" xfId="2620" xr:uid="{00000000-0005-0000-0000-000001240000}"/>
    <cellStyle name="标题 1 3 4 2 2" xfId="4179" xr:uid="{00000000-0005-0000-0000-000002240000}"/>
    <cellStyle name="标题 1 3 4 2 3" xfId="5769" xr:uid="{00000000-0005-0000-0000-000003240000}"/>
    <cellStyle name="标题 1 3 4 2 4" xfId="8474" xr:uid="{00000000-0005-0000-0000-000004240000}"/>
    <cellStyle name="标题 1 3 4 3" xfId="7446" xr:uid="{00000000-0005-0000-0000-000005240000}"/>
    <cellStyle name="标题 1 3 5" xfId="1648" xr:uid="{00000000-0005-0000-0000-000006240000}"/>
    <cellStyle name="标题 1 3 5 2" xfId="2621" xr:uid="{00000000-0005-0000-0000-000007240000}"/>
    <cellStyle name="标题 1 3 5 2 2" xfId="4180" xr:uid="{00000000-0005-0000-0000-000008240000}"/>
    <cellStyle name="标题 1 3 5 2 3" xfId="5770" xr:uid="{00000000-0005-0000-0000-000009240000}"/>
    <cellStyle name="标题 1 3 5 2 4" xfId="8475" xr:uid="{00000000-0005-0000-0000-00000A240000}"/>
    <cellStyle name="标题 1 3 5 3" xfId="7561" xr:uid="{00000000-0005-0000-0000-00000B240000}"/>
    <cellStyle name="标题 1 3 6" xfId="2616" xr:uid="{00000000-0005-0000-0000-00000C240000}"/>
    <cellStyle name="标题 1 3 6 2" xfId="4175" xr:uid="{00000000-0005-0000-0000-00000D240000}"/>
    <cellStyle name="标题 1 3 6 3" xfId="5765" xr:uid="{00000000-0005-0000-0000-00000E240000}"/>
    <cellStyle name="标题 1 3 6 4" xfId="8470" xr:uid="{00000000-0005-0000-0000-00000F240000}"/>
    <cellStyle name="标题 1 3 7" xfId="6286" xr:uid="{00000000-0005-0000-0000-000010240000}"/>
    <cellStyle name="标题 2 2" xfId="285" xr:uid="{00000000-0005-0000-0000-000011240000}"/>
    <cellStyle name="标题 2 2 2" xfId="342" xr:uid="{00000000-0005-0000-0000-000012240000}"/>
    <cellStyle name="标题 2 2 2 2" xfId="1384" xr:uid="{00000000-0005-0000-0000-000013240000}"/>
    <cellStyle name="标题 2 2 2 2 2" xfId="2624" xr:uid="{00000000-0005-0000-0000-000014240000}"/>
    <cellStyle name="标题 2 2 2 2 2 2" xfId="4183" xr:uid="{00000000-0005-0000-0000-000015240000}"/>
    <cellStyle name="标题 2 2 2 2 2 3" xfId="5773" xr:uid="{00000000-0005-0000-0000-000016240000}"/>
    <cellStyle name="标题 2 2 2 2 2 4" xfId="8478" xr:uid="{00000000-0005-0000-0000-000017240000}"/>
    <cellStyle name="标题 2 2 2 2 3" xfId="3370" xr:uid="{00000000-0005-0000-0000-000018240000}"/>
    <cellStyle name="标题 2 2 2 2 4" xfId="4960" xr:uid="{00000000-0005-0000-0000-000019240000}"/>
    <cellStyle name="标题 2 2 2 2 5" xfId="7301" xr:uid="{00000000-0005-0000-0000-00001A240000}"/>
    <cellStyle name="标题 2 2 2 3" xfId="2623" xr:uid="{00000000-0005-0000-0000-00001B240000}"/>
    <cellStyle name="标题 2 2 2 3 2" xfId="4182" xr:uid="{00000000-0005-0000-0000-00001C240000}"/>
    <cellStyle name="标题 2 2 2 3 3" xfId="5772" xr:uid="{00000000-0005-0000-0000-00001D240000}"/>
    <cellStyle name="标题 2 2 2 3 4" xfId="8477" xr:uid="{00000000-0005-0000-0000-00001E240000}"/>
    <cellStyle name="标题 2 2 2 4" xfId="6344" xr:uid="{00000000-0005-0000-0000-00001F240000}"/>
    <cellStyle name="标题 2 2 3" xfId="1383" xr:uid="{00000000-0005-0000-0000-000020240000}"/>
    <cellStyle name="标题 2 2 3 2" xfId="2625" xr:uid="{00000000-0005-0000-0000-000021240000}"/>
    <cellStyle name="标题 2 2 3 2 2" xfId="4184" xr:uid="{00000000-0005-0000-0000-000022240000}"/>
    <cellStyle name="标题 2 2 3 2 3" xfId="5774" xr:uid="{00000000-0005-0000-0000-000023240000}"/>
    <cellStyle name="标题 2 2 3 2 4" xfId="8479" xr:uid="{00000000-0005-0000-0000-000024240000}"/>
    <cellStyle name="标题 2 2 3 3" xfId="3369" xr:uid="{00000000-0005-0000-0000-000025240000}"/>
    <cellStyle name="标题 2 2 3 4" xfId="4959" xr:uid="{00000000-0005-0000-0000-000026240000}"/>
    <cellStyle name="标题 2 2 3 5" xfId="7300" xr:uid="{00000000-0005-0000-0000-000027240000}"/>
    <cellStyle name="标题 2 2 4" xfId="1532" xr:uid="{00000000-0005-0000-0000-000028240000}"/>
    <cellStyle name="标题 2 2 4 2" xfId="2626" xr:uid="{00000000-0005-0000-0000-000029240000}"/>
    <cellStyle name="标题 2 2 4 2 2" xfId="4185" xr:uid="{00000000-0005-0000-0000-00002A240000}"/>
    <cellStyle name="标题 2 2 4 2 3" xfId="5775" xr:uid="{00000000-0005-0000-0000-00002B240000}"/>
    <cellStyle name="标题 2 2 4 2 4" xfId="8480" xr:uid="{00000000-0005-0000-0000-00002C240000}"/>
    <cellStyle name="标题 2 2 4 3" xfId="7449" xr:uid="{00000000-0005-0000-0000-00002D240000}"/>
    <cellStyle name="标题 2 2 5" xfId="1651" xr:uid="{00000000-0005-0000-0000-00002E240000}"/>
    <cellStyle name="标题 2 2 5 2" xfId="2627" xr:uid="{00000000-0005-0000-0000-00002F240000}"/>
    <cellStyle name="标题 2 2 5 2 2" xfId="4186" xr:uid="{00000000-0005-0000-0000-000030240000}"/>
    <cellStyle name="标题 2 2 5 2 3" xfId="5776" xr:uid="{00000000-0005-0000-0000-000031240000}"/>
    <cellStyle name="标题 2 2 5 2 4" xfId="8481" xr:uid="{00000000-0005-0000-0000-000032240000}"/>
    <cellStyle name="标题 2 2 5 3" xfId="7564" xr:uid="{00000000-0005-0000-0000-000033240000}"/>
    <cellStyle name="标题 2 2 6" xfId="2622" xr:uid="{00000000-0005-0000-0000-000034240000}"/>
    <cellStyle name="标题 2 2 6 2" xfId="4181" xr:uid="{00000000-0005-0000-0000-000035240000}"/>
    <cellStyle name="标题 2 2 6 3" xfId="5771" xr:uid="{00000000-0005-0000-0000-000036240000}"/>
    <cellStyle name="标题 2 2 6 4" xfId="8476" xr:uid="{00000000-0005-0000-0000-000037240000}"/>
    <cellStyle name="标题 2 2 7" xfId="6287" xr:uid="{00000000-0005-0000-0000-000038240000}"/>
    <cellStyle name="标题 2 3" xfId="286" xr:uid="{00000000-0005-0000-0000-000039240000}"/>
    <cellStyle name="标题 2 3 2" xfId="341" xr:uid="{00000000-0005-0000-0000-00003A240000}"/>
    <cellStyle name="标题 2 3 2 2" xfId="1386" xr:uid="{00000000-0005-0000-0000-00003B240000}"/>
    <cellStyle name="标题 2 3 2 2 2" xfId="2630" xr:uid="{00000000-0005-0000-0000-00003C240000}"/>
    <cellStyle name="标题 2 3 2 2 2 2" xfId="4189" xr:uid="{00000000-0005-0000-0000-00003D240000}"/>
    <cellStyle name="标题 2 3 2 2 2 3" xfId="5779" xr:uid="{00000000-0005-0000-0000-00003E240000}"/>
    <cellStyle name="标题 2 3 2 2 2 4" xfId="8484" xr:uid="{00000000-0005-0000-0000-00003F240000}"/>
    <cellStyle name="标题 2 3 2 2 3" xfId="3372" xr:uid="{00000000-0005-0000-0000-000040240000}"/>
    <cellStyle name="标题 2 3 2 2 4" xfId="4962" xr:uid="{00000000-0005-0000-0000-000041240000}"/>
    <cellStyle name="标题 2 3 2 2 5" xfId="7303" xr:uid="{00000000-0005-0000-0000-000042240000}"/>
    <cellStyle name="标题 2 3 2 3" xfId="2629" xr:uid="{00000000-0005-0000-0000-000043240000}"/>
    <cellStyle name="标题 2 3 2 3 2" xfId="4188" xr:uid="{00000000-0005-0000-0000-000044240000}"/>
    <cellStyle name="标题 2 3 2 3 3" xfId="5778" xr:uid="{00000000-0005-0000-0000-000045240000}"/>
    <cellStyle name="标题 2 3 2 3 4" xfId="8483" xr:uid="{00000000-0005-0000-0000-000046240000}"/>
    <cellStyle name="标题 2 3 2 4" xfId="6343" xr:uid="{00000000-0005-0000-0000-000047240000}"/>
    <cellStyle name="标题 2 3 3" xfId="1385" xr:uid="{00000000-0005-0000-0000-000048240000}"/>
    <cellStyle name="标题 2 3 3 2" xfId="2631" xr:uid="{00000000-0005-0000-0000-000049240000}"/>
    <cellStyle name="标题 2 3 3 2 2" xfId="4190" xr:uid="{00000000-0005-0000-0000-00004A240000}"/>
    <cellStyle name="标题 2 3 3 2 3" xfId="5780" xr:uid="{00000000-0005-0000-0000-00004B240000}"/>
    <cellStyle name="标题 2 3 3 2 4" xfId="8485" xr:uid="{00000000-0005-0000-0000-00004C240000}"/>
    <cellStyle name="标题 2 3 3 3" xfId="3371" xr:uid="{00000000-0005-0000-0000-00004D240000}"/>
    <cellStyle name="标题 2 3 3 4" xfId="4961" xr:uid="{00000000-0005-0000-0000-00004E240000}"/>
    <cellStyle name="标题 2 3 3 5" xfId="7302" xr:uid="{00000000-0005-0000-0000-00004F240000}"/>
    <cellStyle name="标题 2 3 4" xfId="1531" xr:uid="{00000000-0005-0000-0000-000050240000}"/>
    <cellStyle name="标题 2 3 4 2" xfId="2632" xr:uid="{00000000-0005-0000-0000-000051240000}"/>
    <cellStyle name="标题 2 3 4 2 2" xfId="4191" xr:uid="{00000000-0005-0000-0000-000052240000}"/>
    <cellStyle name="标题 2 3 4 2 3" xfId="5781" xr:uid="{00000000-0005-0000-0000-000053240000}"/>
    <cellStyle name="标题 2 3 4 2 4" xfId="8486" xr:uid="{00000000-0005-0000-0000-000054240000}"/>
    <cellStyle name="标题 2 3 4 3" xfId="7448" xr:uid="{00000000-0005-0000-0000-000055240000}"/>
    <cellStyle name="标题 2 3 5" xfId="1650" xr:uid="{00000000-0005-0000-0000-000056240000}"/>
    <cellStyle name="标题 2 3 5 2" xfId="2633" xr:uid="{00000000-0005-0000-0000-000057240000}"/>
    <cellStyle name="标题 2 3 5 2 2" xfId="4192" xr:uid="{00000000-0005-0000-0000-000058240000}"/>
    <cellStyle name="标题 2 3 5 2 3" xfId="5782" xr:uid="{00000000-0005-0000-0000-000059240000}"/>
    <cellStyle name="标题 2 3 5 2 4" xfId="8487" xr:uid="{00000000-0005-0000-0000-00005A240000}"/>
    <cellStyle name="标题 2 3 5 3" xfId="7563" xr:uid="{00000000-0005-0000-0000-00005B240000}"/>
    <cellStyle name="标题 2 3 6" xfId="2628" xr:uid="{00000000-0005-0000-0000-00005C240000}"/>
    <cellStyle name="标题 2 3 6 2" xfId="4187" xr:uid="{00000000-0005-0000-0000-00005D240000}"/>
    <cellStyle name="标题 2 3 6 3" xfId="5777" xr:uid="{00000000-0005-0000-0000-00005E240000}"/>
    <cellStyle name="标题 2 3 6 4" xfId="8482" xr:uid="{00000000-0005-0000-0000-00005F240000}"/>
    <cellStyle name="标题 2 3 7" xfId="6288" xr:uid="{00000000-0005-0000-0000-000060240000}"/>
    <cellStyle name="标题 3 2" xfId="287" xr:uid="{00000000-0005-0000-0000-000061240000}"/>
    <cellStyle name="标题 3 2 2" xfId="344" xr:uid="{00000000-0005-0000-0000-000062240000}"/>
    <cellStyle name="标题 3 2 2 2" xfId="1388" xr:uid="{00000000-0005-0000-0000-000063240000}"/>
    <cellStyle name="标题 3 2 2 2 2" xfId="2636" xr:uid="{00000000-0005-0000-0000-000064240000}"/>
    <cellStyle name="标题 3 2 2 2 2 2" xfId="4195" xr:uid="{00000000-0005-0000-0000-000065240000}"/>
    <cellStyle name="标题 3 2 2 2 2 3" xfId="5785" xr:uid="{00000000-0005-0000-0000-000066240000}"/>
    <cellStyle name="标题 3 2 2 2 2 4" xfId="8490" xr:uid="{00000000-0005-0000-0000-000067240000}"/>
    <cellStyle name="标题 3 2 2 2 3" xfId="3374" xr:uid="{00000000-0005-0000-0000-000068240000}"/>
    <cellStyle name="标题 3 2 2 2 4" xfId="4964" xr:uid="{00000000-0005-0000-0000-000069240000}"/>
    <cellStyle name="标题 3 2 2 2 5" xfId="7305" xr:uid="{00000000-0005-0000-0000-00006A240000}"/>
    <cellStyle name="标题 3 2 2 3" xfId="2635" xr:uid="{00000000-0005-0000-0000-00006B240000}"/>
    <cellStyle name="标题 3 2 2 3 2" xfId="4194" xr:uid="{00000000-0005-0000-0000-00006C240000}"/>
    <cellStyle name="标题 3 2 2 3 3" xfId="5784" xr:uid="{00000000-0005-0000-0000-00006D240000}"/>
    <cellStyle name="标题 3 2 2 3 4" xfId="8489" xr:uid="{00000000-0005-0000-0000-00006E240000}"/>
    <cellStyle name="标题 3 2 2 4" xfId="6346" xr:uid="{00000000-0005-0000-0000-00006F240000}"/>
    <cellStyle name="标题 3 2 3" xfId="1387" xr:uid="{00000000-0005-0000-0000-000070240000}"/>
    <cellStyle name="标题 3 2 3 2" xfId="2637" xr:uid="{00000000-0005-0000-0000-000071240000}"/>
    <cellStyle name="标题 3 2 3 2 2" xfId="4196" xr:uid="{00000000-0005-0000-0000-000072240000}"/>
    <cellStyle name="标题 3 2 3 2 3" xfId="5786" xr:uid="{00000000-0005-0000-0000-000073240000}"/>
    <cellStyle name="标题 3 2 3 2 4" xfId="8491" xr:uid="{00000000-0005-0000-0000-000074240000}"/>
    <cellStyle name="标题 3 2 3 3" xfId="3373" xr:uid="{00000000-0005-0000-0000-000075240000}"/>
    <cellStyle name="标题 3 2 3 4" xfId="4963" xr:uid="{00000000-0005-0000-0000-000076240000}"/>
    <cellStyle name="标题 3 2 3 5" xfId="7304" xr:uid="{00000000-0005-0000-0000-000077240000}"/>
    <cellStyle name="标题 3 2 4" xfId="1534" xr:uid="{00000000-0005-0000-0000-000078240000}"/>
    <cellStyle name="标题 3 2 4 2" xfId="2638" xr:uid="{00000000-0005-0000-0000-000079240000}"/>
    <cellStyle name="标题 3 2 4 2 2" xfId="4197" xr:uid="{00000000-0005-0000-0000-00007A240000}"/>
    <cellStyle name="标题 3 2 4 2 3" xfId="5787" xr:uid="{00000000-0005-0000-0000-00007B240000}"/>
    <cellStyle name="标题 3 2 4 2 4" xfId="8492" xr:uid="{00000000-0005-0000-0000-00007C240000}"/>
    <cellStyle name="标题 3 2 4 3" xfId="7451" xr:uid="{00000000-0005-0000-0000-00007D240000}"/>
    <cellStyle name="标题 3 2 5" xfId="1653" xr:uid="{00000000-0005-0000-0000-00007E240000}"/>
    <cellStyle name="标题 3 2 5 2" xfId="2639" xr:uid="{00000000-0005-0000-0000-00007F240000}"/>
    <cellStyle name="标题 3 2 5 2 2" xfId="4198" xr:uid="{00000000-0005-0000-0000-000080240000}"/>
    <cellStyle name="标题 3 2 5 2 3" xfId="5788" xr:uid="{00000000-0005-0000-0000-000081240000}"/>
    <cellStyle name="标题 3 2 5 2 4" xfId="8493" xr:uid="{00000000-0005-0000-0000-000082240000}"/>
    <cellStyle name="标题 3 2 5 3" xfId="7566" xr:uid="{00000000-0005-0000-0000-000083240000}"/>
    <cellStyle name="标题 3 2 6" xfId="2634" xr:uid="{00000000-0005-0000-0000-000084240000}"/>
    <cellStyle name="标题 3 2 6 2" xfId="4193" xr:uid="{00000000-0005-0000-0000-000085240000}"/>
    <cellStyle name="标题 3 2 6 3" xfId="5783" xr:uid="{00000000-0005-0000-0000-000086240000}"/>
    <cellStyle name="标题 3 2 6 4" xfId="8488" xr:uid="{00000000-0005-0000-0000-000087240000}"/>
    <cellStyle name="标题 3 2 7" xfId="6289" xr:uid="{00000000-0005-0000-0000-000088240000}"/>
    <cellStyle name="标题 3 3" xfId="288" xr:uid="{00000000-0005-0000-0000-000089240000}"/>
    <cellStyle name="标题 3 3 2" xfId="343" xr:uid="{00000000-0005-0000-0000-00008A240000}"/>
    <cellStyle name="标题 3 3 2 2" xfId="1390" xr:uid="{00000000-0005-0000-0000-00008B240000}"/>
    <cellStyle name="标题 3 3 2 2 2" xfId="2642" xr:uid="{00000000-0005-0000-0000-00008C240000}"/>
    <cellStyle name="标题 3 3 2 2 2 2" xfId="4201" xr:uid="{00000000-0005-0000-0000-00008D240000}"/>
    <cellStyle name="标题 3 3 2 2 2 3" xfId="5791" xr:uid="{00000000-0005-0000-0000-00008E240000}"/>
    <cellStyle name="标题 3 3 2 2 2 4" xfId="8496" xr:uid="{00000000-0005-0000-0000-00008F240000}"/>
    <cellStyle name="标题 3 3 2 2 3" xfId="3376" xr:uid="{00000000-0005-0000-0000-000090240000}"/>
    <cellStyle name="标题 3 3 2 2 4" xfId="4966" xr:uid="{00000000-0005-0000-0000-000091240000}"/>
    <cellStyle name="标题 3 3 2 2 5" xfId="7307" xr:uid="{00000000-0005-0000-0000-000092240000}"/>
    <cellStyle name="标题 3 3 2 3" xfId="2641" xr:uid="{00000000-0005-0000-0000-000093240000}"/>
    <cellStyle name="标题 3 3 2 3 2" xfId="4200" xr:uid="{00000000-0005-0000-0000-000094240000}"/>
    <cellStyle name="标题 3 3 2 3 3" xfId="5790" xr:uid="{00000000-0005-0000-0000-000095240000}"/>
    <cellStyle name="标题 3 3 2 3 4" xfId="8495" xr:uid="{00000000-0005-0000-0000-000096240000}"/>
    <cellStyle name="标题 3 3 2 4" xfId="6345" xr:uid="{00000000-0005-0000-0000-000097240000}"/>
    <cellStyle name="标题 3 3 3" xfId="1389" xr:uid="{00000000-0005-0000-0000-000098240000}"/>
    <cellStyle name="标题 3 3 3 2" xfId="2643" xr:uid="{00000000-0005-0000-0000-000099240000}"/>
    <cellStyle name="标题 3 3 3 2 2" xfId="4202" xr:uid="{00000000-0005-0000-0000-00009A240000}"/>
    <cellStyle name="标题 3 3 3 2 3" xfId="5792" xr:uid="{00000000-0005-0000-0000-00009B240000}"/>
    <cellStyle name="标题 3 3 3 2 4" xfId="8497" xr:uid="{00000000-0005-0000-0000-00009C240000}"/>
    <cellStyle name="标题 3 3 3 3" xfId="3375" xr:uid="{00000000-0005-0000-0000-00009D240000}"/>
    <cellStyle name="标题 3 3 3 4" xfId="4965" xr:uid="{00000000-0005-0000-0000-00009E240000}"/>
    <cellStyle name="标题 3 3 3 5" xfId="7306" xr:uid="{00000000-0005-0000-0000-00009F240000}"/>
    <cellStyle name="标题 3 3 4" xfId="1533" xr:uid="{00000000-0005-0000-0000-0000A0240000}"/>
    <cellStyle name="标题 3 3 4 2" xfId="2644" xr:uid="{00000000-0005-0000-0000-0000A1240000}"/>
    <cellStyle name="标题 3 3 4 2 2" xfId="4203" xr:uid="{00000000-0005-0000-0000-0000A2240000}"/>
    <cellStyle name="标题 3 3 4 2 3" xfId="5793" xr:uid="{00000000-0005-0000-0000-0000A3240000}"/>
    <cellStyle name="标题 3 3 4 2 4" xfId="8498" xr:uid="{00000000-0005-0000-0000-0000A4240000}"/>
    <cellStyle name="标题 3 3 4 3" xfId="7450" xr:uid="{00000000-0005-0000-0000-0000A5240000}"/>
    <cellStyle name="标题 3 3 5" xfId="1652" xr:uid="{00000000-0005-0000-0000-0000A6240000}"/>
    <cellStyle name="标题 3 3 5 2" xfId="2645" xr:uid="{00000000-0005-0000-0000-0000A7240000}"/>
    <cellStyle name="标题 3 3 5 2 2" xfId="4204" xr:uid="{00000000-0005-0000-0000-0000A8240000}"/>
    <cellStyle name="标题 3 3 5 2 3" xfId="5794" xr:uid="{00000000-0005-0000-0000-0000A9240000}"/>
    <cellStyle name="标题 3 3 5 2 4" xfId="8499" xr:uid="{00000000-0005-0000-0000-0000AA240000}"/>
    <cellStyle name="标题 3 3 5 3" xfId="7565" xr:uid="{00000000-0005-0000-0000-0000AB240000}"/>
    <cellStyle name="标题 3 3 6" xfId="2640" xr:uid="{00000000-0005-0000-0000-0000AC240000}"/>
    <cellStyle name="标题 3 3 6 2" xfId="4199" xr:uid="{00000000-0005-0000-0000-0000AD240000}"/>
    <cellStyle name="标题 3 3 6 3" xfId="5789" xr:uid="{00000000-0005-0000-0000-0000AE240000}"/>
    <cellStyle name="标题 3 3 6 4" xfId="8494" xr:uid="{00000000-0005-0000-0000-0000AF240000}"/>
    <cellStyle name="标题 3 3 7" xfId="6290" xr:uid="{00000000-0005-0000-0000-0000B0240000}"/>
    <cellStyle name="标题 4 2" xfId="289" xr:uid="{00000000-0005-0000-0000-0000B1240000}"/>
    <cellStyle name="标题 4 2 2" xfId="346" xr:uid="{00000000-0005-0000-0000-0000B2240000}"/>
    <cellStyle name="标题 4 2 2 2" xfId="1392" xr:uid="{00000000-0005-0000-0000-0000B3240000}"/>
    <cellStyle name="标题 4 2 2 2 2" xfId="2648" xr:uid="{00000000-0005-0000-0000-0000B4240000}"/>
    <cellStyle name="标题 4 2 2 2 2 2" xfId="4207" xr:uid="{00000000-0005-0000-0000-0000B5240000}"/>
    <cellStyle name="标题 4 2 2 2 2 3" xfId="5797" xr:uid="{00000000-0005-0000-0000-0000B6240000}"/>
    <cellStyle name="标题 4 2 2 2 2 4" xfId="8502" xr:uid="{00000000-0005-0000-0000-0000B7240000}"/>
    <cellStyle name="标题 4 2 2 2 3" xfId="3378" xr:uid="{00000000-0005-0000-0000-0000B8240000}"/>
    <cellStyle name="标题 4 2 2 2 4" xfId="4968" xr:uid="{00000000-0005-0000-0000-0000B9240000}"/>
    <cellStyle name="标题 4 2 2 2 5" xfId="7309" xr:uid="{00000000-0005-0000-0000-0000BA240000}"/>
    <cellStyle name="标题 4 2 2 3" xfId="2647" xr:uid="{00000000-0005-0000-0000-0000BB240000}"/>
    <cellStyle name="标题 4 2 2 3 2" xfId="4206" xr:uid="{00000000-0005-0000-0000-0000BC240000}"/>
    <cellStyle name="标题 4 2 2 3 3" xfId="5796" xr:uid="{00000000-0005-0000-0000-0000BD240000}"/>
    <cellStyle name="标题 4 2 2 3 4" xfId="8501" xr:uid="{00000000-0005-0000-0000-0000BE240000}"/>
    <cellStyle name="标题 4 2 2 4" xfId="6348" xr:uid="{00000000-0005-0000-0000-0000BF240000}"/>
    <cellStyle name="标题 4 2 3" xfId="1391" xr:uid="{00000000-0005-0000-0000-0000C0240000}"/>
    <cellStyle name="标题 4 2 3 2" xfId="2649" xr:uid="{00000000-0005-0000-0000-0000C1240000}"/>
    <cellStyle name="标题 4 2 3 2 2" xfId="4208" xr:uid="{00000000-0005-0000-0000-0000C2240000}"/>
    <cellStyle name="标题 4 2 3 2 3" xfId="5798" xr:uid="{00000000-0005-0000-0000-0000C3240000}"/>
    <cellStyle name="标题 4 2 3 2 4" xfId="8503" xr:uid="{00000000-0005-0000-0000-0000C4240000}"/>
    <cellStyle name="标题 4 2 3 3" xfId="3377" xr:uid="{00000000-0005-0000-0000-0000C5240000}"/>
    <cellStyle name="标题 4 2 3 4" xfId="4967" xr:uid="{00000000-0005-0000-0000-0000C6240000}"/>
    <cellStyle name="标题 4 2 3 5" xfId="7308" xr:uid="{00000000-0005-0000-0000-0000C7240000}"/>
    <cellStyle name="标题 4 2 4" xfId="1536" xr:uid="{00000000-0005-0000-0000-0000C8240000}"/>
    <cellStyle name="标题 4 2 4 2" xfId="2650" xr:uid="{00000000-0005-0000-0000-0000C9240000}"/>
    <cellStyle name="标题 4 2 4 2 2" xfId="4209" xr:uid="{00000000-0005-0000-0000-0000CA240000}"/>
    <cellStyle name="标题 4 2 4 2 3" xfId="5799" xr:uid="{00000000-0005-0000-0000-0000CB240000}"/>
    <cellStyle name="标题 4 2 4 2 4" xfId="8504" xr:uid="{00000000-0005-0000-0000-0000CC240000}"/>
    <cellStyle name="标题 4 2 4 3" xfId="7453" xr:uid="{00000000-0005-0000-0000-0000CD240000}"/>
    <cellStyle name="标题 4 2 5" xfId="1655" xr:uid="{00000000-0005-0000-0000-0000CE240000}"/>
    <cellStyle name="标题 4 2 5 2" xfId="2651" xr:uid="{00000000-0005-0000-0000-0000CF240000}"/>
    <cellStyle name="标题 4 2 5 2 2" xfId="4210" xr:uid="{00000000-0005-0000-0000-0000D0240000}"/>
    <cellStyle name="标题 4 2 5 2 3" xfId="5800" xr:uid="{00000000-0005-0000-0000-0000D1240000}"/>
    <cellStyle name="标题 4 2 5 2 4" xfId="8505" xr:uid="{00000000-0005-0000-0000-0000D2240000}"/>
    <cellStyle name="标题 4 2 5 3" xfId="7568" xr:uid="{00000000-0005-0000-0000-0000D3240000}"/>
    <cellStyle name="标题 4 2 6" xfId="2646" xr:uid="{00000000-0005-0000-0000-0000D4240000}"/>
    <cellStyle name="标题 4 2 6 2" xfId="4205" xr:uid="{00000000-0005-0000-0000-0000D5240000}"/>
    <cellStyle name="标题 4 2 6 3" xfId="5795" xr:uid="{00000000-0005-0000-0000-0000D6240000}"/>
    <cellStyle name="标题 4 2 6 4" xfId="8500" xr:uid="{00000000-0005-0000-0000-0000D7240000}"/>
    <cellStyle name="标题 4 2 7" xfId="6291" xr:uid="{00000000-0005-0000-0000-0000D8240000}"/>
    <cellStyle name="标题 4 3" xfId="290" xr:uid="{00000000-0005-0000-0000-0000D9240000}"/>
    <cellStyle name="标题 4 3 2" xfId="345" xr:uid="{00000000-0005-0000-0000-0000DA240000}"/>
    <cellStyle name="标题 4 3 2 2" xfId="1394" xr:uid="{00000000-0005-0000-0000-0000DB240000}"/>
    <cellStyle name="标题 4 3 2 2 2" xfId="2654" xr:uid="{00000000-0005-0000-0000-0000DC240000}"/>
    <cellStyle name="标题 4 3 2 2 2 2" xfId="4213" xr:uid="{00000000-0005-0000-0000-0000DD240000}"/>
    <cellStyle name="标题 4 3 2 2 2 3" xfId="5803" xr:uid="{00000000-0005-0000-0000-0000DE240000}"/>
    <cellStyle name="标题 4 3 2 2 2 4" xfId="8508" xr:uid="{00000000-0005-0000-0000-0000DF240000}"/>
    <cellStyle name="标题 4 3 2 2 3" xfId="3380" xr:uid="{00000000-0005-0000-0000-0000E0240000}"/>
    <cellStyle name="标题 4 3 2 2 4" xfId="4970" xr:uid="{00000000-0005-0000-0000-0000E1240000}"/>
    <cellStyle name="标题 4 3 2 2 5" xfId="7311" xr:uid="{00000000-0005-0000-0000-0000E2240000}"/>
    <cellStyle name="标题 4 3 2 3" xfId="2653" xr:uid="{00000000-0005-0000-0000-0000E3240000}"/>
    <cellStyle name="标题 4 3 2 3 2" xfId="4212" xr:uid="{00000000-0005-0000-0000-0000E4240000}"/>
    <cellStyle name="标题 4 3 2 3 3" xfId="5802" xr:uid="{00000000-0005-0000-0000-0000E5240000}"/>
    <cellStyle name="标题 4 3 2 3 4" xfId="8507" xr:uid="{00000000-0005-0000-0000-0000E6240000}"/>
    <cellStyle name="标题 4 3 2 4" xfId="6347" xr:uid="{00000000-0005-0000-0000-0000E7240000}"/>
    <cellStyle name="标题 4 3 3" xfId="1393" xr:uid="{00000000-0005-0000-0000-0000E8240000}"/>
    <cellStyle name="标题 4 3 3 2" xfId="2655" xr:uid="{00000000-0005-0000-0000-0000E9240000}"/>
    <cellStyle name="标题 4 3 3 2 2" xfId="4214" xr:uid="{00000000-0005-0000-0000-0000EA240000}"/>
    <cellStyle name="标题 4 3 3 2 3" xfId="5804" xr:uid="{00000000-0005-0000-0000-0000EB240000}"/>
    <cellStyle name="标题 4 3 3 2 4" xfId="8509" xr:uid="{00000000-0005-0000-0000-0000EC240000}"/>
    <cellStyle name="标题 4 3 3 3" xfId="3379" xr:uid="{00000000-0005-0000-0000-0000ED240000}"/>
    <cellStyle name="标题 4 3 3 4" xfId="4969" xr:uid="{00000000-0005-0000-0000-0000EE240000}"/>
    <cellStyle name="标题 4 3 3 5" xfId="7310" xr:uid="{00000000-0005-0000-0000-0000EF240000}"/>
    <cellStyle name="标题 4 3 4" xfId="1535" xr:uid="{00000000-0005-0000-0000-0000F0240000}"/>
    <cellStyle name="标题 4 3 4 2" xfId="2656" xr:uid="{00000000-0005-0000-0000-0000F1240000}"/>
    <cellStyle name="标题 4 3 4 2 2" xfId="4215" xr:uid="{00000000-0005-0000-0000-0000F2240000}"/>
    <cellStyle name="标题 4 3 4 2 3" xfId="5805" xr:uid="{00000000-0005-0000-0000-0000F3240000}"/>
    <cellStyle name="标题 4 3 4 2 4" xfId="8510" xr:uid="{00000000-0005-0000-0000-0000F4240000}"/>
    <cellStyle name="标题 4 3 4 3" xfId="7452" xr:uid="{00000000-0005-0000-0000-0000F5240000}"/>
    <cellStyle name="标题 4 3 5" xfId="1654" xr:uid="{00000000-0005-0000-0000-0000F6240000}"/>
    <cellStyle name="标题 4 3 5 2" xfId="2657" xr:uid="{00000000-0005-0000-0000-0000F7240000}"/>
    <cellStyle name="标题 4 3 5 2 2" xfId="4216" xr:uid="{00000000-0005-0000-0000-0000F8240000}"/>
    <cellStyle name="标题 4 3 5 2 3" xfId="5806" xr:uid="{00000000-0005-0000-0000-0000F9240000}"/>
    <cellStyle name="标题 4 3 5 2 4" xfId="8511" xr:uid="{00000000-0005-0000-0000-0000FA240000}"/>
    <cellStyle name="标题 4 3 5 3" xfId="7567" xr:uid="{00000000-0005-0000-0000-0000FB240000}"/>
    <cellStyle name="标题 4 3 6" xfId="2652" xr:uid="{00000000-0005-0000-0000-0000FC240000}"/>
    <cellStyle name="标题 4 3 6 2" xfId="4211" xr:uid="{00000000-0005-0000-0000-0000FD240000}"/>
    <cellStyle name="标题 4 3 6 3" xfId="5801" xr:uid="{00000000-0005-0000-0000-0000FE240000}"/>
    <cellStyle name="标题 4 3 6 4" xfId="8506" xr:uid="{00000000-0005-0000-0000-0000FF240000}"/>
    <cellStyle name="标题 4 3 7" xfId="6292" xr:uid="{00000000-0005-0000-0000-000000250000}"/>
    <cellStyle name="标题 5" xfId="291" xr:uid="{00000000-0005-0000-0000-000001250000}"/>
    <cellStyle name="标题 5 2" xfId="347" xr:uid="{00000000-0005-0000-0000-000002250000}"/>
    <cellStyle name="标题 5 2 2" xfId="1396" xr:uid="{00000000-0005-0000-0000-000003250000}"/>
    <cellStyle name="标题 5 2 2 2" xfId="2660" xr:uid="{00000000-0005-0000-0000-000004250000}"/>
    <cellStyle name="标题 5 2 2 2 2" xfId="4219" xr:uid="{00000000-0005-0000-0000-000005250000}"/>
    <cellStyle name="标题 5 2 2 2 3" xfId="5809" xr:uid="{00000000-0005-0000-0000-000006250000}"/>
    <cellStyle name="标题 5 2 2 2 4" xfId="8514" xr:uid="{00000000-0005-0000-0000-000007250000}"/>
    <cellStyle name="标题 5 2 2 3" xfId="3382" xr:uid="{00000000-0005-0000-0000-000008250000}"/>
    <cellStyle name="标题 5 2 2 4" xfId="4972" xr:uid="{00000000-0005-0000-0000-000009250000}"/>
    <cellStyle name="标题 5 2 2 5" xfId="7313" xr:uid="{00000000-0005-0000-0000-00000A250000}"/>
    <cellStyle name="标题 5 2 3" xfId="2659" xr:uid="{00000000-0005-0000-0000-00000B250000}"/>
    <cellStyle name="标题 5 2 3 2" xfId="4218" xr:uid="{00000000-0005-0000-0000-00000C250000}"/>
    <cellStyle name="标题 5 2 3 3" xfId="5808" xr:uid="{00000000-0005-0000-0000-00000D250000}"/>
    <cellStyle name="标题 5 2 3 4" xfId="8513" xr:uid="{00000000-0005-0000-0000-00000E250000}"/>
    <cellStyle name="标题 5 2 4" xfId="6349" xr:uid="{00000000-0005-0000-0000-00000F250000}"/>
    <cellStyle name="标题 5 3" xfId="1395" xr:uid="{00000000-0005-0000-0000-000010250000}"/>
    <cellStyle name="标题 5 3 2" xfId="2661" xr:uid="{00000000-0005-0000-0000-000011250000}"/>
    <cellStyle name="标题 5 3 2 2" xfId="4220" xr:uid="{00000000-0005-0000-0000-000012250000}"/>
    <cellStyle name="标题 5 3 2 3" xfId="5810" xr:uid="{00000000-0005-0000-0000-000013250000}"/>
    <cellStyle name="标题 5 3 2 4" xfId="8515" xr:uid="{00000000-0005-0000-0000-000014250000}"/>
    <cellStyle name="标题 5 3 3" xfId="3381" xr:uid="{00000000-0005-0000-0000-000015250000}"/>
    <cellStyle name="标题 5 3 4" xfId="4971" xr:uid="{00000000-0005-0000-0000-000016250000}"/>
    <cellStyle name="标题 5 3 5" xfId="7312" xr:uid="{00000000-0005-0000-0000-000017250000}"/>
    <cellStyle name="标题 5 4" xfId="1537" xr:uid="{00000000-0005-0000-0000-000018250000}"/>
    <cellStyle name="标题 5 4 2" xfId="2662" xr:uid="{00000000-0005-0000-0000-000019250000}"/>
    <cellStyle name="标题 5 4 2 2" xfId="4221" xr:uid="{00000000-0005-0000-0000-00001A250000}"/>
    <cellStyle name="标题 5 4 2 3" xfId="5811" xr:uid="{00000000-0005-0000-0000-00001B250000}"/>
    <cellStyle name="标题 5 4 2 4" xfId="8516" xr:uid="{00000000-0005-0000-0000-00001C250000}"/>
    <cellStyle name="标题 5 4 3" xfId="7454" xr:uid="{00000000-0005-0000-0000-00001D250000}"/>
    <cellStyle name="标题 5 5" xfId="1656" xr:uid="{00000000-0005-0000-0000-00001E250000}"/>
    <cellStyle name="标题 5 5 2" xfId="2663" xr:uid="{00000000-0005-0000-0000-00001F250000}"/>
    <cellStyle name="标题 5 5 2 2" xfId="4222" xr:uid="{00000000-0005-0000-0000-000020250000}"/>
    <cellStyle name="标题 5 5 2 3" xfId="5812" xr:uid="{00000000-0005-0000-0000-000021250000}"/>
    <cellStyle name="标题 5 5 2 4" xfId="8517" xr:uid="{00000000-0005-0000-0000-000022250000}"/>
    <cellStyle name="标题 5 5 3" xfId="7569" xr:uid="{00000000-0005-0000-0000-000023250000}"/>
    <cellStyle name="标题 5 6" xfId="2658" xr:uid="{00000000-0005-0000-0000-000024250000}"/>
    <cellStyle name="标题 5 6 2" xfId="4217" xr:uid="{00000000-0005-0000-0000-000025250000}"/>
    <cellStyle name="标题 5 6 3" xfId="5807" xr:uid="{00000000-0005-0000-0000-000026250000}"/>
    <cellStyle name="标题 5 6 4" xfId="8512" xr:uid="{00000000-0005-0000-0000-000027250000}"/>
    <cellStyle name="标题 5 7" xfId="6293" xr:uid="{00000000-0005-0000-0000-000028250000}"/>
    <cellStyle name="标题 6" xfId="292" xr:uid="{00000000-0005-0000-0000-000029250000}"/>
    <cellStyle name="标题 6 2" xfId="338" xr:uid="{00000000-0005-0000-0000-00002A250000}"/>
    <cellStyle name="标题 6 2 2" xfId="1398" xr:uid="{00000000-0005-0000-0000-00002B250000}"/>
    <cellStyle name="标题 6 2 2 2" xfId="2666" xr:uid="{00000000-0005-0000-0000-00002C250000}"/>
    <cellStyle name="标题 6 2 2 2 2" xfId="4225" xr:uid="{00000000-0005-0000-0000-00002D250000}"/>
    <cellStyle name="标题 6 2 2 2 3" xfId="5815" xr:uid="{00000000-0005-0000-0000-00002E250000}"/>
    <cellStyle name="标题 6 2 2 2 4" xfId="8520" xr:uid="{00000000-0005-0000-0000-00002F250000}"/>
    <cellStyle name="标题 6 2 2 3" xfId="3384" xr:uid="{00000000-0005-0000-0000-000030250000}"/>
    <cellStyle name="标题 6 2 2 4" xfId="4974" xr:uid="{00000000-0005-0000-0000-000031250000}"/>
    <cellStyle name="标题 6 2 2 5" xfId="7315" xr:uid="{00000000-0005-0000-0000-000032250000}"/>
    <cellStyle name="标题 6 2 3" xfId="2665" xr:uid="{00000000-0005-0000-0000-000033250000}"/>
    <cellStyle name="标题 6 2 3 2" xfId="4224" xr:uid="{00000000-0005-0000-0000-000034250000}"/>
    <cellStyle name="标题 6 2 3 3" xfId="5814" xr:uid="{00000000-0005-0000-0000-000035250000}"/>
    <cellStyle name="标题 6 2 3 4" xfId="8519" xr:uid="{00000000-0005-0000-0000-000036250000}"/>
    <cellStyle name="标题 6 2 4" xfId="6340" xr:uid="{00000000-0005-0000-0000-000037250000}"/>
    <cellStyle name="标题 6 3" xfId="1397" xr:uid="{00000000-0005-0000-0000-000038250000}"/>
    <cellStyle name="标题 6 3 2" xfId="2667" xr:uid="{00000000-0005-0000-0000-000039250000}"/>
    <cellStyle name="标题 6 3 2 2" xfId="4226" xr:uid="{00000000-0005-0000-0000-00003A250000}"/>
    <cellStyle name="标题 6 3 2 3" xfId="5816" xr:uid="{00000000-0005-0000-0000-00003B250000}"/>
    <cellStyle name="标题 6 3 2 4" xfId="8521" xr:uid="{00000000-0005-0000-0000-00003C250000}"/>
    <cellStyle name="标题 6 3 3" xfId="3383" xr:uid="{00000000-0005-0000-0000-00003D250000}"/>
    <cellStyle name="标题 6 3 4" xfId="4973" xr:uid="{00000000-0005-0000-0000-00003E250000}"/>
    <cellStyle name="标题 6 3 5" xfId="7314" xr:uid="{00000000-0005-0000-0000-00003F250000}"/>
    <cellStyle name="标题 6 4" xfId="1528" xr:uid="{00000000-0005-0000-0000-000040250000}"/>
    <cellStyle name="标题 6 4 2" xfId="2668" xr:uid="{00000000-0005-0000-0000-000041250000}"/>
    <cellStyle name="标题 6 4 2 2" xfId="4227" xr:uid="{00000000-0005-0000-0000-000042250000}"/>
    <cellStyle name="标题 6 4 2 3" xfId="5817" xr:uid="{00000000-0005-0000-0000-000043250000}"/>
    <cellStyle name="标题 6 4 2 4" xfId="8522" xr:uid="{00000000-0005-0000-0000-000044250000}"/>
    <cellStyle name="标题 6 4 3" xfId="7445" xr:uid="{00000000-0005-0000-0000-000045250000}"/>
    <cellStyle name="标题 6 5" xfId="1647" xr:uid="{00000000-0005-0000-0000-000046250000}"/>
    <cellStyle name="标题 6 5 2" xfId="2669" xr:uid="{00000000-0005-0000-0000-000047250000}"/>
    <cellStyle name="标题 6 5 2 2" xfId="4228" xr:uid="{00000000-0005-0000-0000-000048250000}"/>
    <cellStyle name="标题 6 5 2 3" xfId="5818" xr:uid="{00000000-0005-0000-0000-000049250000}"/>
    <cellStyle name="标题 6 5 2 4" xfId="8523" xr:uid="{00000000-0005-0000-0000-00004A250000}"/>
    <cellStyle name="标题 6 5 3" xfId="7560" xr:uid="{00000000-0005-0000-0000-00004B250000}"/>
    <cellStyle name="标题 6 6" xfId="2664" xr:uid="{00000000-0005-0000-0000-00004C250000}"/>
    <cellStyle name="标题 6 6 2" xfId="4223" xr:uid="{00000000-0005-0000-0000-00004D250000}"/>
    <cellStyle name="标题 6 6 3" xfId="5813" xr:uid="{00000000-0005-0000-0000-00004E250000}"/>
    <cellStyle name="标题 6 6 4" xfId="8518" xr:uid="{00000000-0005-0000-0000-00004F250000}"/>
    <cellStyle name="标题 6 7" xfId="6294" xr:uid="{00000000-0005-0000-0000-000050250000}"/>
    <cellStyle name="样式 1" xfId="8781" xr:uid="{00000000-0005-0000-0000-000051250000}"/>
    <cellStyle name="检查单元格 2" xfId="293" xr:uid="{00000000-0005-0000-0000-000052250000}"/>
    <cellStyle name="检查单元格 2 2" xfId="359" xr:uid="{00000000-0005-0000-0000-000053250000}"/>
    <cellStyle name="检查单元格 2 2 2" xfId="1400" xr:uid="{00000000-0005-0000-0000-000054250000}"/>
    <cellStyle name="检查单元格 2 2 2 2" xfId="2672" xr:uid="{00000000-0005-0000-0000-000055250000}"/>
    <cellStyle name="检查单元格 2 2 2 2 2" xfId="4231" xr:uid="{00000000-0005-0000-0000-000056250000}"/>
    <cellStyle name="检查单元格 2 2 2 2 3" xfId="5821" xr:uid="{00000000-0005-0000-0000-000057250000}"/>
    <cellStyle name="检查单元格 2 2 2 2 4" xfId="8526" xr:uid="{00000000-0005-0000-0000-000058250000}"/>
    <cellStyle name="检查单元格 2 2 2 3" xfId="3386" xr:uid="{00000000-0005-0000-0000-000059250000}"/>
    <cellStyle name="检查单元格 2 2 2 4" xfId="4976" xr:uid="{00000000-0005-0000-0000-00005A250000}"/>
    <cellStyle name="检查单元格 2 2 2 5" xfId="7317" xr:uid="{00000000-0005-0000-0000-00005B250000}"/>
    <cellStyle name="检查单元格 2 2 3" xfId="2671" xr:uid="{00000000-0005-0000-0000-00005C250000}"/>
    <cellStyle name="检查单元格 2 2 3 2" xfId="4230" xr:uid="{00000000-0005-0000-0000-00005D250000}"/>
    <cellStyle name="检查单元格 2 2 3 3" xfId="5820" xr:uid="{00000000-0005-0000-0000-00005E250000}"/>
    <cellStyle name="检查单元格 2 2 3 4" xfId="8525" xr:uid="{00000000-0005-0000-0000-00005F250000}"/>
    <cellStyle name="检查单元格 2 2 4" xfId="6361" xr:uid="{00000000-0005-0000-0000-000060250000}"/>
    <cellStyle name="检查单元格 2 3" xfId="1399" xr:uid="{00000000-0005-0000-0000-000061250000}"/>
    <cellStyle name="检查单元格 2 3 2" xfId="2673" xr:uid="{00000000-0005-0000-0000-000062250000}"/>
    <cellStyle name="检查单元格 2 3 2 2" xfId="4232" xr:uid="{00000000-0005-0000-0000-000063250000}"/>
    <cellStyle name="检查单元格 2 3 2 3" xfId="5822" xr:uid="{00000000-0005-0000-0000-000064250000}"/>
    <cellStyle name="检查单元格 2 3 2 4" xfId="8527" xr:uid="{00000000-0005-0000-0000-000065250000}"/>
    <cellStyle name="检查单元格 2 3 3" xfId="3385" xr:uid="{00000000-0005-0000-0000-000066250000}"/>
    <cellStyle name="检查单元格 2 3 4" xfId="4975" xr:uid="{00000000-0005-0000-0000-000067250000}"/>
    <cellStyle name="检查单元格 2 3 5" xfId="7316" xr:uid="{00000000-0005-0000-0000-000068250000}"/>
    <cellStyle name="检查单元格 2 4" xfId="1549" xr:uid="{00000000-0005-0000-0000-000069250000}"/>
    <cellStyle name="检查单元格 2 4 2" xfId="2674" xr:uid="{00000000-0005-0000-0000-00006A250000}"/>
    <cellStyle name="检查单元格 2 4 2 2" xfId="4233" xr:uid="{00000000-0005-0000-0000-00006B250000}"/>
    <cellStyle name="检查单元格 2 4 2 3" xfId="5823" xr:uid="{00000000-0005-0000-0000-00006C250000}"/>
    <cellStyle name="检查单元格 2 4 2 4" xfId="8528" xr:uid="{00000000-0005-0000-0000-00006D250000}"/>
    <cellStyle name="检查单元格 2 4 3" xfId="7466" xr:uid="{00000000-0005-0000-0000-00006E250000}"/>
    <cellStyle name="检查单元格 2 5" xfId="1668" xr:uid="{00000000-0005-0000-0000-00006F250000}"/>
    <cellStyle name="检查单元格 2 5 2" xfId="2675" xr:uid="{00000000-0005-0000-0000-000070250000}"/>
    <cellStyle name="检查单元格 2 5 2 2" xfId="4234" xr:uid="{00000000-0005-0000-0000-000071250000}"/>
    <cellStyle name="检查单元格 2 5 2 3" xfId="5824" xr:uid="{00000000-0005-0000-0000-000072250000}"/>
    <cellStyle name="检查单元格 2 5 2 4" xfId="8529" xr:uid="{00000000-0005-0000-0000-000073250000}"/>
    <cellStyle name="检查单元格 2 5 3" xfId="7581" xr:uid="{00000000-0005-0000-0000-000074250000}"/>
    <cellStyle name="检查单元格 2 6" xfId="2670" xr:uid="{00000000-0005-0000-0000-000075250000}"/>
    <cellStyle name="检查单元格 2 6 2" xfId="4229" xr:uid="{00000000-0005-0000-0000-000076250000}"/>
    <cellStyle name="检查单元格 2 6 3" xfId="5819" xr:uid="{00000000-0005-0000-0000-000077250000}"/>
    <cellStyle name="检查单元格 2 6 4" xfId="8524" xr:uid="{00000000-0005-0000-0000-000078250000}"/>
    <cellStyle name="检查单元格 2 7" xfId="6295" xr:uid="{00000000-0005-0000-0000-000079250000}"/>
    <cellStyle name="检查单元格 3" xfId="294" xr:uid="{00000000-0005-0000-0000-00007A250000}"/>
    <cellStyle name="检查单元格 3 2" xfId="358" xr:uid="{00000000-0005-0000-0000-00007B250000}"/>
    <cellStyle name="检查单元格 3 2 2" xfId="1402" xr:uid="{00000000-0005-0000-0000-00007C250000}"/>
    <cellStyle name="检查单元格 3 2 2 2" xfId="2678" xr:uid="{00000000-0005-0000-0000-00007D250000}"/>
    <cellStyle name="检查单元格 3 2 2 2 2" xfId="4237" xr:uid="{00000000-0005-0000-0000-00007E250000}"/>
    <cellStyle name="检查单元格 3 2 2 2 3" xfId="5827" xr:uid="{00000000-0005-0000-0000-00007F250000}"/>
    <cellStyle name="检查单元格 3 2 2 2 4" xfId="8532" xr:uid="{00000000-0005-0000-0000-000080250000}"/>
    <cellStyle name="检查单元格 3 2 2 3" xfId="3388" xr:uid="{00000000-0005-0000-0000-000081250000}"/>
    <cellStyle name="检查单元格 3 2 2 4" xfId="4978" xr:uid="{00000000-0005-0000-0000-000082250000}"/>
    <cellStyle name="检查单元格 3 2 2 5" xfId="7319" xr:uid="{00000000-0005-0000-0000-000083250000}"/>
    <cellStyle name="检查单元格 3 2 3" xfId="2677" xr:uid="{00000000-0005-0000-0000-000084250000}"/>
    <cellStyle name="检查单元格 3 2 3 2" xfId="4236" xr:uid="{00000000-0005-0000-0000-000085250000}"/>
    <cellStyle name="检查单元格 3 2 3 3" xfId="5826" xr:uid="{00000000-0005-0000-0000-000086250000}"/>
    <cellStyle name="检查单元格 3 2 3 4" xfId="8531" xr:uid="{00000000-0005-0000-0000-000087250000}"/>
    <cellStyle name="检查单元格 3 2 4" xfId="6360" xr:uid="{00000000-0005-0000-0000-000088250000}"/>
    <cellStyle name="检查单元格 3 3" xfId="1401" xr:uid="{00000000-0005-0000-0000-000089250000}"/>
    <cellStyle name="检查单元格 3 3 2" xfId="2679" xr:uid="{00000000-0005-0000-0000-00008A250000}"/>
    <cellStyle name="检查单元格 3 3 2 2" xfId="4238" xr:uid="{00000000-0005-0000-0000-00008B250000}"/>
    <cellStyle name="检查单元格 3 3 2 3" xfId="5828" xr:uid="{00000000-0005-0000-0000-00008C250000}"/>
    <cellStyle name="检查单元格 3 3 2 4" xfId="8533" xr:uid="{00000000-0005-0000-0000-00008D250000}"/>
    <cellStyle name="检查单元格 3 3 3" xfId="3387" xr:uid="{00000000-0005-0000-0000-00008E250000}"/>
    <cellStyle name="检查单元格 3 3 4" xfId="4977" xr:uid="{00000000-0005-0000-0000-00008F250000}"/>
    <cellStyle name="检查单元格 3 3 5" xfId="7318" xr:uid="{00000000-0005-0000-0000-000090250000}"/>
    <cellStyle name="检查单元格 3 4" xfId="1548" xr:uid="{00000000-0005-0000-0000-000091250000}"/>
    <cellStyle name="检查单元格 3 4 2" xfId="2680" xr:uid="{00000000-0005-0000-0000-000092250000}"/>
    <cellStyle name="检查单元格 3 4 2 2" xfId="4239" xr:uid="{00000000-0005-0000-0000-000093250000}"/>
    <cellStyle name="检查单元格 3 4 2 3" xfId="5829" xr:uid="{00000000-0005-0000-0000-000094250000}"/>
    <cellStyle name="检查单元格 3 4 2 4" xfId="8534" xr:uid="{00000000-0005-0000-0000-000095250000}"/>
    <cellStyle name="检查单元格 3 4 3" xfId="7465" xr:uid="{00000000-0005-0000-0000-000096250000}"/>
    <cellStyle name="检查单元格 3 5" xfId="1667" xr:uid="{00000000-0005-0000-0000-000097250000}"/>
    <cellStyle name="检查单元格 3 5 2" xfId="2681" xr:uid="{00000000-0005-0000-0000-000098250000}"/>
    <cellStyle name="检查单元格 3 5 2 2" xfId="4240" xr:uid="{00000000-0005-0000-0000-000099250000}"/>
    <cellStyle name="检查单元格 3 5 2 3" xfId="5830" xr:uid="{00000000-0005-0000-0000-00009A250000}"/>
    <cellStyle name="检查单元格 3 5 2 4" xfId="8535" xr:uid="{00000000-0005-0000-0000-00009B250000}"/>
    <cellStyle name="检查单元格 3 5 3" xfId="7580" xr:uid="{00000000-0005-0000-0000-00009C250000}"/>
    <cellStyle name="检查单元格 3 6" xfId="2676" xr:uid="{00000000-0005-0000-0000-00009D250000}"/>
    <cellStyle name="检查单元格 3 6 2" xfId="4235" xr:uid="{00000000-0005-0000-0000-00009E250000}"/>
    <cellStyle name="检查单元格 3 6 3" xfId="5825" xr:uid="{00000000-0005-0000-0000-00009F250000}"/>
    <cellStyle name="检查单元格 3 6 4" xfId="8530" xr:uid="{00000000-0005-0000-0000-0000A0250000}"/>
    <cellStyle name="检查单元格 3 7" xfId="6296" xr:uid="{00000000-0005-0000-0000-0000A1250000}"/>
    <cellStyle name="汇总 2" xfId="295" xr:uid="{00000000-0005-0000-0000-0000A2250000}"/>
    <cellStyle name="汇总 2 10" xfId="4467" xr:uid="{00000000-0005-0000-0000-0000A3250000}"/>
    <cellStyle name="汇总 2 10 2" xfId="12782" xr:uid="{00000000-0005-0000-0000-0000A4250000}"/>
    <cellStyle name="汇总 2 10 3" xfId="14431" xr:uid="{00000000-0005-0000-0000-0000A5250000}"/>
    <cellStyle name="汇总 2 10 4" xfId="21102" xr:uid="{00000000-0005-0000-0000-0000A6250000}"/>
    <cellStyle name="汇总 2 11" xfId="6297" xr:uid="{00000000-0005-0000-0000-0000A7250000}"/>
    <cellStyle name="汇总 2 11 2" xfId="14117" xr:uid="{00000000-0005-0000-0000-0000A8250000}"/>
    <cellStyle name="汇总 2 11 3" xfId="16988" xr:uid="{00000000-0005-0000-0000-0000A9250000}"/>
    <cellStyle name="汇总 2 11 4" xfId="19688" xr:uid="{00000000-0005-0000-0000-0000AA250000}"/>
    <cellStyle name="汇总 2 12" xfId="10067" xr:uid="{00000000-0005-0000-0000-0000AB250000}"/>
    <cellStyle name="汇总 2 13" xfId="10634" xr:uid="{00000000-0005-0000-0000-0000AC250000}"/>
    <cellStyle name="汇总 2 14" xfId="19336" xr:uid="{00000000-0005-0000-0000-0000AD250000}"/>
    <cellStyle name="汇总 2 2" xfId="355" xr:uid="{00000000-0005-0000-0000-0000AE250000}"/>
    <cellStyle name="汇总 2 2 10" xfId="14229" xr:uid="{00000000-0005-0000-0000-0000AF250000}"/>
    <cellStyle name="汇总 2 2 11" xfId="19092" xr:uid="{00000000-0005-0000-0000-0000B0250000}"/>
    <cellStyle name="汇总 2 2 2" xfId="621" xr:uid="{00000000-0005-0000-0000-0000B1250000}"/>
    <cellStyle name="汇总 2 2 2 10" xfId="10215" xr:uid="{00000000-0005-0000-0000-0000B2250000}"/>
    <cellStyle name="汇总 2 2 2 11" xfId="11430" xr:uid="{00000000-0005-0000-0000-0000B3250000}"/>
    <cellStyle name="汇总 2 2 2 12" xfId="21767" xr:uid="{00000000-0005-0000-0000-0000B4250000}"/>
    <cellStyle name="汇总 2 2 2 2" xfId="698" xr:uid="{00000000-0005-0000-0000-0000B5250000}"/>
    <cellStyle name="汇总 2 2 2 2 10" xfId="10272" xr:uid="{00000000-0005-0000-0000-0000B6250000}"/>
    <cellStyle name="汇总 2 2 2 2 11" xfId="15429" xr:uid="{00000000-0005-0000-0000-0000B7250000}"/>
    <cellStyle name="汇总 2 2 2 2 12" xfId="22499" xr:uid="{00000000-0005-0000-0000-0000B8250000}"/>
    <cellStyle name="汇总 2 2 2 2 2" xfId="783" xr:uid="{00000000-0005-0000-0000-0000B9250000}"/>
    <cellStyle name="汇总 2 2 2 2 2 2" xfId="1407" xr:uid="{00000000-0005-0000-0000-0000BA250000}"/>
    <cellStyle name="汇总 2 2 2 2 2 2 2" xfId="2687" xr:uid="{00000000-0005-0000-0000-0000BB250000}"/>
    <cellStyle name="汇总 2 2 2 2 2 2 2 2" xfId="4246" xr:uid="{00000000-0005-0000-0000-0000BC250000}"/>
    <cellStyle name="汇总 2 2 2 2 2 2 2 2 2" xfId="12583" xr:uid="{00000000-0005-0000-0000-0000BD250000}"/>
    <cellStyle name="汇总 2 2 2 2 2 2 2 2 3" xfId="10989" xr:uid="{00000000-0005-0000-0000-0000BE250000}"/>
    <cellStyle name="汇总 2 2 2 2 2 2 2 2 4" xfId="22270" xr:uid="{00000000-0005-0000-0000-0000BF250000}"/>
    <cellStyle name="汇总 2 2 2 2 2 2 2 3" xfId="5836" xr:uid="{00000000-0005-0000-0000-0000C0250000}"/>
    <cellStyle name="汇总 2 2 2 2 2 2 2 3 2" xfId="13776" xr:uid="{00000000-0005-0000-0000-0000C1250000}"/>
    <cellStyle name="汇总 2 2 2 2 2 2 2 3 3" xfId="16818" xr:uid="{00000000-0005-0000-0000-0000C2250000}"/>
    <cellStyle name="汇总 2 2 2 2 2 2 2 3 4" xfId="22131" xr:uid="{00000000-0005-0000-0000-0000C3250000}"/>
    <cellStyle name="汇总 2 2 2 2 2 2 2 4" xfId="8541" xr:uid="{00000000-0005-0000-0000-0000C4250000}"/>
    <cellStyle name="汇总 2 2 2 2 2 2 2 4 2" xfId="15443" xr:uid="{00000000-0005-0000-0000-0000C5250000}"/>
    <cellStyle name="汇总 2 2 2 2 2 2 2 4 3" xfId="17592" xr:uid="{00000000-0005-0000-0000-0000C6250000}"/>
    <cellStyle name="汇总 2 2 2 2 2 2 2 4 4" xfId="19399" xr:uid="{00000000-0005-0000-0000-0000C7250000}"/>
    <cellStyle name="汇总 2 2 2 2 2 2 2 5" xfId="9286" xr:uid="{00000000-0005-0000-0000-0000C8250000}"/>
    <cellStyle name="汇总 2 2 2 2 2 2 2 5 2" xfId="16097" xr:uid="{00000000-0005-0000-0000-0000C9250000}"/>
    <cellStyle name="汇总 2 2 2 2 2 2 2 5 3" xfId="18188" xr:uid="{00000000-0005-0000-0000-0000CA250000}"/>
    <cellStyle name="汇总 2 2 2 2 2 2 2 5 4" xfId="20255" xr:uid="{00000000-0005-0000-0000-0000CB250000}"/>
    <cellStyle name="汇总 2 2 2 2 2 2 2 6" xfId="11438" xr:uid="{00000000-0005-0000-0000-0000CC250000}"/>
    <cellStyle name="汇总 2 2 2 2 2 2 2 7" xfId="14530" xr:uid="{00000000-0005-0000-0000-0000CD250000}"/>
    <cellStyle name="汇总 2 2 2 2 2 2 2 8" xfId="21533" xr:uid="{00000000-0005-0000-0000-0000CE250000}"/>
    <cellStyle name="汇总 2 2 2 2 2 2 3" xfId="3393" xr:uid="{00000000-0005-0000-0000-0000CF250000}"/>
    <cellStyle name="汇总 2 2 2 2 2 2 3 2" xfId="12040" xr:uid="{00000000-0005-0000-0000-0000D0250000}"/>
    <cellStyle name="汇总 2 2 2 2 2 2 3 3" xfId="10034" xr:uid="{00000000-0005-0000-0000-0000D1250000}"/>
    <cellStyle name="汇总 2 2 2 2 2 2 3 4" xfId="19946" xr:uid="{00000000-0005-0000-0000-0000D2250000}"/>
    <cellStyle name="汇总 2 2 2 2 2 2 4" xfId="4983" xr:uid="{00000000-0005-0000-0000-0000D3250000}"/>
    <cellStyle name="汇总 2 2 2 2 2 2 4 2" xfId="13206" xr:uid="{00000000-0005-0000-0000-0000D4250000}"/>
    <cellStyle name="汇总 2 2 2 2 2 2 4 3" xfId="13332" xr:uid="{00000000-0005-0000-0000-0000D5250000}"/>
    <cellStyle name="汇总 2 2 2 2 2 2 4 4" xfId="21355" xr:uid="{00000000-0005-0000-0000-0000D6250000}"/>
    <cellStyle name="汇总 2 2 2 2 2 2 5" xfId="7324" xr:uid="{00000000-0005-0000-0000-0000D7250000}"/>
    <cellStyle name="汇总 2 2 2 2 2 2 5 2" xfId="14750" xr:uid="{00000000-0005-0000-0000-0000D8250000}"/>
    <cellStyle name="汇总 2 2 2 2 2 2 5 3" xfId="17270" xr:uid="{00000000-0005-0000-0000-0000D9250000}"/>
    <cellStyle name="汇总 2 2 2 2 2 2 5 4" xfId="21016" xr:uid="{00000000-0005-0000-0000-0000DA250000}"/>
    <cellStyle name="汇总 2 2 2 2 2 2 6" xfId="10720" xr:uid="{00000000-0005-0000-0000-0000DB250000}"/>
    <cellStyle name="汇总 2 2 2 2 2 2 7" xfId="10188" xr:uid="{00000000-0005-0000-0000-0000DC250000}"/>
    <cellStyle name="汇总 2 2 2 2 2 2 8" xfId="21756" xr:uid="{00000000-0005-0000-0000-0000DD250000}"/>
    <cellStyle name="汇总 2 2 2 2 2 3" xfId="2686" xr:uid="{00000000-0005-0000-0000-0000DE250000}"/>
    <cellStyle name="汇总 2 2 2 2 2 3 2" xfId="4245" xr:uid="{00000000-0005-0000-0000-0000DF250000}"/>
    <cellStyle name="汇总 2 2 2 2 2 3 2 2" xfId="12582" xr:uid="{00000000-0005-0000-0000-0000E0250000}"/>
    <cellStyle name="汇总 2 2 2 2 2 3 2 3" xfId="12236" xr:uid="{00000000-0005-0000-0000-0000E1250000}"/>
    <cellStyle name="汇总 2 2 2 2 2 3 2 4" xfId="21424" xr:uid="{00000000-0005-0000-0000-0000E2250000}"/>
    <cellStyle name="汇总 2 2 2 2 2 3 3" xfId="5835" xr:uid="{00000000-0005-0000-0000-0000E3250000}"/>
    <cellStyle name="汇总 2 2 2 2 2 3 3 2" xfId="13775" xr:uid="{00000000-0005-0000-0000-0000E4250000}"/>
    <cellStyle name="汇总 2 2 2 2 2 3 3 3" xfId="16817" xr:uid="{00000000-0005-0000-0000-0000E5250000}"/>
    <cellStyle name="汇总 2 2 2 2 2 3 3 4" xfId="22114" xr:uid="{00000000-0005-0000-0000-0000E6250000}"/>
    <cellStyle name="汇总 2 2 2 2 2 3 4" xfId="8540" xr:uid="{00000000-0005-0000-0000-0000E7250000}"/>
    <cellStyle name="汇总 2 2 2 2 2 3 4 2" xfId="15442" xr:uid="{00000000-0005-0000-0000-0000E8250000}"/>
    <cellStyle name="汇总 2 2 2 2 2 3 4 3" xfId="17591" xr:uid="{00000000-0005-0000-0000-0000E9250000}"/>
    <cellStyle name="汇总 2 2 2 2 2 3 4 4" xfId="19630" xr:uid="{00000000-0005-0000-0000-0000EA250000}"/>
    <cellStyle name="汇总 2 2 2 2 2 3 5" xfId="9285" xr:uid="{00000000-0005-0000-0000-0000EB250000}"/>
    <cellStyle name="汇总 2 2 2 2 2 3 5 2" xfId="16096" xr:uid="{00000000-0005-0000-0000-0000EC250000}"/>
    <cellStyle name="汇总 2 2 2 2 2 3 5 3" xfId="18187" xr:uid="{00000000-0005-0000-0000-0000ED250000}"/>
    <cellStyle name="汇总 2 2 2 2 2 3 5 4" xfId="20898" xr:uid="{00000000-0005-0000-0000-0000EE250000}"/>
    <cellStyle name="汇总 2 2 2 2 2 3 6" xfId="11437" xr:uid="{00000000-0005-0000-0000-0000EF250000}"/>
    <cellStyle name="汇总 2 2 2 2 2 3 7" xfId="14525" xr:uid="{00000000-0005-0000-0000-0000F0250000}"/>
    <cellStyle name="汇总 2 2 2 2 2 3 8" xfId="22474" xr:uid="{00000000-0005-0000-0000-0000F1250000}"/>
    <cellStyle name="汇总 2 2 2 2 2 4" xfId="3028" xr:uid="{00000000-0005-0000-0000-0000F2250000}"/>
    <cellStyle name="汇总 2 2 2 2 2 4 2" xfId="11765" xr:uid="{00000000-0005-0000-0000-0000F3250000}"/>
    <cellStyle name="汇总 2 2 2 2 2 4 3" xfId="10496" xr:uid="{00000000-0005-0000-0000-0000F4250000}"/>
    <cellStyle name="汇总 2 2 2 2 2 4 4" xfId="21242" xr:uid="{00000000-0005-0000-0000-0000F5250000}"/>
    <cellStyle name="汇总 2 2 2 2 2 5" xfId="4618" xr:uid="{00000000-0005-0000-0000-0000F6250000}"/>
    <cellStyle name="汇总 2 2 2 2 2 5 2" xfId="12932" xr:uid="{00000000-0005-0000-0000-0000F7250000}"/>
    <cellStyle name="汇总 2 2 2 2 2 5 3" xfId="12192" xr:uid="{00000000-0005-0000-0000-0000F8250000}"/>
    <cellStyle name="汇总 2 2 2 2 2 5 4" xfId="18958" xr:uid="{00000000-0005-0000-0000-0000F9250000}"/>
    <cellStyle name="汇总 2 2 2 2 2 6" xfId="6737" xr:uid="{00000000-0005-0000-0000-0000FA250000}"/>
    <cellStyle name="汇总 2 2 2 2 2 6 2" xfId="14380" xr:uid="{00000000-0005-0000-0000-0000FB250000}"/>
    <cellStyle name="汇总 2 2 2 2 2 6 3" xfId="17106" xr:uid="{00000000-0005-0000-0000-0000FC250000}"/>
    <cellStyle name="汇总 2 2 2 2 2 6 4" xfId="21638" xr:uid="{00000000-0005-0000-0000-0000FD250000}"/>
    <cellStyle name="汇总 2 2 2 2 2 7" xfId="10342" xr:uid="{00000000-0005-0000-0000-0000FE250000}"/>
    <cellStyle name="汇总 2 2 2 2 2 8" xfId="14141" xr:uid="{00000000-0005-0000-0000-0000FF250000}"/>
    <cellStyle name="汇总 2 2 2 2 2 9" xfId="20526" xr:uid="{00000000-0005-0000-0000-000000260000}"/>
    <cellStyle name="汇总 2 2 2 2 3" xfId="1131" xr:uid="{00000000-0005-0000-0000-000001260000}"/>
    <cellStyle name="汇总 2 2 2 2 3 2" xfId="1408" xr:uid="{00000000-0005-0000-0000-000002260000}"/>
    <cellStyle name="汇总 2 2 2 2 3 2 2" xfId="2689" xr:uid="{00000000-0005-0000-0000-000003260000}"/>
    <cellStyle name="汇总 2 2 2 2 3 2 2 2" xfId="4248" xr:uid="{00000000-0005-0000-0000-000004260000}"/>
    <cellStyle name="汇总 2 2 2 2 3 2 2 2 2" xfId="12585" xr:uid="{00000000-0005-0000-0000-000005260000}"/>
    <cellStyle name="汇总 2 2 2 2 3 2 2 2 3" xfId="10085" xr:uid="{00000000-0005-0000-0000-000006260000}"/>
    <cellStyle name="汇总 2 2 2 2 3 2 2 2 4" xfId="20484" xr:uid="{00000000-0005-0000-0000-000007260000}"/>
    <cellStyle name="汇总 2 2 2 2 3 2 2 3" xfId="5838" xr:uid="{00000000-0005-0000-0000-000008260000}"/>
    <cellStyle name="汇总 2 2 2 2 3 2 2 3 2" xfId="13778" xr:uid="{00000000-0005-0000-0000-000009260000}"/>
    <cellStyle name="汇总 2 2 2 2 3 2 2 3 3" xfId="16820" xr:uid="{00000000-0005-0000-0000-00000A260000}"/>
    <cellStyle name="汇总 2 2 2 2 3 2 2 3 4" xfId="19685" xr:uid="{00000000-0005-0000-0000-00000B260000}"/>
    <cellStyle name="汇总 2 2 2 2 3 2 2 4" xfId="8543" xr:uid="{00000000-0005-0000-0000-00000C260000}"/>
    <cellStyle name="汇总 2 2 2 2 3 2 2 4 2" xfId="15445" xr:uid="{00000000-0005-0000-0000-00000D260000}"/>
    <cellStyle name="汇总 2 2 2 2 3 2 2 4 3" xfId="17594" xr:uid="{00000000-0005-0000-0000-00000E260000}"/>
    <cellStyle name="汇总 2 2 2 2 3 2 2 4 4" xfId="20685" xr:uid="{00000000-0005-0000-0000-00000F260000}"/>
    <cellStyle name="汇总 2 2 2 2 3 2 2 5" xfId="9288" xr:uid="{00000000-0005-0000-0000-000010260000}"/>
    <cellStyle name="汇总 2 2 2 2 3 2 2 5 2" xfId="16099" xr:uid="{00000000-0005-0000-0000-000011260000}"/>
    <cellStyle name="汇总 2 2 2 2 3 2 2 5 3" xfId="18190" xr:uid="{00000000-0005-0000-0000-000012260000}"/>
    <cellStyle name="汇总 2 2 2 2 3 2 2 5 4" xfId="19235" xr:uid="{00000000-0005-0000-0000-000013260000}"/>
    <cellStyle name="汇总 2 2 2 2 3 2 2 6" xfId="11440" xr:uid="{00000000-0005-0000-0000-000014260000}"/>
    <cellStyle name="汇总 2 2 2 2 3 2 2 7" xfId="14625" xr:uid="{00000000-0005-0000-0000-000015260000}"/>
    <cellStyle name="汇总 2 2 2 2 3 2 2 8" xfId="20013" xr:uid="{00000000-0005-0000-0000-000016260000}"/>
    <cellStyle name="汇总 2 2 2 2 3 2 3" xfId="3394" xr:uid="{00000000-0005-0000-0000-000017260000}"/>
    <cellStyle name="汇总 2 2 2 2 3 2 3 2" xfId="12041" xr:uid="{00000000-0005-0000-0000-000018260000}"/>
    <cellStyle name="汇总 2 2 2 2 3 2 3 3" xfId="10033" xr:uid="{00000000-0005-0000-0000-000019260000}"/>
    <cellStyle name="汇总 2 2 2 2 3 2 3 4" xfId="21788" xr:uid="{00000000-0005-0000-0000-00001A260000}"/>
    <cellStyle name="汇总 2 2 2 2 3 2 4" xfId="4984" xr:uid="{00000000-0005-0000-0000-00001B260000}"/>
    <cellStyle name="汇总 2 2 2 2 3 2 4 2" xfId="13207" xr:uid="{00000000-0005-0000-0000-00001C260000}"/>
    <cellStyle name="汇总 2 2 2 2 3 2 4 3" xfId="12166" xr:uid="{00000000-0005-0000-0000-00001D260000}"/>
    <cellStyle name="汇总 2 2 2 2 3 2 4 4" xfId="21925" xr:uid="{00000000-0005-0000-0000-00001E260000}"/>
    <cellStyle name="汇总 2 2 2 2 3 2 5" xfId="7325" xr:uid="{00000000-0005-0000-0000-00001F260000}"/>
    <cellStyle name="汇总 2 2 2 2 3 2 5 2" xfId="14751" xr:uid="{00000000-0005-0000-0000-000020260000}"/>
    <cellStyle name="汇总 2 2 2 2 3 2 5 3" xfId="17271" xr:uid="{00000000-0005-0000-0000-000021260000}"/>
    <cellStyle name="汇总 2 2 2 2 3 2 5 4" xfId="22707" xr:uid="{00000000-0005-0000-0000-000022260000}"/>
    <cellStyle name="汇总 2 2 2 2 3 2 6" xfId="10721" xr:uid="{00000000-0005-0000-0000-000023260000}"/>
    <cellStyle name="汇总 2 2 2 2 3 2 7" xfId="14166" xr:uid="{00000000-0005-0000-0000-000024260000}"/>
    <cellStyle name="汇总 2 2 2 2 3 2 8" xfId="20797" xr:uid="{00000000-0005-0000-0000-000025260000}"/>
    <cellStyle name="汇总 2 2 2 2 3 3" xfId="2688" xr:uid="{00000000-0005-0000-0000-000026260000}"/>
    <cellStyle name="汇总 2 2 2 2 3 3 2" xfId="4247" xr:uid="{00000000-0005-0000-0000-000027260000}"/>
    <cellStyle name="汇总 2 2 2 2 3 3 2 2" xfId="12584" xr:uid="{00000000-0005-0000-0000-000028260000}"/>
    <cellStyle name="汇总 2 2 2 2 3 3 2 3" xfId="10388" xr:uid="{00000000-0005-0000-0000-000029260000}"/>
    <cellStyle name="汇总 2 2 2 2 3 3 2 4" xfId="21126" xr:uid="{00000000-0005-0000-0000-00002A260000}"/>
    <cellStyle name="汇总 2 2 2 2 3 3 3" xfId="5837" xr:uid="{00000000-0005-0000-0000-00002B260000}"/>
    <cellStyle name="汇总 2 2 2 2 3 3 3 2" xfId="13777" xr:uid="{00000000-0005-0000-0000-00002C260000}"/>
    <cellStyle name="汇总 2 2 2 2 3 3 3 3" xfId="16819" xr:uid="{00000000-0005-0000-0000-00002D260000}"/>
    <cellStyle name="汇总 2 2 2 2 3 3 3 4" xfId="19700" xr:uid="{00000000-0005-0000-0000-00002E260000}"/>
    <cellStyle name="汇总 2 2 2 2 3 3 4" xfId="8542" xr:uid="{00000000-0005-0000-0000-00002F260000}"/>
    <cellStyle name="汇总 2 2 2 2 3 3 4 2" xfId="15444" xr:uid="{00000000-0005-0000-0000-000030260000}"/>
    <cellStyle name="汇总 2 2 2 2 3 3 4 3" xfId="17593" xr:uid="{00000000-0005-0000-0000-000031260000}"/>
    <cellStyle name="汇总 2 2 2 2 3 3 4 4" xfId="21586" xr:uid="{00000000-0005-0000-0000-000032260000}"/>
    <cellStyle name="汇总 2 2 2 2 3 3 5" xfId="9287" xr:uid="{00000000-0005-0000-0000-000033260000}"/>
    <cellStyle name="汇总 2 2 2 2 3 3 5 2" xfId="16098" xr:uid="{00000000-0005-0000-0000-000034260000}"/>
    <cellStyle name="汇总 2 2 2 2 3 3 5 3" xfId="18189" xr:uid="{00000000-0005-0000-0000-000035260000}"/>
    <cellStyle name="汇总 2 2 2 2 3 3 5 4" xfId="19544" xr:uid="{00000000-0005-0000-0000-000036260000}"/>
    <cellStyle name="汇总 2 2 2 2 3 3 6" xfId="11439" xr:uid="{00000000-0005-0000-0000-000037260000}"/>
    <cellStyle name="汇总 2 2 2 2 3 3 7" xfId="10492" xr:uid="{00000000-0005-0000-0000-000038260000}"/>
    <cellStyle name="汇总 2 2 2 2 3 3 8" xfId="20650" xr:uid="{00000000-0005-0000-0000-000039260000}"/>
    <cellStyle name="汇总 2 2 2 2 3 4" xfId="3200" xr:uid="{00000000-0005-0000-0000-00003A260000}"/>
    <cellStyle name="汇总 2 2 2 2 3 4 2" xfId="11914" xr:uid="{00000000-0005-0000-0000-00003B260000}"/>
    <cellStyle name="汇总 2 2 2 2 3 4 3" xfId="14044" xr:uid="{00000000-0005-0000-0000-00003C260000}"/>
    <cellStyle name="汇总 2 2 2 2 3 4 4" xfId="19959" xr:uid="{00000000-0005-0000-0000-00003D260000}"/>
    <cellStyle name="汇总 2 2 2 2 3 5" xfId="4790" xr:uid="{00000000-0005-0000-0000-00003E260000}"/>
    <cellStyle name="汇总 2 2 2 2 3 5 2" xfId="13079" xr:uid="{00000000-0005-0000-0000-00003F260000}"/>
    <cellStyle name="汇总 2 2 2 2 3 5 3" xfId="14957" xr:uid="{00000000-0005-0000-0000-000040260000}"/>
    <cellStyle name="汇总 2 2 2 2 3 5 4" xfId="19288" xr:uid="{00000000-0005-0000-0000-000041260000}"/>
    <cellStyle name="汇总 2 2 2 2 3 6" xfId="7051" xr:uid="{00000000-0005-0000-0000-000042260000}"/>
    <cellStyle name="汇总 2 2 2 2 3 6 2" xfId="14592" xr:uid="{00000000-0005-0000-0000-000043260000}"/>
    <cellStyle name="汇总 2 2 2 2 3 6 3" xfId="17171" xr:uid="{00000000-0005-0000-0000-000044260000}"/>
    <cellStyle name="汇总 2 2 2 2 3 6 4" xfId="22104" xr:uid="{00000000-0005-0000-0000-000045260000}"/>
    <cellStyle name="汇总 2 2 2 2 3 7" xfId="10557" xr:uid="{00000000-0005-0000-0000-000046260000}"/>
    <cellStyle name="汇总 2 2 2 2 3 8" xfId="13589" xr:uid="{00000000-0005-0000-0000-000047260000}"/>
    <cellStyle name="汇总 2 2 2 2 3 9" xfId="22302" xr:uid="{00000000-0005-0000-0000-000048260000}"/>
    <cellStyle name="汇总 2 2 2 2 4" xfId="1406" xr:uid="{00000000-0005-0000-0000-000049260000}"/>
    <cellStyle name="汇总 2 2 2 2 4 2" xfId="2690" xr:uid="{00000000-0005-0000-0000-00004A260000}"/>
    <cellStyle name="汇总 2 2 2 2 4 2 2" xfId="4249" xr:uid="{00000000-0005-0000-0000-00004B260000}"/>
    <cellStyle name="汇总 2 2 2 2 4 2 2 2" xfId="12586" xr:uid="{00000000-0005-0000-0000-00004C260000}"/>
    <cellStyle name="汇总 2 2 2 2 4 2 2 3" xfId="10004" xr:uid="{00000000-0005-0000-0000-00004D260000}"/>
    <cellStyle name="汇总 2 2 2 2 4 2 2 4" xfId="19846" xr:uid="{00000000-0005-0000-0000-00004E260000}"/>
    <cellStyle name="汇总 2 2 2 2 4 2 3" xfId="5839" xr:uid="{00000000-0005-0000-0000-00004F260000}"/>
    <cellStyle name="汇总 2 2 2 2 4 2 3 2" xfId="13779" xr:uid="{00000000-0005-0000-0000-000050260000}"/>
    <cellStyle name="汇总 2 2 2 2 4 2 3 3" xfId="16821" xr:uid="{00000000-0005-0000-0000-000051260000}"/>
    <cellStyle name="汇总 2 2 2 2 4 2 3 4" xfId="21929" xr:uid="{00000000-0005-0000-0000-000052260000}"/>
    <cellStyle name="汇总 2 2 2 2 4 2 4" xfId="8544" xr:uid="{00000000-0005-0000-0000-000053260000}"/>
    <cellStyle name="汇总 2 2 2 2 4 2 4 2" xfId="15446" xr:uid="{00000000-0005-0000-0000-000054260000}"/>
    <cellStyle name="汇总 2 2 2 2 4 2 4 3" xfId="17595" xr:uid="{00000000-0005-0000-0000-000055260000}"/>
    <cellStyle name="汇总 2 2 2 2 4 2 4 4" xfId="20046" xr:uid="{00000000-0005-0000-0000-000056260000}"/>
    <cellStyle name="汇总 2 2 2 2 4 2 5" xfId="9289" xr:uid="{00000000-0005-0000-0000-000057260000}"/>
    <cellStyle name="汇总 2 2 2 2 4 2 5 2" xfId="16100" xr:uid="{00000000-0005-0000-0000-000058260000}"/>
    <cellStyle name="汇总 2 2 2 2 4 2 5 3" xfId="18191" xr:uid="{00000000-0005-0000-0000-000059260000}"/>
    <cellStyle name="汇总 2 2 2 2 4 2 5 4" xfId="18926" xr:uid="{00000000-0005-0000-0000-00005A260000}"/>
    <cellStyle name="汇总 2 2 2 2 4 2 6" xfId="11441" xr:uid="{00000000-0005-0000-0000-00005B260000}"/>
    <cellStyle name="汇总 2 2 2 2 4 2 7" xfId="14524" xr:uid="{00000000-0005-0000-0000-00005C260000}"/>
    <cellStyle name="汇总 2 2 2 2 4 2 8" xfId="22591" xr:uid="{00000000-0005-0000-0000-00005D260000}"/>
    <cellStyle name="汇总 2 2 2 2 4 3" xfId="3392" xr:uid="{00000000-0005-0000-0000-00005E260000}"/>
    <cellStyle name="汇总 2 2 2 2 4 3 2" xfId="12039" xr:uid="{00000000-0005-0000-0000-00005F260000}"/>
    <cellStyle name="汇总 2 2 2 2 4 3 3" xfId="10035" xr:uid="{00000000-0005-0000-0000-000060260000}"/>
    <cellStyle name="汇总 2 2 2 2 4 3 4" xfId="20583" xr:uid="{00000000-0005-0000-0000-000061260000}"/>
    <cellStyle name="汇总 2 2 2 2 4 4" xfId="4982" xr:uid="{00000000-0005-0000-0000-000062260000}"/>
    <cellStyle name="汇总 2 2 2 2 4 4 2" xfId="13205" xr:uid="{00000000-0005-0000-0000-000063260000}"/>
    <cellStyle name="汇总 2 2 2 2 4 4 3" xfId="14943" xr:uid="{00000000-0005-0000-0000-000064260000}"/>
    <cellStyle name="汇总 2 2 2 2 4 4 4" xfId="18889" xr:uid="{00000000-0005-0000-0000-000065260000}"/>
    <cellStyle name="汇总 2 2 2 2 4 5" xfId="7323" xr:uid="{00000000-0005-0000-0000-000066260000}"/>
    <cellStyle name="汇总 2 2 2 2 4 5 2" xfId="14749" xr:uid="{00000000-0005-0000-0000-000067260000}"/>
    <cellStyle name="汇总 2 2 2 2 4 5 3" xfId="17269" xr:uid="{00000000-0005-0000-0000-000068260000}"/>
    <cellStyle name="汇总 2 2 2 2 4 5 4" xfId="22738" xr:uid="{00000000-0005-0000-0000-000069260000}"/>
    <cellStyle name="汇总 2 2 2 2 4 6" xfId="10719" xr:uid="{00000000-0005-0000-0000-00006A260000}"/>
    <cellStyle name="汇总 2 2 2 2 4 7" xfId="10623" xr:uid="{00000000-0005-0000-0000-00006B260000}"/>
    <cellStyle name="汇总 2 2 2 2 4 8" xfId="19870" xr:uid="{00000000-0005-0000-0000-00006C260000}"/>
    <cellStyle name="汇总 2 2 2 2 5" xfId="2685" xr:uid="{00000000-0005-0000-0000-00006D260000}"/>
    <cellStyle name="汇总 2 2 2 2 5 2" xfId="4244" xr:uid="{00000000-0005-0000-0000-00006E260000}"/>
    <cellStyle name="汇总 2 2 2 2 5 2 2" xfId="12581" xr:uid="{00000000-0005-0000-0000-00006F260000}"/>
    <cellStyle name="汇总 2 2 2 2 5 2 3" xfId="13403" xr:uid="{00000000-0005-0000-0000-000070260000}"/>
    <cellStyle name="汇总 2 2 2 2 5 2 4" xfId="19314" xr:uid="{00000000-0005-0000-0000-000071260000}"/>
    <cellStyle name="汇总 2 2 2 2 5 3" xfId="5834" xr:uid="{00000000-0005-0000-0000-000072260000}"/>
    <cellStyle name="汇总 2 2 2 2 5 3 2" xfId="13774" xr:uid="{00000000-0005-0000-0000-000073260000}"/>
    <cellStyle name="汇总 2 2 2 2 5 3 3" xfId="16816" xr:uid="{00000000-0005-0000-0000-000074260000}"/>
    <cellStyle name="汇总 2 2 2 2 5 3 4" xfId="19701" xr:uid="{00000000-0005-0000-0000-000075260000}"/>
    <cellStyle name="汇总 2 2 2 2 5 4" xfId="8539" xr:uid="{00000000-0005-0000-0000-000076260000}"/>
    <cellStyle name="汇总 2 2 2 2 5 4 2" xfId="15441" xr:uid="{00000000-0005-0000-0000-000077260000}"/>
    <cellStyle name="汇总 2 2 2 2 5 4 3" xfId="17590" xr:uid="{00000000-0005-0000-0000-000078260000}"/>
    <cellStyle name="汇总 2 2 2 2 5 4 4" xfId="20343" xr:uid="{00000000-0005-0000-0000-000079260000}"/>
    <cellStyle name="汇总 2 2 2 2 5 5" xfId="9284" xr:uid="{00000000-0005-0000-0000-00007A260000}"/>
    <cellStyle name="汇总 2 2 2 2 5 5 2" xfId="16095" xr:uid="{00000000-0005-0000-0000-00007B260000}"/>
    <cellStyle name="汇总 2 2 2 2 5 5 3" xfId="18186" xr:uid="{00000000-0005-0000-0000-00007C260000}"/>
    <cellStyle name="汇总 2 2 2 2 5 5 4" xfId="21979" xr:uid="{00000000-0005-0000-0000-00007D260000}"/>
    <cellStyle name="汇总 2 2 2 2 5 6" xfId="11436" xr:uid="{00000000-0005-0000-0000-00007E260000}"/>
    <cellStyle name="汇总 2 2 2 2 5 7" xfId="10363" xr:uid="{00000000-0005-0000-0000-00007F260000}"/>
    <cellStyle name="汇总 2 2 2 2 5 8" xfId="19102" xr:uid="{00000000-0005-0000-0000-000080260000}"/>
    <cellStyle name="汇总 2 2 2 2 6" xfId="2959" xr:uid="{00000000-0005-0000-0000-000081260000}"/>
    <cellStyle name="汇总 2 2 2 2 6 2" xfId="11696" xr:uid="{00000000-0005-0000-0000-000082260000}"/>
    <cellStyle name="汇总 2 2 2 2 6 3" xfId="15134" xr:uid="{00000000-0005-0000-0000-000083260000}"/>
    <cellStyle name="汇总 2 2 2 2 6 4" xfId="21789" xr:uid="{00000000-0005-0000-0000-000084260000}"/>
    <cellStyle name="汇总 2 2 2 2 7" xfId="4549" xr:uid="{00000000-0005-0000-0000-000085260000}"/>
    <cellStyle name="汇总 2 2 2 2 7 2" xfId="12863" xr:uid="{00000000-0005-0000-0000-000086260000}"/>
    <cellStyle name="汇总 2 2 2 2 7 3" xfId="11800" xr:uid="{00000000-0005-0000-0000-000087260000}"/>
    <cellStyle name="汇总 2 2 2 2 7 4" xfId="19813" xr:uid="{00000000-0005-0000-0000-000088260000}"/>
    <cellStyle name="汇总 2 2 2 2 8" xfId="6660" xr:uid="{00000000-0005-0000-0000-000089260000}"/>
    <cellStyle name="汇总 2 2 2 2 8 2" xfId="14312" xr:uid="{00000000-0005-0000-0000-00008A260000}"/>
    <cellStyle name="汇总 2 2 2 2 8 3" xfId="17050" xr:uid="{00000000-0005-0000-0000-00008B260000}"/>
    <cellStyle name="汇总 2 2 2 2 8 4" xfId="20036" xr:uid="{00000000-0005-0000-0000-00008C260000}"/>
    <cellStyle name="汇总 2 2 2 2 9" xfId="8829" xr:uid="{00000000-0005-0000-0000-00008D260000}"/>
    <cellStyle name="汇总 2 2 2 2 9 2" xfId="15670" xr:uid="{00000000-0005-0000-0000-00008E260000}"/>
    <cellStyle name="汇总 2 2 2 2 9 3" xfId="17842" xr:uid="{00000000-0005-0000-0000-00008F260000}"/>
    <cellStyle name="汇总 2 2 2 2 9 4" xfId="19150" xr:uid="{00000000-0005-0000-0000-000090260000}"/>
    <cellStyle name="汇总 2 2 2 3" xfId="746" xr:uid="{00000000-0005-0000-0000-000091260000}"/>
    <cellStyle name="汇总 2 2 2 3 2" xfId="1409" xr:uid="{00000000-0005-0000-0000-000092260000}"/>
    <cellStyle name="汇总 2 2 2 3 2 2" xfId="2692" xr:uid="{00000000-0005-0000-0000-000093260000}"/>
    <cellStyle name="汇总 2 2 2 3 2 2 2" xfId="4251" xr:uid="{00000000-0005-0000-0000-000094260000}"/>
    <cellStyle name="汇总 2 2 2 3 2 2 2 2" xfId="12588" xr:uid="{00000000-0005-0000-0000-000095260000}"/>
    <cellStyle name="汇总 2 2 2 3 2 2 2 3" xfId="15011" xr:uid="{00000000-0005-0000-0000-000096260000}"/>
    <cellStyle name="汇总 2 2 2 3 2 2 2 4" xfId="20786" xr:uid="{00000000-0005-0000-0000-000097260000}"/>
    <cellStyle name="汇总 2 2 2 3 2 2 3" xfId="5841" xr:uid="{00000000-0005-0000-0000-000098260000}"/>
    <cellStyle name="汇总 2 2 2 3 2 2 3 2" xfId="13781" xr:uid="{00000000-0005-0000-0000-000099260000}"/>
    <cellStyle name="汇总 2 2 2 3 2 2 3 3" xfId="16823" xr:uid="{00000000-0005-0000-0000-00009A260000}"/>
    <cellStyle name="汇总 2 2 2 3 2 2 3 4" xfId="19699" xr:uid="{00000000-0005-0000-0000-00009B260000}"/>
    <cellStyle name="汇总 2 2 2 3 2 2 4" xfId="8546" xr:uid="{00000000-0005-0000-0000-00009C260000}"/>
    <cellStyle name="汇总 2 2 2 3 2 2 4 2" xfId="15448" xr:uid="{00000000-0005-0000-0000-00009D260000}"/>
    <cellStyle name="汇总 2 2 2 3 2 2 4 3" xfId="17597" xr:uid="{00000000-0005-0000-0000-00009E260000}"/>
    <cellStyle name="汇总 2 2 2 3 2 2 4 4" xfId="20982" xr:uid="{00000000-0005-0000-0000-00009F260000}"/>
    <cellStyle name="汇总 2 2 2 3 2 2 5" xfId="9291" xr:uid="{00000000-0005-0000-0000-0000A0260000}"/>
    <cellStyle name="汇总 2 2 2 3 2 2 5 2" xfId="16102" xr:uid="{00000000-0005-0000-0000-0000A1260000}"/>
    <cellStyle name="汇总 2 2 2 3 2 2 5 3" xfId="18193" xr:uid="{00000000-0005-0000-0000-0000A2260000}"/>
    <cellStyle name="汇总 2 2 2 3 2 2 5 4" xfId="21317" xr:uid="{00000000-0005-0000-0000-0000A3260000}"/>
    <cellStyle name="汇总 2 2 2 3 2 2 6" xfId="11443" xr:uid="{00000000-0005-0000-0000-0000A4260000}"/>
    <cellStyle name="汇总 2 2 2 3 2 2 7" xfId="10468" xr:uid="{00000000-0005-0000-0000-0000A5260000}"/>
    <cellStyle name="汇总 2 2 2 3 2 2 8" xfId="21056" xr:uid="{00000000-0005-0000-0000-0000A6260000}"/>
    <cellStyle name="汇总 2 2 2 3 2 3" xfId="3395" xr:uid="{00000000-0005-0000-0000-0000A7260000}"/>
    <cellStyle name="汇总 2 2 2 3 2 3 2" xfId="12042" xr:uid="{00000000-0005-0000-0000-0000A8260000}"/>
    <cellStyle name="汇总 2 2 2 3 2 3 3" xfId="15625" xr:uid="{00000000-0005-0000-0000-0000A9260000}"/>
    <cellStyle name="汇总 2 2 2 3 2 3 4" xfId="20831" xr:uid="{00000000-0005-0000-0000-0000AA260000}"/>
    <cellStyle name="汇总 2 2 2 3 2 4" xfId="4985" xr:uid="{00000000-0005-0000-0000-0000AB260000}"/>
    <cellStyle name="汇总 2 2 2 3 2 4 2" xfId="13208" xr:uid="{00000000-0005-0000-0000-0000AC260000}"/>
    <cellStyle name="汇总 2 2 2 3 2 4 3" xfId="10920" xr:uid="{00000000-0005-0000-0000-0000AD260000}"/>
    <cellStyle name="汇总 2 2 2 3 2 4 4" xfId="22202" xr:uid="{00000000-0005-0000-0000-0000AE260000}"/>
    <cellStyle name="汇总 2 2 2 3 2 5" xfId="7326" xr:uid="{00000000-0005-0000-0000-0000AF260000}"/>
    <cellStyle name="汇总 2 2 2 3 2 5 2" xfId="14752" xr:uid="{00000000-0005-0000-0000-0000B0260000}"/>
    <cellStyle name="汇总 2 2 2 3 2 5 3" xfId="17272" xr:uid="{00000000-0005-0000-0000-0000B1260000}"/>
    <cellStyle name="汇总 2 2 2 3 2 5 4" xfId="20375" xr:uid="{00000000-0005-0000-0000-0000B2260000}"/>
    <cellStyle name="汇总 2 2 2 3 2 6" xfId="10722" xr:uid="{00000000-0005-0000-0000-0000B3260000}"/>
    <cellStyle name="汇总 2 2 2 3 2 7" xfId="15240" xr:uid="{00000000-0005-0000-0000-0000B4260000}"/>
    <cellStyle name="汇总 2 2 2 3 2 8" xfId="20153" xr:uid="{00000000-0005-0000-0000-0000B5260000}"/>
    <cellStyle name="汇总 2 2 2 3 3" xfId="2691" xr:uid="{00000000-0005-0000-0000-0000B6260000}"/>
    <cellStyle name="汇总 2 2 2 3 3 2" xfId="4250" xr:uid="{00000000-0005-0000-0000-0000B7260000}"/>
    <cellStyle name="汇总 2 2 2 3 3 2 2" xfId="12587" xr:uid="{00000000-0005-0000-0000-0000B8260000}"/>
    <cellStyle name="汇总 2 2 2 3 3 2 3" xfId="14067" xr:uid="{00000000-0005-0000-0000-0000B9260000}"/>
    <cellStyle name="汇总 2 2 2 3 3 2 4" xfId="21745" xr:uid="{00000000-0005-0000-0000-0000BA260000}"/>
    <cellStyle name="汇总 2 2 2 3 3 3" xfId="5840" xr:uid="{00000000-0005-0000-0000-0000BB260000}"/>
    <cellStyle name="汇总 2 2 2 3 3 3 2" xfId="13780" xr:uid="{00000000-0005-0000-0000-0000BC260000}"/>
    <cellStyle name="汇总 2 2 2 3 3 3 3" xfId="16822" xr:uid="{00000000-0005-0000-0000-0000BD260000}"/>
    <cellStyle name="汇总 2 2 2 3 3 3 4" xfId="22130" xr:uid="{00000000-0005-0000-0000-0000BE260000}"/>
    <cellStyle name="汇总 2 2 2 3 3 4" xfId="8545" xr:uid="{00000000-0005-0000-0000-0000BF260000}"/>
    <cellStyle name="汇总 2 2 2 3 3 4 2" xfId="15447" xr:uid="{00000000-0005-0000-0000-0000C0260000}"/>
    <cellStyle name="汇总 2 2 2 3 3 4 3" xfId="17596" xr:uid="{00000000-0005-0000-0000-0000C1260000}"/>
    <cellStyle name="汇总 2 2 2 3 3 4 4" xfId="22062" xr:uid="{00000000-0005-0000-0000-0000C2260000}"/>
    <cellStyle name="汇总 2 2 2 3 3 5" xfId="9290" xr:uid="{00000000-0005-0000-0000-0000C3260000}"/>
    <cellStyle name="汇总 2 2 2 3 3 5 2" xfId="16101" xr:uid="{00000000-0005-0000-0000-0000C4260000}"/>
    <cellStyle name="汇总 2 2 2 3 3 5 3" xfId="18192" xr:uid="{00000000-0005-0000-0000-0000C5260000}"/>
    <cellStyle name="汇总 2 2 2 3 3 5 4" xfId="18839" xr:uid="{00000000-0005-0000-0000-0000C6260000}"/>
    <cellStyle name="汇总 2 2 2 3 3 6" xfId="11442" xr:uid="{00000000-0005-0000-0000-0000C7260000}"/>
    <cellStyle name="汇总 2 2 2 3 3 7" xfId="14507" xr:uid="{00000000-0005-0000-0000-0000C8260000}"/>
    <cellStyle name="汇总 2 2 2 3 3 8" xfId="22178" xr:uid="{00000000-0005-0000-0000-0000C9260000}"/>
    <cellStyle name="汇总 2 2 2 3 4" xfId="2993" xr:uid="{00000000-0005-0000-0000-0000CA260000}"/>
    <cellStyle name="汇总 2 2 2 3 4 2" xfId="11730" xr:uid="{00000000-0005-0000-0000-0000CB260000}"/>
    <cellStyle name="汇总 2 2 2 3 4 3" xfId="15127" xr:uid="{00000000-0005-0000-0000-0000CC260000}"/>
    <cellStyle name="汇总 2 2 2 3 4 4" xfId="19971" xr:uid="{00000000-0005-0000-0000-0000CD260000}"/>
    <cellStyle name="汇总 2 2 2 3 5" xfId="4583" xr:uid="{00000000-0005-0000-0000-0000CE260000}"/>
    <cellStyle name="汇总 2 2 2 3 5 2" xfId="12897" xr:uid="{00000000-0005-0000-0000-0000CF260000}"/>
    <cellStyle name="汇总 2 2 2 3 5 3" xfId="13364" xr:uid="{00000000-0005-0000-0000-0000D0260000}"/>
    <cellStyle name="汇总 2 2 2 3 5 4" xfId="20442" xr:uid="{00000000-0005-0000-0000-0000D1260000}"/>
    <cellStyle name="汇总 2 2 2 3 6" xfId="6703" xr:uid="{00000000-0005-0000-0000-0000D2260000}"/>
    <cellStyle name="汇总 2 2 2 3 6 2" xfId="14346" xr:uid="{00000000-0005-0000-0000-0000D3260000}"/>
    <cellStyle name="汇总 2 2 2 3 6 3" xfId="17074" xr:uid="{00000000-0005-0000-0000-0000D4260000}"/>
    <cellStyle name="汇总 2 2 2 3 6 4" xfId="20738" xr:uid="{00000000-0005-0000-0000-0000D5260000}"/>
    <cellStyle name="汇总 2 2 2 3 7" xfId="10308" xr:uid="{00000000-0005-0000-0000-0000D6260000}"/>
    <cellStyle name="汇总 2 2 2 3 8" xfId="12567" xr:uid="{00000000-0005-0000-0000-0000D7260000}"/>
    <cellStyle name="汇总 2 2 2 3 9" xfId="19333" xr:uid="{00000000-0005-0000-0000-0000D8260000}"/>
    <cellStyle name="汇总 2 2 2 4" xfId="1073" xr:uid="{00000000-0005-0000-0000-0000D9260000}"/>
    <cellStyle name="汇总 2 2 2 4 2" xfId="1410" xr:uid="{00000000-0005-0000-0000-0000DA260000}"/>
    <cellStyle name="汇总 2 2 2 4 2 2" xfId="2694" xr:uid="{00000000-0005-0000-0000-0000DB260000}"/>
    <cellStyle name="汇总 2 2 2 4 2 2 2" xfId="4253" xr:uid="{00000000-0005-0000-0000-0000DC260000}"/>
    <cellStyle name="汇总 2 2 2 4 2 2 2 2" xfId="12590" xr:uid="{00000000-0005-0000-0000-0000DD260000}"/>
    <cellStyle name="汇总 2 2 2 4 2 2 2 3" xfId="12230" xr:uid="{00000000-0005-0000-0000-0000DE260000}"/>
    <cellStyle name="汇总 2 2 2 4 2 2 2 4" xfId="22271" xr:uid="{00000000-0005-0000-0000-0000DF260000}"/>
    <cellStyle name="汇总 2 2 2 4 2 2 3" xfId="5843" xr:uid="{00000000-0005-0000-0000-0000E0260000}"/>
    <cellStyle name="汇总 2 2 2 4 2 2 3 2" xfId="13783" xr:uid="{00000000-0005-0000-0000-0000E1260000}"/>
    <cellStyle name="汇总 2 2 2 4 2 2 3 3" xfId="16825" xr:uid="{00000000-0005-0000-0000-0000E2260000}"/>
    <cellStyle name="汇总 2 2 2 4 2 2 3 4" xfId="21891" xr:uid="{00000000-0005-0000-0000-0000E3260000}"/>
    <cellStyle name="汇总 2 2 2 4 2 2 4" xfId="8548" xr:uid="{00000000-0005-0000-0000-0000E4260000}"/>
    <cellStyle name="汇总 2 2 2 4 2 2 4 2" xfId="15450" xr:uid="{00000000-0005-0000-0000-0000E5260000}"/>
    <cellStyle name="汇总 2 2 2 4 2 2 4 3" xfId="17599" xr:uid="{00000000-0005-0000-0000-0000E6260000}"/>
    <cellStyle name="汇总 2 2 2 4 2 2 4 4" xfId="19629" xr:uid="{00000000-0005-0000-0000-0000E7260000}"/>
    <cellStyle name="汇总 2 2 2 4 2 2 5" xfId="9293" xr:uid="{00000000-0005-0000-0000-0000E8260000}"/>
    <cellStyle name="汇总 2 2 2 4 2 2 5 2" xfId="16104" xr:uid="{00000000-0005-0000-0000-0000E9260000}"/>
    <cellStyle name="汇总 2 2 2 4 2 2 5 3" xfId="18195" xr:uid="{00000000-0005-0000-0000-0000EA260000}"/>
    <cellStyle name="汇总 2 2 2 4 2 2 5 4" xfId="20890" xr:uid="{00000000-0005-0000-0000-0000EB260000}"/>
    <cellStyle name="汇总 2 2 2 4 2 2 6" xfId="11445" xr:uid="{00000000-0005-0000-0000-0000EC260000}"/>
    <cellStyle name="汇总 2 2 2 4 2 2 7" xfId="10590" xr:uid="{00000000-0005-0000-0000-0000ED260000}"/>
    <cellStyle name="汇总 2 2 2 4 2 2 8" xfId="19748" xr:uid="{00000000-0005-0000-0000-0000EE260000}"/>
    <cellStyle name="汇总 2 2 2 4 2 3" xfId="3396" xr:uid="{00000000-0005-0000-0000-0000EF260000}"/>
    <cellStyle name="汇总 2 2 2 4 2 3 2" xfId="12043" xr:uid="{00000000-0005-0000-0000-0000F0260000}"/>
    <cellStyle name="汇总 2 2 2 4 2 3 3" xfId="15624" xr:uid="{00000000-0005-0000-0000-0000F1260000}"/>
    <cellStyle name="汇总 2 2 2 4 2 3 4" xfId="20185" xr:uid="{00000000-0005-0000-0000-0000F2260000}"/>
    <cellStyle name="汇总 2 2 2 4 2 4" xfId="4986" xr:uid="{00000000-0005-0000-0000-0000F3260000}"/>
    <cellStyle name="汇总 2 2 2 4 2 4 2" xfId="13209" xr:uid="{00000000-0005-0000-0000-0000F4260000}"/>
    <cellStyle name="汇总 2 2 2 4 2 4 3" xfId="10853" xr:uid="{00000000-0005-0000-0000-0000F5260000}"/>
    <cellStyle name="汇总 2 2 2 4 2 4 4" xfId="19775" xr:uid="{00000000-0005-0000-0000-0000F6260000}"/>
    <cellStyle name="汇总 2 2 2 4 2 5" xfId="7327" xr:uid="{00000000-0005-0000-0000-0000F7260000}"/>
    <cellStyle name="汇总 2 2 2 4 2 5 2" xfId="14753" xr:uid="{00000000-0005-0000-0000-0000F8260000}"/>
    <cellStyle name="汇总 2 2 2 4 2 5 3" xfId="17273" xr:uid="{00000000-0005-0000-0000-0000F9260000}"/>
    <cellStyle name="汇总 2 2 2 4 2 5 4" xfId="19663" xr:uid="{00000000-0005-0000-0000-0000FA260000}"/>
    <cellStyle name="汇总 2 2 2 4 2 6" xfId="10723" xr:uid="{00000000-0005-0000-0000-0000FB260000}"/>
    <cellStyle name="汇总 2 2 2 4 2 7" xfId="11229" xr:uid="{00000000-0005-0000-0000-0000FC260000}"/>
    <cellStyle name="汇总 2 2 2 4 2 8" xfId="22611" xr:uid="{00000000-0005-0000-0000-0000FD260000}"/>
    <cellStyle name="汇总 2 2 2 4 3" xfId="2693" xr:uid="{00000000-0005-0000-0000-0000FE260000}"/>
    <cellStyle name="汇总 2 2 2 4 3 2" xfId="4252" xr:uid="{00000000-0005-0000-0000-0000FF260000}"/>
    <cellStyle name="汇总 2 2 2 4 3 2 2" xfId="12589" xr:uid="{00000000-0005-0000-0000-000000270000}"/>
    <cellStyle name="汇总 2 2 2 4 3 2 3" xfId="13397" xr:uid="{00000000-0005-0000-0000-000001270000}"/>
    <cellStyle name="汇总 2 2 2 4 3 2 4" xfId="20142" xr:uid="{00000000-0005-0000-0000-000002270000}"/>
    <cellStyle name="汇总 2 2 2 4 3 3" xfId="5842" xr:uid="{00000000-0005-0000-0000-000003270000}"/>
    <cellStyle name="汇总 2 2 2 4 3 3 2" xfId="13782" xr:uid="{00000000-0005-0000-0000-000004270000}"/>
    <cellStyle name="汇总 2 2 2 4 3 3 3" xfId="16824" xr:uid="{00000000-0005-0000-0000-000005270000}"/>
    <cellStyle name="汇总 2 2 2 4 3 3 4" xfId="19493" xr:uid="{00000000-0005-0000-0000-000006270000}"/>
    <cellStyle name="汇总 2 2 2 4 3 4" xfId="8547" xr:uid="{00000000-0005-0000-0000-000007270000}"/>
    <cellStyle name="汇总 2 2 2 4 3 4 2" xfId="15449" xr:uid="{00000000-0005-0000-0000-000008270000}"/>
    <cellStyle name="汇总 2 2 2 4 3 4 3" xfId="17598" xr:uid="{00000000-0005-0000-0000-000009270000}"/>
    <cellStyle name="汇总 2 2 2 4 3 4 4" xfId="20342" xr:uid="{00000000-0005-0000-0000-00000A270000}"/>
    <cellStyle name="汇总 2 2 2 4 3 5" xfId="9292" xr:uid="{00000000-0005-0000-0000-00000B270000}"/>
    <cellStyle name="汇总 2 2 2 4 3 5 2" xfId="16103" xr:uid="{00000000-0005-0000-0000-00000C270000}"/>
    <cellStyle name="汇总 2 2 2 4 3 5 3" xfId="18194" xr:uid="{00000000-0005-0000-0000-00000D270000}"/>
    <cellStyle name="汇总 2 2 2 4 3 5 4" xfId="21971" xr:uid="{00000000-0005-0000-0000-00000E270000}"/>
    <cellStyle name="汇总 2 2 2 4 3 6" xfId="11444" xr:uid="{00000000-0005-0000-0000-00000F270000}"/>
    <cellStyle name="汇总 2 2 2 4 3 7" xfId="10486" xr:uid="{00000000-0005-0000-0000-000010270000}"/>
    <cellStyle name="汇总 2 2 2 4 3 8" xfId="20414" xr:uid="{00000000-0005-0000-0000-000011270000}"/>
    <cellStyle name="汇总 2 2 2 4 4" xfId="3157" xr:uid="{00000000-0005-0000-0000-000012270000}"/>
    <cellStyle name="汇总 2 2 2 4 4 2" xfId="11872" xr:uid="{00000000-0005-0000-0000-000013270000}"/>
    <cellStyle name="汇总 2 2 2 4 4 3" xfId="9986" xr:uid="{00000000-0005-0000-0000-000014270000}"/>
    <cellStyle name="汇总 2 2 2 4 4 4" xfId="19957" xr:uid="{00000000-0005-0000-0000-000015270000}"/>
    <cellStyle name="汇总 2 2 2 4 5" xfId="4747" xr:uid="{00000000-0005-0000-0000-000016270000}"/>
    <cellStyle name="汇总 2 2 2 4 5 2" xfId="13038" xr:uid="{00000000-0005-0000-0000-000017270000}"/>
    <cellStyle name="汇总 2 2 2 4 5 3" xfId="14436" xr:uid="{00000000-0005-0000-0000-000018270000}"/>
    <cellStyle name="汇总 2 2 2 4 5 4" xfId="19294" xr:uid="{00000000-0005-0000-0000-000019270000}"/>
    <cellStyle name="汇总 2 2 2 4 6" xfId="6998" xr:uid="{00000000-0005-0000-0000-00001A270000}"/>
    <cellStyle name="汇总 2 2 2 4 6 2" xfId="14550" xr:uid="{00000000-0005-0000-0000-00001B270000}"/>
    <cellStyle name="汇总 2 2 2 4 6 3" xfId="17139" xr:uid="{00000000-0005-0000-0000-00001C270000}"/>
    <cellStyle name="汇总 2 2 2 4 6 4" xfId="21023" xr:uid="{00000000-0005-0000-0000-00001D270000}"/>
    <cellStyle name="汇总 2 2 2 4 7" xfId="10513" xr:uid="{00000000-0005-0000-0000-00001E270000}"/>
    <cellStyle name="汇总 2 2 2 4 8" xfId="12404" xr:uid="{00000000-0005-0000-0000-00001F270000}"/>
    <cellStyle name="汇总 2 2 2 4 9" xfId="21526" xr:uid="{00000000-0005-0000-0000-000020270000}"/>
    <cellStyle name="汇总 2 2 2 5" xfId="1405" xr:uid="{00000000-0005-0000-0000-000021270000}"/>
    <cellStyle name="汇总 2 2 2 5 2" xfId="2695" xr:uid="{00000000-0005-0000-0000-000022270000}"/>
    <cellStyle name="汇总 2 2 2 5 2 2" xfId="4254" xr:uid="{00000000-0005-0000-0000-000023270000}"/>
    <cellStyle name="汇总 2 2 2 5 2 2 2" xfId="12591" xr:uid="{00000000-0005-0000-0000-000024270000}"/>
    <cellStyle name="汇总 2 2 2 5 2 2 3" xfId="10983" xr:uid="{00000000-0005-0000-0000-000025270000}"/>
    <cellStyle name="汇总 2 2 2 5 2 2 4" xfId="21127" xr:uid="{00000000-0005-0000-0000-000026270000}"/>
    <cellStyle name="汇总 2 2 2 5 2 3" xfId="5844" xr:uid="{00000000-0005-0000-0000-000027270000}"/>
    <cellStyle name="汇总 2 2 2 5 2 3 2" xfId="13784" xr:uid="{00000000-0005-0000-0000-000028270000}"/>
    <cellStyle name="汇总 2 2 2 5 2 3 3" xfId="16826" xr:uid="{00000000-0005-0000-0000-000029270000}"/>
    <cellStyle name="汇总 2 2 2 5 2 3 4" xfId="22129" xr:uid="{00000000-0005-0000-0000-00002A270000}"/>
    <cellStyle name="汇总 2 2 2 5 2 4" xfId="8549" xr:uid="{00000000-0005-0000-0000-00002B270000}"/>
    <cellStyle name="汇总 2 2 2 5 2 4 2" xfId="15451" xr:uid="{00000000-0005-0000-0000-00002C270000}"/>
    <cellStyle name="汇总 2 2 2 5 2 4 3" xfId="17600" xr:uid="{00000000-0005-0000-0000-00002D270000}"/>
    <cellStyle name="汇总 2 2 2 5 2 4 4" xfId="19144" xr:uid="{00000000-0005-0000-0000-00002E270000}"/>
    <cellStyle name="汇总 2 2 2 5 2 5" xfId="9294" xr:uid="{00000000-0005-0000-0000-00002F270000}"/>
    <cellStyle name="汇总 2 2 2 5 2 5 2" xfId="16105" xr:uid="{00000000-0005-0000-0000-000030270000}"/>
    <cellStyle name="汇总 2 2 2 5 2 5 3" xfId="18196" xr:uid="{00000000-0005-0000-0000-000031270000}"/>
    <cellStyle name="汇总 2 2 2 5 2 5 4" xfId="20247" xr:uid="{00000000-0005-0000-0000-000032270000}"/>
    <cellStyle name="汇总 2 2 2 5 2 6" xfId="11446" xr:uid="{00000000-0005-0000-0000-000033270000}"/>
    <cellStyle name="汇总 2 2 2 5 2 7" xfId="10487" xr:uid="{00000000-0005-0000-0000-000034270000}"/>
    <cellStyle name="汇总 2 2 2 5 2 8" xfId="21700" xr:uid="{00000000-0005-0000-0000-000035270000}"/>
    <cellStyle name="汇总 2 2 2 5 3" xfId="3391" xr:uid="{00000000-0005-0000-0000-000036270000}"/>
    <cellStyle name="汇总 2 2 2 5 3 2" xfId="12038" xr:uid="{00000000-0005-0000-0000-000037270000}"/>
    <cellStyle name="汇总 2 2 2 5 3 3" xfId="10036" xr:uid="{00000000-0005-0000-0000-000038270000}"/>
    <cellStyle name="汇总 2 2 2 5 3 4" xfId="21224" xr:uid="{00000000-0005-0000-0000-000039270000}"/>
    <cellStyle name="汇总 2 2 2 5 4" xfId="4981" xr:uid="{00000000-0005-0000-0000-00003A270000}"/>
    <cellStyle name="汇总 2 2 2 5 4 2" xfId="13204" xr:uid="{00000000-0005-0000-0000-00003B270000}"/>
    <cellStyle name="汇总 2 2 2 5 4 3" xfId="14883" xr:uid="{00000000-0005-0000-0000-00003C270000}"/>
    <cellStyle name="汇总 2 2 2 5 4 4" xfId="18968" xr:uid="{00000000-0005-0000-0000-00003D270000}"/>
    <cellStyle name="汇总 2 2 2 5 5" xfId="7322" xr:uid="{00000000-0005-0000-0000-00003E270000}"/>
    <cellStyle name="汇总 2 2 2 5 5 2" xfId="14748" xr:uid="{00000000-0005-0000-0000-00003F270000}"/>
    <cellStyle name="汇总 2 2 2 5 5 3" xfId="17268" xr:uid="{00000000-0005-0000-0000-000040270000}"/>
    <cellStyle name="汇总 2 2 2 5 5 4" xfId="22096" xr:uid="{00000000-0005-0000-0000-000041270000}"/>
    <cellStyle name="汇总 2 2 2 5 6" xfId="10718" xr:uid="{00000000-0005-0000-0000-000042270000}"/>
    <cellStyle name="汇总 2 2 2 5 7" xfId="10624" xr:uid="{00000000-0005-0000-0000-000043270000}"/>
    <cellStyle name="汇总 2 2 2 5 8" xfId="20507" xr:uid="{00000000-0005-0000-0000-000044270000}"/>
    <cellStyle name="汇总 2 2 2 6" xfId="2684" xr:uid="{00000000-0005-0000-0000-000045270000}"/>
    <cellStyle name="汇总 2 2 2 6 2" xfId="4243" xr:uid="{00000000-0005-0000-0000-000046270000}"/>
    <cellStyle name="汇总 2 2 2 6 2 2" xfId="12580" xr:uid="{00000000-0005-0000-0000-000047270000}"/>
    <cellStyle name="汇总 2 2 2 6 2 3" xfId="15017" xr:uid="{00000000-0005-0000-0000-000048270000}"/>
    <cellStyle name="汇总 2 2 2 6 2 4" xfId="19848" xr:uid="{00000000-0005-0000-0000-000049270000}"/>
    <cellStyle name="汇总 2 2 2 6 3" xfId="5833" xr:uid="{00000000-0005-0000-0000-00004A270000}"/>
    <cellStyle name="汇总 2 2 2 6 3 2" xfId="13773" xr:uid="{00000000-0005-0000-0000-00004B270000}"/>
    <cellStyle name="汇总 2 2 2 6 3 3" xfId="16815" xr:uid="{00000000-0005-0000-0000-00004C270000}"/>
    <cellStyle name="汇总 2 2 2 6 3 4" xfId="22132" xr:uid="{00000000-0005-0000-0000-00004D270000}"/>
    <cellStyle name="汇总 2 2 2 6 4" xfId="8538" xr:uid="{00000000-0005-0000-0000-00004E270000}"/>
    <cellStyle name="汇总 2 2 2 6 4 2" xfId="15440" xr:uid="{00000000-0005-0000-0000-00004F270000}"/>
    <cellStyle name="汇总 2 2 2 6 4 3" xfId="17589" xr:uid="{00000000-0005-0000-0000-000050270000}"/>
    <cellStyle name="汇总 2 2 2 6 4 4" xfId="20983" xr:uid="{00000000-0005-0000-0000-000051270000}"/>
    <cellStyle name="汇总 2 2 2 6 5" xfId="9283" xr:uid="{00000000-0005-0000-0000-000052270000}"/>
    <cellStyle name="汇总 2 2 2 6 5 2" xfId="16094" xr:uid="{00000000-0005-0000-0000-000053270000}"/>
    <cellStyle name="汇总 2 2 2 6 5 3" xfId="18185" xr:uid="{00000000-0005-0000-0000-000054270000}"/>
    <cellStyle name="汇总 2 2 2 6 5 4" xfId="20100" xr:uid="{00000000-0005-0000-0000-000055270000}"/>
    <cellStyle name="汇总 2 2 2 6 6" xfId="11435" xr:uid="{00000000-0005-0000-0000-000056270000}"/>
    <cellStyle name="汇总 2 2 2 6 7" xfId="10463" xr:uid="{00000000-0005-0000-0000-000057270000}"/>
    <cellStyle name="汇总 2 2 2 6 8" xfId="19270" xr:uid="{00000000-0005-0000-0000-000058270000}"/>
    <cellStyle name="汇总 2 2 2 7" xfId="2911" xr:uid="{00000000-0005-0000-0000-000059270000}"/>
    <cellStyle name="汇总 2 2 2 7 2" xfId="11648" xr:uid="{00000000-0005-0000-0000-00005A270000}"/>
    <cellStyle name="汇总 2 2 2 7 3" xfId="10586" xr:uid="{00000000-0005-0000-0000-00005B270000}"/>
    <cellStyle name="汇总 2 2 2 7 4" xfId="19261" xr:uid="{00000000-0005-0000-0000-00005C270000}"/>
    <cellStyle name="汇总 2 2 2 8" xfId="4501" xr:uid="{00000000-0005-0000-0000-00005D270000}"/>
    <cellStyle name="汇总 2 2 2 8 2" xfId="12816" xr:uid="{00000000-0005-0000-0000-00005E270000}"/>
    <cellStyle name="汇总 2 2 2 8 3" xfId="14838" xr:uid="{00000000-0005-0000-0000-00005F270000}"/>
    <cellStyle name="汇总 2 2 2 8 4" xfId="22238" xr:uid="{00000000-0005-0000-0000-000060270000}"/>
    <cellStyle name="汇总 2 2 2 9" xfId="6590" xr:uid="{00000000-0005-0000-0000-000061270000}"/>
    <cellStyle name="汇总 2 2 2 9 2" xfId="14257" xr:uid="{00000000-0005-0000-0000-000062270000}"/>
    <cellStyle name="汇总 2 2 2 9 3" xfId="17012" xr:uid="{00000000-0005-0000-0000-000063270000}"/>
    <cellStyle name="汇总 2 2 2 9 4" xfId="18823" xr:uid="{00000000-0005-0000-0000-000064270000}"/>
    <cellStyle name="汇总 2 2 3" xfId="669" xr:uid="{00000000-0005-0000-0000-000065270000}"/>
    <cellStyle name="汇总 2 2 3 10" xfId="10248" xr:uid="{00000000-0005-0000-0000-000066270000}"/>
    <cellStyle name="汇总 2 2 3 11" xfId="13200" xr:uid="{00000000-0005-0000-0000-000067270000}"/>
    <cellStyle name="汇总 2 2 3 12" xfId="19103" xr:uid="{00000000-0005-0000-0000-000068270000}"/>
    <cellStyle name="汇总 2 2 3 2" xfId="767" xr:uid="{00000000-0005-0000-0000-000069270000}"/>
    <cellStyle name="汇总 2 2 3 2 2" xfId="1412" xr:uid="{00000000-0005-0000-0000-00006A270000}"/>
    <cellStyle name="汇总 2 2 3 2 2 2" xfId="2698" xr:uid="{00000000-0005-0000-0000-00006B270000}"/>
    <cellStyle name="汇总 2 2 3 2 2 2 2" xfId="4257" xr:uid="{00000000-0005-0000-0000-00006C270000}"/>
    <cellStyle name="汇总 2 2 3 2 2 2 2 2" xfId="12594" xr:uid="{00000000-0005-0000-0000-00006D270000}"/>
    <cellStyle name="汇总 2 2 3 2 2 2 2 3" xfId="13402" xr:uid="{00000000-0005-0000-0000-00006E270000}"/>
    <cellStyle name="汇总 2 2 3 2 2 2 2 4" xfId="19315" xr:uid="{00000000-0005-0000-0000-00006F270000}"/>
    <cellStyle name="汇总 2 2 3 2 2 2 3" xfId="5847" xr:uid="{00000000-0005-0000-0000-000070270000}"/>
    <cellStyle name="汇总 2 2 3 2 2 2 3 2" xfId="13787" xr:uid="{00000000-0005-0000-0000-000071270000}"/>
    <cellStyle name="汇总 2 2 3 2 2 2 3 3" xfId="16829" xr:uid="{00000000-0005-0000-0000-000072270000}"/>
    <cellStyle name="汇总 2 2 3 2 2 2 3 4" xfId="21473" xr:uid="{00000000-0005-0000-0000-000073270000}"/>
    <cellStyle name="汇总 2 2 3 2 2 2 4" xfId="8552" xr:uid="{00000000-0005-0000-0000-000074270000}"/>
    <cellStyle name="汇总 2 2 3 2 2 2 4 2" xfId="15454" xr:uid="{00000000-0005-0000-0000-000075270000}"/>
    <cellStyle name="汇总 2 2 3 2 2 2 4 3" xfId="17603" xr:uid="{00000000-0005-0000-0000-000076270000}"/>
    <cellStyle name="汇总 2 2 3 2 2 2 4 4" xfId="20980" xr:uid="{00000000-0005-0000-0000-000077270000}"/>
    <cellStyle name="汇总 2 2 3 2 2 2 5" xfId="9297" xr:uid="{00000000-0005-0000-0000-000078270000}"/>
    <cellStyle name="汇总 2 2 3 2 2 2 5 2" xfId="16108" xr:uid="{00000000-0005-0000-0000-000079270000}"/>
    <cellStyle name="汇总 2 2 3 2 2 2 5 3" xfId="18199" xr:uid="{00000000-0005-0000-0000-00007A270000}"/>
    <cellStyle name="汇总 2 2 3 2 2 2 5 4" xfId="21976" xr:uid="{00000000-0005-0000-0000-00007B270000}"/>
    <cellStyle name="汇总 2 2 3 2 2 2 6" xfId="11449" xr:uid="{00000000-0005-0000-0000-00007C270000}"/>
    <cellStyle name="汇总 2 2 3 2 2 2 7" xfId="14297" xr:uid="{00000000-0005-0000-0000-00007D270000}"/>
    <cellStyle name="汇总 2 2 3 2 2 2 8" xfId="22596" xr:uid="{00000000-0005-0000-0000-00007E270000}"/>
    <cellStyle name="汇总 2 2 3 2 2 3" xfId="3398" xr:uid="{00000000-0005-0000-0000-00007F270000}"/>
    <cellStyle name="汇总 2 2 3 2 2 3 2" xfId="12045" xr:uid="{00000000-0005-0000-0000-000080270000}"/>
    <cellStyle name="汇总 2 2 3 2 2 3 3" xfId="10032" xr:uid="{00000000-0005-0000-0000-000081270000}"/>
    <cellStyle name="汇总 2 2 3 2 2 3 4" xfId="22368" xr:uid="{00000000-0005-0000-0000-000082270000}"/>
    <cellStyle name="汇总 2 2 3 2 2 4" xfId="4988" xr:uid="{00000000-0005-0000-0000-000083270000}"/>
    <cellStyle name="汇总 2 2 3 2 2 4 2" xfId="13211" xr:uid="{00000000-0005-0000-0000-000084270000}"/>
    <cellStyle name="汇总 2 2 3 2 2 4 3" xfId="14942" xr:uid="{00000000-0005-0000-0000-000085270000}"/>
    <cellStyle name="汇总 2 2 3 2 2 4 4" xfId="21888" xr:uid="{00000000-0005-0000-0000-000086270000}"/>
    <cellStyle name="汇总 2 2 3 2 2 5" xfId="7329" xr:uid="{00000000-0005-0000-0000-000087270000}"/>
    <cellStyle name="汇总 2 2 3 2 2 5 2" xfId="14755" xr:uid="{00000000-0005-0000-0000-000088270000}"/>
    <cellStyle name="汇总 2 2 3 2 2 5 3" xfId="17275" xr:uid="{00000000-0005-0000-0000-000089270000}"/>
    <cellStyle name="汇总 2 2 3 2 2 5 4" xfId="19204" xr:uid="{00000000-0005-0000-0000-00008A270000}"/>
    <cellStyle name="汇总 2 2 3 2 2 6" xfId="10725" xr:uid="{00000000-0005-0000-0000-00008B270000}"/>
    <cellStyle name="汇总 2 2 3 2 2 7" xfId="10617" xr:uid="{00000000-0005-0000-0000-00008C270000}"/>
    <cellStyle name="汇总 2 2 3 2 2 8" xfId="21150" xr:uid="{00000000-0005-0000-0000-00008D270000}"/>
    <cellStyle name="汇总 2 2 3 2 3" xfId="2697" xr:uid="{00000000-0005-0000-0000-00008E270000}"/>
    <cellStyle name="汇总 2 2 3 2 3 2" xfId="4256" xr:uid="{00000000-0005-0000-0000-00008F270000}"/>
    <cellStyle name="汇总 2 2 3 2 3 2 2" xfId="12593" xr:uid="{00000000-0005-0000-0000-000090270000}"/>
    <cellStyle name="汇总 2 2 3 2 3 2 3" xfId="15016" xr:uid="{00000000-0005-0000-0000-000091270000}"/>
    <cellStyle name="汇总 2 2 3 2 3 2 4" xfId="19847" xr:uid="{00000000-0005-0000-0000-000092270000}"/>
    <cellStyle name="汇总 2 2 3 2 3 3" xfId="5846" xr:uid="{00000000-0005-0000-0000-000093270000}"/>
    <cellStyle name="汇总 2 2 3 2 3 3 2" xfId="13786" xr:uid="{00000000-0005-0000-0000-000094270000}"/>
    <cellStyle name="汇总 2 2 3 2 3 3 3" xfId="16828" xr:uid="{00000000-0005-0000-0000-000095270000}"/>
    <cellStyle name="汇总 2 2 3 2 3 3 4" xfId="19456" xr:uid="{00000000-0005-0000-0000-000096270000}"/>
    <cellStyle name="汇总 2 2 3 2 3 4" xfId="8551" xr:uid="{00000000-0005-0000-0000-000097270000}"/>
    <cellStyle name="汇总 2 2 3 2 3 4 2" xfId="15453" xr:uid="{00000000-0005-0000-0000-000098270000}"/>
    <cellStyle name="汇总 2 2 3 2 3 4 3" xfId="17602" xr:uid="{00000000-0005-0000-0000-000099270000}"/>
    <cellStyle name="汇总 2 2 3 2 3 4 4" xfId="22060" xr:uid="{00000000-0005-0000-0000-00009A270000}"/>
    <cellStyle name="汇总 2 2 3 2 3 5" xfId="9296" xr:uid="{00000000-0005-0000-0000-00009B270000}"/>
    <cellStyle name="汇总 2 2 3 2 3 5 2" xfId="16107" xr:uid="{00000000-0005-0000-0000-00009C270000}"/>
    <cellStyle name="汇总 2 2 3 2 3 5 3" xfId="18198" xr:uid="{00000000-0005-0000-0000-00009D270000}"/>
    <cellStyle name="汇总 2 2 3 2 3 5 4" xfId="21877" xr:uid="{00000000-0005-0000-0000-00009E270000}"/>
    <cellStyle name="汇总 2 2 3 2 3 6" xfId="11448" xr:uid="{00000000-0005-0000-0000-00009F270000}"/>
    <cellStyle name="汇总 2 2 3 2 3 7" xfId="10292" xr:uid="{00000000-0005-0000-0000-0000A0270000}"/>
    <cellStyle name="汇总 2 2 3 2 3 8" xfId="20123" xr:uid="{00000000-0005-0000-0000-0000A1270000}"/>
    <cellStyle name="汇总 2 2 3 2 4" xfId="3012" xr:uid="{00000000-0005-0000-0000-0000A2270000}"/>
    <cellStyle name="汇总 2 2 3 2 4 2" xfId="11749" xr:uid="{00000000-0005-0000-0000-0000A3270000}"/>
    <cellStyle name="汇总 2 2 3 2 4 3" xfId="10362" xr:uid="{00000000-0005-0000-0000-0000A4270000}"/>
    <cellStyle name="汇总 2 2 3 2 4 4" xfId="21798" xr:uid="{00000000-0005-0000-0000-0000A5270000}"/>
    <cellStyle name="汇总 2 2 3 2 5" xfId="4602" xr:uid="{00000000-0005-0000-0000-0000A6270000}"/>
    <cellStyle name="汇总 2 2 3 2 5 2" xfId="12916" xr:uid="{00000000-0005-0000-0000-0000A7270000}"/>
    <cellStyle name="汇总 2 2 3 2 5 3" xfId="11810" xr:uid="{00000000-0005-0000-0000-0000A8270000}"/>
    <cellStyle name="汇总 2 2 3 2 5 4" xfId="20445" xr:uid="{00000000-0005-0000-0000-0000A9270000}"/>
    <cellStyle name="汇总 2 2 3 2 6" xfId="6722" xr:uid="{00000000-0005-0000-0000-0000AA270000}"/>
    <cellStyle name="汇总 2 2 3 2 6 2" xfId="14365" xr:uid="{00000000-0005-0000-0000-0000AB270000}"/>
    <cellStyle name="汇总 2 2 3 2 6 3" xfId="17091" xr:uid="{00000000-0005-0000-0000-0000AC270000}"/>
    <cellStyle name="汇总 2 2 3 2 6 4" xfId="19199" xr:uid="{00000000-0005-0000-0000-0000AD270000}"/>
    <cellStyle name="汇总 2 2 3 2 7" xfId="10328" xr:uid="{00000000-0005-0000-0000-0000AE270000}"/>
    <cellStyle name="汇总 2 2 3 2 8" xfId="11417" xr:uid="{00000000-0005-0000-0000-0000AF270000}"/>
    <cellStyle name="汇总 2 2 3 2 9" xfId="19082" xr:uid="{00000000-0005-0000-0000-0000B0270000}"/>
    <cellStyle name="汇总 2 2 3 3" xfId="1107" xr:uid="{00000000-0005-0000-0000-0000B1270000}"/>
    <cellStyle name="汇总 2 2 3 3 2" xfId="1413" xr:uid="{00000000-0005-0000-0000-0000B2270000}"/>
    <cellStyle name="汇总 2 2 3 3 2 2" xfId="2700" xr:uid="{00000000-0005-0000-0000-0000B3270000}"/>
    <cellStyle name="汇总 2 2 3 3 2 2 2" xfId="4259" xr:uid="{00000000-0005-0000-0000-0000B4270000}"/>
    <cellStyle name="汇总 2 2 3 3 2 2 2 2" xfId="12596" xr:uid="{00000000-0005-0000-0000-0000B5270000}"/>
    <cellStyle name="汇总 2 2 3 3 2 2 2 3" xfId="10988" xr:uid="{00000000-0005-0000-0000-0000B6270000}"/>
    <cellStyle name="汇总 2 2 3 3 2 2 2 4" xfId="18903" xr:uid="{00000000-0005-0000-0000-0000B7270000}"/>
    <cellStyle name="汇总 2 2 3 3 2 2 3" xfId="5849" xr:uid="{00000000-0005-0000-0000-0000B8270000}"/>
    <cellStyle name="汇总 2 2 3 3 2 2 3 2" xfId="13789" xr:uid="{00000000-0005-0000-0000-0000B9270000}"/>
    <cellStyle name="汇总 2 2 3 3 2 2 3 3" xfId="16831" xr:uid="{00000000-0005-0000-0000-0000BA270000}"/>
    <cellStyle name="汇总 2 2 3 3 2 2 3 4" xfId="21465" xr:uid="{00000000-0005-0000-0000-0000BB270000}"/>
    <cellStyle name="汇总 2 2 3 3 2 2 4" xfId="8554" xr:uid="{00000000-0005-0000-0000-0000BC270000}"/>
    <cellStyle name="汇总 2 2 3 3 2 2 4 2" xfId="15456" xr:uid="{00000000-0005-0000-0000-0000BD270000}"/>
    <cellStyle name="汇总 2 2 3 3 2 2 4 3" xfId="17605" xr:uid="{00000000-0005-0000-0000-0000BE270000}"/>
    <cellStyle name="汇总 2 2 3 3 2 2 4 4" xfId="19627" xr:uid="{00000000-0005-0000-0000-0000BF270000}"/>
    <cellStyle name="汇总 2 2 3 3 2 2 5" xfId="9299" xr:uid="{00000000-0005-0000-0000-0000C0270000}"/>
    <cellStyle name="汇总 2 2 3 3 2 2 5 2" xfId="16110" xr:uid="{00000000-0005-0000-0000-0000C1270000}"/>
    <cellStyle name="汇总 2 2 3 3 2 2 5 3" xfId="18201" xr:uid="{00000000-0005-0000-0000-0000C2270000}"/>
    <cellStyle name="汇总 2 2 3 3 2 2 5 4" xfId="20252" xr:uid="{00000000-0005-0000-0000-0000C3270000}"/>
    <cellStyle name="汇总 2 2 3 3 2 2 6" xfId="11451" xr:uid="{00000000-0005-0000-0000-0000C4270000}"/>
    <cellStyle name="汇总 2 2 3 3 2 2 7" xfId="14272" xr:uid="{00000000-0005-0000-0000-0000C5270000}"/>
    <cellStyle name="汇总 2 2 3 3 2 2 8" xfId="21061" xr:uid="{00000000-0005-0000-0000-0000C6270000}"/>
    <cellStyle name="汇总 2 2 3 3 2 3" xfId="3399" xr:uid="{00000000-0005-0000-0000-0000C7270000}"/>
    <cellStyle name="汇总 2 2 3 3 2 3 2" xfId="12046" xr:uid="{00000000-0005-0000-0000-0000C8270000}"/>
    <cellStyle name="汇总 2 2 3 3 2 3 3" xfId="14080" xr:uid="{00000000-0005-0000-0000-0000C9270000}"/>
    <cellStyle name="汇总 2 2 3 3 2 3 4" xfId="21225" xr:uid="{00000000-0005-0000-0000-0000CA270000}"/>
    <cellStyle name="汇总 2 2 3 3 2 4" xfId="4989" xr:uid="{00000000-0005-0000-0000-0000CB270000}"/>
    <cellStyle name="汇总 2 2 3 3 2 4 2" xfId="13212" xr:uid="{00000000-0005-0000-0000-0000CC270000}"/>
    <cellStyle name="汇总 2 2 3 3 2 4 3" xfId="13331" xr:uid="{00000000-0005-0000-0000-0000CD270000}"/>
    <cellStyle name="汇总 2 2 3 3 2 4 4" xfId="22201" xr:uid="{00000000-0005-0000-0000-0000CE270000}"/>
    <cellStyle name="汇总 2 2 3 3 2 5" xfId="7330" xr:uid="{00000000-0005-0000-0000-0000CF270000}"/>
    <cellStyle name="汇总 2 2 3 3 2 5 2" xfId="14756" xr:uid="{00000000-0005-0000-0000-0000D0270000}"/>
    <cellStyle name="汇总 2 2 3 3 2 5 3" xfId="17276" xr:uid="{00000000-0005-0000-0000-0000D1270000}"/>
    <cellStyle name="汇总 2 2 3 3 2 5 4" xfId="22478" xr:uid="{00000000-0005-0000-0000-0000D2270000}"/>
    <cellStyle name="汇总 2 2 3 3 2 6" xfId="10726" xr:uid="{00000000-0005-0000-0000-0000D3270000}"/>
    <cellStyle name="汇总 2 2 3 3 2 7" xfId="11232" xr:uid="{00000000-0005-0000-0000-0000D4270000}"/>
    <cellStyle name="汇总 2 2 3 3 2 8" xfId="20508" xr:uid="{00000000-0005-0000-0000-0000D5270000}"/>
    <cellStyle name="汇总 2 2 3 3 3" xfId="2699" xr:uid="{00000000-0005-0000-0000-0000D6270000}"/>
    <cellStyle name="汇总 2 2 3 3 3 2" xfId="4258" xr:uid="{00000000-0005-0000-0000-0000D7270000}"/>
    <cellStyle name="汇总 2 2 3 3 3 2 2" xfId="12595" xr:uid="{00000000-0005-0000-0000-0000D8270000}"/>
    <cellStyle name="汇总 2 2 3 3 3 2 3" xfId="12235" xr:uid="{00000000-0005-0000-0000-0000D9270000}"/>
    <cellStyle name="汇总 2 2 3 3 3 2 4" xfId="18965" xr:uid="{00000000-0005-0000-0000-0000DA270000}"/>
    <cellStyle name="汇总 2 2 3 3 3 3" xfId="5848" xr:uid="{00000000-0005-0000-0000-0000DB270000}"/>
    <cellStyle name="汇总 2 2 3 3 3 3 2" xfId="13788" xr:uid="{00000000-0005-0000-0000-0000DC270000}"/>
    <cellStyle name="汇总 2 2 3 3 3 3 3" xfId="16830" xr:uid="{00000000-0005-0000-0000-0000DD270000}"/>
    <cellStyle name="汇总 2 2 3 3 3 3 4" xfId="19016" xr:uid="{00000000-0005-0000-0000-0000DE270000}"/>
    <cellStyle name="汇总 2 2 3 3 3 4" xfId="8553" xr:uid="{00000000-0005-0000-0000-0000DF270000}"/>
    <cellStyle name="汇总 2 2 3 3 3 4 2" xfId="15455" xr:uid="{00000000-0005-0000-0000-0000E0270000}"/>
    <cellStyle name="汇总 2 2 3 3 3 4 3" xfId="17604" xr:uid="{00000000-0005-0000-0000-0000E1270000}"/>
    <cellStyle name="汇总 2 2 3 3 3 4 4" xfId="20340" xr:uid="{00000000-0005-0000-0000-0000E2270000}"/>
    <cellStyle name="汇总 2 2 3 3 3 5" xfId="9298" xr:uid="{00000000-0005-0000-0000-0000E3270000}"/>
    <cellStyle name="汇总 2 2 3 3 3 5 2" xfId="16109" xr:uid="{00000000-0005-0000-0000-0000E4270000}"/>
    <cellStyle name="汇总 2 2 3 3 3 5 3" xfId="18200" xr:uid="{00000000-0005-0000-0000-0000E5270000}"/>
    <cellStyle name="汇总 2 2 3 3 3 5 4" xfId="20895" xr:uid="{00000000-0005-0000-0000-0000E6270000}"/>
    <cellStyle name="汇总 2 2 3 3 3 6" xfId="11450" xr:uid="{00000000-0005-0000-0000-0000E7270000}"/>
    <cellStyle name="汇总 2 2 3 3 3 7" xfId="10257" xr:uid="{00000000-0005-0000-0000-0000E8270000}"/>
    <cellStyle name="汇总 2 2 3 3 3 8" xfId="22183" xr:uid="{00000000-0005-0000-0000-0000E9270000}"/>
    <cellStyle name="汇总 2 2 3 3 4" xfId="3182" xr:uid="{00000000-0005-0000-0000-0000EA270000}"/>
    <cellStyle name="汇总 2 2 3 3 4 2" xfId="11897" xr:uid="{00000000-0005-0000-0000-0000EB270000}"/>
    <cellStyle name="汇总 2 2 3 3 4 3" xfId="14387" xr:uid="{00000000-0005-0000-0000-0000EC270000}"/>
    <cellStyle name="汇总 2 2 3 3 4 4" xfId="19961" xr:uid="{00000000-0005-0000-0000-0000ED270000}"/>
    <cellStyle name="汇总 2 2 3 3 5" xfId="4772" xr:uid="{00000000-0005-0000-0000-0000EE270000}"/>
    <cellStyle name="汇总 2 2 3 3 5 2" xfId="13062" xr:uid="{00000000-0005-0000-0000-0000EF270000}"/>
    <cellStyle name="汇总 2 2 3 3 5 3" xfId="13345" xr:uid="{00000000-0005-0000-0000-0000F0270000}"/>
    <cellStyle name="汇总 2 2 3 3 5 4" xfId="18893" xr:uid="{00000000-0005-0000-0000-0000F1270000}"/>
    <cellStyle name="汇总 2 2 3 3 6" xfId="7028" xr:uid="{00000000-0005-0000-0000-0000F2270000}"/>
    <cellStyle name="汇总 2 2 3 3 6 2" xfId="14575" xr:uid="{00000000-0005-0000-0000-0000F3270000}"/>
    <cellStyle name="汇总 2 2 3 3 6 3" xfId="17156" xr:uid="{00000000-0005-0000-0000-0000F4270000}"/>
    <cellStyle name="汇总 2 2 3 3 6 4" xfId="22562" xr:uid="{00000000-0005-0000-0000-0000F5270000}"/>
    <cellStyle name="汇总 2 2 3 3 7" xfId="10540" xr:uid="{00000000-0005-0000-0000-0000F6270000}"/>
    <cellStyle name="汇总 2 2 3 3 8" xfId="11250" xr:uid="{00000000-0005-0000-0000-0000F7270000}"/>
    <cellStyle name="汇总 2 2 3 3 9" xfId="19219" xr:uid="{00000000-0005-0000-0000-0000F8270000}"/>
    <cellStyle name="汇总 2 2 3 4" xfId="1411" xr:uid="{00000000-0005-0000-0000-0000F9270000}"/>
    <cellStyle name="汇总 2 2 3 4 2" xfId="2701" xr:uid="{00000000-0005-0000-0000-0000FA270000}"/>
    <cellStyle name="汇总 2 2 3 4 2 2" xfId="4260" xr:uid="{00000000-0005-0000-0000-0000FB270000}"/>
    <cellStyle name="汇总 2 2 3 4 2 2 2" xfId="12597" xr:uid="{00000000-0005-0000-0000-0000FC270000}"/>
    <cellStyle name="汇总 2 2 3 4 2 2 3" xfId="10842" xr:uid="{00000000-0005-0000-0000-0000FD270000}"/>
    <cellStyle name="汇总 2 2 3 4 2 2 4" xfId="21369" xr:uid="{00000000-0005-0000-0000-0000FE270000}"/>
    <cellStyle name="汇总 2 2 3 4 2 3" xfId="5850" xr:uid="{00000000-0005-0000-0000-0000FF270000}"/>
    <cellStyle name="汇总 2 2 3 4 2 3 2" xfId="13790" xr:uid="{00000000-0005-0000-0000-000000280000}"/>
    <cellStyle name="汇总 2 2 3 4 2 3 3" xfId="16832" xr:uid="{00000000-0005-0000-0000-000001280000}"/>
    <cellStyle name="汇总 2 2 3 4 2 3 4" xfId="19008" xr:uid="{00000000-0005-0000-0000-000002280000}"/>
    <cellStyle name="汇总 2 2 3 4 2 4" xfId="8555" xr:uid="{00000000-0005-0000-0000-000003280000}"/>
    <cellStyle name="汇总 2 2 3 4 2 4 2" xfId="15457" xr:uid="{00000000-0005-0000-0000-000004280000}"/>
    <cellStyle name="汇总 2 2 3 4 2 4 3" xfId="17606" xr:uid="{00000000-0005-0000-0000-000005280000}"/>
    <cellStyle name="汇总 2 2 3 4 2 4 4" xfId="21585" xr:uid="{00000000-0005-0000-0000-000006280000}"/>
    <cellStyle name="汇总 2 2 3 4 2 5" xfId="9300" xr:uid="{00000000-0005-0000-0000-000007280000}"/>
    <cellStyle name="汇总 2 2 3 4 2 5 2" xfId="16111" xr:uid="{00000000-0005-0000-0000-000008280000}"/>
    <cellStyle name="汇总 2 2 3 4 2 5 3" xfId="18202" xr:uid="{00000000-0005-0000-0000-000009280000}"/>
    <cellStyle name="汇总 2 2 3 4 2 5 4" xfId="19541" xr:uid="{00000000-0005-0000-0000-00000A280000}"/>
    <cellStyle name="汇总 2 2 3 4 2 6" xfId="11452" xr:uid="{00000000-0005-0000-0000-00000B280000}"/>
    <cellStyle name="汇总 2 2 3 4 2 7" xfId="10231" xr:uid="{00000000-0005-0000-0000-00000C280000}"/>
    <cellStyle name="汇总 2 2 3 4 2 8" xfId="20419" xr:uid="{00000000-0005-0000-0000-00000D280000}"/>
    <cellStyle name="汇总 2 2 3 4 3" xfId="3397" xr:uid="{00000000-0005-0000-0000-00000E280000}"/>
    <cellStyle name="汇总 2 2 3 4 3 2" xfId="12044" xr:uid="{00000000-0005-0000-0000-00000F280000}"/>
    <cellStyle name="汇总 2 2 3 4 3 3" xfId="14081" xr:uid="{00000000-0005-0000-0000-000010280000}"/>
    <cellStyle name="汇总 2 2 3 4 3 4" xfId="22649" xr:uid="{00000000-0005-0000-0000-000011280000}"/>
    <cellStyle name="汇总 2 2 3 4 4" xfId="4987" xr:uid="{00000000-0005-0000-0000-000012280000}"/>
    <cellStyle name="汇总 2 2 3 4 4 2" xfId="13210" xr:uid="{00000000-0005-0000-0000-000013280000}"/>
    <cellStyle name="汇总 2 2 3 4 4 3" xfId="14830" xr:uid="{00000000-0005-0000-0000-000014280000}"/>
    <cellStyle name="汇总 2 2 3 4 4 4" xfId="19490" xr:uid="{00000000-0005-0000-0000-000015280000}"/>
    <cellStyle name="汇总 2 2 3 4 5" xfId="7328" xr:uid="{00000000-0005-0000-0000-000016280000}"/>
    <cellStyle name="汇总 2 2 3 4 5 2" xfId="14754" xr:uid="{00000000-0005-0000-0000-000017280000}"/>
    <cellStyle name="汇总 2 2 3 4 5 3" xfId="17274" xr:uid="{00000000-0005-0000-0000-000018280000}"/>
    <cellStyle name="汇总 2 2 3 4 5 4" xfId="19186" xr:uid="{00000000-0005-0000-0000-000019280000}"/>
    <cellStyle name="汇总 2 2 3 4 6" xfId="10724" xr:uid="{00000000-0005-0000-0000-00001A280000}"/>
    <cellStyle name="汇总 2 2 3 4 7" xfId="14652" xr:uid="{00000000-0005-0000-0000-00001B280000}"/>
    <cellStyle name="汇总 2 2 3 4 8" xfId="22294" xr:uid="{00000000-0005-0000-0000-00001C280000}"/>
    <cellStyle name="汇总 2 2 3 5" xfId="2696" xr:uid="{00000000-0005-0000-0000-00001D280000}"/>
    <cellStyle name="汇总 2 2 3 5 2" xfId="4255" xr:uid="{00000000-0005-0000-0000-00001E280000}"/>
    <cellStyle name="汇总 2 2 3 5 2 2" xfId="12592" xr:uid="{00000000-0005-0000-0000-00001F280000}"/>
    <cellStyle name="汇总 2 2 3 5 2 3" xfId="14872" xr:uid="{00000000-0005-0000-0000-000020280000}"/>
    <cellStyle name="汇总 2 2 3 5 2 4" xfId="20485" xr:uid="{00000000-0005-0000-0000-000021280000}"/>
    <cellStyle name="汇总 2 2 3 5 3" xfId="5845" xr:uid="{00000000-0005-0000-0000-000022280000}"/>
    <cellStyle name="汇总 2 2 3 5 3 2" xfId="13785" xr:uid="{00000000-0005-0000-0000-000023280000}"/>
    <cellStyle name="汇总 2 2 3 5 3 3" xfId="16827" xr:uid="{00000000-0005-0000-0000-000024280000}"/>
    <cellStyle name="汇总 2 2 3 5 3 4" xfId="19698" xr:uid="{00000000-0005-0000-0000-000025280000}"/>
    <cellStyle name="汇总 2 2 3 5 4" xfId="8550" xr:uid="{00000000-0005-0000-0000-000026280000}"/>
    <cellStyle name="汇总 2 2 3 5 4 2" xfId="15452" xr:uid="{00000000-0005-0000-0000-000027280000}"/>
    <cellStyle name="汇总 2 2 3 5 4 3" xfId="17601" xr:uid="{00000000-0005-0000-0000-000028280000}"/>
    <cellStyle name="汇总 2 2 3 5 4 4" xfId="21402" xr:uid="{00000000-0005-0000-0000-000029280000}"/>
    <cellStyle name="汇总 2 2 3 5 5" xfId="9295" xr:uid="{00000000-0005-0000-0000-00002A280000}"/>
    <cellStyle name="汇总 2 2 3 5 5 2" xfId="16106" xr:uid="{00000000-0005-0000-0000-00002B280000}"/>
    <cellStyle name="汇总 2 2 3 5 5 3" xfId="18197" xr:uid="{00000000-0005-0000-0000-00002C280000}"/>
    <cellStyle name="汇总 2 2 3 5 5 4" xfId="19536" xr:uid="{00000000-0005-0000-0000-00002D280000}"/>
    <cellStyle name="汇总 2 2 3 5 6" xfId="11447" xr:uid="{00000000-0005-0000-0000-00002E280000}"/>
    <cellStyle name="汇总 2 2 3 5 7" xfId="14331" xr:uid="{00000000-0005-0000-0000-00002F280000}"/>
    <cellStyle name="汇总 2 2 3 5 8" xfId="20765" xr:uid="{00000000-0005-0000-0000-000030280000}"/>
    <cellStyle name="汇总 2 2 3 6" xfId="2936" xr:uid="{00000000-0005-0000-0000-000031280000}"/>
    <cellStyle name="汇总 2 2 3 6 2" xfId="11673" xr:uid="{00000000-0005-0000-0000-000032280000}"/>
    <cellStyle name="汇总 2 2 3 6 3" xfId="10191" xr:uid="{00000000-0005-0000-0000-000033280000}"/>
    <cellStyle name="汇总 2 2 3 6 4" xfId="22653" xr:uid="{00000000-0005-0000-0000-000034280000}"/>
    <cellStyle name="汇总 2 2 3 7" xfId="4526" xr:uid="{00000000-0005-0000-0000-000035280000}"/>
    <cellStyle name="汇总 2 2 3 7 2" xfId="12840" xr:uid="{00000000-0005-0000-0000-000036280000}"/>
    <cellStyle name="汇总 2 2 3 7 3" xfId="10959" xr:uid="{00000000-0005-0000-0000-000037280000}"/>
    <cellStyle name="汇总 2 2 3 7 4" xfId="22239" xr:uid="{00000000-0005-0000-0000-000038280000}"/>
    <cellStyle name="汇总 2 2 3 8" xfId="6634" xr:uid="{00000000-0005-0000-0000-000039280000}"/>
    <cellStyle name="汇总 2 2 3 8 2" xfId="14289" xr:uid="{00000000-0005-0000-0000-00003A280000}"/>
    <cellStyle name="汇总 2 2 3 8 3" xfId="17031" xr:uid="{00000000-0005-0000-0000-00003B280000}"/>
    <cellStyle name="汇总 2 2 3 8 4" xfId="21885" xr:uid="{00000000-0005-0000-0000-00003C280000}"/>
    <cellStyle name="汇总 2 2 3 9" xfId="8806" xr:uid="{00000000-0005-0000-0000-00003D280000}"/>
    <cellStyle name="汇总 2 2 3 9 2" xfId="15648" xr:uid="{00000000-0005-0000-0000-00003E280000}"/>
    <cellStyle name="汇总 2 2 3 9 3" xfId="17822" xr:uid="{00000000-0005-0000-0000-00003F280000}"/>
    <cellStyle name="汇总 2 2 3 9 4" xfId="22025" xr:uid="{00000000-0005-0000-0000-000040280000}"/>
    <cellStyle name="汇总 2 2 4" xfId="1404" xr:uid="{00000000-0005-0000-0000-000041280000}"/>
    <cellStyle name="汇总 2 2 4 2" xfId="2702" xr:uid="{00000000-0005-0000-0000-000042280000}"/>
    <cellStyle name="汇总 2 2 4 2 2" xfId="4261" xr:uid="{00000000-0005-0000-0000-000043280000}"/>
    <cellStyle name="汇总 2 2 4 2 2 2" xfId="12598" xr:uid="{00000000-0005-0000-0000-000044280000}"/>
    <cellStyle name="汇总 2 2 4 2 2 3" xfId="14842" xr:uid="{00000000-0005-0000-0000-000045280000}"/>
    <cellStyle name="汇总 2 2 4 2 2 4" xfId="22264" xr:uid="{00000000-0005-0000-0000-000046280000}"/>
    <cellStyle name="汇总 2 2 4 2 3" xfId="5851" xr:uid="{00000000-0005-0000-0000-000047280000}"/>
    <cellStyle name="汇总 2 2 4 2 3 2" xfId="13791" xr:uid="{00000000-0005-0000-0000-000048280000}"/>
    <cellStyle name="汇总 2 2 4 2 3 3" xfId="16833" xr:uid="{00000000-0005-0000-0000-000049280000}"/>
    <cellStyle name="汇总 2 2 4 2 3 4" xfId="21463" xr:uid="{00000000-0005-0000-0000-00004A280000}"/>
    <cellStyle name="汇总 2 2 4 2 4" xfId="8556" xr:uid="{00000000-0005-0000-0000-00004B280000}"/>
    <cellStyle name="汇总 2 2 4 2 4 2" xfId="15458" xr:uid="{00000000-0005-0000-0000-00004C280000}"/>
    <cellStyle name="汇总 2 2 4 2 4 3" xfId="17607" xr:uid="{00000000-0005-0000-0000-00004D280000}"/>
    <cellStyle name="汇总 2 2 4 2 4 4" xfId="20684" xr:uid="{00000000-0005-0000-0000-00004E280000}"/>
    <cellStyle name="汇总 2 2 4 2 5" xfId="9301" xr:uid="{00000000-0005-0000-0000-00004F280000}"/>
    <cellStyle name="汇总 2 2 4 2 5 2" xfId="16112" xr:uid="{00000000-0005-0000-0000-000050280000}"/>
    <cellStyle name="汇总 2 2 4 2 5 3" xfId="18203" xr:uid="{00000000-0005-0000-0000-000051280000}"/>
    <cellStyle name="汇总 2 2 4 2 5 4" xfId="19443" xr:uid="{00000000-0005-0000-0000-000052280000}"/>
    <cellStyle name="汇总 2 2 4 2 6" xfId="11453" xr:uid="{00000000-0005-0000-0000-000053280000}"/>
    <cellStyle name="汇总 2 2 4 2 7" xfId="15168" xr:uid="{00000000-0005-0000-0000-000054280000}"/>
    <cellStyle name="汇总 2 2 4 2 8" xfId="19753" xr:uid="{00000000-0005-0000-0000-000055280000}"/>
    <cellStyle name="汇总 2 2 4 3" xfId="3390" xr:uid="{00000000-0005-0000-0000-000056280000}"/>
    <cellStyle name="汇总 2 2 4 3 2" xfId="12037" xr:uid="{00000000-0005-0000-0000-000057280000}"/>
    <cellStyle name="汇总 2 2 4 3 3" xfId="14082" xr:uid="{00000000-0005-0000-0000-000058280000}"/>
    <cellStyle name="汇总 2 2 4 3 4" xfId="22367" xr:uid="{00000000-0005-0000-0000-000059280000}"/>
    <cellStyle name="汇总 2 2 4 4" xfId="4980" xr:uid="{00000000-0005-0000-0000-00005A280000}"/>
    <cellStyle name="汇总 2 2 4 4 2" xfId="13203" xr:uid="{00000000-0005-0000-0000-00005B280000}"/>
    <cellStyle name="汇总 2 2 4 4 3" xfId="10915" xr:uid="{00000000-0005-0000-0000-00005C280000}"/>
    <cellStyle name="汇总 2 2 4 4 4" xfId="19276" xr:uid="{00000000-0005-0000-0000-00005D280000}"/>
    <cellStyle name="汇总 2 2 4 5" xfId="7321" xr:uid="{00000000-0005-0000-0000-00005E280000}"/>
    <cellStyle name="汇总 2 2 4 5 2" xfId="14747" xr:uid="{00000000-0005-0000-0000-00005F280000}"/>
    <cellStyle name="汇总 2 2 4 5 3" xfId="17267" xr:uid="{00000000-0005-0000-0000-000060280000}"/>
    <cellStyle name="汇总 2 2 4 5 4" xfId="20074" xr:uid="{00000000-0005-0000-0000-000061280000}"/>
    <cellStyle name="汇总 2 2 4 6" xfId="10717" xr:uid="{00000000-0005-0000-0000-000062280000}"/>
    <cellStyle name="汇总 2 2 4 7" xfId="14659" xr:uid="{00000000-0005-0000-0000-000063280000}"/>
    <cellStyle name="汇总 2 2 4 8" xfId="21149" xr:uid="{00000000-0005-0000-0000-000064280000}"/>
    <cellStyle name="汇总 2 2 5" xfId="2683" xr:uid="{00000000-0005-0000-0000-000065280000}"/>
    <cellStyle name="汇总 2 2 5 2" xfId="4242" xr:uid="{00000000-0005-0000-0000-000066280000}"/>
    <cellStyle name="汇总 2 2 5 2 2" xfId="12579" xr:uid="{00000000-0005-0000-0000-000067280000}"/>
    <cellStyle name="汇总 2 2 5 2 3" xfId="11791" xr:uid="{00000000-0005-0000-0000-000068280000}"/>
    <cellStyle name="汇总 2 2 5 2 4" xfId="20486" xr:uid="{00000000-0005-0000-0000-000069280000}"/>
    <cellStyle name="汇总 2 2 5 3" xfId="5832" xr:uid="{00000000-0005-0000-0000-00006A280000}"/>
    <cellStyle name="汇总 2 2 5 3 2" xfId="13772" xr:uid="{00000000-0005-0000-0000-00006B280000}"/>
    <cellStyle name="汇总 2 2 5 3 3" xfId="16814" xr:uid="{00000000-0005-0000-0000-00006C280000}"/>
    <cellStyle name="汇总 2 2 5 3 4" xfId="19702" xr:uid="{00000000-0005-0000-0000-00006D280000}"/>
    <cellStyle name="汇总 2 2 5 4" xfId="8537" xr:uid="{00000000-0005-0000-0000-00006E280000}"/>
    <cellStyle name="汇总 2 2 5 4 2" xfId="15439" xr:uid="{00000000-0005-0000-0000-00006F280000}"/>
    <cellStyle name="汇总 2 2 5 4 3" xfId="17588" xr:uid="{00000000-0005-0000-0000-000070280000}"/>
    <cellStyle name="汇总 2 2 5 4 4" xfId="22063" xr:uid="{00000000-0005-0000-0000-000071280000}"/>
    <cellStyle name="汇总 2 2 5 5" xfId="9282" xr:uid="{00000000-0005-0000-0000-000072280000}"/>
    <cellStyle name="汇总 2 2 5 5 2" xfId="16093" xr:uid="{00000000-0005-0000-0000-000073280000}"/>
    <cellStyle name="汇总 2 2 5 5 3" xfId="18184" xr:uid="{00000000-0005-0000-0000-000074280000}"/>
    <cellStyle name="汇总 2 2 5 5 4" xfId="20742" xr:uid="{00000000-0005-0000-0000-000075280000}"/>
    <cellStyle name="汇总 2 2 5 6" xfId="11434" xr:uid="{00000000-0005-0000-0000-000076280000}"/>
    <cellStyle name="汇总 2 2 5 7" xfId="14502" xr:uid="{00000000-0005-0000-0000-000077280000}"/>
    <cellStyle name="汇总 2 2 5 8" xfId="19754" xr:uid="{00000000-0005-0000-0000-000078280000}"/>
    <cellStyle name="汇总 2 2 6" xfId="2882" xr:uid="{00000000-0005-0000-0000-000079280000}"/>
    <cellStyle name="汇总 2 2 6 2" xfId="11620" xr:uid="{00000000-0005-0000-0000-00007A280000}"/>
    <cellStyle name="汇总 2 2 6 3" xfId="15147" xr:uid="{00000000-0005-0000-0000-00007B280000}"/>
    <cellStyle name="汇总 2 2 6 4" xfId="22162" xr:uid="{00000000-0005-0000-0000-00007C280000}"/>
    <cellStyle name="汇总 2 2 7" xfId="4472" xr:uid="{00000000-0005-0000-0000-00007D280000}"/>
    <cellStyle name="汇总 2 2 7 2" xfId="12787" xr:uid="{00000000-0005-0000-0000-00007E280000}"/>
    <cellStyle name="汇总 2 2 7 3" xfId="12210" xr:uid="{00000000-0005-0000-0000-00007F280000}"/>
    <cellStyle name="汇总 2 2 7 4" xfId="22245" xr:uid="{00000000-0005-0000-0000-000080280000}"/>
    <cellStyle name="汇总 2 2 8" xfId="6357" xr:uid="{00000000-0005-0000-0000-000081280000}"/>
    <cellStyle name="汇总 2 2 8 2" xfId="14148" xr:uid="{00000000-0005-0000-0000-000082280000}"/>
    <cellStyle name="汇总 2 2 8 3" xfId="16993" xr:uid="{00000000-0005-0000-0000-000083280000}"/>
    <cellStyle name="汇总 2 2 8 4" xfId="22118" xr:uid="{00000000-0005-0000-0000-000084280000}"/>
    <cellStyle name="汇总 2 2 9" xfId="10094" xr:uid="{00000000-0005-0000-0000-000085280000}"/>
    <cellStyle name="汇总 2 3" xfId="616" xr:uid="{00000000-0005-0000-0000-000086280000}"/>
    <cellStyle name="汇总 2 3 10" xfId="10210" xr:uid="{00000000-0005-0000-0000-000087280000}"/>
    <cellStyle name="汇总 2 3 11" xfId="13201" xr:uid="{00000000-0005-0000-0000-000088280000}"/>
    <cellStyle name="汇总 2 3 12" xfId="22316" xr:uid="{00000000-0005-0000-0000-000089280000}"/>
    <cellStyle name="汇总 2 3 2" xfId="693" xr:uid="{00000000-0005-0000-0000-00008A280000}"/>
    <cellStyle name="汇总 2 3 2 10" xfId="10267" xr:uid="{00000000-0005-0000-0000-00008B280000}"/>
    <cellStyle name="汇总 2 3 2 11" xfId="11423" xr:uid="{00000000-0005-0000-0000-00008C280000}"/>
    <cellStyle name="汇总 2 3 2 12" xfId="22624" xr:uid="{00000000-0005-0000-0000-00008D280000}"/>
    <cellStyle name="汇总 2 3 2 2" xfId="778" xr:uid="{00000000-0005-0000-0000-00008E280000}"/>
    <cellStyle name="汇总 2 3 2 2 2" xfId="1416" xr:uid="{00000000-0005-0000-0000-00008F280000}"/>
    <cellStyle name="汇总 2 3 2 2 2 2" xfId="2706" xr:uid="{00000000-0005-0000-0000-000090280000}"/>
    <cellStyle name="汇总 2 3 2 2 2 2 2" xfId="4265" xr:uid="{00000000-0005-0000-0000-000091280000}"/>
    <cellStyle name="汇总 2 3 2 2 2 2 2 2" xfId="12602" xr:uid="{00000000-0005-0000-0000-000092280000}"/>
    <cellStyle name="汇总 2 3 2 2 2 2 2 3" xfId="10987" xr:uid="{00000000-0005-0000-0000-000093280000}"/>
    <cellStyle name="汇总 2 3 2 2 2 2 2 4" xfId="21917" xr:uid="{00000000-0005-0000-0000-000094280000}"/>
    <cellStyle name="汇总 2 3 2 2 2 2 3" xfId="5855" xr:uid="{00000000-0005-0000-0000-000095280000}"/>
    <cellStyle name="汇总 2 3 2 2 2 2 3 2" xfId="13795" xr:uid="{00000000-0005-0000-0000-000096280000}"/>
    <cellStyle name="汇总 2 3 2 2 2 2 3 3" xfId="16837" xr:uid="{00000000-0005-0000-0000-000097280000}"/>
    <cellStyle name="汇总 2 3 2 2 2 2 3 4" xfId="19004" xr:uid="{00000000-0005-0000-0000-000098280000}"/>
    <cellStyle name="汇总 2 3 2 2 2 2 4" xfId="8560" xr:uid="{00000000-0005-0000-0000-000099280000}"/>
    <cellStyle name="汇总 2 3 2 2 2 2 4 2" xfId="15462" xr:uid="{00000000-0005-0000-0000-00009A280000}"/>
    <cellStyle name="汇总 2 3 2 2 2 2 4 3" xfId="17611" xr:uid="{00000000-0005-0000-0000-00009B280000}"/>
    <cellStyle name="汇总 2 3 2 2 2 2 4 4" xfId="20341" xr:uid="{00000000-0005-0000-0000-00009C280000}"/>
    <cellStyle name="汇总 2 3 2 2 2 2 5" xfId="9305" xr:uid="{00000000-0005-0000-0000-00009D280000}"/>
    <cellStyle name="汇总 2 3 2 2 2 2 5 2" xfId="16116" xr:uid="{00000000-0005-0000-0000-00009E280000}"/>
    <cellStyle name="汇总 2 3 2 2 2 2 5 3" xfId="18207" xr:uid="{00000000-0005-0000-0000-00009F280000}"/>
    <cellStyle name="汇总 2 3 2 2 2 2 5 4" xfId="20251" xr:uid="{00000000-0005-0000-0000-0000A0280000}"/>
    <cellStyle name="汇总 2 3 2 2 2 2 6" xfId="11457" xr:uid="{00000000-0005-0000-0000-0000A1280000}"/>
    <cellStyle name="汇总 2 3 2 2 2 2 7" xfId="15140" xr:uid="{00000000-0005-0000-0000-0000A2280000}"/>
    <cellStyle name="汇总 2 3 2 2 2 2 8" xfId="20094" xr:uid="{00000000-0005-0000-0000-0000A3280000}"/>
    <cellStyle name="汇总 2 3 2 2 2 3" xfId="3402" xr:uid="{00000000-0005-0000-0000-0000A4280000}"/>
    <cellStyle name="汇总 2 3 2 2 2 3 2" xfId="12049" xr:uid="{00000000-0005-0000-0000-0000A5280000}"/>
    <cellStyle name="汇总 2 3 2 2 2 3 3" xfId="10030" xr:uid="{00000000-0005-0000-0000-0000A6280000}"/>
    <cellStyle name="汇总 2 3 2 2 2 3 4" xfId="19358" xr:uid="{00000000-0005-0000-0000-0000A7280000}"/>
    <cellStyle name="汇总 2 3 2 2 2 4" xfId="4992" xr:uid="{00000000-0005-0000-0000-0000A8280000}"/>
    <cellStyle name="汇总 2 3 2 2 2 4 2" xfId="13215" xr:uid="{00000000-0005-0000-0000-0000A9280000}"/>
    <cellStyle name="汇总 2 3 2 2 2 4 3" xfId="10800" xr:uid="{00000000-0005-0000-0000-0000AA280000}"/>
    <cellStyle name="汇总 2 3 2 2 2 4 4" xfId="21430" xr:uid="{00000000-0005-0000-0000-0000AB280000}"/>
    <cellStyle name="汇总 2 3 2 2 2 5" xfId="7333" xr:uid="{00000000-0005-0000-0000-0000AC280000}"/>
    <cellStyle name="汇总 2 3 2 2 2 5 2" xfId="14759" xr:uid="{00000000-0005-0000-0000-0000AD280000}"/>
    <cellStyle name="汇总 2 3 2 2 2 5 3" xfId="17279" xr:uid="{00000000-0005-0000-0000-0000AE280000}"/>
    <cellStyle name="汇总 2 3 2 2 2 5 4" xfId="20654" xr:uid="{00000000-0005-0000-0000-0000AF280000}"/>
    <cellStyle name="汇总 2 3 2 2 2 6" xfId="10729" xr:uid="{00000000-0005-0000-0000-0000B0280000}"/>
    <cellStyle name="汇总 2 3 2 2 2 7" xfId="10426" xr:uid="{00000000-0005-0000-0000-0000B1280000}"/>
    <cellStyle name="汇总 2 3 2 2 2 8" xfId="19223" xr:uid="{00000000-0005-0000-0000-0000B2280000}"/>
    <cellStyle name="汇总 2 3 2 2 3" xfId="2705" xr:uid="{00000000-0005-0000-0000-0000B3280000}"/>
    <cellStyle name="汇总 2 3 2 2 3 2" xfId="4264" xr:uid="{00000000-0005-0000-0000-0000B4280000}"/>
    <cellStyle name="汇总 2 3 2 2 3 2 2" xfId="12601" xr:uid="{00000000-0005-0000-0000-0000B5280000}"/>
    <cellStyle name="汇总 2 3 2 2 3 2 3" xfId="12234" xr:uid="{00000000-0005-0000-0000-0000B6280000}"/>
    <cellStyle name="汇总 2 3 2 2 3 2 4" xfId="19840" xr:uid="{00000000-0005-0000-0000-0000B7280000}"/>
    <cellStyle name="汇总 2 3 2 2 3 3" xfId="5854" xr:uid="{00000000-0005-0000-0000-0000B8280000}"/>
    <cellStyle name="汇总 2 3 2 2 3 3 2" xfId="13794" xr:uid="{00000000-0005-0000-0000-0000B9280000}"/>
    <cellStyle name="汇总 2 3 2 2 3 3 3" xfId="16836" xr:uid="{00000000-0005-0000-0000-0000BA280000}"/>
    <cellStyle name="汇总 2 3 2 2 3 3 4" xfId="21461" xr:uid="{00000000-0005-0000-0000-0000BB280000}"/>
    <cellStyle name="汇总 2 3 2 2 3 4" xfId="8559" xr:uid="{00000000-0005-0000-0000-0000BC280000}"/>
    <cellStyle name="汇总 2 3 2 2 3 4 2" xfId="15461" xr:uid="{00000000-0005-0000-0000-0000BD280000}"/>
    <cellStyle name="汇总 2 3 2 2 3 4 3" xfId="17610" xr:uid="{00000000-0005-0000-0000-0000BE280000}"/>
    <cellStyle name="汇总 2 3 2 2 3 4 4" xfId="20981" xr:uid="{00000000-0005-0000-0000-0000BF280000}"/>
    <cellStyle name="汇总 2 3 2 2 3 5" xfId="9304" xr:uid="{00000000-0005-0000-0000-0000C0280000}"/>
    <cellStyle name="汇总 2 3 2 2 3 5 2" xfId="16115" xr:uid="{00000000-0005-0000-0000-0000C1280000}"/>
    <cellStyle name="汇总 2 3 2 2 3 5 3" xfId="18206" xr:uid="{00000000-0005-0000-0000-0000C2280000}"/>
    <cellStyle name="汇总 2 3 2 2 3 5 4" xfId="20894" xr:uid="{00000000-0005-0000-0000-0000C3280000}"/>
    <cellStyle name="汇总 2 3 2 2 3 6" xfId="11456" xr:uid="{00000000-0005-0000-0000-0000C4280000}"/>
    <cellStyle name="汇总 2 3 2 2 3 7" xfId="11153" xr:uid="{00000000-0005-0000-0000-0000C5280000}"/>
    <cellStyle name="汇总 2 3 2 2 3 8" xfId="20736" xr:uid="{00000000-0005-0000-0000-0000C6280000}"/>
    <cellStyle name="汇总 2 3 2 2 4" xfId="3023" xr:uid="{00000000-0005-0000-0000-0000C7280000}"/>
    <cellStyle name="汇总 2 3 2 2 4 2" xfId="11760" xr:uid="{00000000-0005-0000-0000-0000C8280000}"/>
    <cellStyle name="汇总 2 3 2 2 4 3" xfId="15122" xr:uid="{00000000-0005-0000-0000-0000C9280000}"/>
    <cellStyle name="汇总 2 3 2 2 4 4" xfId="21506" xr:uid="{00000000-0005-0000-0000-0000CA280000}"/>
    <cellStyle name="汇总 2 3 2 2 5" xfId="4613" xr:uid="{00000000-0005-0000-0000-0000CB280000}"/>
    <cellStyle name="汇总 2 3 2 2 5 2" xfId="12927" xr:uid="{00000000-0005-0000-0000-0000CC280000}"/>
    <cellStyle name="汇总 2 3 2 2 5 3" xfId="12190" xr:uid="{00000000-0005-0000-0000-0000CD280000}"/>
    <cellStyle name="汇总 2 3 2 2 5 4" xfId="22228" xr:uid="{00000000-0005-0000-0000-0000CE280000}"/>
    <cellStyle name="汇总 2 3 2 2 6" xfId="6732" xr:uid="{00000000-0005-0000-0000-0000CF280000}"/>
    <cellStyle name="汇总 2 3 2 2 6 2" xfId="14375" xr:uid="{00000000-0005-0000-0000-0000D0280000}"/>
    <cellStyle name="汇总 2 3 2 2 6 3" xfId="17101" xr:uid="{00000000-0005-0000-0000-0000D1280000}"/>
    <cellStyle name="汇总 2 3 2 2 6 4" xfId="21030" xr:uid="{00000000-0005-0000-0000-0000D2280000}"/>
    <cellStyle name="汇总 2 3 2 2 7" xfId="10337" xr:uid="{00000000-0005-0000-0000-0000D3280000}"/>
    <cellStyle name="汇总 2 3 2 2 8" xfId="15422" xr:uid="{00000000-0005-0000-0000-0000D4280000}"/>
    <cellStyle name="汇总 2 3 2 2 9" xfId="20806" xr:uid="{00000000-0005-0000-0000-0000D5280000}"/>
    <cellStyle name="汇总 2 3 2 3" xfId="1126" xr:uid="{00000000-0005-0000-0000-0000D6280000}"/>
    <cellStyle name="汇总 2 3 2 3 2" xfId="1417" xr:uid="{00000000-0005-0000-0000-0000D7280000}"/>
    <cellStyle name="汇总 2 3 2 3 2 2" xfId="2708" xr:uid="{00000000-0005-0000-0000-0000D8280000}"/>
    <cellStyle name="汇总 2 3 2 3 2 2 2" xfId="4267" xr:uid="{00000000-0005-0000-0000-0000D9280000}"/>
    <cellStyle name="汇总 2 3 2 3 2 2 2 2" xfId="12604" xr:uid="{00000000-0005-0000-0000-0000DA280000}"/>
    <cellStyle name="汇总 2 3 2 3 2 2 2 3" xfId="14425" xr:uid="{00000000-0005-0000-0000-0000DB280000}"/>
    <cellStyle name="汇总 2 3 2 3 2 2 2 4" xfId="21125" xr:uid="{00000000-0005-0000-0000-0000DC280000}"/>
    <cellStyle name="汇总 2 3 2 3 2 2 3" xfId="5857" xr:uid="{00000000-0005-0000-0000-0000DD280000}"/>
    <cellStyle name="汇总 2 3 2 3 2 2 3 2" xfId="13797" xr:uid="{00000000-0005-0000-0000-0000DE280000}"/>
    <cellStyle name="汇总 2 3 2 3 2 2 3 3" xfId="16839" xr:uid="{00000000-0005-0000-0000-0000DF280000}"/>
    <cellStyle name="汇总 2 3 2 3 2 2 3 4" xfId="21441" xr:uid="{00000000-0005-0000-0000-0000E0280000}"/>
    <cellStyle name="汇总 2 3 2 3 2 2 4" xfId="8562" xr:uid="{00000000-0005-0000-0000-0000E1280000}"/>
    <cellStyle name="汇总 2 3 2 3 2 2 4 2" xfId="15464" xr:uid="{00000000-0005-0000-0000-0000E2280000}"/>
    <cellStyle name="汇总 2 3 2 3 2 2 4 3" xfId="17613" xr:uid="{00000000-0005-0000-0000-0000E3280000}"/>
    <cellStyle name="汇总 2 3 2 3 2 2 4 4" xfId="19143" xr:uid="{00000000-0005-0000-0000-0000E4280000}"/>
    <cellStyle name="汇总 2 3 2 3 2 2 5" xfId="9307" xr:uid="{00000000-0005-0000-0000-0000E5280000}"/>
    <cellStyle name="汇总 2 3 2 3 2 2 5 2" xfId="16118" xr:uid="{00000000-0005-0000-0000-0000E6280000}"/>
    <cellStyle name="汇总 2 3 2 3 2 2 5 3" xfId="18209" xr:uid="{00000000-0005-0000-0000-0000E7280000}"/>
    <cellStyle name="汇总 2 3 2 3 2 2 5 4" xfId="19383" xr:uid="{00000000-0005-0000-0000-0000E8280000}"/>
    <cellStyle name="汇总 2 3 2 3 2 2 6" xfId="11459" xr:uid="{00000000-0005-0000-0000-0000E9280000}"/>
    <cellStyle name="汇总 2 3 2 3 2 2 7" xfId="11152" xr:uid="{00000000-0005-0000-0000-0000EA280000}"/>
    <cellStyle name="汇总 2 3 2 3 2 2 8" xfId="22181" xr:uid="{00000000-0005-0000-0000-0000EB280000}"/>
    <cellStyle name="汇总 2 3 2 3 2 3" xfId="3403" xr:uid="{00000000-0005-0000-0000-0000EC280000}"/>
    <cellStyle name="汇总 2 3 2 3 2 3 2" xfId="12050" xr:uid="{00000000-0005-0000-0000-0000ED280000}"/>
    <cellStyle name="汇总 2 3 2 3 2 3 3" xfId="10029" xr:uid="{00000000-0005-0000-0000-0000EE280000}"/>
    <cellStyle name="汇总 2 3 2 3 2 3 4" xfId="19108" xr:uid="{00000000-0005-0000-0000-0000EF280000}"/>
    <cellStyle name="汇总 2 3 2 3 2 4" xfId="4993" xr:uid="{00000000-0005-0000-0000-0000F0280000}"/>
    <cellStyle name="汇总 2 3 2 3 2 4 2" xfId="13216" xr:uid="{00000000-0005-0000-0000-0000F1280000}"/>
    <cellStyle name="汇总 2 3 2 3 2 4 3" xfId="14439" xr:uid="{00000000-0005-0000-0000-0000F2280000}"/>
    <cellStyle name="汇总 2 3 2 3 2 4 4" xfId="22200" xr:uid="{00000000-0005-0000-0000-0000F3280000}"/>
    <cellStyle name="汇总 2 3 2 3 2 5" xfId="7334" xr:uid="{00000000-0005-0000-0000-0000F4280000}"/>
    <cellStyle name="汇总 2 3 2 3 2 5 2" xfId="14760" xr:uid="{00000000-0005-0000-0000-0000F5280000}"/>
    <cellStyle name="汇总 2 3 2 3 2 5 3" xfId="17280" xr:uid="{00000000-0005-0000-0000-0000F6280000}"/>
    <cellStyle name="汇总 2 3 2 3 2 5 4" xfId="22683" xr:uid="{00000000-0005-0000-0000-0000F7280000}"/>
    <cellStyle name="汇总 2 3 2 3 2 6" xfId="10730" xr:uid="{00000000-0005-0000-0000-0000F8280000}"/>
    <cellStyle name="汇总 2 3 2 3 2 7" xfId="11231" xr:uid="{00000000-0005-0000-0000-0000F9280000}"/>
    <cellStyle name="汇总 2 3 2 3 2 8" xfId="21555" xr:uid="{00000000-0005-0000-0000-0000FA280000}"/>
    <cellStyle name="汇总 2 3 2 3 3" xfId="2707" xr:uid="{00000000-0005-0000-0000-0000FB280000}"/>
    <cellStyle name="汇总 2 3 2 3 3 2" xfId="4266" xr:uid="{00000000-0005-0000-0000-0000FC280000}"/>
    <cellStyle name="汇总 2 3 2 3 3 2 2" xfId="12603" xr:uid="{00000000-0005-0000-0000-0000FD280000}"/>
    <cellStyle name="汇总 2 3 2 3 3 2 3" xfId="10813" xr:uid="{00000000-0005-0000-0000-0000FE280000}"/>
    <cellStyle name="汇总 2 3 2 3 3 2 4" xfId="22269" xr:uid="{00000000-0005-0000-0000-0000FF280000}"/>
    <cellStyle name="汇总 2 3 2 3 3 3" xfId="5856" xr:uid="{00000000-0005-0000-0000-000000290000}"/>
    <cellStyle name="汇总 2 3 2 3 3 3 2" xfId="13796" xr:uid="{00000000-0005-0000-0000-000001290000}"/>
    <cellStyle name="汇总 2 3 2 3 3 3 3" xfId="16838" xr:uid="{00000000-0005-0000-0000-000002290000}"/>
    <cellStyle name="汇总 2 3 2 3 3 3 4" xfId="19001" xr:uid="{00000000-0005-0000-0000-000003290000}"/>
    <cellStyle name="汇总 2 3 2 3 3 4" xfId="8561" xr:uid="{00000000-0005-0000-0000-000004290000}"/>
    <cellStyle name="汇总 2 3 2 3 3 4 2" xfId="15463" xr:uid="{00000000-0005-0000-0000-000005290000}"/>
    <cellStyle name="汇总 2 3 2 3 3 4 3" xfId="17612" xr:uid="{00000000-0005-0000-0000-000006290000}"/>
    <cellStyle name="汇总 2 3 2 3 3 4 4" xfId="19628" xr:uid="{00000000-0005-0000-0000-000007290000}"/>
    <cellStyle name="汇总 2 3 2 3 3 5" xfId="9306" xr:uid="{00000000-0005-0000-0000-000008290000}"/>
    <cellStyle name="汇总 2 3 2 3 3 5 2" xfId="16117" xr:uid="{00000000-0005-0000-0000-000009290000}"/>
    <cellStyle name="汇总 2 3 2 3 3 5 3" xfId="18208" xr:uid="{00000000-0005-0000-0000-00000A290000}"/>
    <cellStyle name="汇总 2 3 2 3 3 5 4" xfId="19540" xr:uid="{00000000-0005-0000-0000-00000B290000}"/>
    <cellStyle name="汇总 2 3 2 3 3 6" xfId="11458" xr:uid="{00000000-0005-0000-0000-00000C290000}"/>
    <cellStyle name="汇总 2 3 2 3 3 7" xfId="15166" xr:uid="{00000000-0005-0000-0000-00000D290000}"/>
    <cellStyle name="汇总 2 3 2 3 3 8" xfId="22594" xr:uid="{00000000-0005-0000-0000-00000E290000}"/>
    <cellStyle name="汇总 2 3 2 3 4" xfId="3195" xr:uid="{00000000-0005-0000-0000-00000F290000}"/>
    <cellStyle name="汇总 2 3 2 3 4 2" xfId="11909" xr:uid="{00000000-0005-0000-0000-000010290000}"/>
    <cellStyle name="汇总 2 3 2 3 4 3" xfId="14172" xr:uid="{00000000-0005-0000-0000-000011290000}"/>
    <cellStyle name="汇总 2 3 2 3 4 4" xfId="20191" xr:uid="{00000000-0005-0000-0000-000012290000}"/>
    <cellStyle name="汇总 2 3 2 3 5" xfId="4785" xr:uid="{00000000-0005-0000-0000-000013290000}"/>
    <cellStyle name="汇总 2 3 2 3 5 2" xfId="13074" xr:uid="{00000000-0005-0000-0000-000014290000}"/>
    <cellStyle name="汇总 2 3 2 3 5 3" xfId="10936" xr:uid="{00000000-0005-0000-0000-000015290000}"/>
    <cellStyle name="汇总 2 3 2 3 5 4" xfId="19425" xr:uid="{00000000-0005-0000-0000-000016290000}"/>
    <cellStyle name="汇总 2 3 2 3 6" xfId="7046" xr:uid="{00000000-0005-0000-0000-000017290000}"/>
    <cellStyle name="汇总 2 3 2 3 6 2" xfId="14587" xr:uid="{00000000-0005-0000-0000-000018290000}"/>
    <cellStyle name="汇总 2 3 2 3 6 3" xfId="17166" xr:uid="{00000000-0005-0000-0000-000019290000}"/>
    <cellStyle name="汇总 2 3 2 3 6 4" xfId="21647" xr:uid="{00000000-0005-0000-0000-00001A290000}"/>
    <cellStyle name="汇总 2 3 2 3 7" xfId="10552" xr:uid="{00000000-0005-0000-0000-00001B290000}"/>
    <cellStyle name="汇总 2 3 2 3 8" xfId="12399" xr:uid="{00000000-0005-0000-0000-00001C290000}"/>
    <cellStyle name="汇总 2 3 2 3 9" xfId="19083" xr:uid="{00000000-0005-0000-0000-00001D290000}"/>
    <cellStyle name="汇总 2 3 2 4" xfId="1415" xr:uid="{00000000-0005-0000-0000-00001E290000}"/>
    <cellStyle name="汇总 2 3 2 4 2" xfId="2709" xr:uid="{00000000-0005-0000-0000-00001F290000}"/>
    <cellStyle name="汇总 2 3 2 4 2 2" xfId="4268" xr:uid="{00000000-0005-0000-0000-000020290000}"/>
    <cellStyle name="汇总 2 3 2 4 2 2 2" xfId="12605" xr:uid="{00000000-0005-0000-0000-000021290000}"/>
    <cellStyle name="汇总 2 3 2 4 2 2 3" xfId="12961" xr:uid="{00000000-0005-0000-0000-000022290000}"/>
    <cellStyle name="汇总 2 3 2 4 2 2 4" xfId="20483" xr:uid="{00000000-0005-0000-0000-000023290000}"/>
    <cellStyle name="汇总 2 3 2 4 2 3" xfId="5858" xr:uid="{00000000-0005-0000-0000-000024290000}"/>
    <cellStyle name="汇总 2 3 2 4 2 3 2" xfId="13798" xr:uid="{00000000-0005-0000-0000-000025290000}"/>
    <cellStyle name="汇总 2 3 2 4 2 3 3" xfId="16840" xr:uid="{00000000-0005-0000-0000-000026290000}"/>
    <cellStyle name="汇总 2 3 2 4 2 3 4" xfId="18982" xr:uid="{00000000-0005-0000-0000-000027290000}"/>
    <cellStyle name="汇总 2 3 2 4 2 4" xfId="8563" xr:uid="{00000000-0005-0000-0000-000028290000}"/>
    <cellStyle name="汇总 2 3 2 4 2 4 2" xfId="15465" xr:uid="{00000000-0005-0000-0000-000029290000}"/>
    <cellStyle name="汇总 2 3 2 4 2 4 3" xfId="17614" xr:uid="{00000000-0005-0000-0000-00002A290000}"/>
    <cellStyle name="汇总 2 3 2 4 2 4 4" xfId="18941" xr:uid="{00000000-0005-0000-0000-00002B290000}"/>
    <cellStyle name="汇总 2 3 2 4 2 5" xfId="9308" xr:uid="{00000000-0005-0000-0000-00002C290000}"/>
    <cellStyle name="汇总 2 3 2 4 2 5 2" xfId="16119" xr:uid="{00000000-0005-0000-0000-00002D290000}"/>
    <cellStyle name="汇总 2 3 2 4 2 5 3" xfId="18210" xr:uid="{00000000-0005-0000-0000-00002E290000}"/>
    <cellStyle name="汇总 2 3 2 4 2 5 4" xfId="21666" xr:uid="{00000000-0005-0000-0000-00002F290000}"/>
    <cellStyle name="汇总 2 3 2 4 2 6" xfId="11460" xr:uid="{00000000-0005-0000-0000-000030290000}"/>
    <cellStyle name="汇总 2 3 2 4 2 7" xfId="11122" xr:uid="{00000000-0005-0000-0000-000031290000}"/>
    <cellStyle name="汇总 2 3 2 4 2 8" xfId="21059" xr:uid="{00000000-0005-0000-0000-000032290000}"/>
    <cellStyle name="汇总 2 3 2 4 3" xfId="3401" xr:uid="{00000000-0005-0000-0000-000033290000}"/>
    <cellStyle name="汇总 2 3 2 4 3 2" xfId="12048" xr:uid="{00000000-0005-0000-0000-000034290000}"/>
    <cellStyle name="汇总 2 3 2 4 3 3" xfId="14079" xr:uid="{00000000-0005-0000-0000-000035290000}"/>
    <cellStyle name="汇总 2 3 2 4 3 4" xfId="19947" xr:uid="{00000000-0005-0000-0000-000036290000}"/>
    <cellStyle name="汇总 2 3 2 4 4" xfId="4991" xr:uid="{00000000-0005-0000-0000-000037290000}"/>
    <cellStyle name="汇总 2 3 2 4 4 2" xfId="13214" xr:uid="{00000000-0005-0000-0000-000038290000}"/>
    <cellStyle name="汇总 2 3 2 4 4 3" xfId="10919" xr:uid="{00000000-0005-0000-0000-000039290000}"/>
    <cellStyle name="汇总 2 3 2 4 4 4" xfId="19452" xr:uid="{00000000-0005-0000-0000-00003A290000}"/>
    <cellStyle name="汇总 2 3 2 4 5" xfId="7332" xr:uid="{00000000-0005-0000-0000-00003B290000}"/>
    <cellStyle name="汇总 2 3 2 4 5 2" xfId="14758" xr:uid="{00000000-0005-0000-0000-00003C290000}"/>
    <cellStyle name="汇总 2 3 2 4 5 3" xfId="17278" xr:uid="{00000000-0005-0000-0000-00003D290000}"/>
    <cellStyle name="汇总 2 3 2 4 5 4" xfId="22716" xr:uid="{00000000-0005-0000-0000-00003E290000}"/>
    <cellStyle name="汇总 2 3 2 4 6" xfId="10728" xr:uid="{00000000-0005-0000-0000-00003F290000}"/>
    <cellStyle name="汇总 2 3 2 4 7" xfId="10622" xr:uid="{00000000-0005-0000-0000-000040290000}"/>
    <cellStyle name="汇总 2 3 2 4 8" xfId="19324" xr:uid="{00000000-0005-0000-0000-000041290000}"/>
    <cellStyle name="汇总 2 3 2 5" xfId="2704" xr:uid="{00000000-0005-0000-0000-000042290000}"/>
    <cellStyle name="汇总 2 3 2 5 2" xfId="4263" xr:uid="{00000000-0005-0000-0000-000043290000}"/>
    <cellStyle name="汇总 2 3 2 5 2 2" xfId="12600" xr:uid="{00000000-0005-0000-0000-000044290000}"/>
    <cellStyle name="汇总 2 3 2 5 2 3" xfId="13401" xr:uid="{00000000-0005-0000-0000-000045290000}"/>
    <cellStyle name="汇总 2 3 2 5 2 4" xfId="20478" xr:uid="{00000000-0005-0000-0000-000046290000}"/>
    <cellStyle name="汇总 2 3 2 5 3" xfId="5853" xr:uid="{00000000-0005-0000-0000-000047290000}"/>
    <cellStyle name="汇总 2 3 2 5 3 2" xfId="13793" xr:uid="{00000000-0005-0000-0000-000048290000}"/>
    <cellStyle name="汇总 2 3 2 5 3 3" xfId="16835" xr:uid="{00000000-0005-0000-0000-000049290000}"/>
    <cellStyle name="汇总 2 3 2 5 3 4" xfId="21458" xr:uid="{00000000-0005-0000-0000-00004A290000}"/>
    <cellStyle name="汇总 2 3 2 5 4" xfId="8558" xr:uid="{00000000-0005-0000-0000-00004B290000}"/>
    <cellStyle name="汇总 2 3 2 5 4 2" xfId="15460" xr:uid="{00000000-0005-0000-0000-00004C290000}"/>
    <cellStyle name="汇总 2 3 2 5 4 3" xfId="17609" xr:uid="{00000000-0005-0000-0000-00004D290000}"/>
    <cellStyle name="汇总 2 3 2 5 4 4" xfId="22061" xr:uid="{00000000-0005-0000-0000-00004E290000}"/>
    <cellStyle name="汇总 2 3 2 5 5" xfId="9303" xr:uid="{00000000-0005-0000-0000-00004F290000}"/>
    <cellStyle name="汇总 2 3 2 5 5 2" xfId="16114" xr:uid="{00000000-0005-0000-0000-000050290000}"/>
    <cellStyle name="汇总 2 3 2 5 5 3" xfId="18205" xr:uid="{00000000-0005-0000-0000-000051290000}"/>
    <cellStyle name="汇总 2 3 2 5 5 4" xfId="21975" xr:uid="{00000000-0005-0000-0000-000052290000}"/>
    <cellStyle name="汇总 2 3 2 5 6" xfId="11455" xr:uid="{00000000-0005-0000-0000-000053290000}"/>
    <cellStyle name="汇总 2 3 2 5 7" xfId="15167" xr:uid="{00000000-0005-0000-0000-000054290000}"/>
    <cellStyle name="汇总 2 3 2 5 8" xfId="21658" xr:uid="{00000000-0005-0000-0000-000055290000}"/>
    <cellStyle name="汇总 2 3 2 6" xfId="2954" xr:uid="{00000000-0005-0000-0000-000056290000}"/>
    <cellStyle name="汇总 2 3 2 6 2" xfId="11691" xr:uid="{00000000-0005-0000-0000-000057290000}"/>
    <cellStyle name="汇总 2 3 2 6 3" xfId="12795" xr:uid="{00000000-0005-0000-0000-000058290000}"/>
    <cellStyle name="汇总 2 3 2 6 4" xfId="22393" xr:uid="{00000000-0005-0000-0000-000059290000}"/>
    <cellStyle name="汇总 2 3 2 7" xfId="4544" xr:uid="{00000000-0005-0000-0000-00005A290000}"/>
    <cellStyle name="汇总 2 3 2 7 2" xfId="12858" xr:uid="{00000000-0005-0000-0000-00005B290000}"/>
    <cellStyle name="汇总 2 3 2 7 3" xfId="12201" xr:uid="{00000000-0005-0000-0000-00005C290000}"/>
    <cellStyle name="汇总 2 3 2 7 4" xfId="19808" xr:uid="{00000000-0005-0000-0000-00005D290000}"/>
    <cellStyle name="汇总 2 3 2 8" xfId="6655" xr:uid="{00000000-0005-0000-0000-00005E290000}"/>
    <cellStyle name="汇总 2 3 2 8 2" xfId="14307" xr:uid="{00000000-0005-0000-0000-00005F290000}"/>
    <cellStyle name="汇总 2 3 2 8 3" xfId="17045" xr:uid="{00000000-0005-0000-0000-000060290000}"/>
    <cellStyle name="汇总 2 3 2 8 4" xfId="19680" xr:uid="{00000000-0005-0000-0000-000061290000}"/>
    <cellStyle name="汇总 2 3 2 9" xfId="8824" xr:uid="{00000000-0005-0000-0000-000062290000}"/>
    <cellStyle name="汇总 2 3 2 9 2" xfId="15665" xr:uid="{00000000-0005-0000-0000-000063290000}"/>
    <cellStyle name="汇总 2 3 2 9 3" xfId="17837" xr:uid="{00000000-0005-0000-0000-000064290000}"/>
    <cellStyle name="汇总 2 3 2 9 4" xfId="20051" xr:uid="{00000000-0005-0000-0000-000065290000}"/>
    <cellStyle name="汇总 2 3 3" xfId="741" xr:uid="{00000000-0005-0000-0000-000066290000}"/>
    <cellStyle name="汇总 2 3 3 2" xfId="1418" xr:uid="{00000000-0005-0000-0000-000067290000}"/>
    <cellStyle name="汇总 2 3 3 2 2" xfId="2711" xr:uid="{00000000-0005-0000-0000-000068290000}"/>
    <cellStyle name="汇总 2 3 3 2 2 2" xfId="4270" xr:uid="{00000000-0005-0000-0000-000069290000}"/>
    <cellStyle name="汇总 2 3 3 2 2 2 2" xfId="12607" xr:uid="{00000000-0005-0000-0000-00006A290000}"/>
    <cellStyle name="汇总 2 3 3 2 2 2 3" xfId="15014" xr:uid="{00000000-0005-0000-0000-00006B290000}"/>
    <cellStyle name="汇总 2 3 3 2 2 2 4" xfId="19481" xr:uid="{00000000-0005-0000-0000-00006C290000}"/>
    <cellStyle name="汇总 2 3 3 2 2 3" xfId="5860" xr:uid="{00000000-0005-0000-0000-00006D290000}"/>
    <cellStyle name="汇总 2 3 3 2 2 3 2" xfId="13800" xr:uid="{00000000-0005-0000-0000-00006E290000}"/>
    <cellStyle name="汇总 2 3 3 2 2 3 3" xfId="16842" xr:uid="{00000000-0005-0000-0000-00006F290000}"/>
    <cellStyle name="汇总 2 3 3 2 2 3 4" xfId="18989" xr:uid="{00000000-0005-0000-0000-000070290000}"/>
    <cellStyle name="汇总 2 3 3 2 2 4" xfId="8565" xr:uid="{00000000-0005-0000-0000-000071290000}"/>
    <cellStyle name="汇总 2 3 3 2 2 4 2" xfId="15467" xr:uid="{00000000-0005-0000-0000-000072290000}"/>
    <cellStyle name="汇总 2 3 3 2 2 4 3" xfId="17616" xr:uid="{00000000-0005-0000-0000-000073290000}"/>
    <cellStyle name="汇总 2 3 3 2 2 4 4" xfId="21330" xr:uid="{00000000-0005-0000-0000-000074290000}"/>
    <cellStyle name="汇总 2 3 3 2 2 5" xfId="9310" xr:uid="{00000000-0005-0000-0000-000075290000}"/>
    <cellStyle name="汇总 2 3 3 2 2 5 2" xfId="16121" xr:uid="{00000000-0005-0000-0000-000076290000}"/>
    <cellStyle name="汇总 2 3 3 2 2 5 3" xfId="18212" xr:uid="{00000000-0005-0000-0000-000077290000}"/>
    <cellStyle name="汇总 2 3 3 2 2 5 4" xfId="20098" xr:uid="{00000000-0005-0000-0000-000078290000}"/>
    <cellStyle name="汇总 2 3 3 2 2 6" xfId="11462" xr:uid="{00000000-0005-0000-0000-000079290000}"/>
    <cellStyle name="汇总 2 3 3 2 2 7" xfId="14607" xr:uid="{00000000-0005-0000-0000-00007A290000}"/>
    <cellStyle name="汇总 2 3 3 2 2 8" xfId="19751" xr:uid="{00000000-0005-0000-0000-00007B290000}"/>
    <cellStyle name="汇总 2 3 3 2 3" xfId="3404" xr:uid="{00000000-0005-0000-0000-00007C290000}"/>
    <cellStyle name="汇总 2 3 3 2 3 2" xfId="12051" xr:uid="{00000000-0005-0000-0000-00007D290000}"/>
    <cellStyle name="汇总 2 3 3 2 3 3" xfId="10028" xr:uid="{00000000-0005-0000-0000-00007E290000}"/>
    <cellStyle name="汇总 2 3 3 2 3 4" xfId="19078" xr:uid="{00000000-0005-0000-0000-00007F290000}"/>
    <cellStyle name="汇总 2 3 3 2 4" xfId="4994" xr:uid="{00000000-0005-0000-0000-000080290000}"/>
    <cellStyle name="汇总 2 3 3 2 4 2" xfId="13217" xr:uid="{00000000-0005-0000-0000-000081290000}"/>
    <cellStyle name="汇总 2 3 3 2 4 3" xfId="12973" xr:uid="{00000000-0005-0000-0000-000082290000}"/>
    <cellStyle name="汇总 2 3 3 2 4 4" xfId="19773" xr:uid="{00000000-0005-0000-0000-000083290000}"/>
    <cellStyle name="汇总 2 3 3 2 5" xfId="7335" xr:uid="{00000000-0005-0000-0000-000084290000}"/>
    <cellStyle name="汇总 2 3 3 2 5 2" xfId="14761" xr:uid="{00000000-0005-0000-0000-000085290000}"/>
    <cellStyle name="汇总 2 3 3 2 5 3" xfId="17281" xr:uid="{00000000-0005-0000-0000-000086290000}"/>
    <cellStyle name="汇总 2 3 3 2 5 4" xfId="20017" xr:uid="{00000000-0005-0000-0000-000087290000}"/>
    <cellStyle name="汇总 2 3 3 2 6" xfId="10731" xr:uid="{00000000-0005-0000-0000-000088290000}"/>
    <cellStyle name="汇总 2 3 3 2 7" xfId="14655" xr:uid="{00000000-0005-0000-0000-000089290000}"/>
    <cellStyle name="汇总 2 3 3 2 8" xfId="20669" xr:uid="{00000000-0005-0000-0000-00008A290000}"/>
    <cellStyle name="汇总 2 3 3 3" xfId="2710" xr:uid="{00000000-0005-0000-0000-00008B290000}"/>
    <cellStyle name="汇总 2 3 3 3 2" xfId="4269" xr:uid="{00000000-0005-0000-0000-00008C290000}"/>
    <cellStyle name="汇总 2 3 3 3 2 2" xfId="12606" xr:uid="{00000000-0005-0000-0000-00008D290000}"/>
    <cellStyle name="汇总 2 3 3 3 2 3" xfId="11793" xr:uid="{00000000-0005-0000-0000-00008E290000}"/>
    <cellStyle name="汇总 2 3 3 3 2 4" xfId="19845" xr:uid="{00000000-0005-0000-0000-00008F290000}"/>
    <cellStyle name="汇总 2 3 3 3 3" xfId="5859" xr:uid="{00000000-0005-0000-0000-000090290000}"/>
    <cellStyle name="汇总 2 3 3 3 3 2" xfId="13799" xr:uid="{00000000-0005-0000-0000-000091290000}"/>
    <cellStyle name="汇总 2 3 3 3 3 3" xfId="16841" xr:uid="{00000000-0005-0000-0000-000092290000}"/>
    <cellStyle name="汇总 2 3 3 3 3 4" xfId="21447" xr:uid="{00000000-0005-0000-0000-000093290000}"/>
    <cellStyle name="汇总 2 3 3 3 4" xfId="8564" xr:uid="{00000000-0005-0000-0000-000094290000}"/>
    <cellStyle name="汇总 2 3 3 3 4 2" xfId="15466" xr:uid="{00000000-0005-0000-0000-000095290000}"/>
    <cellStyle name="汇总 2 3 3 3 4 3" xfId="17615" xr:uid="{00000000-0005-0000-0000-000096290000}"/>
    <cellStyle name="汇总 2 3 3 3 4 4" xfId="18855" xr:uid="{00000000-0005-0000-0000-000097290000}"/>
    <cellStyle name="汇总 2 3 3 3 5" xfId="9309" xr:uid="{00000000-0005-0000-0000-000098290000}"/>
    <cellStyle name="汇总 2 3 3 3 5 2" xfId="16120" xr:uid="{00000000-0005-0000-0000-000099290000}"/>
    <cellStyle name="汇总 2 3 3 3 5 3" xfId="18211" xr:uid="{00000000-0005-0000-0000-00009A290000}"/>
    <cellStyle name="汇总 2 3 3 3 5 4" xfId="20740" xr:uid="{00000000-0005-0000-0000-00009B290000}"/>
    <cellStyle name="汇总 2 3 3 3 6" xfId="11461" xr:uid="{00000000-0005-0000-0000-00009C290000}"/>
    <cellStyle name="汇总 2 3 3 3 7" xfId="14509" xr:uid="{00000000-0005-0000-0000-00009D290000}"/>
    <cellStyle name="汇总 2 3 3 3 8" xfId="20417" xr:uid="{00000000-0005-0000-0000-00009E290000}"/>
    <cellStyle name="汇总 2 3 3 4" xfId="2988" xr:uid="{00000000-0005-0000-0000-00009F290000}"/>
    <cellStyle name="汇总 2 3 3 4 2" xfId="11725" xr:uid="{00000000-0005-0000-0000-0000A0290000}"/>
    <cellStyle name="汇总 2 3 3 4 3" xfId="12775" xr:uid="{00000000-0005-0000-0000-0000A1290000}"/>
    <cellStyle name="汇总 2 3 3 4 4" xfId="20088" xr:uid="{00000000-0005-0000-0000-0000A2290000}"/>
    <cellStyle name="汇总 2 3 3 5" xfId="4578" xr:uid="{00000000-0005-0000-0000-0000A3290000}"/>
    <cellStyle name="汇总 2 3 3 5 2" xfId="12892" xr:uid="{00000000-0005-0000-0000-0000A4290000}"/>
    <cellStyle name="汇总 2 3 3 5 3" xfId="12198" xr:uid="{00000000-0005-0000-0000-0000A5290000}"/>
    <cellStyle name="汇总 2 3 3 5 4" xfId="18960" xr:uid="{00000000-0005-0000-0000-0000A6290000}"/>
    <cellStyle name="汇总 2 3 3 6" xfId="6698" xr:uid="{00000000-0005-0000-0000-0000A7290000}"/>
    <cellStyle name="汇总 2 3 3 6 2" xfId="14341" xr:uid="{00000000-0005-0000-0000-0000A8290000}"/>
    <cellStyle name="汇总 2 3 3 6 3" xfId="17069" xr:uid="{00000000-0005-0000-0000-0000A9290000}"/>
    <cellStyle name="汇总 2 3 3 6 4" xfId="21284" xr:uid="{00000000-0005-0000-0000-0000AA290000}"/>
    <cellStyle name="汇总 2 3 3 7" xfId="10303" xr:uid="{00000000-0005-0000-0000-0000AB290000}"/>
    <cellStyle name="汇总 2 3 3 8" xfId="11420" xr:uid="{00000000-0005-0000-0000-0000AC290000}"/>
    <cellStyle name="汇总 2 3 3 9" xfId="22629" xr:uid="{00000000-0005-0000-0000-0000AD290000}"/>
    <cellStyle name="汇总 2 3 4" xfId="1068" xr:uid="{00000000-0005-0000-0000-0000AE290000}"/>
    <cellStyle name="汇总 2 3 4 2" xfId="1419" xr:uid="{00000000-0005-0000-0000-0000AF290000}"/>
    <cellStyle name="汇总 2 3 4 2 2" xfId="2713" xr:uid="{00000000-0005-0000-0000-0000B0290000}"/>
    <cellStyle name="汇总 2 3 4 2 2 2" xfId="4272" xr:uid="{00000000-0005-0000-0000-0000B1290000}"/>
    <cellStyle name="汇总 2 3 4 2 2 2 2" xfId="12609" xr:uid="{00000000-0005-0000-0000-0000B2290000}"/>
    <cellStyle name="汇总 2 3 4 2 2 2 3" xfId="12233" xr:uid="{00000000-0005-0000-0000-0000B3290000}"/>
    <cellStyle name="汇总 2 3 4 2 2 2 4" xfId="22268" xr:uid="{00000000-0005-0000-0000-0000B4290000}"/>
    <cellStyle name="汇总 2 3 4 2 2 3" xfId="5862" xr:uid="{00000000-0005-0000-0000-0000B5290000}"/>
    <cellStyle name="汇总 2 3 4 2 2 3 2" xfId="13802" xr:uid="{00000000-0005-0000-0000-0000B6290000}"/>
    <cellStyle name="汇总 2 3 4 2 2 3 3" xfId="16844" xr:uid="{00000000-0005-0000-0000-0000B7290000}"/>
    <cellStyle name="汇总 2 3 4 2 2 3 4" xfId="18981" xr:uid="{00000000-0005-0000-0000-0000B8290000}"/>
    <cellStyle name="汇总 2 3 4 2 2 4" xfId="8567" xr:uid="{00000000-0005-0000-0000-0000B9290000}"/>
    <cellStyle name="汇总 2 3 4 2 2 4 2" xfId="15469" xr:uid="{00000000-0005-0000-0000-0000BA290000}"/>
    <cellStyle name="汇总 2 3 4 2 2 4 3" xfId="17618" xr:uid="{00000000-0005-0000-0000-0000BB290000}"/>
    <cellStyle name="汇总 2 3 4 2 2 4 4" xfId="20974" xr:uid="{00000000-0005-0000-0000-0000BC290000}"/>
    <cellStyle name="汇总 2 3 4 2 2 5" xfId="9312" xr:uid="{00000000-0005-0000-0000-0000BD290000}"/>
    <cellStyle name="汇总 2 3 4 2 2 5 2" xfId="16123" xr:uid="{00000000-0005-0000-0000-0000BE290000}"/>
    <cellStyle name="汇总 2 3 4 2 2 5 3" xfId="18214" xr:uid="{00000000-0005-0000-0000-0000BF290000}"/>
    <cellStyle name="汇总 2 3 4 2 2 5 4" xfId="20893" xr:uid="{00000000-0005-0000-0000-0000C0290000}"/>
    <cellStyle name="汇总 2 3 4 2 2 6" xfId="11464" xr:uid="{00000000-0005-0000-0000-0000C1290000}"/>
    <cellStyle name="汇总 2 3 4 2 2 7" xfId="10470" xr:uid="{00000000-0005-0000-0000-0000C2290000}"/>
    <cellStyle name="汇总 2 3 4 2 2 8" xfId="20767" xr:uid="{00000000-0005-0000-0000-0000C3290000}"/>
    <cellStyle name="汇总 2 3 4 2 3" xfId="3405" xr:uid="{00000000-0005-0000-0000-0000C4290000}"/>
    <cellStyle name="汇总 2 3 4 2 3 2" xfId="12052" xr:uid="{00000000-0005-0000-0000-0000C5290000}"/>
    <cellStyle name="汇总 2 3 4 2 3 3" xfId="14078" xr:uid="{00000000-0005-0000-0000-0000C6290000}"/>
    <cellStyle name="汇总 2 3 4 2 3 4" xfId="21505" xr:uid="{00000000-0005-0000-0000-0000C7290000}"/>
    <cellStyle name="汇总 2 3 4 2 4" xfId="4995" xr:uid="{00000000-0005-0000-0000-0000C8290000}"/>
    <cellStyle name="汇总 2 3 4 2 4 2" xfId="13218" xr:uid="{00000000-0005-0000-0000-0000C9290000}"/>
    <cellStyle name="汇总 2 3 4 2 4 3" xfId="11806" xr:uid="{00000000-0005-0000-0000-0000CA290000}"/>
    <cellStyle name="汇总 2 3 4 2 4 4" xfId="21709" xr:uid="{00000000-0005-0000-0000-0000CB290000}"/>
    <cellStyle name="汇总 2 3 4 2 5" xfId="7336" xr:uid="{00000000-0005-0000-0000-0000CC290000}"/>
    <cellStyle name="汇总 2 3 4 2 5 2" xfId="14762" xr:uid="{00000000-0005-0000-0000-0000CD290000}"/>
    <cellStyle name="汇总 2 3 4 2 5 3" xfId="17282" xr:uid="{00000000-0005-0000-0000-0000CE290000}"/>
    <cellStyle name="汇总 2 3 4 2 5 4" xfId="22094" xr:uid="{00000000-0005-0000-0000-0000CF290000}"/>
    <cellStyle name="汇总 2 3 4 2 6" xfId="10732" xr:uid="{00000000-0005-0000-0000-0000D0290000}"/>
    <cellStyle name="汇总 2 3 4 2 7" xfId="14656" xr:uid="{00000000-0005-0000-0000-0000D1290000}"/>
    <cellStyle name="汇总 2 3 4 2 8" xfId="20031" xr:uid="{00000000-0005-0000-0000-0000D2290000}"/>
    <cellStyle name="汇总 2 3 4 3" xfId="2712" xr:uid="{00000000-0005-0000-0000-0000D3290000}"/>
    <cellStyle name="汇总 2 3 4 3 2" xfId="4271" xr:uid="{00000000-0005-0000-0000-0000D4290000}"/>
    <cellStyle name="汇总 2 3 4 3 2 2" xfId="12608" xr:uid="{00000000-0005-0000-0000-0000D5290000}"/>
    <cellStyle name="汇总 2 3 4 3 2 3" xfId="13400" xr:uid="{00000000-0005-0000-0000-0000D6290000}"/>
    <cellStyle name="汇总 2 3 4 3 2 4" xfId="21850" xr:uid="{00000000-0005-0000-0000-0000D7290000}"/>
    <cellStyle name="汇总 2 3 4 3 3" xfId="5861" xr:uid="{00000000-0005-0000-0000-0000D8290000}"/>
    <cellStyle name="汇总 2 3 4 3 3 2" xfId="13801" xr:uid="{00000000-0005-0000-0000-0000D9290000}"/>
    <cellStyle name="汇总 2 3 4 3 3 3" xfId="16843" xr:uid="{00000000-0005-0000-0000-0000DA290000}"/>
    <cellStyle name="汇总 2 3 4 3 3 4" xfId="21440" xr:uid="{00000000-0005-0000-0000-0000DB290000}"/>
    <cellStyle name="汇总 2 3 4 3 4" xfId="8566" xr:uid="{00000000-0005-0000-0000-0000DC290000}"/>
    <cellStyle name="汇总 2 3 4 3 4 2" xfId="15468" xr:uid="{00000000-0005-0000-0000-0000DD290000}"/>
    <cellStyle name="汇总 2 3 4 3 4 3" xfId="17617" xr:uid="{00000000-0005-0000-0000-0000DE290000}"/>
    <cellStyle name="汇总 2 3 4 3 4 4" xfId="22054" xr:uid="{00000000-0005-0000-0000-0000DF290000}"/>
    <cellStyle name="汇总 2 3 4 3 5" xfId="9311" xr:uid="{00000000-0005-0000-0000-0000E0290000}"/>
    <cellStyle name="汇总 2 3 4 3 5 2" xfId="16122" xr:uid="{00000000-0005-0000-0000-0000E1290000}"/>
    <cellStyle name="汇总 2 3 4 3 5 3" xfId="18213" xr:uid="{00000000-0005-0000-0000-0000E2290000}"/>
    <cellStyle name="汇总 2 3 4 3 5 4" xfId="21974" xr:uid="{00000000-0005-0000-0000-0000E3290000}"/>
    <cellStyle name="汇总 2 3 4 3 6" xfId="11463" xr:uid="{00000000-0005-0000-0000-0000E4290000}"/>
    <cellStyle name="汇总 2 3 4 3 7" xfId="10573" xr:uid="{00000000-0005-0000-0000-0000E5290000}"/>
    <cellStyle name="汇总 2 3 4 3 8" xfId="21702" xr:uid="{00000000-0005-0000-0000-0000E6290000}"/>
    <cellStyle name="汇总 2 3 4 4" xfId="3152" xr:uid="{00000000-0005-0000-0000-0000E7290000}"/>
    <cellStyle name="汇总 2 3 4 4 2" xfId="11867" xr:uid="{00000000-0005-0000-0000-0000E8290000}"/>
    <cellStyle name="汇总 2 3 4 4 3" xfId="14049" xr:uid="{00000000-0005-0000-0000-0000E9290000}"/>
    <cellStyle name="汇总 2 3 4 4 4" xfId="20007" xr:uid="{00000000-0005-0000-0000-0000EA290000}"/>
    <cellStyle name="汇总 2 3 4 5" xfId="4742" xr:uid="{00000000-0005-0000-0000-0000EB290000}"/>
    <cellStyle name="汇总 2 3 4 5 2" xfId="13033" xr:uid="{00000000-0005-0000-0000-0000EC290000}"/>
    <cellStyle name="汇总 2 3 4 5 3" xfId="14962" xr:uid="{00000000-0005-0000-0000-0000ED290000}"/>
    <cellStyle name="汇总 2 3 4 5 4" xfId="19296" xr:uid="{00000000-0005-0000-0000-0000EE290000}"/>
    <cellStyle name="汇总 2 3 4 6" xfId="6993" xr:uid="{00000000-0005-0000-0000-0000EF290000}"/>
    <cellStyle name="汇总 2 3 4 6 2" xfId="14545" xr:uid="{00000000-0005-0000-0000-0000F0290000}"/>
    <cellStyle name="汇总 2 3 4 6 3" xfId="17134" xr:uid="{00000000-0005-0000-0000-0000F1290000}"/>
    <cellStyle name="汇总 2 3 4 6 4" xfId="19087" xr:uid="{00000000-0005-0000-0000-0000F2290000}"/>
    <cellStyle name="汇总 2 3 4 7" xfId="10508" xr:uid="{00000000-0005-0000-0000-0000F3290000}"/>
    <cellStyle name="汇总 2 3 4 8" xfId="14667" xr:uid="{00000000-0005-0000-0000-0000F4290000}"/>
    <cellStyle name="汇总 2 3 4 9" xfId="21165" xr:uid="{00000000-0005-0000-0000-0000F5290000}"/>
    <cellStyle name="汇总 2 3 5" xfId="1414" xr:uid="{00000000-0005-0000-0000-0000F6290000}"/>
    <cellStyle name="汇总 2 3 5 2" xfId="2714" xr:uid="{00000000-0005-0000-0000-0000F7290000}"/>
    <cellStyle name="汇总 2 3 5 2 2" xfId="4273" xr:uid="{00000000-0005-0000-0000-0000F8290000}"/>
    <cellStyle name="汇总 2 3 5 2 2 2" xfId="12610" xr:uid="{00000000-0005-0000-0000-0000F9290000}"/>
    <cellStyle name="汇总 2 3 5 2 2 3" xfId="10986" xr:uid="{00000000-0005-0000-0000-0000FA290000}"/>
    <cellStyle name="汇总 2 3 5 2 2 4" xfId="21124" xr:uid="{00000000-0005-0000-0000-0000FB290000}"/>
    <cellStyle name="汇总 2 3 5 2 3" xfId="5863" xr:uid="{00000000-0005-0000-0000-0000FC290000}"/>
    <cellStyle name="汇总 2 3 5 2 3 2" xfId="13803" xr:uid="{00000000-0005-0000-0000-0000FD290000}"/>
    <cellStyle name="汇总 2 3 5 2 3 3" xfId="16845" xr:uid="{00000000-0005-0000-0000-0000FE290000}"/>
    <cellStyle name="汇总 2 3 5 2 3 4" xfId="21339" xr:uid="{00000000-0005-0000-0000-0000FF290000}"/>
    <cellStyle name="汇总 2 3 5 2 4" xfId="8568" xr:uid="{00000000-0005-0000-0000-0000002A0000}"/>
    <cellStyle name="汇总 2 3 5 2 4 2" xfId="15470" xr:uid="{00000000-0005-0000-0000-0000012A0000}"/>
    <cellStyle name="汇总 2 3 5 2 4 3" xfId="17619" xr:uid="{00000000-0005-0000-0000-0000022A0000}"/>
    <cellStyle name="汇总 2 3 5 2 4 4" xfId="20334" xr:uid="{00000000-0005-0000-0000-0000032A0000}"/>
    <cellStyle name="汇总 2 3 5 2 5" xfId="9313" xr:uid="{00000000-0005-0000-0000-0000042A0000}"/>
    <cellStyle name="汇总 2 3 5 2 5 2" xfId="16124" xr:uid="{00000000-0005-0000-0000-0000052A0000}"/>
    <cellStyle name="汇总 2 3 5 2 5 3" xfId="18215" xr:uid="{00000000-0005-0000-0000-0000062A0000}"/>
    <cellStyle name="汇总 2 3 5 2 5 4" xfId="20250" xr:uid="{00000000-0005-0000-0000-0000072A0000}"/>
    <cellStyle name="汇总 2 3 5 2 6" xfId="11465" xr:uid="{00000000-0005-0000-0000-0000082A0000}"/>
    <cellStyle name="汇总 2 3 5 2 7" xfId="14526" xr:uid="{00000000-0005-0000-0000-0000092A0000}"/>
    <cellStyle name="汇总 2 3 5 2 8" xfId="20125" xr:uid="{00000000-0005-0000-0000-00000A2A0000}"/>
    <cellStyle name="汇总 2 3 5 3" xfId="3400" xr:uid="{00000000-0005-0000-0000-00000B2A0000}"/>
    <cellStyle name="汇总 2 3 5 3 2" xfId="12047" xr:uid="{00000000-0005-0000-0000-00000C2A0000}"/>
    <cellStyle name="汇总 2 3 5 3 3" xfId="10031" xr:uid="{00000000-0005-0000-0000-00000D2A0000}"/>
    <cellStyle name="汇总 2 3 5 3 4" xfId="20584" xr:uid="{00000000-0005-0000-0000-00000E2A0000}"/>
    <cellStyle name="汇总 2 3 5 4" xfId="4990" xr:uid="{00000000-0005-0000-0000-00000F2A0000}"/>
    <cellStyle name="汇总 2 3 5 4 2" xfId="13213" xr:uid="{00000000-0005-0000-0000-0000102A0000}"/>
    <cellStyle name="汇总 2 3 5 4 3" xfId="12165" xr:uid="{00000000-0005-0000-0000-0000112A0000}"/>
    <cellStyle name="汇总 2 3 5 4 4" xfId="19774" xr:uid="{00000000-0005-0000-0000-0000122A0000}"/>
    <cellStyle name="汇总 2 3 5 5" xfId="7331" xr:uid="{00000000-0005-0000-0000-0000132A0000}"/>
    <cellStyle name="汇总 2 3 5 5 2" xfId="14757" xr:uid="{00000000-0005-0000-0000-0000142A0000}"/>
    <cellStyle name="汇总 2 3 5 5 3" xfId="17277" xr:uid="{00000000-0005-0000-0000-0000152A0000}"/>
    <cellStyle name="汇总 2 3 5 5 4" xfId="21541" xr:uid="{00000000-0005-0000-0000-0000162A0000}"/>
    <cellStyle name="汇总 2 3 5 6" xfId="10727" xr:uid="{00000000-0005-0000-0000-0000172A0000}"/>
    <cellStyle name="汇总 2 3 5 7" xfId="14657" xr:uid="{00000000-0005-0000-0000-0000182A0000}"/>
    <cellStyle name="汇总 2 3 5 8" xfId="19871" xr:uid="{00000000-0005-0000-0000-0000192A0000}"/>
    <cellStyle name="汇总 2 3 6" xfId="2703" xr:uid="{00000000-0005-0000-0000-00001A2A0000}"/>
    <cellStyle name="汇总 2 3 6 2" xfId="4262" xr:uid="{00000000-0005-0000-0000-00001B2A0000}"/>
    <cellStyle name="汇总 2 3 6 2 2" xfId="12599" xr:uid="{00000000-0005-0000-0000-00001C2A0000}"/>
    <cellStyle name="汇总 2 3 6 2 3" xfId="15015" xr:uid="{00000000-0005-0000-0000-00001D2A0000}"/>
    <cellStyle name="汇总 2 3 6 2 4" xfId="21120" xr:uid="{00000000-0005-0000-0000-00001E2A0000}"/>
    <cellStyle name="汇总 2 3 6 3" xfId="5852" xr:uid="{00000000-0005-0000-0000-00001F2A0000}"/>
    <cellStyle name="汇总 2 3 6 3 2" xfId="13792" xr:uid="{00000000-0005-0000-0000-0000202A0000}"/>
    <cellStyle name="汇总 2 3 6 3 3" xfId="16834" xr:uid="{00000000-0005-0000-0000-0000212A0000}"/>
    <cellStyle name="汇总 2 3 6 3 4" xfId="19006" xr:uid="{00000000-0005-0000-0000-0000222A0000}"/>
    <cellStyle name="汇总 2 3 6 4" xfId="8557" xr:uid="{00000000-0005-0000-0000-0000232A0000}"/>
    <cellStyle name="汇总 2 3 6 4 2" xfId="15459" xr:uid="{00000000-0005-0000-0000-0000242A0000}"/>
    <cellStyle name="汇总 2 3 6 4 3" xfId="17608" xr:uid="{00000000-0005-0000-0000-0000252A0000}"/>
    <cellStyle name="汇总 2 3 6 4 4" xfId="20045" xr:uid="{00000000-0005-0000-0000-0000262A0000}"/>
    <cellStyle name="汇总 2 3 6 5" xfId="9302" xr:uid="{00000000-0005-0000-0000-0000272A0000}"/>
    <cellStyle name="汇总 2 3 6 5 2" xfId="16113" xr:uid="{00000000-0005-0000-0000-0000282A0000}"/>
    <cellStyle name="汇总 2 3 6 5 3" xfId="18204" xr:uid="{00000000-0005-0000-0000-0000292A0000}"/>
    <cellStyle name="汇总 2 3 6 5 4" xfId="21812" xr:uid="{00000000-0005-0000-0000-00002A2A0000}"/>
    <cellStyle name="汇总 2 3 6 6" xfId="11454" xr:uid="{00000000-0005-0000-0000-00002B2A0000}"/>
    <cellStyle name="汇总 2 3 6 7" xfId="11154" xr:uid="{00000000-0005-0000-0000-00002C2A0000}"/>
    <cellStyle name="汇总 2 3 6 8" xfId="19267" xr:uid="{00000000-0005-0000-0000-00002D2A0000}"/>
    <cellStyle name="汇总 2 3 7" xfId="2906" xr:uid="{00000000-0005-0000-0000-00002E2A0000}"/>
    <cellStyle name="汇总 2 3 7 2" xfId="11643" xr:uid="{00000000-0005-0000-0000-00002F2A0000}"/>
    <cellStyle name="汇总 2 3 7 3" xfId="12347" xr:uid="{00000000-0005-0000-0000-0000302A0000}"/>
    <cellStyle name="汇总 2 3 7 4" xfId="22579" xr:uid="{00000000-0005-0000-0000-0000312A0000}"/>
    <cellStyle name="汇总 2 3 8" xfId="4496" xr:uid="{00000000-0005-0000-0000-0000322A0000}"/>
    <cellStyle name="汇总 2 3 8 2" xfId="12811" xr:uid="{00000000-0005-0000-0000-0000332A0000}"/>
    <cellStyle name="汇总 2 3 8 3" xfId="14988" xr:uid="{00000000-0005-0000-0000-0000342A0000}"/>
    <cellStyle name="汇总 2 3 8 4" xfId="19820" xr:uid="{00000000-0005-0000-0000-0000352A0000}"/>
    <cellStyle name="汇总 2 3 9" xfId="6585" xr:uid="{00000000-0005-0000-0000-0000362A0000}"/>
    <cellStyle name="汇总 2 3 9 2" xfId="14252" xr:uid="{00000000-0005-0000-0000-0000372A0000}"/>
    <cellStyle name="汇总 2 3 9 3" xfId="17007" xr:uid="{00000000-0005-0000-0000-0000382A0000}"/>
    <cellStyle name="汇总 2 3 9 4" xfId="19682" xr:uid="{00000000-0005-0000-0000-0000392A0000}"/>
    <cellStyle name="汇总 2 4" xfId="664" xr:uid="{00000000-0005-0000-0000-00003A2A0000}"/>
    <cellStyle name="汇总 2 4 10" xfId="10243" xr:uid="{00000000-0005-0000-0000-00003B2A0000}"/>
    <cellStyle name="汇总 2 4 11" xfId="15432" xr:uid="{00000000-0005-0000-0000-00003C2A0000}"/>
    <cellStyle name="汇总 2 4 12" xfId="22318" xr:uid="{00000000-0005-0000-0000-00003D2A0000}"/>
    <cellStyle name="汇总 2 4 2" xfId="762" xr:uid="{00000000-0005-0000-0000-00003E2A0000}"/>
    <cellStyle name="汇总 2 4 2 2" xfId="1421" xr:uid="{00000000-0005-0000-0000-00003F2A0000}"/>
    <cellStyle name="汇总 2 4 2 2 2" xfId="2717" xr:uid="{00000000-0005-0000-0000-0000402A0000}"/>
    <cellStyle name="汇总 2 4 2 2 2 2" xfId="4276" xr:uid="{00000000-0005-0000-0000-0000412A0000}"/>
    <cellStyle name="汇总 2 4 2 2 2 2 2" xfId="12613" xr:uid="{00000000-0005-0000-0000-0000422A0000}"/>
    <cellStyle name="汇总 2 4 2 2 2 2 3" xfId="15012" xr:uid="{00000000-0005-0000-0000-0000432A0000}"/>
    <cellStyle name="汇总 2 4 2 2 2 2 4" xfId="19421" xr:uid="{00000000-0005-0000-0000-0000442A0000}"/>
    <cellStyle name="汇总 2 4 2 2 2 3" xfId="5866" xr:uid="{00000000-0005-0000-0000-0000452A0000}"/>
    <cellStyle name="汇总 2 4 2 2 2 3 2" xfId="13806" xr:uid="{00000000-0005-0000-0000-0000462A0000}"/>
    <cellStyle name="汇总 2 4 2 2 2 3 3" xfId="16848" xr:uid="{00000000-0005-0000-0000-0000472A0000}"/>
    <cellStyle name="汇总 2 4 2 2 2 3 4" xfId="19983" xr:uid="{00000000-0005-0000-0000-0000482A0000}"/>
    <cellStyle name="汇总 2 4 2 2 2 4" xfId="8571" xr:uid="{00000000-0005-0000-0000-0000492A0000}"/>
    <cellStyle name="汇总 2 4 2 2 2 4 2" xfId="15473" xr:uid="{00000000-0005-0000-0000-00004A2A0000}"/>
    <cellStyle name="汇总 2 4 2 2 2 4 3" xfId="17622" xr:uid="{00000000-0005-0000-0000-00004B2A0000}"/>
    <cellStyle name="汇总 2 4 2 2 2 4 4" xfId="22059" xr:uid="{00000000-0005-0000-0000-00004C2A0000}"/>
    <cellStyle name="汇总 2 4 2 2 2 5" xfId="9316" xr:uid="{00000000-0005-0000-0000-00004D2A0000}"/>
    <cellStyle name="汇总 2 4 2 2 2 5 2" xfId="16127" xr:uid="{00000000-0005-0000-0000-00004E2A0000}"/>
    <cellStyle name="汇总 2 4 2 2 2 5 3" xfId="18218" xr:uid="{00000000-0005-0000-0000-00004F2A0000}"/>
    <cellStyle name="汇总 2 4 2 2 2 5 4" xfId="21385" xr:uid="{00000000-0005-0000-0000-0000502A0000}"/>
    <cellStyle name="汇总 2 4 2 2 2 6" xfId="11468" xr:uid="{00000000-0005-0000-0000-0000512A0000}"/>
    <cellStyle name="汇总 2 4 2 2 2 7" xfId="14626" xr:uid="{00000000-0005-0000-0000-0000522A0000}"/>
    <cellStyle name="汇总 2 4 2 2 2 8" xfId="21060" xr:uid="{00000000-0005-0000-0000-0000532A0000}"/>
    <cellStyle name="汇总 2 4 2 2 3" xfId="3407" xr:uid="{00000000-0005-0000-0000-0000542A0000}"/>
    <cellStyle name="汇总 2 4 2 2 3 2" xfId="12054" xr:uid="{00000000-0005-0000-0000-0000552A0000}"/>
    <cellStyle name="汇总 2 4 2 2 3 3" xfId="10474" xr:uid="{00000000-0005-0000-0000-0000562A0000}"/>
    <cellStyle name="汇总 2 4 2 2 3 4" xfId="19996" xr:uid="{00000000-0005-0000-0000-0000572A0000}"/>
    <cellStyle name="汇总 2 4 2 2 4" xfId="4997" xr:uid="{00000000-0005-0000-0000-0000582A0000}"/>
    <cellStyle name="汇总 2 4 2 2 4 2" xfId="13220" xr:uid="{00000000-0005-0000-0000-0000592A0000}"/>
    <cellStyle name="汇总 2 4 2 2 4 3" xfId="13330" xr:uid="{00000000-0005-0000-0000-00005A2A0000}"/>
    <cellStyle name="汇总 2 4 2 2 4 4" xfId="18971" xr:uid="{00000000-0005-0000-0000-00005B2A0000}"/>
    <cellStyle name="汇总 2 4 2 2 5" xfId="7338" xr:uid="{00000000-0005-0000-0000-00005C2A0000}"/>
    <cellStyle name="汇总 2 4 2 2 5 2" xfId="14764" xr:uid="{00000000-0005-0000-0000-00005D2A0000}"/>
    <cellStyle name="汇总 2 4 2 2 5 3" xfId="17284" xr:uid="{00000000-0005-0000-0000-00005E2A0000}"/>
    <cellStyle name="汇总 2 4 2 2 5 4" xfId="21014" xr:uid="{00000000-0005-0000-0000-00005F2A0000}"/>
    <cellStyle name="汇总 2 4 2 2 6" xfId="10734" xr:uid="{00000000-0005-0000-0000-0000602A0000}"/>
    <cellStyle name="汇总 2 4 2 2 7" xfId="10620" xr:uid="{00000000-0005-0000-0000-0000612A0000}"/>
    <cellStyle name="汇总 2 4 2 2 8" xfId="22291" xr:uid="{00000000-0005-0000-0000-0000622A0000}"/>
    <cellStyle name="汇总 2 4 2 3" xfId="2716" xr:uid="{00000000-0005-0000-0000-0000632A0000}"/>
    <cellStyle name="汇总 2 4 2 3 2" xfId="4275" xr:uid="{00000000-0005-0000-0000-0000642A0000}"/>
    <cellStyle name="汇总 2 4 2 3 2 2" xfId="12612" xr:uid="{00000000-0005-0000-0000-0000652A0000}"/>
    <cellStyle name="汇总 2 4 2 3 2 3" xfId="14136" xr:uid="{00000000-0005-0000-0000-0000662A0000}"/>
    <cellStyle name="汇总 2 4 2 3 2 4" xfId="19844" xr:uid="{00000000-0005-0000-0000-0000672A0000}"/>
    <cellStyle name="汇总 2 4 2 3 3" xfId="5865" xr:uid="{00000000-0005-0000-0000-0000682A0000}"/>
    <cellStyle name="汇总 2 4 2 3 3 2" xfId="13805" xr:uid="{00000000-0005-0000-0000-0000692A0000}"/>
    <cellStyle name="汇总 2 4 2 3 3 3" xfId="16847" xr:uid="{00000000-0005-0000-0000-00006A2A0000}"/>
    <cellStyle name="汇总 2 4 2 3 3 4" xfId="20618" xr:uid="{00000000-0005-0000-0000-00006B2A0000}"/>
    <cellStyle name="汇总 2 4 2 3 4" xfId="8570" xr:uid="{00000000-0005-0000-0000-00006C2A0000}"/>
    <cellStyle name="汇总 2 4 2 3 4 2" xfId="15472" xr:uid="{00000000-0005-0000-0000-00006D2A0000}"/>
    <cellStyle name="汇总 2 4 2 3 4 3" xfId="17621" xr:uid="{00000000-0005-0000-0000-00006E2A0000}"/>
    <cellStyle name="汇总 2 4 2 3 4 4" xfId="21862" xr:uid="{00000000-0005-0000-0000-00006F2A0000}"/>
    <cellStyle name="汇总 2 4 2 3 5" xfId="9315" xr:uid="{00000000-0005-0000-0000-0000702A0000}"/>
    <cellStyle name="汇总 2 4 2 3 5 2" xfId="16126" xr:uid="{00000000-0005-0000-0000-0000712A0000}"/>
    <cellStyle name="汇总 2 4 2 3 5 3" xfId="18217" xr:uid="{00000000-0005-0000-0000-0000722A0000}"/>
    <cellStyle name="汇总 2 4 2 3 5 4" xfId="19233" xr:uid="{00000000-0005-0000-0000-0000732A0000}"/>
    <cellStyle name="汇总 2 4 2 3 6" xfId="11467" xr:uid="{00000000-0005-0000-0000-0000742A0000}"/>
    <cellStyle name="汇总 2 4 2 3 7" xfId="10485" xr:uid="{00000000-0005-0000-0000-0000752A0000}"/>
    <cellStyle name="汇总 2 4 2 3 8" xfId="22182" xr:uid="{00000000-0005-0000-0000-0000762A0000}"/>
    <cellStyle name="汇总 2 4 2 4" xfId="3007" xr:uid="{00000000-0005-0000-0000-0000772A0000}"/>
    <cellStyle name="汇总 2 4 2 4 2" xfId="11744" xr:uid="{00000000-0005-0000-0000-0000782A0000}"/>
    <cellStyle name="汇总 2 4 2 4 3" xfId="14510" xr:uid="{00000000-0005-0000-0000-0000792A0000}"/>
    <cellStyle name="汇总 2 4 2 4 4" xfId="22669" xr:uid="{00000000-0005-0000-0000-00007A2A0000}"/>
    <cellStyle name="汇总 2 4 2 5" xfId="4597" xr:uid="{00000000-0005-0000-0000-00007B2A0000}"/>
    <cellStyle name="汇总 2 4 2 5 2" xfId="12911" xr:uid="{00000000-0005-0000-0000-00007C2A0000}"/>
    <cellStyle name="汇总 2 4 2 5 3" xfId="13361" xr:uid="{00000000-0005-0000-0000-00007D2A0000}"/>
    <cellStyle name="汇总 2 4 2 5 4" xfId="21731" xr:uid="{00000000-0005-0000-0000-00007E2A0000}"/>
    <cellStyle name="汇总 2 4 2 6" xfId="6717" xr:uid="{00000000-0005-0000-0000-00007F2A0000}"/>
    <cellStyle name="汇总 2 4 2 6 2" xfId="14360" xr:uid="{00000000-0005-0000-0000-0000802A0000}"/>
    <cellStyle name="汇总 2 4 2 6 3" xfId="17086" xr:uid="{00000000-0005-0000-0000-0000812A0000}"/>
    <cellStyle name="汇总 2 4 2 6 4" xfId="22107" xr:uid="{00000000-0005-0000-0000-0000822A0000}"/>
    <cellStyle name="汇总 2 4 2 7" xfId="10323" xr:uid="{00000000-0005-0000-0000-0000832A0000}"/>
    <cellStyle name="汇总 2 4 2 8" xfId="11413" xr:uid="{00000000-0005-0000-0000-0000842A0000}"/>
    <cellStyle name="汇总 2 4 2 9" xfId="22312" xr:uid="{00000000-0005-0000-0000-0000852A0000}"/>
    <cellStyle name="汇总 2 4 3" xfId="1102" xr:uid="{00000000-0005-0000-0000-0000862A0000}"/>
    <cellStyle name="汇总 2 4 3 2" xfId="1422" xr:uid="{00000000-0005-0000-0000-0000872A0000}"/>
    <cellStyle name="汇总 2 4 3 2 2" xfId="2719" xr:uid="{00000000-0005-0000-0000-0000882A0000}"/>
    <cellStyle name="汇总 2 4 3 2 2 2" xfId="4278" xr:uid="{00000000-0005-0000-0000-0000892A0000}"/>
    <cellStyle name="汇总 2 4 3 2 2 2 2" xfId="12615" xr:uid="{00000000-0005-0000-0000-00008A2A0000}"/>
    <cellStyle name="汇总 2 4 3 2 2 2 3" xfId="12231" xr:uid="{00000000-0005-0000-0000-00008B2A0000}"/>
    <cellStyle name="汇总 2 4 3 2 2 2 4" xfId="20784" xr:uid="{00000000-0005-0000-0000-00008C2A0000}"/>
    <cellStyle name="汇总 2 4 3 2 2 3" xfId="5868" xr:uid="{00000000-0005-0000-0000-00008D2A0000}"/>
    <cellStyle name="汇总 2 4 3 2 2 3 2" xfId="13808" xr:uid="{00000000-0005-0000-0000-00008E2A0000}"/>
    <cellStyle name="汇总 2 4 3 2 2 3 3" xfId="16850" xr:uid="{00000000-0005-0000-0000-00008F2A0000}"/>
    <cellStyle name="汇总 2 4 3 2 2 3 4" xfId="19697" xr:uid="{00000000-0005-0000-0000-0000902A0000}"/>
    <cellStyle name="汇总 2 4 3 2 2 4" xfId="8573" xr:uid="{00000000-0005-0000-0000-0000912A0000}"/>
    <cellStyle name="汇总 2 4 3 2 2 4 2" xfId="15475" xr:uid="{00000000-0005-0000-0000-0000922A0000}"/>
    <cellStyle name="汇总 2 4 3 2 2 4 3" xfId="17624" xr:uid="{00000000-0005-0000-0000-0000932A0000}"/>
    <cellStyle name="汇总 2 4 3 2 2 4 4" xfId="20339" xr:uid="{00000000-0005-0000-0000-0000942A0000}"/>
    <cellStyle name="汇总 2 4 3 2 2 5" xfId="9318" xr:uid="{00000000-0005-0000-0000-0000952A0000}"/>
    <cellStyle name="汇总 2 4 3 2 2 5 2" xfId="16129" xr:uid="{00000000-0005-0000-0000-0000962A0000}"/>
    <cellStyle name="汇总 2 4 3 2 2 5 3" xfId="18220" xr:uid="{00000000-0005-0000-0000-0000972A0000}"/>
    <cellStyle name="汇总 2 4 3 2 2 5 4" xfId="20891" xr:uid="{00000000-0005-0000-0000-0000982A0000}"/>
    <cellStyle name="汇总 2 4 3 2 2 6" xfId="11470" xr:uid="{00000000-0005-0000-0000-0000992A0000}"/>
    <cellStyle name="汇总 2 4 3 2 2 7" xfId="14511" xr:uid="{00000000-0005-0000-0000-00009A2A0000}"/>
    <cellStyle name="汇总 2 4 3 2 2 8" xfId="19752" xr:uid="{00000000-0005-0000-0000-00009B2A0000}"/>
    <cellStyle name="汇总 2 4 3 2 3" xfId="3408" xr:uid="{00000000-0005-0000-0000-00009C2A0000}"/>
    <cellStyle name="汇总 2 4 3 2 3 2" xfId="12055" xr:uid="{00000000-0005-0000-0000-00009D2A0000}"/>
    <cellStyle name="汇总 2 4 3 2 3 3" xfId="14404" xr:uid="{00000000-0005-0000-0000-00009E2A0000}"/>
    <cellStyle name="汇总 2 4 3 2 3 4" xfId="22638" xr:uid="{00000000-0005-0000-0000-00009F2A0000}"/>
    <cellStyle name="汇总 2 4 3 2 4" xfId="4998" xr:uid="{00000000-0005-0000-0000-0000A02A0000}"/>
    <cellStyle name="汇总 2 4 3 2 4 2" xfId="13221" xr:uid="{00000000-0005-0000-0000-0000A12A0000}"/>
    <cellStyle name="汇总 2 4 3 2 4 3" xfId="12164" xr:uid="{00000000-0005-0000-0000-0000A22A0000}"/>
    <cellStyle name="汇总 2 4 3 2 4 4" xfId="18888" xr:uid="{00000000-0005-0000-0000-0000A32A0000}"/>
    <cellStyle name="汇总 2 4 3 2 5" xfId="7339" xr:uid="{00000000-0005-0000-0000-0000A42A0000}"/>
    <cellStyle name="汇总 2 4 3 2 5 2" xfId="14765" xr:uid="{00000000-0005-0000-0000-0000A52A0000}"/>
    <cellStyle name="汇总 2 4 3 2 5 3" xfId="17285" xr:uid="{00000000-0005-0000-0000-0000A62A0000}"/>
    <cellStyle name="汇总 2 4 3 2 5 4" xfId="22705" xr:uid="{00000000-0005-0000-0000-0000A72A0000}"/>
    <cellStyle name="汇总 2 4 3 2 6" xfId="10735" xr:uid="{00000000-0005-0000-0000-0000A82A0000}"/>
    <cellStyle name="汇总 2 4 3 2 7" xfId="10222" xr:uid="{00000000-0005-0000-0000-0000A92A0000}"/>
    <cellStyle name="汇总 2 4 3 2 8" xfId="21147" xr:uid="{00000000-0005-0000-0000-0000AA2A0000}"/>
    <cellStyle name="汇总 2 4 3 3" xfId="2718" xr:uid="{00000000-0005-0000-0000-0000AB2A0000}"/>
    <cellStyle name="汇总 2 4 3 3 2" xfId="4277" xr:uid="{00000000-0005-0000-0000-0000AC2A0000}"/>
    <cellStyle name="汇总 2 4 3 3 2 2" xfId="12614" xr:uid="{00000000-0005-0000-0000-0000AD2A0000}"/>
    <cellStyle name="汇总 2 4 3 3 2 3" xfId="13398" xr:uid="{00000000-0005-0000-0000-0000AE2A0000}"/>
    <cellStyle name="汇总 2 4 3 3 2 4" xfId="21743" xr:uid="{00000000-0005-0000-0000-0000AF2A0000}"/>
    <cellStyle name="汇总 2 4 3 3 3" xfId="5867" xr:uid="{00000000-0005-0000-0000-0000B02A0000}"/>
    <cellStyle name="汇总 2 4 3 3 3 2" xfId="13807" xr:uid="{00000000-0005-0000-0000-0000B12A0000}"/>
    <cellStyle name="汇总 2 4 3 3 3 3" xfId="16849" xr:uid="{00000000-0005-0000-0000-0000B22A0000}"/>
    <cellStyle name="汇总 2 4 3 3 3 4" xfId="22128" xr:uid="{00000000-0005-0000-0000-0000B32A0000}"/>
    <cellStyle name="汇总 2 4 3 3 4" xfId="8572" xr:uid="{00000000-0005-0000-0000-0000B42A0000}"/>
    <cellStyle name="汇总 2 4 3 3 4 2" xfId="15474" xr:uid="{00000000-0005-0000-0000-0000B52A0000}"/>
    <cellStyle name="汇总 2 4 3 3 4 3" xfId="17623" xr:uid="{00000000-0005-0000-0000-0000B62A0000}"/>
    <cellStyle name="汇总 2 4 3 3 4 4" xfId="20979" xr:uid="{00000000-0005-0000-0000-0000B72A0000}"/>
    <cellStyle name="汇总 2 4 3 3 5" xfId="9317" xr:uid="{00000000-0005-0000-0000-0000B82A0000}"/>
    <cellStyle name="汇总 2 4 3 3 5 2" xfId="16128" xr:uid="{00000000-0005-0000-0000-0000B92A0000}"/>
    <cellStyle name="汇总 2 4 3 3 5 3" xfId="18219" xr:uid="{00000000-0005-0000-0000-0000BA2A0000}"/>
    <cellStyle name="汇总 2 4 3 3 5 4" xfId="21972" xr:uid="{00000000-0005-0000-0000-0000BB2A0000}"/>
    <cellStyle name="汇总 2 4 3 3 6" xfId="11469" xr:uid="{00000000-0005-0000-0000-0000BC2A0000}"/>
    <cellStyle name="汇总 2 4 3 3 7" xfId="14508" xr:uid="{00000000-0005-0000-0000-0000BD2A0000}"/>
    <cellStyle name="汇总 2 4 3 3 8" xfId="20418" xr:uid="{00000000-0005-0000-0000-0000BE2A0000}"/>
    <cellStyle name="汇总 2 4 3 4" xfId="3177" xr:uid="{00000000-0005-0000-0000-0000BF2A0000}"/>
    <cellStyle name="汇总 2 4 3 4 2" xfId="11892" xr:uid="{00000000-0005-0000-0000-0000C02A0000}"/>
    <cellStyle name="汇总 2 4 3 4 3" xfId="10447" xr:uid="{00000000-0005-0000-0000-0000C12A0000}"/>
    <cellStyle name="汇总 2 4 3 4 4" xfId="20192" xr:uid="{00000000-0005-0000-0000-0000C22A0000}"/>
    <cellStyle name="汇总 2 4 3 5" xfId="4767" xr:uid="{00000000-0005-0000-0000-0000C32A0000}"/>
    <cellStyle name="汇总 2 4 3 5 2" xfId="13057" xr:uid="{00000000-0005-0000-0000-0000C42A0000}"/>
    <cellStyle name="汇总 2 4 3 5 3" xfId="10406" xr:uid="{00000000-0005-0000-0000-0000C52A0000}"/>
    <cellStyle name="汇总 2 4 3 5 4" xfId="19292" xr:uid="{00000000-0005-0000-0000-0000C62A0000}"/>
    <cellStyle name="汇总 2 4 3 6" xfId="7023" xr:uid="{00000000-0005-0000-0000-0000C72A0000}"/>
    <cellStyle name="汇总 2 4 3 6 2" xfId="14570" xr:uid="{00000000-0005-0000-0000-0000C82A0000}"/>
    <cellStyle name="汇总 2 4 3 6 3" xfId="17151" xr:uid="{00000000-0005-0000-0000-0000C92A0000}"/>
    <cellStyle name="汇总 2 4 3 6 4" xfId="22487" xr:uid="{00000000-0005-0000-0000-0000CA2A0000}"/>
    <cellStyle name="汇总 2 4 3 7" xfId="10535" xr:uid="{00000000-0005-0000-0000-0000CB2A0000}"/>
    <cellStyle name="汇总 2 4 3 8" xfId="10630" xr:uid="{00000000-0005-0000-0000-0000CC2A0000}"/>
    <cellStyle name="汇总 2 4 3 9" xfId="22308" xr:uid="{00000000-0005-0000-0000-0000CD2A0000}"/>
    <cellStyle name="汇总 2 4 4" xfId="1420" xr:uid="{00000000-0005-0000-0000-0000CE2A0000}"/>
    <cellStyle name="汇总 2 4 4 2" xfId="2720" xr:uid="{00000000-0005-0000-0000-0000CF2A0000}"/>
    <cellStyle name="汇总 2 4 4 2 2" xfId="4279" xr:uid="{00000000-0005-0000-0000-0000D02A0000}"/>
    <cellStyle name="汇总 2 4 4 2 2 2" xfId="12616" xr:uid="{00000000-0005-0000-0000-0000D12A0000}"/>
    <cellStyle name="汇总 2 4 4 2 2 3" xfId="10984" xr:uid="{00000000-0005-0000-0000-0000D22A0000}"/>
    <cellStyle name="汇总 2 4 4 2 2 4" xfId="20140" xr:uid="{00000000-0005-0000-0000-0000D32A0000}"/>
    <cellStyle name="汇总 2 4 4 2 3" xfId="5869" xr:uid="{00000000-0005-0000-0000-0000D42A0000}"/>
    <cellStyle name="汇总 2 4 4 2 3 2" xfId="13809" xr:uid="{00000000-0005-0000-0000-0000D52A0000}"/>
    <cellStyle name="汇总 2 4 4 2 3 3" xfId="16851" xr:uid="{00000000-0005-0000-0000-0000D62A0000}"/>
    <cellStyle name="汇总 2 4 4 2 3 4" xfId="22127" xr:uid="{00000000-0005-0000-0000-0000D72A0000}"/>
    <cellStyle name="汇总 2 4 4 2 4" xfId="8574" xr:uid="{00000000-0005-0000-0000-0000D82A0000}"/>
    <cellStyle name="汇总 2 4 4 2 4 2" xfId="15476" xr:uid="{00000000-0005-0000-0000-0000D92A0000}"/>
    <cellStyle name="汇总 2 4 4 2 4 3" xfId="17625" xr:uid="{00000000-0005-0000-0000-0000DA2A0000}"/>
    <cellStyle name="汇总 2 4 4 2 4 4" xfId="19626" xr:uid="{00000000-0005-0000-0000-0000DB2A0000}"/>
    <cellStyle name="汇总 2 4 4 2 5" xfId="9319" xr:uid="{00000000-0005-0000-0000-0000DC2A0000}"/>
    <cellStyle name="汇总 2 4 4 2 5 2" xfId="16130" xr:uid="{00000000-0005-0000-0000-0000DD2A0000}"/>
    <cellStyle name="汇总 2 4 4 2 5 3" xfId="18221" xr:uid="{00000000-0005-0000-0000-0000DE2A0000}"/>
    <cellStyle name="汇总 2 4 4 2 5 4" xfId="20248" xr:uid="{00000000-0005-0000-0000-0000DF2A0000}"/>
    <cellStyle name="汇总 2 4 4 2 6" xfId="11471" xr:uid="{00000000-0005-0000-0000-0000E02A0000}"/>
    <cellStyle name="汇总 2 4 4 2 7" xfId="10472" xr:uid="{00000000-0005-0000-0000-0000E12A0000}"/>
    <cellStyle name="汇总 2 4 4 2 8" xfId="19269" xr:uid="{00000000-0005-0000-0000-0000E22A0000}"/>
    <cellStyle name="汇总 2 4 4 3" xfId="3406" xr:uid="{00000000-0005-0000-0000-0000E32A0000}"/>
    <cellStyle name="汇总 2 4 4 3 2" xfId="12053" xr:uid="{00000000-0005-0000-0000-0000E42A0000}"/>
    <cellStyle name="汇总 2 4 4 3 3" xfId="14513" xr:uid="{00000000-0005-0000-0000-0000E52A0000}"/>
    <cellStyle name="汇总 2 4 4 3 4" xfId="20633" xr:uid="{00000000-0005-0000-0000-0000E62A0000}"/>
    <cellStyle name="汇总 2 4 4 4" xfId="4996" xr:uid="{00000000-0005-0000-0000-0000E72A0000}"/>
    <cellStyle name="汇总 2 4 4 4 2" xfId="13219" xr:uid="{00000000-0005-0000-0000-0000E82A0000}"/>
    <cellStyle name="汇总 2 4 4 4 3" xfId="14941" xr:uid="{00000000-0005-0000-0000-0000E92A0000}"/>
    <cellStyle name="汇总 2 4 4 4 4" xfId="19275" xr:uid="{00000000-0005-0000-0000-0000EA2A0000}"/>
    <cellStyle name="汇总 2 4 4 5" xfId="7337" xr:uid="{00000000-0005-0000-0000-0000EB2A0000}"/>
    <cellStyle name="汇总 2 4 4 5 2" xfId="14763" xr:uid="{00000000-0005-0000-0000-0000EC2A0000}"/>
    <cellStyle name="汇总 2 4 4 5 3" xfId="17283" xr:uid="{00000000-0005-0000-0000-0000ED2A0000}"/>
    <cellStyle name="汇总 2 4 4 5 4" xfId="22736" xr:uid="{00000000-0005-0000-0000-0000EE2A0000}"/>
    <cellStyle name="汇总 2 4 4 6" xfId="10733" xr:uid="{00000000-0005-0000-0000-0000EF2A0000}"/>
    <cellStyle name="汇总 2 4 4 7" xfId="10621" xr:uid="{00000000-0005-0000-0000-0000F02A0000}"/>
    <cellStyle name="汇总 2 4 4 8" xfId="22609" xr:uid="{00000000-0005-0000-0000-0000F12A0000}"/>
    <cellStyle name="汇总 2 4 5" xfId="2715" xr:uid="{00000000-0005-0000-0000-0000F22A0000}"/>
    <cellStyle name="汇总 2 4 5 2" xfId="4274" xr:uid="{00000000-0005-0000-0000-0000F32A0000}"/>
    <cellStyle name="汇总 2 4 5 2 2" xfId="12611" xr:uid="{00000000-0005-0000-0000-0000F42A0000}"/>
    <cellStyle name="汇总 2 4 5 2 3" xfId="10390" xr:uid="{00000000-0005-0000-0000-0000F52A0000}"/>
    <cellStyle name="汇总 2 4 5 2 4" xfId="20482" xr:uid="{00000000-0005-0000-0000-0000F62A0000}"/>
    <cellStyle name="汇总 2 4 5 3" xfId="5864" xr:uid="{00000000-0005-0000-0000-0000F72A0000}"/>
    <cellStyle name="汇总 2 4 5 3 2" xfId="13804" xr:uid="{00000000-0005-0000-0000-0000F82A0000}"/>
    <cellStyle name="汇总 2 4 5 3 3" xfId="16846" xr:uid="{00000000-0005-0000-0000-0000F92A0000}"/>
    <cellStyle name="汇总 2 4 5 3 4" xfId="20621" xr:uid="{00000000-0005-0000-0000-0000FA2A0000}"/>
    <cellStyle name="汇总 2 4 5 4" xfId="8569" xr:uid="{00000000-0005-0000-0000-0000FB2A0000}"/>
    <cellStyle name="汇总 2 4 5 4 2" xfId="15471" xr:uid="{00000000-0005-0000-0000-0000FC2A0000}"/>
    <cellStyle name="汇总 2 4 5 4 3" xfId="17620" xr:uid="{00000000-0005-0000-0000-0000FD2A0000}"/>
    <cellStyle name="汇总 2 4 5 4 4" xfId="19621" xr:uid="{00000000-0005-0000-0000-0000FE2A0000}"/>
    <cellStyle name="汇总 2 4 5 5" xfId="9314" xr:uid="{00000000-0005-0000-0000-0000FF2A0000}"/>
    <cellStyle name="汇总 2 4 5 5 2" xfId="16125" xr:uid="{00000000-0005-0000-0000-0000002B0000}"/>
    <cellStyle name="汇总 2 4 5 5 3" xfId="18216" xr:uid="{00000000-0005-0000-0000-0000012B0000}"/>
    <cellStyle name="汇总 2 4 5 5 4" xfId="19539" xr:uid="{00000000-0005-0000-0000-0000022B0000}"/>
    <cellStyle name="汇总 2 4 5 6" xfId="11466" xr:uid="{00000000-0005-0000-0000-0000032B0000}"/>
    <cellStyle name="汇总 2 4 5 7" xfId="14523" xr:uid="{00000000-0005-0000-0000-0000042B0000}"/>
    <cellStyle name="汇总 2 4 5 8" xfId="22595" xr:uid="{00000000-0005-0000-0000-0000052B0000}"/>
    <cellStyle name="汇总 2 4 6" xfId="2931" xr:uid="{00000000-0005-0000-0000-0000062B0000}"/>
    <cellStyle name="汇总 2 4 6 2" xfId="11668" xr:uid="{00000000-0005-0000-0000-0000072B0000}"/>
    <cellStyle name="汇总 2 4 6 3" xfId="12799" xr:uid="{00000000-0005-0000-0000-0000082B0000}"/>
    <cellStyle name="汇总 2 4 6 4" xfId="19088" xr:uid="{00000000-0005-0000-0000-0000092B0000}"/>
    <cellStyle name="汇总 2 4 7" xfId="4521" xr:uid="{00000000-0005-0000-0000-00000A2B0000}"/>
    <cellStyle name="汇总 2 4 7 2" xfId="12835" xr:uid="{00000000-0005-0000-0000-00000B2B0000}"/>
    <cellStyle name="汇总 2 4 7 3" xfId="12975" xr:uid="{00000000-0005-0000-0000-00000C2B0000}"/>
    <cellStyle name="汇总 2 4 7 4" xfId="21095" xr:uid="{00000000-0005-0000-0000-00000D2B0000}"/>
    <cellStyle name="汇总 2 4 8" xfId="6629" xr:uid="{00000000-0005-0000-0000-00000E2B0000}"/>
    <cellStyle name="汇总 2 4 8 2" xfId="14284" xr:uid="{00000000-0005-0000-0000-00000F2B0000}"/>
    <cellStyle name="汇总 2 4 8 3" xfId="17026" xr:uid="{00000000-0005-0000-0000-0000102B0000}"/>
    <cellStyle name="汇总 2 4 8 4" xfId="21037" xr:uid="{00000000-0005-0000-0000-0000112B0000}"/>
    <cellStyle name="汇总 2 4 9" xfId="8801" xr:uid="{00000000-0005-0000-0000-0000122B0000}"/>
    <cellStyle name="汇总 2 4 9 2" xfId="15643" xr:uid="{00000000-0005-0000-0000-0000132B0000}"/>
    <cellStyle name="汇总 2 4 9 3" xfId="17817" xr:uid="{00000000-0005-0000-0000-0000142B0000}"/>
    <cellStyle name="汇总 2 4 9 4" xfId="19597" xr:uid="{00000000-0005-0000-0000-0000152B0000}"/>
    <cellStyle name="汇总 2 5" xfId="1403" xr:uid="{00000000-0005-0000-0000-0000162B0000}"/>
    <cellStyle name="汇总 2 5 2" xfId="2721" xr:uid="{00000000-0005-0000-0000-0000172B0000}"/>
    <cellStyle name="汇总 2 5 2 2" xfId="4280" xr:uid="{00000000-0005-0000-0000-0000182B0000}"/>
    <cellStyle name="汇总 2 5 2 2 2" xfId="12617" xr:uid="{00000000-0005-0000-0000-0000192B0000}"/>
    <cellStyle name="汇总 2 5 2 2 3" xfId="14424" xr:uid="{00000000-0005-0000-0000-00001A2B0000}"/>
    <cellStyle name="汇总 2 5 2 2 4" xfId="22267" xr:uid="{00000000-0005-0000-0000-00001B2B0000}"/>
    <cellStyle name="汇总 2 5 2 3" xfId="5870" xr:uid="{00000000-0005-0000-0000-00001C2B0000}"/>
    <cellStyle name="汇总 2 5 2 3 2" xfId="13810" xr:uid="{00000000-0005-0000-0000-00001D2B0000}"/>
    <cellStyle name="汇总 2 5 2 3 3" xfId="16852" xr:uid="{00000000-0005-0000-0000-00001E2B0000}"/>
    <cellStyle name="汇总 2 5 2 3 4" xfId="19696" xr:uid="{00000000-0005-0000-0000-00001F2B0000}"/>
    <cellStyle name="汇总 2 5 2 4" xfId="8575" xr:uid="{00000000-0005-0000-0000-0000202B0000}"/>
    <cellStyle name="汇总 2 5 2 4 2" xfId="15477" xr:uid="{00000000-0005-0000-0000-0000212B0000}"/>
    <cellStyle name="汇总 2 5 2 4 3" xfId="17626" xr:uid="{00000000-0005-0000-0000-0000222B0000}"/>
    <cellStyle name="汇总 2 5 2 4 4" xfId="19430" xr:uid="{00000000-0005-0000-0000-0000232B0000}"/>
    <cellStyle name="汇总 2 5 2 5" xfId="9320" xr:uid="{00000000-0005-0000-0000-0000242B0000}"/>
    <cellStyle name="汇总 2 5 2 5 2" xfId="16131" xr:uid="{00000000-0005-0000-0000-0000252B0000}"/>
    <cellStyle name="汇总 2 5 2 5 3" xfId="18222" xr:uid="{00000000-0005-0000-0000-0000262B0000}"/>
    <cellStyle name="汇总 2 5 2 5 4" xfId="19537" xr:uid="{00000000-0005-0000-0000-0000272B0000}"/>
    <cellStyle name="汇总 2 5 2 6" xfId="11472" xr:uid="{00000000-0005-0000-0000-0000282B0000}"/>
    <cellStyle name="汇总 2 5 2 7" xfId="10469" xr:uid="{00000000-0005-0000-0000-0000292B0000}"/>
    <cellStyle name="汇总 2 5 2 8" xfId="19222" xr:uid="{00000000-0005-0000-0000-00002A2B0000}"/>
    <cellStyle name="汇总 2 5 3" xfId="3389" xr:uid="{00000000-0005-0000-0000-00002B2B0000}"/>
    <cellStyle name="汇总 2 5 3 2" xfId="12036" xr:uid="{00000000-0005-0000-0000-00002C2B0000}"/>
    <cellStyle name="汇总 2 5 3 3" xfId="14083" xr:uid="{00000000-0005-0000-0000-00002D2B0000}"/>
    <cellStyle name="汇总 2 5 3 4" xfId="22648" xr:uid="{00000000-0005-0000-0000-00002E2B0000}"/>
    <cellStyle name="汇总 2 5 4" xfId="4979" xr:uid="{00000000-0005-0000-0000-00002F2B0000}"/>
    <cellStyle name="汇总 2 5 4 2" xfId="13202" xr:uid="{00000000-0005-0000-0000-0000302B0000}"/>
    <cellStyle name="汇总 2 5 4 3" xfId="12161" xr:uid="{00000000-0005-0000-0000-0000312B0000}"/>
    <cellStyle name="汇总 2 5 4 4" xfId="19776" xr:uid="{00000000-0005-0000-0000-0000322B0000}"/>
    <cellStyle name="汇总 2 5 5" xfId="7320" xr:uid="{00000000-0005-0000-0000-0000332B0000}"/>
    <cellStyle name="汇总 2 5 5 2" xfId="14746" xr:uid="{00000000-0005-0000-0000-0000342B0000}"/>
    <cellStyle name="汇总 2 5 5 3" xfId="17266" xr:uid="{00000000-0005-0000-0000-0000352B0000}"/>
    <cellStyle name="汇总 2 5 5 4" xfId="22689" xr:uid="{00000000-0005-0000-0000-0000362B0000}"/>
    <cellStyle name="汇总 2 5 6" xfId="10716" xr:uid="{00000000-0005-0000-0000-0000372B0000}"/>
    <cellStyle name="汇总 2 5 7" xfId="14658" xr:uid="{00000000-0005-0000-0000-0000382B0000}"/>
    <cellStyle name="汇总 2 5 8" xfId="22293" xr:uid="{00000000-0005-0000-0000-0000392B0000}"/>
    <cellStyle name="汇总 2 6" xfId="1545" xr:uid="{00000000-0005-0000-0000-00003A2B0000}"/>
    <cellStyle name="汇总 2 6 2" xfId="2722" xr:uid="{00000000-0005-0000-0000-00003B2B0000}"/>
    <cellStyle name="汇总 2 6 2 2" xfId="4281" xr:uid="{00000000-0005-0000-0000-00003C2B0000}"/>
    <cellStyle name="汇总 2 6 2 2 2" xfId="12618" xr:uid="{00000000-0005-0000-0000-00003D2B0000}"/>
    <cellStyle name="汇总 2 6 2 2 3" xfId="12960" xr:uid="{00000000-0005-0000-0000-00003E2B0000}"/>
    <cellStyle name="汇总 2 6 2 2 4" xfId="21123" xr:uid="{00000000-0005-0000-0000-00003F2B0000}"/>
    <cellStyle name="汇总 2 6 2 3" xfId="5871" xr:uid="{00000000-0005-0000-0000-0000402B0000}"/>
    <cellStyle name="汇总 2 6 2 3 2" xfId="13811" xr:uid="{00000000-0005-0000-0000-0000412B0000}"/>
    <cellStyle name="汇总 2 6 2 3 3" xfId="16853" xr:uid="{00000000-0005-0000-0000-0000422B0000}"/>
    <cellStyle name="汇总 2 6 2 3 4" xfId="21499" xr:uid="{00000000-0005-0000-0000-0000432B0000}"/>
    <cellStyle name="汇总 2 6 2 4" xfId="8576" xr:uid="{00000000-0005-0000-0000-0000442B0000}"/>
    <cellStyle name="汇总 2 6 2 4 2" xfId="15478" xr:uid="{00000000-0005-0000-0000-0000452B0000}"/>
    <cellStyle name="汇总 2 6 2 4 3" xfId="17627" xr:uid="{00000000-0005-0000-0000-0000462B0000}"/>
    <cellStyle name="汇总 2 6 2 4 4" xfId="21826" xr:uid="{00000000-0005-0000-0000-0000472B0000}"/>
    <cellStyle name="汇总 2 6 2 5" xfId="9321" xr:uid="{00000000-0005-0000-0000-0000482B0000}"/>
    <cellStyle name="汇总 2 6 2 5 2" xfId="16132" xr:uid="{00000000-0005-0000-0000-0000492B0000}"/>
    <cellStyle name="汇总 2 6 2 5 3" xfId="18223" xr:uid="{00000000-0005-0000-0000-00004A2B0000}"/>
    <cellStyle name="汇总 2 6 2 5 4" xfId="21683" xr:uid="{00000000-0005-0000-0000-00004B2B0000}"/>
    <cellStyle name="汇总 2 6 2 6" xfId="11473" xr:uid="{00000000-0005-0000-0000-00004C2B0000}"/>
    <cellStyle name="汇总 2 6 2 7" xfId="10591" xr:uid="{00000000-0005-0000-0000-00004D2B0000}"/>
    <cellStyle name="汇总 2 6 2 8" xfId="21554" xr:uid="{00000000-0005-0000-0000-00004E2B0000}"/>
    <cellStyle name="汇总 2 6 3" xfId="3474" xr:uid="{00000000-0005-0000-0000-00004F2B0000}"/>
    <cellStyle name="汇总 2 6 3 2" xfId="12117" xr:uid="{00000000-0005-0000-0000-0000502B0000}"/>
    <cellStyle name="汇总 2 6 3 3" xfId="10425" xr:uid="{00000000-0005-0000-0000-0000512B0000}"/>
    <cellStyle name="汇总 2 6 3 4" xfId="19939" xr:uid="{00000000-0005-0000-0000-0000522B0000}"/>
    <cellStyle name="汇总 2 6 4" xfId="5064" xr:uid="{00000000-0005-0000-0000-0000532B0000}"/>
    <cellStyle name="汇总 2 6 4 2" xfId="13283" xr:uid="{00000000-0005-0000-0000-0000542B0000}"/>
    <cellStyle name="汇总 2 6 4 3" xfId="12154" xr:uid="{00000000-0005-0000-0000-0000552B0000}"/>
    <cellStyle name="汇总 2 6 4 4" xfId="19762" xr:uid="{00000000-0005-0000-0000-0000562B0000}"/>
    <cellStyle name="汇总 2 6 5" xfId="7462" xr:uid="{00000000-0005-0000-0000-0000572B0000}"/>
    <cellStyle name="汇总 2 6 5 2" xfId="14852" xr:uid="{00000000-0005-0000-0000-0000582B0000}"/>
    <cellStyle name="汇总 2 6 5 3" xfId="17347" xr:uid="{00000000-0005-0000-0000-0000592B0000}"/>
    <cellStyle name="汇总 2 6 5 4" xfId="19131" xr:uid="{00000000-0005-0000-0000-00005A2B0000}"/>
    <cellStyle name="汇总 2 6 6" xfId="10824" xr:uid="{00000000-0005-0000-0000-00005B2B0000}"/>
    <cellStyle name="汇总 2 6 7" xfId="14165" xr:uid="{00000000-0005-0000-0000-00005C2B0000}"/>
    <cellStyle name="汇总 2 6 8" xfId="20658" xr:uid="{00000000-0005-0000-0000-00005D2B0000}"/>
    <cellStyle name="汇总 2 7" xfId="1664" xr:uid="{00000000-0005-0000-0000-00005E2B0000}"/>
    <cellStyle name="汇总 2 7 2" xfId="2723" xr:uid="{00000000-0005-0000-0000-00005F2B0000}"/>
    <cellStyle name="汇总 2 7 2 2" xfId="4282" xr:uid="{00000000-0005-0000-0000-0000602B0000}"/>
    <cellStyle name="汇总 2 7 2 2 2" xfId="12619" xr:uid="{00000000-0005-0000-0000-0000612B0000}"/>
    <cellStyle name="汇总 2 7 2 2 3" xfId="11792" xr:uid="{00000000-0005-0000-0000-0000622B0000}"/>
    <cellStyle name="汇总 2 7 2 2 4" xfId="20481" xr:uid="{00000000-0005-0000-0000-0000632B0000}"/>
    <cellStyle name="汇总 2 7 2 3" xfId="5872" xr:uid="{00000000-0005-0000-0000-0000642B0000}"/>
    <cellStyle name="汇总 2 7 2 3 2" xfId="13812" xr:uid="{00000000-0005-0000-0000-0000652B0000}"/>
    <cellStyle name="汇总 2 7 2 3 3" xfId="16854" xr:uid="{00000000-0005-0000-0000-0000662B0000}"/>
    <cellStyle name="汇总 2 7 2 3 4" xfId="21514" xr:uid="{00000000-0005-0000-0000-0000672B0000}"/>
    <cellStyle name="汇总 2 7 2 4" xfId="8577" xr:uid="{00000000-0005-0000-0000-0000682B0000}"/>
    <cellStyle name="汇总 2 7 2 4 2" xfId="15479" xr:uid="{00000000-0005-0000-0000-0000692B0000}"/>
    <cellStyle name="汇总 2 7 2 4 3" xfId="17628" xr:uid="{00000000-0005-0000-0000-00006A2B0000}"/>
    <cellStyle name="汇总 2 7 2 4 4" xfId="22058" xr:uid="{00000000-0005-0000-0000-00006B2B0000}"/>
    <cellStyle name="汇总 2 7 2 5" xfId="9322" xr:uid="{00000000-0005-0000-0000-00006C2B0000}"/>
    <cellStyle name="汇总 2 7 2 5 2" xfId="16133" xr:uid="{00000000-0005-0000-0000-00006D2B0000}"/>
    <cellStyle name="汇总 2 7 2 5 3" xfId="18224" xr:uid="{00000000-0005-0000-0000-00006E2B0000}"/>
    <cellStyle name="汇总 2 7 2 5 4" xfId="20753" xr:uid="{00000000-0005-0000-0000-00006F2B0000}"/>
    <cellStyle name="汇总 2 7 2 6" xfId="11474" xr:uid="{00000000-0005-0000-0000-0000702B0000}"/>
    <cellStyle name="汇总 2 7 2 7" xfId="10488" xr:uid="{00000000-0005-0000-0000-0000712B0000}"/>
    <cellStyle name="汇总 2 7 2 8" xfId="20668" xr:uid="{00000000-0005-0000-0000-0000722B0000}"/>
    <cellStyle name="汇总 2 7 3" xfId="3488" xr:uid="{00000000-0005-0000-0000-0000732B0000}"/>
    <cellStyle name="汇总 2 7 3 2" xfId="12131" xr:uid="{00000000-0005-0000-0000-0000742B0000}"/>
    <cellStyle name="汇总 2 7 3 3" xfId="10198" xr:uid="{00000000-0005-0000-0000-0000752B0000}"/>
    <cellStyle name="汇总 2 7 3 4" xfId="22360" xr:uid="{00000000-0005-0000-0000-0000762B0000}"/>
    <cellStyle name="汇总 2 7 4" xfId="5078" xr:uid="{00000000-0005-0000-0000-0000772B0000}"/>
    <cellStyle name="汇总 2 7 4 2" xfId="13297" xr:uid="{00000000-0005-0000-0000-0000782B0000}"/>
    <cellStyle name="汇总 2 7 4 3" xfId="12152" xr:uid="{00000000-0005-0000-0000-0000792B0000}"/>
    <cellStyle name="汇总 2 7 4 4" xfId="20425" xr:uid="{00000000-0005-0000-0000-00007A2B0000}"/>
    <cellStyle name="汇总 2 7 5" xfId="7577" xr:uid="{00000000-0005-0000-0000-00007B2B0000}"/>
    <cellStyle name="汇总 2 7 5 2" xfId="14902" xr:uid="{00000000-0005-0000-0000-00007C2B0000}"/>
    <cellStyle name="汇总 2 7 5 3" xfId="17358" xr:uid="{00000000-0005-0000-0000-00007D2B0000}"/>
    <cellStyle name="汇总 2 7 5 4" xfId="20724" xr:uid="{00000000-0005-0000-0000-00007E2B0000}"/>
    <cellStyle name="汇总 2 7 6" xfId="10874" xr:uid="{00000000-0005-0000-0000-00007F2B0000}"/>
    <cellStyle name="汇总 2 7 7" xfId="15230" xr:uid="{00000000-0005-0000-0000-0000802B0000}"/>
    <cellStyle name="汇总 2 7 8" xfId="19980" xr:uid="{00000000-0005-0000-0000-0000812B0000}"/>
    <cellStyle name="汇总 2 8" xfId="2682" xr:uid="{00000000-0005-0000-0000-0000822B0000}"/>
    <cellStyle name="汇总 2 8 2" xfId="4241" xr:uid="{00000000-0005-0000-0000-0000832B0000}"/>
    <cellStyle name="汇总 2 8 2 2" xfId="12578" xr:uid="{00000000-0005-0000-0000-0000842B0000}"/>
    <cellStyle name="汇总 2 8 2 3" xfId="12959" xr:uid="{00000000-0005-0000-0000-0000852B0000}"/>
    <cellStyle name="汇总 2 8 2 4" xfId="21128" xr:uid="{00000000-0005-0000-0000-0000862B0000}"/>
    <cellStyle name="汇总 2 8 3" xfId="5831" xr:uid="{00000000-0005-0000-0000-0000872B0000}"/>
    <cellStyle name="汇总 2 8 3 2" xfId="13771" xr:uid="{00000000-0005-0000-0000-0000882B0000}"/>
    <cellStyle name="汇总 2 8 3 3" xfId="16813" xr:uid="{00000000-0005-0000-0000-0000892B0000}"/>
    <cellStyle name="汇总 2 8 3 4" xfId="22133" xr:uid="{00000000-0005-0000-0000-00008A2B0000}"/>
    <cellStyle name="汇总 2 8 4" xfId="8536" xr:uid="{00000000-0005-0000-0000-00008B2B0000}"/>
    <cellStyle name="汇总 2 8 4 2" xfId="15438" xr:uid="{00000000-0005-0000-0000-00008C2B0000}"/>
    <cellStyle name="汇总 2 8 4 3" xfId="17587" xr:uid="{00000000-0005-0000-0000-00008D2B0000}"/>
    <cellStyle name="汇总 2 8 4 4" xfId="21828" xr:uid="{00000000-0005-0000-0000-00008E2B0000}"/>
    <cellStyle name="汇总 2 8 5" xfId="9281" xr:uid="{00000000-0005-0000-0000-00008F2B0000}"/>
    <cellStyle name="汇总 2 8 5 2" xfId="16092" xr:uid="{00000000-0005-0000-0000-0000902B0000}"/>
    <cellStyle name="汇总 2 8 5 3" xfId="18183" xr:uid="{00000000-0005-0000-0000-0000912B0000}"/>
    <cellStyle name="汇总 2 8 5 4" xfId="21668" xr:uid="{00000000-0005-0000-0000-0000922B0000}"/>
    <cellStyle name="汇总 2 8 6" xfId="11433" xr:uid="{00000000-0005-0000-0000-0000932B0000}"/>
    <cellStyle name="汇总 2 8 7" xfId="14398" xr:uid="{00000000-0005-0000-0000-0000942B0000}"/>
    <cellStyle name="汇总 2 8 8" xfId="20420" xr:uid="{00000000-0005-0000-0000-0000952B0000}"/>
    <cellStyle name="汇总 2 9" xfId="2877" xr:uid="{00000000-0005-0000-0000-0000962B0000}"/>
    <cellStyle name="汇总 2 9 2" xfId="11615" xr:uid="{00000000-0005-0000-0000-0000972B0000}"/>
    <cellStyle name="汇总 2 9 3" xfId="15149" xr:uid="{00000000-0005-0000-0000-0000982B0000}"/>
    <cellStyle name="汇总 2 9 4" xfId="22473" xr:uid="{00000000-0005-0000-0000-0000992B0000}"/>
    <cellStyle name="汇总 3" xfId="296" xr:uid="{00000000-0005-0000-0000-00009A2B0000}"/>
    <cellStyle name="汇总 3 10" xfId="4468" xr:uid="{00000000-0005-0000-0000-00009B2B0000}"/>
    <cellStyle name="汇总 3 10 2" xfId="12783" xr:uid="{00000000-0005-0000-0000-00009C2B0000}"/>
    <cellStyle name="汇总 3 10 3" xfId="12967" xr:uid="{00000000-0005-0000-0000-00009D2B0000}"/>
    <cellStyle name="汇总 3 10 4" xfId="20460" xr:uid="{00000000-0005-0000-0000-00009E2B0000}"/>
    <cellStyle name="汇总 3 11" xfId="6298" xr:uid="{00000000-0005-0000-0000-00009F2B0000}"/>
    <cellStyle name="汇总 3 11 2" xfId="14118" xr:uid="{00000000-0005-0000-0000-0000A02B0000}"/>
    <cellStyle name="汇总 3 11 3" xfId="16989" xr:uid="{00000000-0005-0000-0000-0000A12B0000}"/>
    <cellStyle name="汇总 3 11 4" xfId="22120" xr:uid="{00000000-0005-0000-0000-0000A22B0000}"/>
    <cellStyle name="汇总 3 12" xfId="10068" xr:uid="{00000000-0005-0000-0000-0000A32B0000}"/>
    <cellStyle name="汇总 3 13" xfId="14152" xr:uid="{00000000-0005-0000-0000-0000A42B0000}"/>
    <cellStyle name="汇总 3 14" xfId="22493" xr:uid="{00000000-0005-0000-0000-0000A52B0000}"/>
    <cellStyle name="汇总 3 2" xfId="354" xr:uid="{00000000-0005-0000-0000-0000A62B0000}"/>
    <cellStyle name="汇总 3 2 10" xfId="10179" xr:uid="{00000000-0005-0000-0000-0000A72B0000}"/>
    <cellStyle name="汇总 3 2 11" xfId="19337" xr:uid="{00000000-0005-0000-0000-0000A82B0000}"/>
    <cellStyle name="汇总 3 2 2" xfId="620" xr:uid="{00000000-0005-0000-0000-0000A92B0000}"/>
    <cellStyle name="汇总 3 2 2 10" xfId="10214" xr:uid="{00000000-0005-0000-0000-0000AA2B0000}"/>
    <cellStyle name="汇总 3 2 2 11" xfId="12576" xr:uid="{00000000-0005-0000-0000-0000AB2B0000}"/>
    <cellStyle name="汇总 3 2 2 12" xfId="22502" xr:uid="{00000000-0005-0000-0000-0000AC2B0000}"/>
    <cellStyle name="汇总 3 2 2 2" xfId="697" xr:uid="{00000000-0005-0000-0000-0000AD2B0000}"/>
    <cellStyle name="汇总 3 2 2 2 10" xfId="10271" xr:uid="{00000000-0005-0000-0000-0000AE2B0000}"/>
    <cellStyle name="汇总 3 2 2 2 11" xfId="12033" xr:uid="{00000000-0005-0000-0000-0000AF2B0000}"/>
    <cellStyle name="汇总 3 2 2 2 12" xfId="19886" xr:uid="{00000000-0005-0000-0000-0000B02B0000}"/>
    <cellStyle name="汇总 3 2 2 2 2" xfId="782" xr:uid="{00000000-0005-0000-0000-0000B12B0000}"/>
    <cellStyle name="汇总 3 2 2 2 2 2" xfId="1427" xr:uid="{00000000-0005-0000-0000-0000B22B0000}"/>
    <cellStyle name="汇总 3 2 2 2 2 2 2" xfId="2729" xr:uid="{00000000-0005-0000-0000-0000B32B0000}"/>
    <cellStyle name="汇总 3 2 2 2 2 2 2 2" xfId="4288" xr:uid="{00000000-0005-0000-0000-0000B42B0000}"/>
    <cellStyle name="汇总 3 2 2 2 2 2 2 2 2" xfId="12625" xr:uid="{00000000-0005-0000-0000-0000B52B0000}"/>
    <cellStyle name="汇总 3 2 2 2 2 2 2 2 3" xfId="10086" xr:uid="{00000000-0005-0000-0000-0000B62B0000}"/>
    <cellStyle name="汇总 3 2 2 2 2 2 2 2 4" xfId="20479" xr:uid="{00000000-0005-0000-0000-0000B72B0000}"/>
    <cellStyle name="汇总 3 2 2 2 2 2 2 3" xfId="5878" xr:uid="{00000000-0005-0000-0000-0000B82B0000}"/>
    <cellStyle name="汇总 3 2 2 2 2 2 2 3 2" xfId="13818" xr:uid="{00000000-0005-0000-0000-0000B92B0000}"/>
    <cellStyle name="汇总 3 2 2 2 2 2 2 3 3" xfId="16860" xr:uid="{00000000-0005-0000-0000-0000BA2B0000}"/>
    <cellStyle name="汇总 3 2 2 2 2 2 2 3 4" xfId="19032" xr:uid="{00000000-0005-0000-0000-0000BB2B0000}"/>
    <cellStyle name="汇总 3 2 2 2 2 2 2 4" xfId="8583" xr:uid="{00000000-0005-0000-0000-0000BC2B0000}"/>
    <cellStyle name="汇总 3 2 2 2 2 2 2 4 2" xfId="15485" xr:uid="{00000000-0005-0000-0000-0000BD2B0000}"/>
    <cellStyle name="汇总 3 2 2 2 2 2 2 4 3" xfId="17634" xr:uid="{00000000-0005-0000-0000-0000BE2B0000}"/>
    <cellStyle name="汇总 3 2 2 2 2 2 2 4 4" xfId="20686" xr:uid="{00000000-0005-0000-0000-0000BF2B0000}"/>
    <cellStyle name="汇总 3 2 2 2 2 2 2 5" xfId="9328" xr:uid="{00000000-0005-0000-0000-0000C02B0000}"/>
    <cellStyle name="汇总 3 2 2 2 2 2 2 5 2" xfId="16139" xr:uid="{00000000-0005-0000-0000-0000C12B0000}"/>
    <cellStyle name="汇总 3 2 2 2 2 2 2 5 3" xfId="18230" xr:uid="{00000000-0005-0000-0000-0000C22B0000}"/>
    <cellStyle name="汇总 3 2 2 2 2 2 2 5 4" xfId="19251" xr:uid="{00000000-0005-0000-0000-0000C32B0000}"/>
    <cellStyle name="汇总 3 2 2 2 2 2 2 6" xfId="11480" xr:uid="{00000000-0005-0000-0000-0000C42B0000}"/>
    <cellStyle name="汇总 3 2 2 2 2 2 2 7" xfId="11656" xr:uid="{00000000-0005-0000-0000-0000C52B0000}"/>
    <cellStyle name="汇总 3 2 2 2 2 2 2 8" xfId="19749" xr:uid="{00000000-0005-0000-0000-0000C62B0000}"/>
    <cellStyle name="汇总 3 2 2 2 2 2 3" xfId="3413" xr:uid="{00000000-0005-0000-0000-0000C72B0000}"/>
    <cellStyle name="汇总 3 2 2 2 2 2 3 2" xfId="12060" xr:uid="{00000000-0005-0000-0000-0000C82B0000}"/>
    <cellStyle name="汇总 3 2 2 2 2 2 3 3" xfId="10369" xr:uid="{00000000-0005-0000-0000-0000C92B0000}"/>
    <cellStyle name="汇总 3 2 2 2 2 2 3 4" xfId="21782" xr:uid="{00000000-0005-0000-0000-0000CA2B0000}"/>
    <cellStyle name="汇总 3 2 2 2 2 2 4" xfId="5003" xr:uid="{00000000-0005-0000-0000-0000CB2B0000}"/>
    <cellStyle name="汇总 3 2 2 2 2 2 4 2" xfId="13226" xr:uid="{00000000-0005-0000-0000-0000CC2B0000}"/>
    <cellStyle name="汇总 3 2 2 2 2 2 4 3" xfId="13328" xr:uid="{00000000-0005-0000-0000-0000CD2B0000}"/>
    <cellStyle name="汇总 3 2 2 2 2 2 4 4" xfId="19489" xr:uid="{00000000-0005-0000-0000-0000CE2B0000}"/>
    <cellStyle name="汇总 3 2 2 2 2 2 5" xfId="7344" xr:uid="{00000000-0005-0000-0000-0000CF2B0000}"/>
    <cellStyle name="汇总 3 2 2 2 2 2 5 2" xfId="14770" xr:uid="{00000000-0005-0000-0000-0000D02B0000}"/>
    <cellStyle name="汇总 3 2 2 2 2 2 5 3" xfId="17290" xr:uid="{00000000-0005-0000-0000-0000D12B0000}"/>
    <cellStyle name="汇总 3 2 2 2 2 2 5 4" xfId="22720" xr:uid="{00000000-0005-0000-0000-0000D22B0000}"/>
    <cellStyle name="汇总 3 2 2 2 2 2 6" xfId="10740" xr:uid="{00000000-0005-0000-0000-0000D32B0000}"/>
    <cellStyle name="汇总 3 2 2 2 2 2 7" xfId="10618" xr:uid="{00000000-0005-0000-0000-0000D42B0000}"/>
    <cellStyle name="汇总 3 2 2 2 2 2 8" xfId="20152" xr:uid="{00000000-0005-0000-0000-0000D52B0000}"/>
    <cellStyle name="汇总 3 2 2 2 2 3" xfId="2728" xr:uid="{00000000-0005-0000-0000-0000D62B0000}"/>
    <cellStyle name="汇总 3 2 2 2 2 3 2" xfId="4287" xr:uid="{00000000-0005-0000-0000-0000D72B0000}"/>
    <cellStyle name="汇总 3 2 2 2 2 3 2 2" xfId="12624" xr:uid="{00000000-0005-0000-0000-0000D82B0000}"/>
    <cellStyle name="汇总 3 2 2 2 2 3 2 3" xfId="10389" xr:uid="{00000000-0005-0000-0000-0000D92B0000}"/>
    <cellStyle name="汇总 3 2 2 2 2 3 2 4" xfId="21121" xr:uid="{00000000-0005-0000-0000-0000DA2B0000}"/>
    <cellStyle name="汇总 3 2 2 2 2 3 3" xfId="5877" xr:uid="{00000000-0005-0000-0000-0000DB2B0000}"/>
    <cellStyle name="汇总 3 2 2 2 2 3 3 2" xfId="13817" xr:uid="{00000000-0005-0000-0000-0000DC2B0000}"/>
    <cellStyle name="汇总 3 2 2 2 2 3 3 3" xfId="16859" xr:uid="{00000000-0005-0000-0000-0000DD2B0000}"/>
    <cellStyle name="汇总 3 2 2 2 2 3 3 4" xfId="19042" xr:uid="{00000000-0005-0000-0000-0000DE2B0000}"/>
    <cellStyle name="汇总 3 2 2 2 2 3 4" xfId="8582" xr:uid="{00000000-0005-0000-0000-0000DF2B0000}"/>
    <cellStyle name="汇总 3 2 2 2 2 3 4 2" xfId="15484" xr:uid="{00000000-0005-0000-0000-0000E02B0000}"/>
    <cellStyle name="汇总 3 2 2 2 2 3 4 3" xfId="17633" xr:uid="{00000000-0005-0000-0000-0000E12B0000}"/>
    <cellStyle name="汇总 3 2 2 2 2 3 4 4" xfId="21587" xr:uid="{00000000-0005-0000-0000-0000E22B0000}"/>
    <cellStyle name="汇总 3 2 2 2 2 3 5" xfId="9327" xr:uid="{00000000-0005-0000-0000-0000E32B0000}"/>
    <cellStyle name="汇总 3 2 2 2 2 3 5 2" xfId="16138" xr:uid="{00000000-0005-0000-0000-0000E42B0000}"/>
    <cellStyle name="汇总 3 2 2 2 2 3 5 3" xfId="18229" xr:uid="{00000000-0005-0000-0000-0000E52B0000}"/>
    <cellStyle name="汇总 3 2 2 2 2 3 5 4" xfId="19538" xr:uid="{00000000-0005-0000-0000-0000E62B0000}"/>
    <cellStyle name="汇总 3 2 2 2 2 3 6" xfId="11479" xr:uid="{00000000-0005-0000-0000-0000E72B0000}"/>
    <cellStyle name="汇总 3 2 2 2 2 3 7" xfId="12757" xr:uid="{00000000-0005-0000-0000-0000E82B0000}"/>
    <cellStyle name="汇总 3 2 2 2 2 3 8" xfId="20415" xr:uid="{00000000-0005-0000-0000-0000E92B0000}"/>
    <cellStyle name="汇总 3 2 2 2 2 4" xfId="3027" xr:uid="{00000000-0005-0000-0000-0000EA2B0000}"/>
    <cellStyle name="汇总 3 2 2 2 2 4 2" xfId="11764" xr:uid="{00000000-0005-0000-0000-0000EB2B0000}"/>
    <cellStyle name="汇总 3 2 2 2 2 4 3" xfId="14534" xr:uid="{00000000-0005-0000-0000-0000EC2B0000}"/>
    <cellStyle name="汇总 3 2 2 2 2 4 4" xfId="22383" xr:uid="{00000000-0005-0000-0000-0000ED2B0000}"/>
    <cellStyle name="汇总 3 2 2 2 2 5" xfId="4617" xr:uid="{00000000-0005-0000-0000-0000EE2B0000}"/>
    <cellStyle name="汇总 3 2 2 2 2 5 2" xfId="12931" xr:uid="{00000000-0005-0000-0000-0000EF2B0000}"/>
    <cellStyle name="汇总 3 2 2 2 2 5 3" xfId="13359" xr:uid="{00000000-0005-0000-0000-0000F02B0000}"/>
    <cellStyle name="汇总 3 2 2 2 2 5 4" xfId="19301" xr:uid="{00000000-0005-0000-0000-0000F12B0000}"/>
    <cellStyle name="汇总 3 2 2 2 2 6" xfId="6736" xr:uid="{00000000-0005-0000-0000-0000F22B0000}"/>
    <cellStyle name="汇总 3 2 2 2 2 6 2" xfId="14379" xr:uid="{00000000-0005-0000-0000-0000F32B0000}"/>
    <cellStyle name="汇总 3 2 2 2 2 6 3" xfId="17105" xr:uid="{00000000-0005-0000-0000-0000F42B0000}"/>
    <cellStyle name="汇总 3 2 2 2 2 6 4" xfId="22492" xr:uid="{00000000-0005-0000-0000-0000F52B0000}"/>
    <cellStyle name="汇总 3 2 2 2 2 7" xfId="10341" xr:uid="{00000000-0005-0000-0000-0000F62B0000}"/>
    <cellStyle name="汇总 3 2 2 2 2 8" xfId="10708" xr:uid="{00000000-0005-0000-0000-0000F72B0000}"/>
    <cellStyle name="汇总 3 2 2 2 2 9" xfId="21167" xr:uid="{00000000-0005-0000-0000-0000F82B0000}"/>
    <cellStyle name="汇总 3 2 2 2 3" xfId="1130" xr:uid="{00000000-0005-0000-0000-0000F92B0000}"/>
    <cellStyle name="汇总 3 2 2 2 3 2" xfId="1428" xr:uid="{00000000-0005-0000-0000-0000FA2B0000}"/>
    <cellStyle name="汇总 3 2 2 2 3 2 2" xfId="2731" xr:uid="{00000000-0005-0000-0000-0000FB2B0000}"/>
    <cellStyle name="汇总 3 2 2 2 3 2 2 2" xfId="4290" xr:uid="{00000000-0005-0000-0000-0000FC2B0000}"/>
    <cellStyle name="汇总 3 2 2 2 3 2 2 2 2" xfId="12627" xr:uid="{00000000-0005-0000-0000-0000FD2B0000}"/>
    <cellStyle name="汇总 3 2 2 2 3 2 2 2 3" xfId="14066" xr:uid="{00000000-0005-0000-0000-0000FE2B0000}"/>
    <cellStyle name="汇总 3 2 2 2 3 2 2 2 4" xfId="21744" xr:uid="{00000000-0005-0000-0000-0000FF2B0000}"/>
    <cellStyle name="汇总 3 2 2 2 3 2 2 3" xfId="5880" xr:uid="{00000000-0005-0000-0000-0000002C0000}"/>
    <cellStyle name="汇总 3 2 2 2 3 2 2 3 2" xfId="13820" xr:uid="{00000000-0005-0000-0000-0000012C0000}"/>
    <cellStyle name="汇总 3 2 2 2 3 2 2 3 3" xfId="16862" xr:uid="{00000000-0005-0000-0000-0000022C0000}"/>
    <cellStyle name="汇总 3 2 2 2 3 2 2 3 4" xfId="19011" xr:uid="{00000000-0005-0000-0000-0000032C0000}"/>
    <cellStyle name="汇总 3 2 2 2 3 2 2 4" xfId="8585" xr:uid="{00000000-0005-0000-0000-0000042C0000}"/>
    <cellStyle name="汇总 3 2 2 2 3 2 2 4 2" xfId="15487" xr:uid="{00000000-0005-0000-0000-0000052C0000}"/>
    <cellStyle name="汇总 3 2 2 2 3 2 2 4 3" xfId="17636" xr:uid="{00000000-0005-0000-0000-0000062C0000}"/>
    <cellStyle name="汇总 3 2 2 2 3 2 2 4 4" xfId="22057" xr:uid="{00000000-0005-0000-0000-0000072C0000}"/>
    <cellStyle name="汇总 3 2 2 2 3 2 2 5" xfId="9330" xr:uid="{00000000-0005-0000-0000-0000082C0000}"/>
    <cellStyle name="汇总 3 2 2 2 3 2 2 5 2" xfId="16141" xr:uid="{00000000-0005-0000-0000-0000092C0000}"/>
    <cellStyle name="汇总 3 2 2 2 3 2 2 5 3" xfId="18232" xr:uid="{00000000-0005-0000-0000-00000A2C0000}"/>
    <cellStyle name="汇总 3 2 2 2 3 2 2 5 4" xfId="18838" xr:uid="{00000000-0005-0000-0000-00000B2C0000}"/>
    <cellStyle name="汇总 3 2 2 2 3 2 2 6" xfId="11482" xr:uid="{00000000-0005-0000-0000-00000C2C0000}"/>
    <cellStyle name="汇总 3 2 2 2 3 2 2 7" xfId="11151" xr:uid="{00000000-0005-0000-0000-00000D2C0000}"/>
    <cellStyle name="汇总 3 2 2 2 3 2 2 8" xfId="20766" xr:uid="{00000000-0005-0000-0000-00000E2C0000}"/>
    <cellStyle name="汇总 3 2 2 2 3 2 3" xfId="3414" xr:uid="{00000000-0005-0000-0000-00000F2C0000}"/>
    <cellStyle name="汇总 3 2 2 2 3 2 3 2" xfId="12061" xr:uid="{00000000-0005-0000-0000-0000102C0000}"/>
    <cellStyle name="汇总 3 2 2 2 3 2 3 3" xfId="10413" xr:uid="{00000000-0005-0000-0000-0000112C0000}"/>
    <cellStyle name="汇总 3 2 2 2 3 2 3 4" xfId="20825" xr:uid="{00000000-0005-0000-0000-0000122C0000}"/>
    <cellStyle name="汇总 3 2 2 2 3 2 4" xfId="5004" xr:uid="{00000000-0005-0000-0000-0000132C0000}"/>
    <cellStyle name="汇总 3 2 2 2 3 2 4 2" xfId="13227" xr:uid="{00000000-0005-0000-0000-0000142C0000}"/>
    <cellStyle name="汇总 3 2 2 2 3 2 4 3" xfId="12162" xr:uid="{00000000-0005-0000-0000-0000152C0000}"/>
    <cellStyle name="汇总 3 2 2 2 3 2 4 4" xfId="21887" xr:uid="{00000000-0005-0000-0000-0000162C0000}"/>
    <cellStyle name="汇总 3 2 2 2 3 2 5" xfId="7345" xr:uid="{00000000-0005-0000-0000-0000172C0000}"/>
    <cellStyle name="汇总 3 2 2 2 3 2 5 2" xfId="14771" xr:uid="{00000000-0005-0000-0000-0000182C0000}"/>
    <cellStyle name="汇总 3 2 2 2 3 2 5 3" xfId="17291" xr:uid="{00000000-0005-0000-0000-0000192C0000}"/>
    <cellStyle name="汇总 3 2 2 2 3 2 5 4" xfId="20715" xr:uid="{00000000-0005-0000-0000-00001A2C0000}"/>
    <cellStyle name="汇总 3 2 2 2 3 2 6" xfId="10741" xr:uid="{00000000-0005-0000-0000-00001B2C0000}"/>
    <cellStyle name="汇总 3 2 2 2 3 2 7" xfId="10189" xr:uid="{00000000-0005-0000-0000-00001C2C0000}"/>
    <cellStyle name="汇总 3 2 2 2 3 2 8" xfId="22610" xr:uid="{00000000-0005-0000-0000-00001D2C0000}"/>
    <cellStyle name="汇总 3 2 2 2 3 3" xfId="2730" xr:uid="{00000000-0005-0000-0000-00001E2C0000}"/>
    <cellStyle name="汇总 3 2 2 2 3 3 2" xfId="4289" xr:uid="{00000000-0005-0000-0000-00001F2C0000}"/>
    <cellStyle name="汇总 3 2 2 2 3 3 2 2" xfId="12626" xr:uid="{00000000-0005-0000-0000-0000202C0000}"/>
    <cellStyle name="汇总 3 2 2 2 3 3 2 3" xfId="10003" xr:uid="{00000000-0005-0000-0000-0000212C0000}"/>
    <cellStyle name="汇总 3 2 2 2 3 3 2 4" xfId="19841" xr:uid="{00000000-0005-0000-0000-0000222C0000}"/>
    <cellStyle name="汇总 3 2 2 2 3 3 3" xfId="5879" xr:uid="{00000000-0005-0000-0000-0000232C0000}"/>
    <cellStyle name="汇总 3 2 2 2 3 3 3 2" xfId="13819" xr:uid="{00000000-0005-0000-0000-0000242C0000}"/>
    <cellStyle name="汇总 3 2 2 2 3 3 3 3" xfId="16861" xr:uid="{00000000-0005-0000-0000-0000252C0000}"/>
    <cellStyle name="汇总 3 2 2 2 3 3 3 4" xfId="21468" xr:uid="{00000000-0005-0000-0000-0000262C0000}"/>
    <cellStyle name="汇总 3 2 2 2 3 3 4" xfId="8584" xr:uid="{00000000-0005-0000-0000-0000272C0000}"/>
    <cellStyle name="汇总 3 2 2 2 3 3 4 2" xfId="15486" xr:uid="{00000000-0005-0000-0000-0000282C0000}"/>
    <cellStyle name="汇总 3 2 2 2 3 3 4 3" xfId="17635" xr:uid="{00000000-0005-0000-0000-0000292C0000}"/>
    <cellStyle name="汇总 3 2 2 2 3 3 4 4" xfId="20047" xr:uid="{00000000-0005-0000-0000-00002A2C0000}"/>
    <cellStyle name="汇总 3 2 2 2 3 3 5" xfId="9329" xr:uid="{00000000-0005-0000-0000-00002B2C0000}"/>
    <cellStyle name="汇总 3 2 2 2 3 3 5 2" xfId="16140" xr:uid="{00000000-0005-0000-0000-00002C2C0000}"/>
    <cellStyle name="汇总 3 2 2 2 3 3 5 3" xfId="18231" xr:uid="{00000000-0005-0000-0000-00002D2C0000}"/>
    <cellStyle name="汇总 3 2 2 2 3 3 5 4" xfId="18923" xr:uid="{00000000-0005-0000-0000-00002E2C0000}"/>
    <cellStyle name="汇总 3 2 2 2 3 3 6" xfId="11481" xr:uid="{00000000-0005-0000-0000-00002F2C0000}"/>
    <cellStyle name="汇总 3 2 2 2 3 3 7" xfId="15165" xr:uid="{00000000-0005-0000-0000-0000302C0000}"/>
    <cellStyle name="汇总 3 2 2 2 3 3 8" xfId="21701" xr:uid="{00000000-0005-0000-0000-0000312C0000}"/>
    <cellStyle name="汇总 3 2 2 2 3 4" xfId="3199" xr:uid="{00000000-0005-0000-0000-0000322C0000}"/>
    <cellStyle name="汇总 3 2 2 2 3 4 2" xfId="11913" xr:uid="{00000000-0005-0000-0000-0000332C0000}"/>
    <cellStyle name="汇总 3 2 2 2 3 4 3" xfId="9983" xr:uid="{00000000-0005-0000-0000-0000342C0000}"/>
    <cellStyle name="汇总 3 2 2 2 3 4 4" xfId="20596" xr:uid="{00000000-0005-0000-0000-0000352C0000}"/>
    <cellStyle name="汇总 3 2 2 2 3 5" xfId="4789" xr:uid="{00000000-0005-0000-0000-0000362C0000}"/>
    <cellStyle name="汇总 3 2 2 2 3 5 2" xfId="13078" xr:uid="{00000000-0005-0000-0000-0000372C0000}"/>
    <cellStyle name="汇总 3 2 2 2 3 5 3" xfId="11804" xr:uid="{00000000-0005-0000-0000-0000382C0000}"/>
    <cellStyle name="汇总 3 2 2 2 3 5 4" xfId="21720" xr:uid="{00000000-0005-0000-0000-0000392C0000}"/>
    <cellStyle name="汇总 3 2 2 2 3 6" xfId="7050" xr:uid="{00000000-0005-0000-0000-00003A2C0000}"/>
    <cellStyle name="汇总 3 2 2 2 3 6 2" xfId="14591" xr:uid="{00000000-0005-0000-0000-00003B2C0000}"/>
    <cellStyle name="汇总 3 2 2 2 3 6 3" xfId="17170" xr:uid="{00000000-0005-0000-0000-00003C2C0000}"/>
    <cellStyle name="汇总 3 2 2 2 3 6 4" xfId="22560" xr:uid="{00000000-0005-0000-0000-00003D2C0000}"/>
    <cellStyle name="汇总 3 2 2 2 3 7" xfId="10556" xr:uid="{00000000-0005-0000-0000-00003E2C0000}"/>
    <cellStyle name="汇总 3 2 2 2 3 8" xfId="15256" xr:uid="{00000000-0005-0000-0000-00003F2C0000}"/>
    <cellStyle name="汇总 3 2 2 2 3 9" xfId="22619" xr:uid="{00000000-0005-0000-0000-0000402C0000}"/>
    <cellStyle name="汇总 3 2 2 2 4" xfId="1426" xr:uid="{00000000-0005-0000-0000-0000412C0000}"/>
    <cellStyle name="汇总 3 2 2 2 4 2" xfId="2732" xr:uid="{00000000-0005-0000-0000-0000422C0000}"/>
    <cellStyle name="汇总 3 2 2 2 4 2 2" xfId="4291" xr:uid="{00000000-0005-0000-0000-0000432C0000}"/>
    <cellStyle name="汇总 3 2 2 2 4 2 2 2" xfId="12628" xr:uid="{00000000-0005-0000-0000-0000442C0000}"/>
    <cellStyle name="汇总 3 2 2 2 4 2 2 3" xfId="15005" xr:uid="{00000000-0005-0000-0000-0000452C0000}"/>
    <cellStyle name="汇总 3 2 2 2 4 2 2 4" xfId="20785" xr:uid="{00000000-0005-0000-0000-0000462C0000}"/>
    <cellStyle name="汇总 3 2 2 2 4 2 3" xfId="5881" xr:uid="{00000000-0005-0000-0000-0000472C0000}"/>
    <cellStyle name="汇总 3 2 2 2 4 2 3 2" xfId="13821" xr:uid="{00000000-0005-0000-0000-0000482C0000}"/>
    <cellStyle name="汇总 3 2 2 2 4 2 3 3" xfId="16863" xr:uid="{00000000-0005-0000-0000-0000492C0000}"/>
    <cellStyle name="汇总 3 2 2 2 4 2 3 4" xfId="21476" xr:uid="{00000000-0005-0000-0000-00004A2C0000}"/>
    <cellStyle name="汇总 3 2 2 2 4 2 4" xfId="8586" xr:uid="{00000000-0005-0000-0000-00004B2C0000}"/>
    <cellStyle name="汇总 3 2 2 2 4 2 4 2" xfId="15488" xr:uid="{00000000-0005-0000-0000-00004C2C0000}"/>
    <cellStyle name="汇总 3 2 2 2 4 2 4 3" xfId="17637" xr:uid="{00000000-0005-0000-0000-00004D2C0000}"/>
    <cellStyle name="汇总 3 2 2 2 4 2 4 4" xfId="20977" xr:uid="{00000000-0005-0000-0000-00004E2C0000}"/>
    <cellStyle name="汇总 3 2 2 2 4 2 5" xfId="9331" xr:uid="{00000000-0005-0000-0000-00004F2C0000}"/>
    <cellStyle name="汇总 3 2 2 2 4 2 5 2" xfId="16142" xr:uid="{00000000-0005-0000-0000-0000502C0000}"/>
    <cellStyle name="汇总 3 2 2 2 4 2 5 3" xfId="18233" xr:uid="{00000000-0005-0000-0000-0000512C0000}"/>
    <cellStyle name="汇总 3 2 2 2 4 2 5 4" xfId="21316" xr:uid="{00000000-0005-0000-0000-0000522C0000}"/>
    <cellStyle name="汇总 3 2 2 2 4 2 6" xfId="11483" xr:uid="{00000000-0005-0000-0000-0000532C0000}"/>
    <cellStyle name="汇总 3 2 2 2 4 2 7" xfId="15164" xr:uid="{00000000-0005-0000-0000-0000542C0000}"/>
    <cellStyle name="汇总 3 2 2 2 4 2 8" xfId="20124" xr:uid="{00000000-0005-0000-0000-0000552C0000}"/>
    <cellStyle name="汇总 3 2 2 2 4 3" xfId="3412" xr:uid="{00000000-0005-0000-0000-0000562C0000}"/>
    <cellStyle name="汇总 3 2 2 2 4 3 2" xfId="12059" xr:uid="{00000000-0005-0000-0000-0000572C0000}"/>
    <cellStyle name="汇总 3 2 2 2 4 3 3" xfId="14405" xr:uid="{00000000-0005-0000-0000-0000582C0000}"/>
    <cellStyle name="汇总 3 2 2 2 4 3 4" xfId="19936" xr:uid="{00000000-0005-0000-0000-0000592C0000}"/>
    <cellStyle name="汇总 3 2 2 2 4 4" xfId="5002" xr:uid="{00000000-0005-0000-0000-00005A2C0000}"/>
    <cellStyle name="汇总 3 2 2 2 4 4 2" xfId="13225" xr:uid="{00000000-0005-0000-0000-00005B2C0000}"/>
    <cellStyle name="汇总 3 2 2 2 4 4 3" xfId="14939" xr:uid="{00000000-0005-0000-0000-00005C2C0000}"/>
    <cellStyle name="汇总 3 2 2 2 4 4 4" xfId="19772" xr:uid="{00000000-0005-0000-0000-00005D2C0000}"/>
    <cellStyle name="汇总 3 2 2 2 4 5" xfId="7343" xr:uid="{00000000-0005-0000-0000-00005E2C0000}"/>
    <cellStyle name="汇总 3 2 2 2 4 5 2" xfId="14769" xr:uid="{00000000-0005-0000-0000-00005F2C0000}"/>
    <cellStyle name="汇总 3 2 2 2 4 5 3" xfId="17289" xr:uid="{00000000-0005-0000-0000-0000602C0000}"/>
    <cellStyle name="汇总 3 2 2 2 4 5 4" xfId="21624" xr:uid="{00000000-0005-0000-0000-0000612C0000}"/>
    <cellStyle name="汇总 3 2 2 2 4 6" xfId="10739" xr:uid="{00000000-0005-0000-0000-0000622C0000}"/>
    <cellStyle name="汇总 3 2 2 2 4 7" xfId="10619" xr:uid="{00000000-0005-0000-0000-0000632C0000}"/>
    <cellStyle name="汇总 3 2 2 2 4 8" xfId="20796" xr:uid="{00000000-0005-0000-0000-0000642C0000}"/>
    <cellStyle name="汇总 3 2 2 2 5" xfId="2727" xr:uid="{00000000-0005-0000-0000-0000652C0000}"/>
    <cellStyle name="汇总 3 2 2 2 5 2" xfId="4286" xr:uid="{00000000-0005-0000-0000-0000662C0000}"/>
    <cellStyle name="汇总 3 2 2 2 5 2 2" xfId="12623" xr:uid="{00000000-0005-0000-0000-0000672C0000}"/>
    <cellStyle name="汇总 3 2 2 2 5 2 3" xfId="10985" xr:uid="{00000000-0005-0000-0000-0000682C0000}"/>
    <cellStyle name="汇总 3 2 2 2 5 2 4" xfId="22265" xr:uid="{00000000-0005-0000-0000-0000692C0000}"/>
    <cellStyle name="汇总 3 2 2 2 5 3" xfId="5876" xr:uid="{00000000-0005-0000-0000-00006A2C0000}"/>
    <cellStyle name="汇总 3 2 2 2 5 3 2" xfId="13816" xr:uid="{00000000-0005-0000-0000-00006B2C0000}"/>
    <cellStyle name="汇总 3 2 2 2 5 3 3" xfId="16858" xr:uid="{00000000-0005-0000-0000-00006C2C0000}"/>
    <cellStyle name="汇总 3 2 2 2 5 3 4" xfId="21491" xr:uid="{00000000-0005-0000-0000-00006D2C0000}"/>
    <cellStyle name="汇总 3 2 2 2 5 4" xfId="8581" xr:uid="{00000000-0005-0000-0000-00006E2C0000}"/>
    <cellStyle name="汇总 3 2 2 2 5 4 2" xfId="15483" xr:uid="{00000000-0005-0000-0000-00006F2C0000}"/>
    <cellStyle name="汇总 3 2 2 2 5 4 3" xfId="17632" xr:uid="{00000000-0005-0000-0000-0000702C0000}"/>
    <cellStyle name="汇总 3 2 2 2 5 4 4" xfId="19397" xr:uid="{00000000-0005-0000-0000-0000712C0000}"/>
    <cellStyle name="汇总 3 2 2 2 5 5" xfId="9326" xr:uid="{00000000-0005-0000-0000-0000722C0000}"/>
    <cellStyle name="汇总 3 2 2 2 5 5 2" xfId="16137" xr:uid="{00000000-0005-0000-0000-0000732C0000}"/>
    <cellStyle name="汇总 3 2 2 2 5 5 3" xfId="18228" xr:uid="{00000000-0005-0000-0000-0000742C0000}"/>
    <cellStyle name="汇总 3 2 2 2 5 5 4" xfId="20249" xr:uid="{00000000-0005-0000-0000-0000752C0000}"/>
    <cellStyle name="汇总 3 2 2 2 5 6" xfId="11478" xr:uid="{00000000-0005-0000-0000-0000762C0000}"/>
    <cellStyle name="汇总 3 2 2 2 5 7" xfId="10258" xr:uid="{00000000-0005-0000-0000-0000772C0000}"/>
    <cellStyle name="汇总 3 2 2 2 5 8" xfId="21057" xr:uid="{00000000-0005-0000-0000-0000782C0000}"/>
    <cellStyle name="汇总 3 2 2 2 6" xfId="2958" xr:uid="{00000000-0005-0000-0000-0000792C0000}"/>
    <cellStyle name="汇总 3 2 2 2 6 2" xfId="11695" xr:uid="{00000000-0005-0000-0000-00007A2C0000}"/>
    <cellStyle name="汇总 3 2 2 2 6 3" xfId="11117" xr:uid="{00000000-0005-0000-0000-00007B2C0000}"/>
    <cellStyle name="汇总 3 2 2 2 6 4" xfId="19411" xr:uid="{00000000-0005-0000-0000-00007C2C0000}"/>
    <cellStyle name="汇总 3 2 2 2 7" xfId="4548" xr:uid="{00000000-0005-0000-0000-00007D2C0000}"/>
    <cellStyle name="汇总 3 2 2 2 7 2" xfId="12862" xr:uid="{00000000-0005-0000-0000-00007E2C0000}"/>
    <cellStyle name="汇总 3 2 2 2 7 3" xfId="12968" xr:uid="{00000000-0005-0000-0000-00007F2C0000}"/>
    <cellStyle name="汇总 3 2 2 2 7 4" xfId="20451" xr:uid="{00000000-0005-0000-0000-0000802C0000}"/>
    <cellStyle name="汇总 3 2 2 2 8" xfId="6659" xr:uid="{00000000-0005-0000-0000-0000812C0000}"/>
    <cellStyle name="汇总 3 2 2 2 8 2" xfId="14311" xr:uid="{00000000-0005-0000-0000-0000822C0000}"/>
    <cellStyle name="汇总 3 2 2 2 8 3" xfId="17049" xr:uid="{00000000-0005-0000-0000-0000832C0000}"/>
    <cellStyle name="汇总 3 2 2 2 8 4" xfId="21263" xr:uid="{00000000-0005-0000-0000-0000842C0000}"/>
    <cellStyle name="汇总 3 2 2 2 9" xfId="8828" xr:uid="{00000000-0005-0000-0000-0000852C0000}"/>
    <cellStyle name="汇总 3 2 2 2 9 2" xfId="15669" xr:uid="{00000000-0005-0000-0000-0000862C0000}"/>
    <cellStyle name="汇总 3 2 2 2 9 3" xfId="17841" xr:uid="{00000000-0005-0000-0000-0000872C0000}"/>
    <cellStyle name="汇总 3 2 2 2 9 4" xfId="19595" xr:uid="{00000000-0005-0000-0000-0000882C0000}"/>
    <cellStyle name="汇总 3 2 2 3" xfId="745" xr:uid="{00000000-0005-0000-0000-0000892C0000}"/>
    <cellStyle name="汇总 3 2 2 3 2" xfId="1429" xr:uid="{00000000-0005-0000-0000-00008A2C0000}"/>
    <cellStyle name="汇总 3 2 2 3 2 2" xfId="2734" xr:uid="{00000000-0005-0000-0000-00008B2C0000}"/>
    <cellStyle name="汇总 3 2 2 3 2 2 2" xfId="4293" xr:uid="{00000000-0005-0000-0000-00008C2C0000}"/>
    <cellStyle name="汇总 3 2 2 3 2 2 2 2" xfId="12630" xr:uid="{00000000-0005-0000-0000-00008D2C0000}"/>
    <cellStyle name="汇总 3 2 2 3 2 2 2 3" xfId="12224" xr:uid="{00000000-0005-0000-0000-00008E2C0000}"/>
    <cellStyle name="汇总 3 2 2 3 2 2 2 4" xfId="22266" xr:uid="{00000000-0005-0000-0000-00008F2C0000}"/>
    <cellStyle name="汇总 3 2 2 3 2 2 3" xfId="5883" xr:uid="{00000000-0005-0000-0000-0000902C0000}"/>
    <cellStyle name="汇总 3 2 2 3 2 2 3 2" xfId="13823" xr:uid="{00000000-0005-0000-0000-0000912C0000}"/>
    <cellStyle name="汇总 3 2 2 3 2 2 3 3" xfId="16865" xr:uid="{00000000-0005-0000-0000-0000922C0000}"/>
    <cellStyle name="汇总 3 2 2 3 2 2 3 4" xfId="21469" xr:uid="{00000000-0005-0000-0000-0000932C0000}"/>
    <cellStyle name="汇总 3 2 2 3 2 2 4" xfId="8588" xr:uid="{00000000-0005-0000-0000-0000942C0000}"/>
    <cellStyle name="汇总 3 2 2 3 2 2 4 2" xfId="15490" xr:uid="{00000000-0005-0000-0000-0000952C0000}"/>
    <cellStyle name="汇总 3 2 2 3 2 2 4 3" xfId="17639" xr:uid="{00000000-0005-0000-0000-0000962C0000}"/>
    <cellStyle name="汇总 3 2 2 3 2 2 4 4" xfId="19624" xr:uid="{00000000-0005-0000-0000-0000972C0000}"/>
    <cellStyle name="汇总 3 2 2 3 2 2 5" xfId="9333" xr:uid="{00000000-0005-0000-0000-0000982C0000}"/>
    <cellStyle name="汇总 3 2 2 3 2 2 5 2" xfId="16144" xr:uid="{00000000-0005-0000-0000-0000992C0000}"/>
    <cellStyle name="汇总 3 2 2 3 2 2 5 3" xfId="18235" xr:uid="{00000000-0005-0000-0000-00009A2C0000}"/>
    <cellStyle name="汇总 3 2 2 3 2 2 5 4" xfId="20884" xr:uid="{00000000-0005-0000-0000-00009B2C0000}"/>
    <cellStyle name="汇总 3 2 2 3 2 2 6" xfId="11485" xr:uid="{00000000-0005-0000-0000-00009C2C0000}"/>
    <cellStyle name="汇总 3 2 2 3 2 2 7" xfId="15141" xr:uid="{00000000-0005-0000-0000-00009D2C0000}"/>
    <cellStyle name="汇总 3 2 2 3 2 2 8" xfId="22180" xr:uid="{00000000-0005-0000-0000-00009E2C0000}"/>
    <cellStyle name="汇总 3 2 2 3 2 3" xfId="3415" xr:uid="{00000000-0005-0000-0000-00009F2C0000}"/>
    <cellStyle name="汇总 3 2 2 3 2 3 2" xfId="12062" xr:uid="{00000000-0005-0000-0000-0000A02C0000}"/>
    <cellStyle name="汇总 3 2 2 3 2 3 3" xfId="10200" xr:uid="{00000000-0005-0000-0000-0000A12C0000}"/>
    <cellStyle name="汇总 3 2 2 3 2 3 4" xfId="20182" xr:uid="{00000000-0005-0000-0000-0000A22C0000}"/>
    <cellStyle name="汇总 3 2 2 3 2 4" xfId="5005" xr:uid="{00000000-0005-0000-0000-0000A32C0000}"/>
    <cellStyle name="汇总 3 2 2 3 2 4 2" xfId="13228" xr:uid="{00000000-0005-0000-0000-0000A42C0000}"/>
    <cellStyle name="汇总 3 2 2 3 2 4 3" xfId="10916" xr:uid="{00000000-0005-0000-0000-0000A52C0000}"/>
    <cellStyle name="汇总 3 2 2 3 2 4 4" xfId="22198" xr:uid="{00000000-0005-0000-0000-0000A62C0000}"/>
    <cellStyle name="汇总 3 2 2 3 2 5" xfId="7346" xr:uid="{00000000-0005-0000-0000-0000A72C0000}"/>
    <cellStyle name="汇总 3 2 2 3 2 5 2" xfId="14772" xr:uid="{00000000-0005-0000-0000-0000A82C0000}"/>
    <cellStyle name="汇总 3 2 2 3 2 5 3" xfId="17292" xr:uid="{00000000-0005-0000-0000-0000A92C0000}"/>
    <cellStyle name="汇总 3 2 2 3 2 5 4" xfId="22688" xr:uid="{00000000-0005-0000-0000-0000AA2C0000}"/>
    <cellStyle name="汇总 3 2 2 3 2 6" xfId="10742" xr:uid="{00000000-0005-0000-0000-0000AB2C0000}"/>
    <cellStyle name="汇总 3 2 2 3 2 7" xfId="10110" xr:uid="{00000000-0005-0000-0000-0000AC2C0000}"/>
    <cellStyle name="汇总 3 2 2 3 2 8" xfId="22292" xr:uid="{00000000-0005-0000-0000-0000AD2C0000}"/>
    <cellStyle name="汇总 3 2 2 3 3" xfId="2733" xr:uid="{00000000-0005-0000-0000-0000AE2C0000}"/>
    <cellStyle name="汇总 3 2 2 3 3 2" xfId="4292" xr:uid="{00000000-0005-0000-0000-0000AF2C0000}"/>
    <cellStyle name="汇总 3 2 2 3 3 2 2" xfId="12629" xr:uid="{00000000-0005-0000-0000-0000B02C0000}"/>
    <cellStyle name="汇总 3 2 2 3 3 2 3" xfId="13391" xr:uid="{00000000-0005-0000-0000-0000B12C0000}"/>
    <cellStyle name="汇总 3 2 2 3 3 2 4" xfId="20141" xr:uid="{00000000-0005-0000-0000-0000B22C0000}"/>
    <cellStyle name="汇总 3 2 2 3 3 3" xfId="5882" xr:uid="{00000000-0005-0000-0000-0000B32C0000}"/>
    <cellStyle name="汇总 3 2 2 3 3 3 2" xfId="13822" xr:uid="{00000000-0005-0000-0000-0000B42C0000}"/>
    <cellStyle name="汇总 3 2 2 3 3 3 3" xfId="16864" xr:uid="{00000000-0005-0000-0000-0000B52C0000}"/>
    <cellStyle name="汇总 3 2 2 3 3 3 4" xfId="19019" xr:uid="{00000000-0005-0000-0000-0000B62C0000}"/>
    <cellStyle name="汇总 3 2 2 3 3 4" xfId="8587" xr:uid="{00000000-0005-0000-0000-0000B72C0000}"/>
    <cellStyle name="汇总 3 2 2 3 3 4 2" xfId="15489" xr:uid="{00000000-0005-0000-0000-0000B82C0000}"/>
    <cellStyle name="汇总 3 2 2 3 3 4 3" xfId="17638" xr:uid="{00000000-0005-0000-0000-0000B92C0000}"/>
    <cellStyle name="汇总 3 2 2 3 3 4 4" xfId="20337" xr:uid="{00000000-0005-0000-0000-0000BA2C0000}"/>
    <cellStyle name="汇总 3 2 2 3 3 5" xfId="9332" xr:uid="{00000000-0005-0000-0000-0000BB2C0000}"/>
    <cellStyle name="汇总 3 2 2 3 3 5 2" xfId="16143" xr:uid="{00000000-0005-0000-0000-0000BC2C0000}"/>
    <cellStyle name="汇总 3 2 2 3 3 5 3" xfId="18234" xr:uid="{00000000-0005-0000-0000-0000BD2C0000}"/>
    <cellStyle name="汇总 3 2 2 3 3 5 4" xfId="21965" xr:uid="{00000000-0005-0000-0000-0000BE2C0000}"/>
    <cellStyle name="汇总 3 2 2 3 3 6" xfId="11484" xr:uid="{00000000-0005-0000-0000-0000BF2C0000}"/>
    <cellStyle name="汇总 3 2 2 3 3 7" xfId="11150" xr:uid="{00000000-0005-0000-0000-0000C02C0000}"/>
    <cellStyle name="汇总 3 2 2 3 3 8" xfId="22593" xr:uid="{00000000-0005-0000-0000-0000C12C0000}"/>
    <cellStyle name="汇总 3 2 2 3 4" xfId="2992" xr:uid="{00000000-0005-0000-0000-0000C22C0000}"/>
    <cellStyle name="汇总 3 2 2 3 4 2" xfId="11729" xr:uid="{00000000-0005-0000-0000-0000C32C0000}"/>
    <cellStyle name="汇总 3 2 2 3 4 3" xfId="11111" xr:uid="{00000000-0005-0000-0000-0000C42C0000}"/>
    <cellStyle name="汇总 3 2 2 3 4 4" xfId="20608" xr:uid="{00000000-0005-0000-0000-0000C52C0000}"/>
    <cellStyle name="汇总 3 2 2 3 5" xfId="4582" xr:uid="{00000000-0005-0000-0000-0000C62C0000}"/>
    <cellStyle name="汇总 3 2 2 3 5 2" xfId="12896" xr:uid="{00000000-0005-0000-0000-0000C72C0000}"/>
    <cellStyle name="汇总 3 2 2 3 5 3" xfId="14977" xr:uid="{00000000-0005-0000-0000-0000C82C0000}"/>
    <cellStyle name="汇总 3 2 2 3 5 4" xfId="21082" xr:uid="{00000000-0005-0000-0000-0000C92C0000}"/>
    <cellStyle name="汇总 3 2 2 3 6" xfId="6702" xr:uid="{00000000-0005-0000-0000-0000CA2C0000}"/>
    <cellStyle name="汇总 3 2 2 3 6 2" xfId="14345" xr:uid="{00000000-0005-0000-0000-0000CB2C0000}"/>
    <cellStyle name="汇总 3 2 2 3 6 3" xfId="17073" xr:uid="{00000000-0005-0000-0000-0000CC2C0000}"/>
    <cellStyle name="汇总 3 2 2 3 6 4" xfId="22498" xr:uid="{00000000-0005-0000-0000-0000CD2C0000}"/>
    <cellStyle name="汇总 3 2 2 3 7" xfId="10307" xr:uid="{00000000-0005-0000-0000-0000CE2C0000}"/>
    <cellStyle name="汇总 3 2 2 3 8" xfId="13760" xr:uid="{00000000-0005-0000-0000-0000CF2C0000}"/>
    <cellStyle name="汇总 3 2 2 3 9" xfId="19891" xr:uid="{00000000-0005-0000-0000-0000D02C0000}"/>
    <cellStyle name="汇总 3 2 2 4" xfId="1072" xr:uid="{00000000-0005-0000-0000-0000D12C0000}"/>
    <cellStyle name="汇总 3 2 2 4 2" xfId="1430" xr:uid="{00000000-0005-0000-0000-0000D22C0000}"/>
    <cellStyle name="汇总 3 2 2 4 2 2" xfId="2736" xr:uid="{00000000-0005-0000-0000-0000D32C0000}"/>
    <cellStyle name="汇总 3 2 2 4 2 2 2" xfId="4295" xr:uid="{00000000-0005-0000-0000-0000D42C0000}"/>
    <cellStyle name="汇总 3 2 2 4 2 2 2 2" xfId="12632" xr:uid="{00000000-0005-0000-0000-0000D52C0000}"/>
    <cellStyle name="汇总 3 2 2 4 2 2 2 3" xfId="14874" xr:uid="{00000000-0005-0000-0000-0000D62C0000}"/>
    <cellStyle name="汇总 3 2 2 4 2 2 2 4" xfId="20480" xr:uid="{00000000-0005-0000-0000-0000D72C0000}"/>
    <cellStyle name="汇总 3 2 2 4 2 2 3" xfId="5885" xr:uid="{00000000-0005-0000-0000-0000D82C0000}"/>
    <cellStyle name="汇总 3 2 2 4 2 2 3 2" xfId="13825" xr:uid="{00000000-0005-0000-0000-0000D92C0000}"/>
    <cellStyle name="汇总 3 2 2 4 2 2 3 3" xfId="16867" xr:uid="{00000000-0005-0000-0000-0000DA2C0000}"/>
    <cellStyle name="汇总 3 2 2 4 2 2 3 4" xfId="21464" xr:uid="{00000000-0005-0000-0000-0000DB2C0000}"/>
    <cellStyle name="汇总 3 2 2 4 2 2 4" xfId="8590" xr:uid="{00000000-0005-0000-0000-0000DC2C0000}"/>
    <cellStyle name="汇总 3 2 2 4 2 2 4 2" xfId="15492" xr:uid="{00000000-0005-0000-0000-0000DD2C0000}"/>
    <cellStyle name="汇总 3 2 2 4 2 2 4 3" xfId="17641" xr:uid="{00000000-0005-0000-0000-0000DE2C0000}"/>
    <cellStyle name="汇总 3 2 2 4 2 2 4 4" xfId="21400" xr:uid="{00000000-0005-0000-0000-0000DF2C0000}"/>
    <cellStyle name="汇总 3 2 2 4 2 2 5" xfId="9335" xr:uid="{00000000-0005-0000-0000-0000E02C0000}"/>
    <cellStyle name="汇总 3 2 2 4 2 2 5 2" xfId="16146" xr:uid="{00000000-0005-0000-0000-0000E12C0000}"/>
    <cellStyle name="汇总 3 2 2 4 2 2 5 3" xfId="18237" xr:uid="{00000000-0005-0000-0000-0000E22C0000}"/>
    <cellStyle name="汇总 3 2 2 4 2 2 5 4" xfId="19530" xr:uid="{00000000-0005-0000-0000-0000E32C0000}"/>
    <cellStyle name="汇总 3 2 2 4 2 2 6" xfId="11487" xr:uid="{00000000-0005-0000-0000-0000E42C0000}"/>
    <cellStyle name="汇总 3 2 2 4 2 2 7" xfId="11149" xr:uid="{00000000-0005-0000-0000-0000E52C0000}"/>
    <cellStyle name="汇总 3 2 2 4 2 2 8" xfId="20416" xr:uid="{00000000-0005-0000-0000-0000E62C0000}"/>
    <cellStyle name="汇总 3 2 2 4 2 3" xfId="3416" xr:uid="{00000000-0005-0000-0000-0000E72C0000}"/>
    <cellStyle name="汇总 3 2 2 4 2 3 2" xfId="12063" xr:uid="{00000000-0005-0000-0000-0000E82C0000}"/>
    <cellStyle name="汇总 3 2 2 4 2 3 3" xfId="14447" xr:uid="{00000000-0005-0000-0000-0000E92C0000}"/>
    <cellStyle name="汇总 3 2 2 4 2 3 4" xfId="22646" xr:uid="{00000000-0005-0000-0000-0000EA2C0000}"/>
    <cellStyle name="汇总 3 2 2 4 2 4" xfId="5006" xr:uid="{00000000-0005-0000-0000-0000EB2C0000}"/>
    <cellStyle name="汇总 3 2 2 4 2 4 2" xfId="13229" xr:uid="{00000000-0005-0000-0000-0000EC2C0000}"/>
    <cellStyle name="汇总 3 2 2 4 2 4 3" xfId="14613" xr:uid="{00000000-0005-0000-0000-0000ED2C0000}"/>
    <cellStyle name="汇总 3 2 2 4 2 4 4" xfId="19771" xr:uid="{00000000-0005-0000-0000-0000EE2C0000}"/>
    <cellStyle name="汇总 3 2 2 4 2 5" xfId="7347" xr:uid="{00000000-0005-0000-0000-0000EF2C0000}"/>
    <cellStyle name="汇总 3 2 2 4 2 5 2" xfId="14773" xr:uid="{00000000-0005-0000-0000-0000F02C0000}"/>
    <cellStyle name="汇总 3 2 2 4 2 5 3" xfId="17293" xr:uid="{00000000-0005-0000-0000-0000F12C0000}"/>
    <cellStyle name="汇总 3 2 2 4 2 5 4" xfId="20073" xr:uid="{00000000-0005-0000-0000-0000F22C0000}"/>
    <cellStyle name="汇总 3 2 2 4 2 6" xfId="10743" xr:uid="{00000000-0005-0000-0000-0000F32C0000}"/>
    <cellStyle name="汇总 3 2 2 4 2 7" xfId="10052" xr:uid="{00000000-0005-0000-0000-0000F42C0000}"/>
    <cellStyle name="汇总 3 2 2 4 2 8" xfId="21148" xr:uid="{00000000-0005-0000-0000-0000F52C0000}"/>
    <cellStyle name="汇总 3 2 2 4 3" xfId="2735" xr:uid="{00000000-0005-0000-0000-0000F62C0000}"/>
    <cellStyle name="汇总 3 2 2 4 3 2" xfId="4294" xr:uid="{00000000-0005-0000-0000-0000F72C0000}"/>
    <cellStyle name="汇总 3 2 2 4 3 2 2" xfId="12631" xr:uid="{00000000-0005-0000-0000-0000F82C0000}"/>
    <cellStyle name="汇总 3 2 2 4 3 2 3" xfId="10977" xr:uid="{00000000-0005-0000-0000-0000F92C0000}"/>
    <cellStyle name="汇总 3 2 2 4 3 2 4" xfId="21122" xr:uid="{00000000-0005-0000-0000-0000FA2C0000}"/>
    <cellStyle name="汇总 3 2 2 4 3 3" xfId="5884" xr:uid="{00000000-0005-0000-0000-0000FB2C0000}"/>
    <cellStyle name="汇总 3 2 2 4 3 3 2" xfId="13824" xr:uid="{00000000-0005-0000-0000-0000FC2C0000}"/>
    <cellStyle name="汇总 3 2 2 4 3 3 3" xfId="16866" xr:uid="{00000000-0005-0000-0000-0000FD2C0000}"/>
    <cellStyle name="汇总 3 2 2 4 3 3 4" xfId="19012" xr:uid="{00000000-0005-0000-0000-0000FE2C0000}"/>
    <cellStyle name="汇总 3 2 2 4 3 4" xfId="8589" xr:uid="{00000000-0005-0000-0000-0000FF2C0000}"/>
    <cellStyle name="汇总 3 2 2 4 3 4 2" xfId="15491" xr:uid="{00000000-0005-0000-0000-0000002D0000}"/>
    <cellStyle name="汇总 3 2 2 4 3 4 3" xfId="17640" xr:uid="{00000000-0005-0000-0000-0000012D0000}"/>
    <cellStyle name="汇总 3 2 2 4 3 4 4" xfId="19145" xr:uid="{00000000-0005-0000-0000-0000022D0000}"/>
    <cellStyle name="汇总 3 2 2 4 3 5" xfId="9334" xr:uid="{00000000-0005-0000-0000-0000032D0000}"/>
    <cellStyle name="汇总 3 2 2 4 3 5 2" xfId="16145" xr:uid="{00000000-0005-0000-0000-0000042D0000}"/>
    <cellStyle name="汇总 3 2 2 4 3 5 3" xfId="18236" xr:uid="{00000000-0005-0000-0000-0000052D0000}"/>
    <cellStyle name="汇总 3 2 2 4 3 5 4" xfId="20241" xr:uid="{00000000-0005-0000-0000-0000062D0000}"/>
    <cellStyle name="汇总 3 2 2 4 3 6" xfId="11486" xr:uid="{00000000-0005-0000-0000-0000072D0000}"/>
    <cellStyle name="汇总 3 2 2 4 3 7" xfId="15163" xr:uid="{00000000-0005-0000-0000-0000082D0000}"/>
    <cellStyle name="汇总 3 2 2 4 3 8" xfId="21058" xr:uid="{00000000-0005-0000-0000-0000092D0000}"/>
    <cellStyle name="汇总 3 2 2 4 4" xfId="3156" xr:uid="{00000000-0005-0000-0000-00000A2D0000}"/>
    <cellStyle name="汇总 3 2 2 4 4 2" xfId="11871" xr:uid="{00000000-0005-0000-0000-00000B2D0000}"/>
    <cellStyle name="汇总 3 2 2 4 4 3" xfId="14048" xr:uid="{00000000-0005-0000-0000-00000C2D0000}"/>
    <cellStyle name="汇总 3 2 2 4 4 4" xfId="20594" xr:uid="{00000000-0005-0000-0000-00000D2D0000}"/>
    <cellStyle name="汇总 3 2 2 4 5" xfId="4746" xr:uid="{00000000-0005-0000-0000-00000E2D0000}"/>
    <cellStyle name="汇总 3 2 2 4 5 2" xfId="13037" xr:uid="{00000000-0005-0000-0000-00000F2D0000}"/>
    <cellStyle name="汇总 3 2 2 4 5 3" xfId="10805" xr:uid="{00000000-0005-0000-0000-0000102D0000}"/>
    <cellStyle name="汇总 3 2 2 4 5 4" xfId="19295" xr:uid="{00000000-0005-0000-0000-0000112D0000}"/>
    <cellStyle name="汇总 3 2 2 4 6" xfId="6997" xr:uid="{00000000-0005-0000-0000-0000122D0000}"/>
    <cellStyle name="汇总 3 2 2 4 6 2" xfId="14549" xr:uid="{00000000-0005-0000-0000-0000132D0000}"/>
    <cellStyle name="汇总 3 2 2 4 6 3" xfId="17138" xr:uid="{00000000-0005-0000-0000-0000142D0000}"/>
    <cellStyle name="汇总 3 2 2 4 6 4" xfId="22558" xr:uid="{00000000-0005-0000-0000-0000152D0000}"/>
    <cellStyle name="汇总 3 2 2 4 7" xfId="10512" xr:uid="{00000000-0005-0000-0000-0000162D0000}"/>
    <cellStyle name="汇总 3 2 2 4 8" xfId="13596" xr:uid="{00000000-0005-0000-0000-0000172D0000}"/>
    <cellStyle name="汇总 3 2 2 4 9" xfId="22469" xr:uid="{00000000-0005-0000-0000-0000182D0000}"/>
    <cellStyle name="汇总 3 2 2 5" xfId="1425" xr:uid="{00000000-0005-0000-0000-0000192D0000}"/>
    <cellStyle name="汇总 3 2 2 5 2" xfId="2737" xr:uid="{00000000-0005-0000-0000-00001A2D0000}"/>
    <cellStyle name="汇总 3 2 2 5 2 2" xfId="4296" xr:uid="{00000000-0005-0000-0000-00001B2D0000}"/>
    <cellStyle name="汇总 3 2 2 5 2 2 2" xfId="12633" xr:uid="{00000000-0005-0000-0000-00001C2D0000}"/>
    <cellStyle name="汇总 3 2 2 5 2 2 3" xfId="15010" xr:uid="{00000000-0005-0000-0000-00001D2D0000}"/>
    <cellStyle name="汇总 3 2 2 5 2 2 4" xfId="19842" xr:uid="{00000000-0005-0000-0000-00001E2D0000}"/>
    <cellStyle name="汇总 3 2 2 5 2 3" xfId="5886" xr:uid="{00000000-0005-0000-0000-00001F2D0000}"/>
    <cellStyle name="汇总 3 2 2 5 2 3 2" xfId="13826" xr:uid="{00000000-0005-0000-0000-0000202D0000}"/>
    <cellStyle name="汇总 3 2 2 5 2 3 3" xfId="16868" xr:uid="{00000000-0005-0000-0000-0000212D0000}"/>
    <cellStyle name="汇总 3 2 2 5 2 3 4" xfId="19007" xr:uid="{00000000-0005-0000-0000-0000222D0000}"/>
    <cellStyle name="汇总 3 2 2 5 2 4" xfId="8591" xr:uid="{00000000-0005-0000-0000-0000232D0000}"/>
    <cellStyle name="汇总 3 2 2 5 2 4 2" xfId="15493" xr:uid="{00000000-0005-0000-0000-0000242D0000}"/>
    <cellStyle name="汇总 3 2 2 5 2 4 3" xfId="17642" xr:uid="{00000000-0005-0000-0000-0000252D0000}"/>
    <cellStyle name="汇总 3 2 2 5 2 4 4" xfId="22055" xr:uid="{00000000-0005-0000-0000-0000262D0000}"/>
    <cellStyle name="汇总 3 2 2 5 2 5" xfId="9336" xr:uid="{00000000-0005-0000-0000-0000272D0000}"/>
    <cellStyle name="汇总 3 2 2 5 2 5 2" xfId="16147" xr:uid="{00000000-0005-0000-0000-0000282D0000}"/>
    <cellStyle name="汇总 3 2 2 5 2 5 3" xfId="18238" xr:uid="{00000000-0005-0000-0000-0000292D0000}"/>
    <cellStyle name="汇总 3 2 2 5 2 5 4" xfId="21876" xr:uid="{00000000-0005-0000-0000-00002A2D0000}"/>
    <cellStyle name="汇总 3 2 2 5 2 6" xfId="11488" xr:uid="{00000000-0005-0000-0000-00002B2D0000}"/>
    <cellStyle name="汇总 3 2 2 5 2 7" xfId="11123" xr:uid="{00000000-0005-0000-0000-00002C2D0000}"/>
    <cellStyle name="汇总 3 2 2 5 2 8" xfId="19750" xr:uid="{00000000-0005-0000-0000-00002D2D0000}"/>
    <cellStyle name="汇总 3 2 2 5 3" xfId="3411" xr:uid="{00000000-0005-0000-0000-00002E2D0000}"/>
    <cellStyle name="汇总 3 2 2 5 3 2" xfId="12058" xr:uid="{00000000-0005-0000-0000-00002F2D0000}"/>
    <cellStyle name="汇总 3 2 2 5 3 3" xfId="14448" xr:uid="{00000000-0005-0000-0000-0000302D0000}"/>
    <cellStyle name="汇总 3 2 2 5 3 4" xfId="20572" xr:uid="{00000000-0005-0000-0000-0000312D0000}"/>
    <cellStyle name="汇总 3 2 2 5 4" xfId="5001" xr:uid="{00000000-0005-0000-0000-0000322D0000}"/>
    <cellStyle name="汇总 3 2 2 5 4 2" xfId="13224" xr:uid="{00000000-0005-0000-0000-0000332D0000}"/>
    <cellStyle name="汇总 3 2 2 5 4 3" xfId="14125" xr:uid="{00000000-0005-0000-0000-0000342D0000}"/>
    <cellStyle name="汇总 3 2 2 5 4 4" xfId="22199" xr:uid="{00000000-0005-0000-0000-0000352D0000}"/>
    <cellStyle name="汇总 3 2 2 5 5" xfId="7342" xr:uid="{00000000-0005-0000-0000-0000362D0000}"/>
    <cellStyle name="汇总 3 2 2 5 5 2" xfId="14768" xr:uid="{00000000-0005-0000-0000-0000372D0000}"/>
    <cellStyle name="汇总 3 2 2 5 5 3" xfId="17288" xr:uid="{00000000-0005-0000-0000-0000382D0000}"/>
    <cellStyle name="汇总 3 2 2 5 5 4" xfId="22485" xr:uid="{00000000-0005-0000-0000-0000392D0000}"/>
    <cellStyle name="汇总 3 2 2 5 6" xfId="10738" xr:uid="{00000000-0005-0000-0000-00003A2D0000}"/>
    <cellStyle name="汇总 3 2 2 5 7" xfId="14654" xr:uid="{00000000-0005-0000-0000-00003B2D0000}"/>
    <cellStyle name="汇总 3 2 2 5 8" xfId="21755" xr:uid="{00000000-0005-0000-0000-00003C2D0000}"/>
    <cellStyle name="汇总 3 2 2 6" xfId="2726" xr:uid="{00000000-0005-0000-0000-00003D2D0000}"/>
    <cellStyle name="汇总 3 2 2 6 2" xfId="4285" xr:uid="{00000000-0005-0000-0000-00003E2D0000}"/>
    <cellStyle name="汇总 3 2 2 6 2 2" xfId="12622" xr:uid="{00000000-0005-0000-0000-00003F2D0000}"/>
    <cellStyle name="汇总 3 2 2 6 2 3" xfId="12232" xr:uid="{00000000-0005-0000-0000-0000402D0000}"/>
    <cellStyle name="汇总 3 2 2 6 2 4" xfId="21422" xr:uid="{00000000-0005-0000-0000-0000412D0000}"/>
    <cellStyle name="汇总 3 2 2 6 3" xfId="5875" xr:uid="{00000000-0005-0000-0000-0000422D0000}"/>
    <cellStyle name="汇总 3 2 2 6 3 2" xfId="13815" xr:uid="{00000000-0005-0000-0000-0000432D0000}"/>
    <cellStyle name="汇总 3 2 2 6 3 3" xfId="16857" xr:uid="{00000000-0005-0000-0000-0000442D0000}"/>
    <cellStyle name="汇总 3 2 2 6 3 4" xfId="21486" xr:uid="{00000000-0005-0000-0000-0000452D0000}"/>
    <cellStyle name="汇总 3 2 2 6 4" xfId="8580" xr:uid="{00000000-0005-0000-0000-0000462D0000}"/>
    <cellStyle name="汇总 3 2 2 6 4 2" xfId="15482" xr:uid="{00000000-0005-0000-0000-0000472D0000}"/>
    <cellStyle name="汇总 3 2 2 6 4 3" xfId="17631" xr:uid="{00000000-0005-0000-0000-0000482D0000}"/>
    <cellStyle name="汇总 3 2 2 6 4 4" xfId="19625" xr:uid="{00000000-0005-0000-0000-0000492D0000}"/>
    <cellStyle name="汇总 3 2 2 6 5" xfId="9325" xr:uid="{00000000-0005-0000-0000-00004A2D0000}"/>
    <cellStyle name="汇总 3 2 2 6 5 2" xfId="16136" xr:uid="{00000000-0005-0000-0000-00004B2D0000}"/>
    <cellStyle name="汇总 3 2 2 6 5 3" xfId="18227" xr:uid="{00000000-0005-0000-0000-00004C2D0000}"/>
    <cellStyle name="汇总 3 2 2 6 5 4" xfId="20892" xr:uid="{00000000-0005-0000-0000-00004D2D0000}"/>
    <cellStyle name="汇总 3 2 2 6 6" xfId="11477" xr:uid="{00000000-0005-0000-0000-00004E2D0000}"/>
    <cellStyle name="汇总 3 2 2 6 7" xfId="14298" xr:uid="{00000000-0005-0000-0000-00004F2D0000}"/>
    <cellStyle name="汇总 3 2 2 6 8" xfId="22179" xr:uid="{00000000-0005-0000-0000-0000502D0000}"/>
    <cellStyle name="汇总 3 2 2 7" xfId="2910" xr:uid="{00000000-0005-0000-0000-0000512D0000}"/>
    <cellStyle name="汇总 3 2 2 7 2" xfId="11647" xr:uid="{00000000-0005-0000-0000-0000522D0000}"/>
    <cellStyle name="汇总 3 2 2 7 3" xfId="10432" xr:uid="{00000000-0005-0000-0000-0000532D0000}"/>
    <cellStyle name="汇总 3 2 2 7 4" xfId="19734" xr:uid="{00000000-0005-0000-0000-0000542D0000}"/>
    <cellStyle name="汇总 3 2 2 8" xfId="4500" xr:uid="{00000000-0005-0000-0000-0000552D0000}"/>
    <cellStyle name="汇总 3 2 2 8 2" xfId="12815" xr:uid="{00000000-0005-0000-0000-0000562D0000}"/>
    <cellStyle name="汇总 3 2 2 8 3" xfId="10846" xr:uid="{00000000-0005-0000-0000-0000572D0000}"/>
    <cellStyle name="汇总 3 2 2 8 4" xfId="21365" xr:uid="{00000000-0005-0000-0000-0000582D0000}"/>
    <cellStyle name="汇总 3 2 2 9" xfId="6589" xr:uid="{00000000-0005-0000-0000-0000592D0000}"/>
    <cellStyle name="汇总 3 2 2 9 2" xfId="14256" xr:uid="{00000000-0005-0000-0000-00005A2D0000}"/>
    <cellStyle name="汇总 3 2 2 9 3" xfId="17011" xr:uid="{00000000-0005-0000-0000-00005B2D0000}"/>
    <cellStyle name="汇总 3 2 2 9 4" xfId="18870" xr:uid="{00000000-0005-0000-0000-00005C2D0000}"/>
    <cellStyle name="汇总 3 2 3" xfId="668" xr:uid="{00000000-0005-0000-0000-00005D2D0000}"/>
    <cellStyle name="汇总 3 2 3 10" xfId="10247" xr:uid="{00000000-0005-0000-0000-00005E2D0000}"/>
    <cellStyle name="汇总 3 2 3 11" xfId="14744" xr:uid="{00000000-0005-0000-0000-00005F2D0000}"/>
    <cellStyle name="汇总 3 2 3 12" xfId="19335" xr:uid="{00000000-0005-0000-0000-0000602D0000}"/>
    <cellStyle name="汇总 3 2 3 2" xfId="766" xr:uid="{00000000-0005-0000-0000-0000612D0000}"/>
    <cellStyle name="汇总 3 2 3 2 2" xfId="1432" xr:uid="{00000000-0005-0000-0000-0000622D0000}"/>
    <cellStyle name="汇总 3 2 3 2 2 2" xfId="2740" xr:uid="{00000000-0005-0000-0000-0000632D0000}"/>
    <cellStyle name="汇总 3 2 3 2 2 2 2" xfId="4299" xr:uid="{00000000-0005-0000-0000-0000642D0000}"/>
    <cellStyle name="汇总 3 2 3 2 2 2 2 2" xfId="12636" xr:uid="{00000000-0005-0000-0000-0000652D0000}"/>
    <cellStyle name="汇总 3 2 3 2 2 2 2 3" xfId="10982" xr:uid="{00000000-0005-0000-0000-0000662D0000}"/>
    <cellStyle name="汇总 3 2 3 2 2 2 2 4" xfId="18902" xr:uid="{00000000-0005-0000-0000-0000672D0000}"/>
    <cellStyle name="汇总 3 2 3 2 2 2 3" xfId="5889" xr:uid="{00000000-0005-0000-0000-0000682D0000}"/>
    <cellStyle name="汇总 3 2 3 2 2 2 3 2" xfId="13829" xr:uid="{00000000-0005-0000-0000-0000692D0000}"/>
    <cellStyle name="汇总 3 2 3 2 2 2 3 3" xfId="16871" xr:uid="{00000000-0005-0000-0000-00006A2D0000}"/>
    <cellStyle name="汇总 3 2 3 2 2 2 3 4" xfId="21537" xr:uid="{00000000-0005-0000-0000-00006B2D0000}"/>
    <cellStyle name="汇总 3 2 3 2 2 2 4" xfId="8594" xr:uid="{00000000-0005-0000-0000-00006C2D0000}"/>
    <cellStyle name="汇总 3 2 3 2 2 2 4 2" xfId="15496" xr:uid="{00000000-0005-0000-0000-00006D2D0000}"/>
    <cellStyle name="汇总 3 2 3 2 2 2 4 3" xfId="17645" xr:uid="{00000000-0005-0000-0000-00006E2D0000}"/>
    <cellStyle name="汇总 3 2 3 2 2 2 4 4" xfId="19622" xr:uid="{00000000-0005-0000-0000-00006F2D0000}"/>
    <cellStyle name="汇总 3 2 3 2 2 2 5" xfId="9339" xr:uid="{00000000-0005-0000-0000-0000702D0000}"/>
    <cellStyle name="汇总 3 2 3 2 2 2 5 2" xfId="16150" xr:uid="{00000000-0005-0000-0000-0000712D0000}"/>
    <cellStyle name="汇总 3 2 3 2 2 2 5 3" xfId="18241" xr:uid="{00000000-0005-0000-0000-0000722D0000}"/>
    <cellStyle name="汇总 3 2 3 2 2 2 5 4" xfId="20246" xr:uid="{00000000-0005-0000-0000-0000732D0000}"/>
    <cellStyle name="汇总 3 2 3 2 2 2 6" xfId="11491" xr:uid="{00000000-0005-0000-0000-0000742D0000}"/>
    <cellStyle name="汇总 3 2 3 2 2 2 7" xfId="10526" xr:uid="{00000000-0005-0000-0000-0000752D0000}"/>
    <cellStyle name="汇总 3 2 3 2 2 2 8" xfId="19089" xr:uid="{00000000-0005-0000-0000-0000762D0000}"/>
    <cellStyle name="汇总 3 2 3 2 2 3" xfId="3418" xr:uid="{00000000-0005-0000-0000-0000772D0000}"/>
    <cellStyle name="汇总 3 2 3 2 2 3 2" xfId="12065" xr:uid="{00000000-0005-0000-0000-0000782D0000}"/>
    <cellStyle name="汇总 3 2 3 2 2 3 3" xfId="10370" xr:uid="{00000000-0005-0000-0000-0000792D0000}"/>
    <cellStyle name="汇总 3 2 3 2 2 3 4" xfId="21222" xr:uid="{00000000-0005-0000-0000-00007A2D0000}"/>
    <cellStyle name="汇总 3 2 3 2 2 4" xfId="5008" xr:uid="{00000000-0005-0000-0000-00007B2D0000}"/>
    <cellStyle name="汇总 3 2 3 2 2 4 2" xfId="13231" xr:uid="{00000000-0005-0000-0000-00007C2D0000}"/>
    <cellStyle name="汇总 3 2 3 2 2 4 3" xfId="11927" xr:uid="{00000000-0005-0000-0000-00007D2D0000}"/>
    <cellStyle name="汇总 3 2 3 2 2 4 4" xfId="21429" xr:uid="{00000000-0005-0000-0000-00007E2D0000}"/>
    <cellStyle name="汇总 3 2 3 2 2 5" xfId="7349" xr:uid="{00000000-0005-0000-0000-00007F2D0000}"/>
    <cellStyle name="汇总 3 2 3 2 2 5 2" xfId="14775" xr:uid="{00000000-0005-0000-0000-0000802D0000}"/>
    <cellStyle name="汇总 3 2 3 2 2 5 3" xfId="17295" xr:uid="{00000000-0005-0000-0000-0000812D0000}"/>
    <cellStyle name="汇总 3 2 3 2 2 5 4" xfId="22737" xr:uid="{00000000-0005-0000-0000-0000822D0000}"/>
    <cellStyle name="汇总 3 2 3 2 2 6" xfId="10745" xr:uid="{00000000-0005-0000-0000-0000832D0000}"/>
    <cellStyle name="汇总 3 2 3 2 2 7" xfId="15633" xr:uid="{00000000-0005-0000-0000-0000842D0000}"/>
    <cellStyle name="汇总 3 2 3 2 2 8" xfId="19869" xr:uid="{00000000-0005-0000-0000-0000852D0000}"/>
    <cellStyle name="汇总 3 2 3 2 3" xfId="2739" xr:uid="{00000000-0005-0000-0000-0000862D0000}"/>
    <cellStyle name="汇总 3 2 3 2 3 2" xfId="4298" xr:uid="{00000000-0005-0000-0000-0000872D0000}"/>
    <cellStyle name="汇总 3 2 3 2 3 2 2" xfId="12635" xr:uid="{00000000-0005-0000-0000-0000882D0000}"/>
    <cellStyle name="汇总 3 2 3 2 3 2 3" xfId="12229" xr:uid="{00000000-0005-0000-0000-0000892D0000}"/>
    <cellStyle name="汇总 3 2 3 2 3 2 4" xfId="18963" xr:uid="{00000000-0005-0000-0000-00008A2D0000}"/>
    <cellStyle name="汇总 3 2 3 2 3 3" xfId="5888" xr:uid="{00000000-0005-0000-0000-00008B2D0000}"/>
    <cellStyle name="汇总 3 2 3 2 3 3 2" xfId="13828" xr:uid="{00000000-0005-0000-0000-00008C2D0000}"/>
    <cellStyle name="汇总 3 2 3 2 3 3 3" xfId="16870" xr:uid="{00000000-0005-0000-0000-00008D2D0000}"/>
    <cellStyle name="汇总 3 2 3 2 3 3 4" xfId="19005" xr:uid="{00000000-0005-0000-0000-00008E2D0000}"/>
    <cellStyle name="汇总 3 2 3 2 3 4" xfId="8593" xr:uid="{00000000-0005-0000-0000-00008F2D0000}"/>
    <cellStyle name="汇总 3 2 3 2 3 4 2" xfId="15495" xr:uid="{00000000-0005-0000-0000-0000902D0000}"/>
    <cellStyle name="汇总 3 2 3 2 3 4 3" xfId="17644" xr:uid="{00000000-0005-0000-0000-0000912D0000}"/>
    <cellStyle name="汇总 3 2 3 2 3 4 4" xfId="20335" xr:uid="{00000000-0005-0000-0000-0000922D0000}"/>
    <cellStyle name="汇总 3 2 3 2 3 5" xfId="9338" xr:uid="{00000000-0005-0000-0000-0000932D0000}"/>
    <cellStyle name="汇总 3 2 3 2 3 5 2" xfId="16149" xr:uid="{00000000-0005-0000-0000-0000942D0000}"/>
    <cellStyle name="汇总 3 2 3 2 3 5 3" xfId="18240" xr:uid="{00000000-0005-0000-0000-0000952D0000}"/>
    <cellStyle name="汇总 3 2 3 2 3 5 4" xfId="20889" xr:uid="{00000000-0005-0000-0000-0000962D0000}"/>
    <cellStyle name="汇总 3 2 3 2 3 6" xfId="11490" xr:uid="{00000000-0005-0000-0000-0000972D0000}"/>
    <cellStyle name="汇总 3 2 3 2 3 7" xfId="14562" xr:uid="{00000000-0005-0000-0000-0000982D0000}"/>
    <cellStyle name="汇总 3 2 3 2 3 8" xfId="19113" xr:uid="{00000000-0005-0000-0000-0000992D0000}"/>
    <cellStyle name="汇总 3 2 3 2 4" xfId="3011" xr:uid="{00000000-0005-0000-0000-00009A2D0000}"/>
    <cellStyle name="汇总 3 2 3 2 4 2" xfId="11748" xr:uid="{00000000-0005-0000-0000-00009B2D0000}"/>
    <cellStyle name="汇总 3 2 3 2 4 3" xfId="10588" xr:uid="{00000000-0005-0000-0000-00009C2D0000}"/>
    <cellStyle name="汇总 3 2 3 2 4 4" xfId="19969" xr:uid="{00000000-0005-0000-0000-00009D2D0000}"/>
    <cellStyle name="汇总 3 2 3 2 5" xfId="4601" xr:uid="{00000000-0005-0000-0000-00009E2D0000}"/>
    <cellStyle name="汇总 3 2 3 2 5 2" xfId="12915" xr:uid="{00000000-0005-0000-0000-00009F2D0000}"/>
    <cellStyle name="汇总 3 2 3 2 5 3" xfId="12976" xr:uid="{00000000-0005-0000-0000-0000A02D0000}"/>
    <cellStyle name="汇总 3 2 3 2 5 4" xfId="21085" xr:uid="{00000000-0005-0000-0000-0000A12D0000}"/>
    <cellStyle name="汇总 3 2 3 2 6" xfId="6721" xr:uid="{00000000-0005-0000-0000-0000A22D0000}"/>
    <cellStyle name="汇总 3 2 3 2 6 2" xfId="14364" xr:uid="{00000000-0005-0000-0000-0000A32D0000}"/>
    <cellStyle name="汇总 3 2 3 2 6 3" xfId="17090" xr:uid="{00000000-0005-0000-0000-0000A42D0000}"/>
    <cellStyle name="汇总 3 2 3 2 6 4" xfId="19676" xr:uid="{00000000-0005-0000-0000-0000A52D0000}"/>
    <cellStyle name="汇总 3 2 3 2 7" xfId="10327" xr:uid="{00000000-0005-0000-0000-0000A62D0000}"/>
    <cellStyle name="汇总 3 2 3 2 8" xfId="12565" xr:uid="{00000000-0005-0000-0000-0000A72D0000}"/>
    <cellStyle name="汇总 3 2 3 2 9" xfId="19332" xr:uid="{00000000-0005-0000-0000-0000A82D0000}"/>
    <cellStyle name="汇总 3 2 3 3" xfId="1106" xr:uid="{00000000-0005-0000-0000-0000A92D0000}"/>
    <cellStyle name="汇总 3 2 3 3 2" xfId="1433" xr:uid="{00000000-0005-0000-0000-0000AA2D0000}"/>
    <cellStyle name="汇总 3 2 3 3 2 2" xfId="2742" xr:uid="{00000000-0005-0000-0000-0000AB2D0000}"/>
    <cellStyle name="汇总 3 2 3 3 2 2 2" xfId="4301" xr:uid="{00000000-0005-0000-0000-0000AC2D0000}"/>
    <cellStyle name="汇总 3 2 3 3 2 2 2 2" xfId="12638" xr:uid="{00000000-0005-0000-0000-0000AD2D0000}"/>
    <cellStyle name="汇总 3 2 3 3 2 2 2 3" xfId="14840" xr:uid="{00000000-0005-0000-0000-0000AE2D0000}"/>
    <cellStyle name="汇总 3 2 3 3 2 2 2 4" xfId="22258" xr:uid="{00000000-0005-0000-0000-0000AF2D0000}"/>
    <cellStyle name="汇总 3 2 3 3 2 2 3" xfId="5891" xr:uid="{00000000-0005-0000-0000-0000B02D0000}"/>
    <cellStyle name="汇总 3 2 3 3 2 2 3 2" xfId="13831" xr:uid="{00000000-0005-0000-0000-0000B12D0000}"/>
    <cellStyle name="汇总 3 2 3 3 2 2 3 3" xfId="16873" xr:uid="{00000000-0005-0000-0000-0000B22D0000}"/>
    <cellStyle name="汇总 3 2 3 3 2 2 3 4" xfId="21520" xr:uid="{00000000-0005-0000-0000-0000B32D0000}"/>
    <cellStyle name="汇总 3 2 3 3 2 2 4" xfId="8596" xr:uid="{00000000-0005-0000-0000-0000B42D0000}"/>
    <cellStyle name="汇总 3 2 3 3 2 2 4 2" xfId="15498" xr:uid="{00000000-0005-0000-0000-0000B52D0000}"/>
    <cellStyle name="汇总 3 2 3 3 2 2 4 3" xfId="17647" xr:uid="{00000000-0005-0000-0000-0000B62D0000}"/>
    <cellStyle name="汇总 3 2 3 3 2 2 4 4" xfId="20700" xr:uid="{00000000-0005-0000-0000-0000B72D0000}"/>
    <cellStyle name="汇总 3 2 3 3 2 2 5" xfId="9341" xr:uid="{00000000-0005-0000-0000-0000B82D0000}"/>
    <cellStyle name="汇总 3 2 3 3 2 2 5 2" xfId="16152" xr:uid="{00000000-0005-0000-0000-0000B92D0000}"/>
    <cellStyle name="汇总 3 2 3 3 2 2 5 3" xfId="18243" xr:uid="{00000000-0005-0000-0000-0000BA2D0000}"/>
    <cellStyle name="汇总 3 2 3 3 2 2 5 4" xfId="19442" xr:uid="{00000000-0005-0000-0000-0000BB2D0000}"/>
    <cellStyle name="汇总 3 2 3 3 2 2 6" xfId="11493" xr:uid="{00000000-0005-0000-0000-0000BC2D0000}"/>
    <cellStyle name="汇总 3 2 3 3 2 2 7" xfId="14557" xr:uid="{00000000-0005-0000-0000-0000BD2D0000}"/>
    <cellStyle name="汇总 3 2 3 3 2 2 8" xfId="21350" xr:uid="{00000000-0005-0000-0000-0000BE2D0000}"/>
    <cellStyle name="汇总 3 2 3 3 2 3" xfId="3419" xr:uid="{00000000-0005-0000-0000-0000BF2D0000}"/>
    <cellStyle name="汇总 3 2 3 3 2 3 2" xfId="12066" xr:uid="{00000000-0005-0000-0000-0000C02D0000}"/>
    <cellStyle name="汇总 3 2 3 3 2 3 3" xfId="10412" xr:uid="{00000000-0005-0000-0000-0000C12D0000}"/>
    <cellStyle name="汇总 3 2 3 3 2 3 4" xfId="20581" xr:uid="{00000000-0005-0000-0000-0000C22D0000}"/>
    <cellStyle name="汇总 3 2 3 3 2 4" xfId="5009" xr:uid="{00000000-0005-0000-0000-0000C32D0000}"/>
    <cellStyle name="汇总 3 2 3 3 2 4 2" xfId="13232" xr:uid="{00000000-0005-0000-0000-0000C42D0000}"/>
    <cellStyle name="汇总 3 2 3 3 2 4 3" xfId="14940" xr:uid="{00000000-0005-0000-0000-0000C52D0000}"/>
    <cellStyle name="汇总 3 2 3 3 2 4 4" xfId="22197" xr:uid="{00000000-0005-0000-0000-0000C62D0000}"/>
    <cellStyle name="汇总 3 2 3 3 2 5" xfId="7350" xr:uid="{00000000-0005-0000-0000-0000C72D0000}"/>
    <cellStyle name="汇总 3 2 3 3 2 5 2" xfId="14776" xr:uid="{00000000-0005-0000-0000-0000C82D0000}"/>
    <cellStyle name="汇总 3 2 3 3 2 5 3" xfId="17296" xr:uid="{00000000-0005-0000-0000-0000C92D0000}"/>
    <cellStyle name="汇总 3 2 3 3 2 5 4" xfId="21015" xr:uid="{00000000-0005-0000-0000-0000CA2D0000}"/>
    <cellStyle name="汇总 3 2 3 3 2 6" xfId="10746" xr:uid="{00000000-0005-0000-0000-0000CB2D0000}"/>
    <cellStyle name="汇总 3 2 3 3 2 7" xfId="14036" xr:uid="{00000000-0005-0000-0000-0000CC2D0000}"/>
    <cellStyle name="汇总 3 2 3 3 2 8" xfId="19323" xr:uid="{00000000-0005-0000-0000-0000CD2D0000}"/>
    <cellStyle name="汇总 3 2 3 3 3" xfId="2741" xr:uid="{00000000-0005-0000-0000-0000CE2D0000}"/>
    <cellStyle name="汇总 3 2 3 3 3 2" xfId="4300" xr:uid="{00000000-0005-0000-0000-0000CF2D0000}"/>
    <cellStyle name="汇总 3 2 3 3 3 2 2" xfId="12637" xr:uid="{00000000-0005-0000-0000-0000D02D0000}"/>
    <cellStyle name="汇总 3 2 3 3 3 2 3" xfId="10844" xr:uid="{00000000-0005-0000-0000-0000D12D0000}"/>
    <cellStyle name="汇总 3 2 3 3 3 2 4" xfId="21368" xr:uid="{00000000-0005-0000-0000-0000D22D0000}"/>
    <cellStyle name="汇总 3 2 3 3 3 3" xfId="5890" xr:uid="{00000000-0005-0000-0000-0000D32D0000}"/>
    <cellStyle name="汇总 3 2 3 3 3 3 2" xfId="13830" xr:uid="{00000000-0005-0000-0000-0000D42D0000}"/>
    <cellStyle name="汇总 3 2 3 3 3 3 3" xfId="16872" xr:uid="{00000000-0005-0000-0000-0000D52D0000}"/>
    <cellStyle name="汇总 3 2 3 3 3 3 4" xfId="19095" xr:uid="{00000000-0005-0000-0000-0000D62D0000}"/>
    <cellStyle name="汇总 3 2 3 3 3 4" xfId="8595" xr:uid="{00000000-0005-0000-0000-0000D72D0000}"/>
    <cellStyle name="汇总 3 2 3 3 3 4 2" xfId="15497" xr:uid="{00000000-0005-0000-0000-0000D82D0000}"/>
    <cellStyle name="汇总 3 2 3 3 3 4 3" xfId="17646" xr:uid="{00000000-0005-0000-0000-0000D92D0000}"/>
    <cellStyle name="汇总 3 2 3 3 3 4 4" xfId="21604" xr:uid="{00000000-0005-0000-0000-0000DA2D0000}"/>
    <cellStyle name="汇总 3 2 3 3 3 5" xfId="9340" xr:uid="{00000000-0005-0000-0000-0000DB2D0000}"/>
    <cellStyle name="汇总 3 2 3 3 3 5 2" xfId="16151" xr:uid="{00000000-0005-0000-0000-0000DC2D0000}"/>
    <cellStyle name="汇总 3 2 3 3 3 5 3" xfId="18242" xr:uid="{00000000-0005-0000-0000-0000DD2D0000}"/>
    <cellStyle name="汇总 3 2 3 3 3 5 4" xfId="19535" xr:uid="{00000000-0005-0000-0000-0000DE2D0000}"/>
    <cellStyle name="汇总 3 2 3 3 3 6" xfId="11492" xr:uid="{00000000-0005-0000-0000-0000DF2D0000}"/>
    <cellStyle name="汇总 3 2 3 3 3 7" xfId="10461" xr:uid="{00000000-0005-0000-0000-0000E02D0000}"/>
    <cellStyle name="汇总 3 2 3 3 3 8" xfId="19055" xr:uid="{00000000-0005-0000-0000-0000E12D0000}"/>
    <cellStyle name="汇总 3 2 3 3 4" xfId="3181" xr:uid="{00000000-0005-0000-0000-0000E22D0000}"/>
    <cellStyle name="汇总 3 2 3 3 4 2" xfId="11896" xr:uid="{00000000-0005-0000-0000-0000E32D0000}"/>
    <cellStyle name="汇总 3 2 3 3 4 3" xfId="11096" xr:uid="{00000000-0005-0000-0000-0000E42D0000}"/>
    <cellStyle name="汇总 3 2 3 3 4 4" xfId="20598" xr:uid="{00000000-0005-0000-0000-0000E52D0000}"/>
    <cellStyle name="汇总 3 2 3 3 5" xfId="4771" xr:uid="{00000000-0005-0000-0000-0000E62D0000}"/>
    <cellStyle name="汇总 3 2 3 3 5 2" xfId="13061" xr:uid="{00000000-0005-0000-0000-0000E72D0000}"/>
    <cellStyle name="汇总 3 2 3 3 5 3" xfId="14956" xr:uid="{00000000-0005-0000-0000-0000E82D0000}"/>
    <cellStyle name="汇总 3 2 3 3 5 4" xfId="18894" xr:uid="{00000000-0005-0000-0000-0000E92D0000}"/>
    <cellStyle name="汇总 3 2 3 3 6" xfId="7027" xr:uid="{00000000-0005-0000-0000-0000EA2D0000}"/>
    <cellStyle name="汇总 3 2 3 3 6 2" xfId="14574" xr:uid="{00000000-0005-0000-0000-0000EB2D0000}"/>
    <cellStyle name="汇总 3 2 3 3 6 3" xfId="17155" xr:uid="{00000000-0005-0000-0000-0000EC2D0000}"/>
    <cellStyle name="汇总 3 2 3 3 6 4" xfId="20075" xr:uid="{00000000-0005-0000-0000-0000ED2D0000}"/>
    <cellStyle name="汇总 3 2 3 3 7" xfId="10539" xr:uid="{00000000-0005-0000-0000-0000EE2D0000}"/>
    <cellStyle name="汇总 3 2 3 3 8" xfId="12400" xr:uid="{00000000-0005-0000-0000-0000EF2D0000}"/>
    <cellStyle name="汇总 3 2 3 3 9" xfId="19330" xr:uid="{00000000-0005-0000-0000-0000F02D0000}"/>
    <cellStyle name="汇总 3 2 3 4" xfId="1431" xr:uid="{00000000-0005-0000-0000-0000F12D0000}"/>
    <cellStyle name="汇总 3 2 3 4 2" xfId="2743" xr:uid="{00000000-0005-0000-0000-0000F22D0000}"/>
    <cellStyle name="汇总 3 2 3 4 2 2" xfId="4302" xr:uid="{00000000-0005-0000-0000-0000F32D0000}"/>
    <cellStyle name="汇总 3 2 3 4 2 2 2" xfId="12639" xr:uid="{00000000-0005-0000-0000-0000F42D0000}"/>
    <cellStyle name="汇总 3 2 3 4 2 2 3" xfId="15009" xr:uid="{00000000-0005-0000-0000-0000F52D0000}"/>
    <cellStyle name="汇总 3 2 3 4 2 2 4" xfId="21114" xr:uid="{00000000-0005-0000-0000-0000F62D0000}"/>
    <cellStyle name="汇总 3 2 3 4 2 3" xfId="5892" xr:uid="{00000000-0005-0000-0000-0000F72D0000}"/>
    <cellStyle name="汇总 3 2 3 4 2 3 2" xfId="13832" xr:uid="{00000000-0005-0000-0000-0000F82D0000}"/>
    <cellStyle name="汇总 3 2 3 4 2 3 3" xfId="16874" xr:uid="{00000000-0005-0000-0000-0000F92D0000}"/>
    <cellStyle name="汇总 3 2 3 4 2 3 4" xfId="19074" xr:uid="{00000000-0005-0000-0000-0000FA2D0000}"/>
    <cellStyle name="汇总 3 2 3 4 2 4" xfId="8597" xr:uid="{00000000-0005-0000-0000-0000FB2D0000}"/>
    <cellStyle name="汇总 3 2 3 4 2 4 2" xfId="15499" xr:uid="{00000000-0005-0000-0000-0000FC2D0000}"/>
    <cellStyle name="汇总 3 2 3 4 2 4 3" xfId="17648" xr:uid="{00000000-0005-0000-0000-0000FD2D0000}"/>
    <cellStyle name="汇总 3 2 3 4 2 4 4" xfId="20059" xr:uid="{00000000-0005-0000-0000-0000FE2D0000}"/>
    <cellStyle name="汇总 3 2 3 4 2 5" xfId="9342" xr:uid="{00000000-0005-0000-0000-0000FF2D0000}"/>
    <cellStyle name="汇总 3 2 3 4 2 5 2" xfId="16153" xr:uid="{00000000-0005-0000-0000-0000002E0000}"/>
    <cellStyle name="汇总 3 2 3 4 2 5 3" xfId="18244" xr:uid="{00000000-0005-0000-0000-0000012E0000}"/>
    <cellStyle name="汇总 3 2 3 4 2 5 4" xfId="21813" xr:uid="{00000000-0005-0000-0000-0000022E0000}"/>
    <cellStyle name="汇总 3 2 3 4 2 6" xfId="11494" xr:uid="{00000000-0005-0000-0000-0000032E0000}"/>
    <cellStyle name="汇总 3 2 3 4 2 7" xfId="14506" xr:uid="{00000000-0005-0000-0000-0000042E0000}"/>
    <cellStyle name="汇总 3 2 3 4 2 8" xfId="18884" xr:uid="{00000000-0005-0000-0000-0000052E0000}"/>
    <cellStyle name="汇总 3 2 3 4 3" xfId="3417" xr:uid="{00000000-0005-0000-0000-0000062E0000}"/>
    <cellStyle name="汇总 3 2 3 4 3 2" xfId="12064" xr:uid="{00000000-0005-0000-0000-0000072E0000}"/>
    <cellStyle name="汇总 3 2 3 4 3 3" xfId="14406" xr:uid="{00000000-0005-0000-0000-0000082E0000}"/>
    <cellStyle name="汇总 3 2 3 4 3 4" xfId="22365" xr:uid="{00000000-0005-0000-0000-0000092E0000}"/>
    <cellStyle name="汇总 3 2 3 4 4" xfId="5007" xr:uid="{00000000-0005-0000-0000-00000A2E0000}"/>
    <cellStyle name="汇总 3 2 3 4 4 2" xfId="13230" xr:uid="{00000000-0005-0000-0000-00000B2E0000}"/>
    <cellStyle name="汇总 3 2 3 4 4 3" xfId="13091" xr:uid="{00000000-0005-0000-0000-00000C2E0000}"/>
    <cellStyle name="汇总 3 2 3 4 4 4" xfId="19451" xr:uid="{00000000-0005-0000-0000-00000D2E0000}"/>
    <cellStyle name="汇总 3 2 3 4 5" xfId="7348" xr:uid="{00000000-0005-0000-0000-00000E2E0000}"/>
    <cellStyle name="汇总 3 2 3 4 5 2" xfId="14774" xr:uid="{00000000-0005-0000-0000-00000F2E0000}"/>
    <cellStyle name="汇总 3 2 3 4 5 3" xfId="17294" xr:uid="{00000000-0005-0000-0000-0000102E0000}"/>
    <cellStyle name="汇总 3 2 3 4 5 4" xfId="22095" xr:uid="{00000000-0005-0000-0000-0000112E0000}"/>
    <cellStyle name="汇总 3 2 3 4 6" xfId="10744" xr:uid="{00000000-0005-0000-0000-0000122E0000}"/>
    <cellStyle name="汇总 3 2 3 4 7" xfId="10051" xr:uid="{00000000-0005-0000-0000-0000132E0000}"/>
    <cellStyle name="汇总 3 2 3 4 8" xfId="20506" xr:uid="{00000000-0005-0000-0000-0000142E0000}"/>
    <cellStyle name="汇总 3 2 3 5" xfId="2738" xr:uid="{00000000-0005-0000-0000-0000152E0000}"/>
    <cellStyle name="汇总 3 2 3 5 2" xfId="4297" xr:uid="{00000000-0005-0000-0000-0000162E0000}"/>
    <cellStyle name="汇总 3 2 3 5 2 2" xfId="12634" xr:uid="{00000000-0005-0000-0000-0000172E0000}"/>
    <cellStyle name="汇总 3 2 3 5 2 3" xfId="13396" xr:uid="{00000000-0005-0000-0000-0000182E0000}"/>
    <cellStyle name="汇总 3 2 3 5 2 4" xfId="19313" xr:uid="{00000000-0005-0000-0000-0000192E0000}"/>
    <cellStyle name="汇总 3 2 3 5 3" xfId="5887" xr:uid="{00000000-0005-0000-0000-00001A2E0000}"/>
    <cellStyle name="汇总 3 2 3 5 3 2" xfId="13827" xr:uid="{00000000-0005-0000-0000-00001B2E0000}"/>
    <cellStyle name="汇总 3 2 3 5 3 3" xfId="16869" xr:uid="{00000000-0005-0000-0000-00001C2E0000}"/>
    <cellStyle name="汇总 3 2 3 5 3 4" xfId="21462" xr:uid="{00000000-0005-0000-0000-00001D2E0000}"/>
    <cellStyle name="汇总 3 2 3 5 4" xfId="8592" xr:uid="{00000000-0005-0000-0000-00001E2E0000}"/>
    <cellStyle name="汇总 3 2 3 5 4 2" xfId="15494" xr:uid="{00000000-0005-0000-0000-00001F2E0000}"/>
    <cellStyle name="汇总 3 2 3 5 4 3" xfId="17643" xr:uid="{00000000-0005-0000-0000-0000202E0000}"/>
    <cellStyle name="汇总 3 2 3 5 4 4" xfId="20975" xr:uid="{00000000-0005-0000-0000-0000212E0000}"/>
    <cellStyle name="汇总 3 2 3 5 5" xfId="9337" xr:uid="{00000000-0005-0000-0000-0000222E0000}"/>
    <cellStyle name="汇总 3 2 3 5 5 2" xfId="16148" xr:uid="{00000000-0005-0000-0000-0000232E0000}"/>
    <cellStyle name="汇总 3 2 3 5 5 3" xfId="18239" xr:uid="{00000000-0005-0000-0000-0000242E0000}"/>
    <cellStyle name="汇总 3 2 3 5 5 4" xfId="21970" xr:uid="{00000000-0005-0000-0000-0000252E0000}"/>
    <cellStyle name="汇总 3 2 3 5 6" xfId="11489" xr:uid="{00000000-0005-0000-0000-0000262E0000}"/>
    <cellStyle name="汇总 3 2 3 5 7" xfId="14500" xr:uid="{00000000-0005-0000-0000-0000272E0000}"/>
    <cellStyle name="汇总 3 2 3 5 8" xfId="19268" xr:uid="{00000000-0005-0000-0000-0000282E0000}"/>
    <cellStyle name="汇总 3 2 3 6" xfId="2935" xr:uid="{00000000-0005-0000-0000-0000292E0000}"/>
    <cellStyle name="汇总 3 2 3 6 2" xfId="11672" xr:uid="{00000000-0005-0000-0000-00002A2E0000}"/>
    <cellStyle name="汇总 3 2 3 6 3" xfId="11121" xr:uid="{00000000-0005-0000-0000-00002B2E0000}"/>
    <cellStyle name="汇总 3 2 3 6 4" xfId="19988" xr:uid="{00000000-0005-0000-0000-00002C2E0000}"/>
    <cellStyle name="汇总 3 2 3 7" xfId="4525" xr:uid="{00000000-0005-0000-0000-00002D2E0000}"/>
    <cellStyle name="汇总 3 2 3 7 2" xfId="12839" xr:uid="{00000000-0005-0000-0000-00002E2E0000}"/>
    <cellStyle name="汇总 3 2 3 7 3" xfId="12205" xr:uid="{00000000-0005-0000-0000-00002F2E0000}"/>
    <cellStyle name="汇总 3 2 3 7 4" xfId="21418" xr:uid="{00000000-0005-0000-0000-0000302E0000}"/>
    <cellStyle name="汇总 3 2 3 8" xfId="6633" xr:uid="{00000000-0005-0000-0000-0000312E0000}"/>
    <cellStyle name="汇总 3 2 3 8 2" xfId="14288" xr:uid="{00000000-0005-0000-0000-0000322E0000}"/>
    <cellStyle name="汇总 3 2 3 8 3" xfId="17030" xr:uid="{00000000-0005-0000-0000-0000332E0000}"/>
    <cellStyle name="汇总 3 2 3 8 4" xfId="19487" xr:uid="{00000000-0005-0000-0000-0000342E0000}"/>
    <cellStyle name="汇总 3 2 3 9" xfId="8805" xr:uid="{00000000-0005-0000-0000-0000352E0000}"/>
    <cellStyle name="汇总 3 2 3 9 2" xfId="15647" xr:uid="{00000000-0005-0000-0000-0000362E0000}"/>
    <cellStyle name="汇总 3 2 3 9 3" xfId="17821" xr:uid="{00000000-0005-0000-0000-0000372E0000}"/>
    <cellStyle name="汇总 3 2 3 9 4" xfId="21324" xr:uid="{00000000-0005-0000-0000-0000382E0000}"/>
    <cellStyle name="汇总 3 2 4" xfId="1424" xr:uid="{00000000-0005-0000-0000-0000392E0000}"/>
    <cellStyle name="汇总 3 2 4 2" xfId="2744" xr:uid="{00000000-0005-0000-0000-00003A2E0000}"/>
    <cellStyle name="汇总 3 2 4 2 2" xfId="4303" xr:uid="{00000000-0005-0000-0000-00003B2E0000}"/>
    <cellStyle name="汇总 3 2 4 2 2 2" xfId="12640" xr:uid="{00000000-0005-0000-0000-00003C2E0000}"/>
    <cellStyle name="汇总 3 2 4 2 2 3" xfId="13395" xr:uid="{00000000-0005-0000-0000-00003D2E0000}"/>
    <cellStyle name="汇总 3 2 4 2 2 4" xfId="20472" xr:uid="{00000000-0005-0000-0000-00003E2E0000}"/>
    <cellStyle name="汇总 3 2 4 2 3" xfId="5893" xr:uid="{00000000-0005-0000-0000-00003F2E0000}"/>
    <cellStyle name="汇总 3 2 4 2 3 2" xfId="13833" xr:uid="{00000000-0005-0000-0000-0000402E0000}"/>
    <cellStyle name="汇总 3 2 4 2 3 3" xfId="16875" xr:uid="{00000000-0005-0000-0000-0000412E0000}"/>
    <cellStyle name="汇总 3 2 4 2 3 4" xfId="21500" xr:uid="{00000000-0005-0000-0000-0000422E0000}"/>
    <cellStyle name="汇总 3 2 4 2 4" xfId="8598" xr:uid="{00000000-0005-0000-0000-0000432E0000}"/>
    <cellStyle name="汇总 3 2 4 2 4 2" xfId="15500" xr:uid="{00000000-0005-0000-0000-0000442E0000}"/>
    <cellStyle name="汇总 3 2 4 2 4 3" xfId="17649" xr:uid="{00000000-0005-0000-0000-0000452E0000}"/>
    <cellStyle name="汇总 3 2 4 2 4 4" xfId="22056" xr:uid="{00000000-0005-0000-0000-0000462E0000}"/>
    <cellStyle name="汇总 3 2 4 2 5" xfId="9343" xr:uid="{00000000-0005-0000-0000-0000472E0000}"/>
    <cellStyle name="汇总 3 2 4 2 5 2" xfId="16154" xr:uid="{00000000-0005-0000-0000-0000482E0000}"/>
    <cellStyle name="汇总 3 2 4 2 5 3" xfId="18245" xr:uid="{00000000-0005-0000-0000-0000492E0000}"/>
    <cellStyle name="汇总 3 2 4 2 5 4" xfId="21969" xr:uid="{00000000-0005-0000-0000-00004A2E0000}"/>
    <cellStyle name="汇总 3 2 4 2 6" xfId="11495" xr:uid="{00000000-0005-0000-0000-00004B2E0000}"/>
    <cellStyle name="汇总 3 2 4 2 7" xfId="10467" xr:uid="{00000000-0005-0000-0000-00004C2E0000}"/>
    <cellStyle name="汇总 3 2 4 2 8" xfId="20622" xr:uid="{00000000-0005-0000-0000-00004D2E0000}"/>
    <cellStyle name="汇总 3 2 4 3" xfId="3410" xr:uid="{00000000-0005-0000-0000-00004E2E0000}"/>
    <cellStyle name="汇总 3 2 4 3 2" xfId="12057" xr:uid="{00000000-0005-0000-0000-00004F2E0000}"/>
    <cellStyle name="汇总 3 2 4 3 3" xfId="10358" xr:uid="{00000000-0005-0000-0000-0000502E0000}"/>
    <cellStyle name="汇总 3 2 4 3 4" xfId="21213" xr:uid="{00000000-0005-0000-0000-0000512E0000}"/>
    <cellStyle name="汇总 3 2 4 4" xfId="5000" xr:uid="{00000000-0005-0000-0000-0000522E0000}"/>
    <cellStyle name="汇总 3 2 4 4 2" xfId="13223" xr:uid="{00000000-0005-0000-0000-0000532E0000}"/>
    <cellStyle name="汇总 3 2 4 4 3" xfId="10402" xr:uid="{00000000-0005-0000-0000-0000542E0000}"/>
    <cellStyle name="汇总 3 2 4 4 4" xfId="21924" xr:uid="{00000000-0005-0000-0000-0000552E0000}"/>
    <cellStyle name="汇总 3 2 4 5" xfId="7341" xr:uid="{00000000-0005-0000-0000-0000562E0000}"/>
    <cellStyle name="汇总 3 2 4 5 2" xfId="14767" xr:uid="{00000000-0005-0000-0000-0000572E0000}"/>
    <cellStyle name="汇总 3 2 4 5 3" xfId="17287" xr:uid="{00000000-0005-0000-0000-0000582E0000}"/>
    <cellStyle name="汇总 3 2 4 5 4" xfId="19661" xr:uid="{00000000-0005-0000-0000-0000592E0000}"/>
    <cellStyle name="汇总 3 2 4 6" xfId="10737" xr:uid="{00000000-0005-0000-0000-00005A2E0000}"/>
    <cellStyle name="汇总 3 2 4 7" xfId="14653" xr:uid="{00000000-0005-0000-0000-00005B2E0000}"/>
    <cellStyle name="汇总 3 2 4 8" xfId="19868" xr:uid="{00000000-0005-0000-0000-00005C2E0000}"/>
    <cellStyle name="汇总 3 2 5" xfId="2725" xr:uid="{00000000-0005-0000-0000-00005D2E0000}"/>
    <cellStyle name="汇总 3 2 5 2" xfId="4284" xr:uid="{00000000-0005-0000-0000-00005E2E0000}"/>
    <cellStyle name="汇总 3 2 5 2 2" xfId="12621" xr:uid="{00000000-0005-0000-0000-00005F2E0000}"/>
    <cellStyle name="汇总 3 2 5 2 3" xfId="13399" xr:uid="{00000000-0005-0000-0000-0000602E0000}"/>
    <cellStyle name="汇总 3 2 5 2 4" xfId="19312" xr:uid="{00000000-0005-0000-0000-0000612E0000}"/>
    <cellStyle name="汇总 3 2 5 3" xfId="5874" xr:uid="{00000000-0005-0000-0000-0000622E0000}"/>
    <cellStyle name="汇总 3 2 5 3 2" xfId="13814" xr:uid="{00000000-0005-0000-0000-0000632E0000}"/>
    <cellStyle name="汇总 3 2 5 3 3" xfId="16856" xr:uid="{00000000-0005-0000-0000-0000642E0000}"/>
    <cellStyle name="汇总 3 2 5 3 4" xfId="19052" xr:uid="{00000000-0005-0000-0000-0000652E0000}"/>
    <cellStyle name="汇总 3 2 5 4" xfId="8579" xr:uid="{00000000-0005-0000-0000-0000662E0000}"/>
    <cellStyle name="汇总 3 2 5 4 2" xfId="15481" xr:uid="{00000000-0005-0000-0000-0000672E0000}"/>
    <cellStyle name="汇总 3 2 5 4 3" xfId="17630" xr:uid="{00000000-0005-0000-0000-0000682E0000}"/>
    <cellStyle name="汇总 3 2 5 4 4" xfId="20338" xr:uid="{00000000-0005-0000-0000-0000692E0000}"/>
    <cellStyle name="汇总 3 2 5 5" xfId="9324" xr:uid="{00000000-0005-0000-0000-00006A2E0000}"/>
    <cellStyle name="汇总 3 2 5 5 2" xfId="16135" xr:uid="{00000000-0005-0000-0000-00006B2E0000}"/>
    <cellStyle name="汇总 3 2 5 5 3" xfId="18226" xr:uid="{00000000-0005-0000-0000-00006C2E0000}"/>
    <cellStyle name="汇总 3 2 5 5 4" xfId="21973" xr:uid="{00000000-0005-0000-0000-00006D2E0000}"/>
    <cellStyle name="汇总 3 2 5 6" xfId="11476" xr:uid="{00000000-0005-0000-0000-00006E2E0000}"/>
    <cellStyle name="汇总 3 2 5 7" xfId="10293" xr:uid="{00000000-0005-0000-0000-00006F2E0000}"/>
    <cellStyle name="汇总 3 2 5 8" xfId="22592" xr:uid="{00000000-0005-0000-0000-0000702E0000}"/>
    <cellStyle name="汇总 3 2 6" xfId="2881" xr:uid="{00000000-0005-0000-0000-0000712E0000}"/>
    <cellStyle name="汇总 3 2 6 2" xfId="11619" xr:uid="{00000000-0005-0000-0000-0000722E0000}"/>
    <cellStyle name="汇总 3 2 6 3" xfId="15146" xr:uid="{00000000-0005-0000-0000-0000732E0000}"/>
    <cellStyle name="汇总 3 2 6 4" xfId="22576" xr:uid="{00000000-0005-0000-0000-0000742E0000}"/>
    <cellStyle name="汇总 3 2 7" xfId="4471" xr:uid="{00000000-0005-0000-0000-0000752E0000}"/>
    <cellStyle name="汇总 3 2 7 2" xfId="12786" xr:uid="{00000000-0005-0000-0000-0000762E0000}"/>
    <cellStyle name="汇总 3 2 7 3" xfId="13376" xr:uid="{00000000-0005-0000-0000-0000772E0000}"/>
    <cellStyle name="汇总 3 2 7 4" xfId="21847" xr:uid="{00000000-0005-0000-0000-0000782E0000}"/>
    <cellStyle name="汇总 3 2 8" xfId="6356" xr:uid="{00000000-0005-0000-0000-0000792E0000}"/>
    <cellStyle name="汇总 3 2 8 2" xfId="14147" xr:uid="{00000000-0005-0000-0000-00007A2E0000}"/>
    <cellStyle name="汇总 3 2 8 3" xfId="16992" xr:uid="{00000000-0005-0000-0000-00007B2E0000}"/>
    <cellStyle name="汇总 3 2 8 4" xfId="19984" xr:uid="{00000000-0005-0000-0000-00007C2E0000}"/>
    <cellStyle name="汇总 3 2 9" xfId="10093" xr:uid="{00000000-0005-0000-0000-00007D2E0000}"/>
    <cellStyle name="汇总 3 3" xfId="617" xr:uid="{00000000-0005-0000-0000-00007E2E0000}"/>
    <cellStyle name="汇总 3 3 10" xfId="10211" xr:uid="{00000000-0005-0000-0000-00007F2E0000}"/>
    <cellStyle name="汇总 3 3 11" xfId="12035" xr:uid="{00000000-0005-0000-0000-0000802E0000}"/>
    <cellStyle name="汇总 3 3 12" xfId="21172" xr:uid="{00000000-0005-0000-0000-0000812E0000}"/>
    <cellStyle name="汇总 3 3 2" xfId="694" xr:uid="{00000000-0005-0000-0000-0000822E0000}"/>
    <cellStyle name="汇总 3 3 2 10" xfId="10268" xr:uid="{00000000-0005-0000-0000-0000832E0000}"/>
    <cellStyle name="汇总 3 3 2 11" xfId="10819" xr:uid="{00000000-0005-0000-0000-0000842E0000}"/>
    <cellStyle name="汇总 3 3 2 12" xfId="22310" xr:uid="{00000000-0005-0000-0000-0000852E0000}"/>
    <cellStyle name="汇总 3 3 2 2" xfId="779" xr:uid="{00000000-0005-0000-0000-0000862E0000}"/>
    <cellStyle name="汇总 3 3 2 2 2" xfId="1436" xr:uid="{00000000-0005-0000-0000-0000872E0000}"/>
    <cellStyle name="汇总 3 3 2 2 2 2" xfId="2748" xr:uid="{00000000-0005-0000-0000-0000882E0000}"/>
    <cellStyle name="汇总 3 3 2 2 2 2 2" xfId="4307" xr:uid="{00000000-0005-0000-0000-0000892E0000}"/>
    <cellStyle name="汇总 3 3 2 2 2 2 2 2" xfId="12644" xr:uid="{00000000-0005-0000-0000-00008A2E0000}"/>
    <cellStyle name="汇总 3 3 2 2 2 2 2 3" xfId="14427" xr:uid="{00000000-0005-0000-0000-00008B2E0000}"/>
    <cellStyle name="汇总 3 3 2 2 2 2 2 4" xfId="21119" xr:uid="{00000000-0005-0000-0000-00008C2E0000}"/>
    <cellStyle name="汇总 3 3 2 2 2 2 3" xfId="5897" xr:uid="{00000000-0005-0000-0000-00008D2E0000}"/>
    <cellStyle name="汇总 3 3 2 2 2 2 3 2" xfId="13837" xr:uid="{00000000-0005-0000-0000-00008E2E0000}"/>
    <cellStyle name="汇总 3 3 2 2 2 2 3 3" xfId="16879" xr:uid="{00000000-0005-0000-0000-00008F2E0000}"/>
    <cellStyle name="汇总 3 3 2 2 2 2 3 4" xfId="21487" xr:uid="{00000000-0005-0000-0000-0000902E0000}"/>
    <cellStyle name="汇总 3 3 2 2 2 2 4" xfId="8602" xr:uid="{00000000-0005-0000-0000-0000912E0000}"/>
    <cellStyle name="汇总 3 3 2 2 2 2 4 2" xfId="15504" xr:uid="{00000000-0005-0000-0000-0000922E0000}"/>
    <cellStyle name="汇总 3 3 2 2 2 2 4 3" xfId="17653" xr:uid="{00000000-0005-0000-0000-0000932E0000}"/>
    <cellStyle name="汇总 3 3 2 2 2 2 4 4" xfId="19163" xr:uid="{00000000-0005-0000-0000-0000942E0000}"/>
    <cellStyle name="汇总 3 3 2 2 2 2 5" xfId="9347" xr:uid="{00000000-0005-0000-0000-0000952E0000}"/>
    <cellStyle name="汇总 3 3 2 2 2 2 5 2" xfId="16158" xr:uid="{00000000-0005-0000-0000-0000962E0000}"/>
    <cellStyle name="汇总 3 3 2 2 2 2 5 3" xfId="18249" xr:uid="{00000000-0005-0000-0000-0000972E0000}"/>
    <cellStyle name="汇总 3 3 2 2 2 2 5 4" xfId="19384" xr:uid="{00000000-0005-0000-0000-0000982E0000}"/>
    <cellStyle name="汇总 3 3 2 2 2 2 6" xfId="11499" xr:uid="{00000000-0005-0000-0000-0000992E0000}"/>
    <cellStyle name="汇总 3 3 2 2 2 2 7" xfId="10546" xr:uid="{00000000-0005-0000-0000-00009A2E0000}"/>
    <cellStyle name="汇总 3 3 2 2 2 2 8" xfId="21038" xr:uid="{00000000-0005-0000-0000-00009B2E0000}"/>
    <cellStyle name="汇总 3 3 2 2 2 3" xfId="3422" xr:uid="{00000000-0005-0000-0000-00009C2E0000}"/>
    <cellStyle name="汇总 3 3 2 2 2 3 2" xfId="12069" xr:uid="{00000000-0005-0000-0000-00009D2E0000}"/>
    <cellStyle name="汇总 3 3 2 2 2 3 3" xfId="10026" xr:uid="{00000000-0005-0000-0000-00009E2E0000}"/>
    <cellStyle name="汇总 3 3 2 2 2 3 4" xfId="21644" xr:uid="{00000000-0005-0000-0000-00009F2E0000}"/>
    <cellStyle name="汇总 3 3 2 2 2 4" xfId="5012" xr:uid="{00000000-0005-0000-0000-0000A02E0000}"/>
    <cellStyle name="汇总 3 3 2 2 2 4 2" xfId="13235" xr:uid="{00000000-0005-0000-0000-0000A12E0000}"/>
    <cellStyle name="汇总 3 3 2 2 2 4 3" xfId="10917" xr:uid="{00000000-0005-0000-0000-0000A22E0000}"/>
    <cellStyle name="汇总 3 3 2 2 2 4 4" xfId="19274" xr:uid="{00000000-0005-0000-0000-0000A32E0000}"/>
    <cellStyle name="汇总 3 3 2 2 2 5" xfId="7353" xr:uid="{00000000-0005-0000-0000-0000A42E0000}"/>
    <cellStyle name="汇总 3 3 2 2 2 5 2" xfId="14779" xr:uid="{00000000-0005-0000-0000-0000A52E0000}"/>
    <cellStyle name="汇总 3 3 2 2 2 5 3" xfId="17299" xr:uid="{00000000-0005-0000-0000-0000A62E0000}"/>
    <cellStyle name="汇总 3 3 2 2 2 5 4" xfId="19662" xr:uid="{00000000-0005-0000-0000-0000A72E0000}"/>
    <cellStyle name="汇总 3 3 2 2 2 6" xfId="10749" xr:uid="{00000000-0005-0000-0000-0000A82E0000}"/>
    <cellStyle name="汇总 3 3 2 2 2 7" xfId="10049" xr:uid="{00000000-0005-0000-0000-0000A92E0000}"/>
    <cellStyle name="汇总 3 3 2 2 2 8" xfId="19058" xr:uid="{00000000-0005-0000-0000-0000AA2E0000}"/>
    <cellStyle name="汇总 3 3 2 2 3" xfId="2747" xr:uid="{00000000-0005-0000-0000-0000AB2E0000}"/>
    <cellStyle name="汇总 3 3 2 2 3 2" xfId="4306" xr:uid="{00000000-0005-0000-0000-0000AC2E0000}"/>
    <cellStyle name="汇总 3 3 2 2 3 2 2" xfId="12643" xr:uid="{00000000-0005-0000-0000-0000AD2E0000}"/>
    <cellStyle name="汇总 3 3 2 2 3 2 3" xfId="10811" xr:uid="{00000000-0005-0000-0000-0000AE2E0000}"/>
    <cellStyle name="汇总 3 3 2 2 3 2 4" xfId="22263" xr:uid="{00000000-0005-0000-0000-0000AF2E0000}"/>
    <cellStyle name="汇总 3 3 2 2 3 3" xfId="5896" xr:uid="{00000000-0005-0000-0000-0000B02E0000}"/>
    <cellStyle name="汇总 3 3 2 2 3 3 2" xfId="13836" xr:uid="{00000000-0005-0000-0000-0000B12E0000}"/>
    <cellStyle name="汇总 3 3 2 2 3 3 3" xfId="16878" xr:uid="{00000000-0005-0000-0000-0000B22E0000}"/>
    <cellStyle name="汇总 3 3 2 2 3 3 4" xfId="19053" xr:uid="{00000000-0005-0000-0000-0000B32E0000}"/>
    <cellStyle name="汇总 3 3 2 2 3 4" xfId="8601" xr:uid="{00000000-0005-0000-0000-0000B42E0000}"/>
    <cellStyle name="汇总 3 3 2 2 3 4 2" xfId="15503" xr:uid="{00000000-0005-0000-0000-0000B52E0000}"/>
    <cellStyle name="汇总 3 3 2 2 3 4 3" xfId="17652" xr:uid="{00000000-0005-0000-0000-0000B62E0000}"/>
    <cellStyle name="汇总 3 3 2 2 3 4 4" xfId="19623" xr:uid="{00000000-0005-0000-0000-0000B72E0000}"/>
    <cellStyle name="汇总 3 3 2 2 3 5" xfId="9346" xr:uid="{00000000-0005-0000-0000-0000B82E0000}"/>
    <cellStyle name="汇总 3 3 2 2 3 5 2" xfId="16157" xr:uid="{00000000-0005-0000-0000-0000B92E0000}"/>
    <cellStyle name="汇总 3 3 2 2 3 5 3" xfId="18248" xr:uid="{00000000-0005-0000-0000-0000BA2E0000}"/>
    <cellStyle name="汇总 3 3 2 2 3 5 4" xfId="19534" xr:uid="{00000000-0005-0000-0000-0000BB2E0000}"/>
    <cellStyle name="汇总 3 3 2 2 3 6" xfId="11498" xr:uid="{00000000-0005-0000-0000-0000BC2E0000}"/>
    <cellStyle name="汇总 3 3 2 2 3 7" xfId="14580" xr:uid="{00000000-0005-0000-0000-0000BD2E0000}"/>
    <cellStyle name="汇总 3 3 2 2 3 8" xfId="22160" xr:uid="{00000000-0005-0000-0000-0000BE2E0000}"/>
    <cellStyle name="汇总 3 3 2 2 4" xfId="3024" xr:uid="{00000000-0005-0000-0000-0000BF2E0000}"/>
    <cellStyle name="汇总 3 3 2 2 4 2" xfId="11761" xr:uid="{00000000-0005-0000-0000-0000C02E0000}"/>
    <cellStyle name="汇总 3 3 2 2 4 3" xfId="11105" xr:uid="{00000000-0005-0000-0000-0000C12E0000}"/>
    <cellStyle name="汇总 3 3 2 2 4 4" xfId="20634" xr:uid="{00000000-0005-0000-0000-0000C22E0000}"/>
    <cellStyle name="汇总 3 3 2 2 5" xfId="4614" xr:uid="{00000000-0005-0000-0000-0000C32E0000}"/>
    <cellStyle name="汇总 3 3 2 2 5 2" xfId="12928" xr:uid="{00000000-0005-0000-0000-0000C42E0000}"/>
    <cellStyle name="汇总 3 3 2 2 5 3" xfId="10945" xr:uid="{00000000-0005-0000-0000-0000C52E0000}"/>
    <cellStyle name="汇总 3 3 2 2 5 4" xfId="21084" xr:uid="{00000000-0005-0000-0000-0000C62E0000}"/>
    <cellStyle name="汇总 3 3 2 2 6" xfId="6733" xr:uid="{00000000-0005-0000-0000-0000C72E0000}"/>
    <cellStyle name="汇总 3 3 2 2 6 2" xfId="14376" xr:uid="{00000000-0005-0000-0000-0000C82E0000}"/>
    <cellStyle name="汇总 3 3 2 2 6 3" xfId="17102" xr:uid="{00000000-0005-0000-0000-0000C92E0000}"/>
    <cellStyle name="汇总 3 3 2 2 6 4" xfId="21281" xr:uid="{00000000-0005-0000-0000-0000CA2E0000}"/>
    <cellStyle name="汇总 3 3 2 2 7" xfId="10338" xr:uid="{00000000-0005-0000-0000-0000CB2E0000}"/>
    <cellStyle name="汇总 3 3 2 2 8" xfId="13756" xr:uid="{00000000-0005-0000-0000-0000CC2E0000}"/>
    <cellStyle name="汇总 3 3 2 2 9" xfId="20161" xr:uid="{00000000-0005-0000-0000-0000CD2E0000}"/>
    <cellStyle name="汇总 3 3 2 3" xfId="1127" xr:uid="{00000000-0005-0000-0000-0000CE2E0000}"/>
    <cellStyle name="汇总 3 3 2 3 2" xfId="1437" xr:uid="{00000000-0005-0000-0000-0000CF2E0000}"/>
    <cellStyle name="汇总 3 3 2 3 2 2" xfId="2750" xr:uid="{00000000-0005-0000-0000-0000D02E0000}"/>
    <cellStyle name="汇总 3 3 2 3 2 2 2" xfId="4309" xr:uid="{00000000-0005-0000-0000-0000D12E0000}"/>
    <cellStyle name="汇总 3 3 2 3 2 2 2 2" xfId="12646" xr:uid="{00000000-0005-0000-0000-0000D22E0000}"/>
    <cellStyle name="汇总 3 3 2 3 2 2 2 3" xfId="11795" xr:uid="{00000000-0005-0000-0000-0000D32E0000}"/>
    <cellStyle name="汇总 3 3 2 3 2 2 2 4" xfId="19839" xr:uid="{00000000-0005-0000-0000-0000D42E0000}"/>
    <cellStyle name="汇总 3 3 2 3 2 2 3" xfId="5899" xr:uid="{00000000-0005-0000-0000-0000D52E0000}"/>
    <cellStyle name="汇总 3 3 2 3 2 2 3 2" xfId="13839" xr:uid="{00000000-0005-0000-0000-0000D62E0000}"/>
    <cellStyle name="汇总 3 3 2 3 2 2 3 3" xfId="16881" xr:uid="{00000000-0005-0000-0000-0000D72E0000}"/>
    <cellStyle name="汇总 3 3 2 3 2 2 3 4" xfId="19043" xr:uid="{00000000-0005-0000-0000-0000D82E0000}"/>
    <cellStyle name="汇总 3 3 2 3 2 2 4" xfId="8604" xr:uid="{00000000-0005-0000-0000-0000D92E0000}"/>
    <cellStyle name="汇总 3 3 2 3 2 2 4 2" xfId="15506" xr:uid="{00000000-0005-0000-0000-0000DA2E0000}"/>
    <cellStyle name="汇总 3 3 2 3 2 2 4 3" xfId="17655" xr:uid="{00000000-0005-0000-0000-0000DB2E0000}"/>
    <cellStyle name="汇总 3 3 2 3 2 2 4 4" xfId="18854" xr:uid="{00000000-0005-0000-0000-0000DC2E0000}"/>
    <cellStyle name="汇总 3 3 2 3 2 2 5" xfId="9349" xr:uid="{00000000-0005-0000-0000-0000DD2E0000}"/>
    <cellStyle name="汇总 3 3 2 3 2 2 5 2" xfId="16160" xr:uid="{00000000-0005-0000-0000-0000DE2E0000}"/>
    <cellStyle name="汇总 3 3 2 3 2 2 5 3" xfId="18251" xr:uid="{00000000-0005-0000-0000-0000DF2E0000}"/>
    <cellStyle name="汇总 3 3 2 3 2 2 5 4" xfId="20696" xr:uid="{00000000-0005-0000-0000-0000E02E0000}"/>
    <cellStyle name="汇总 3 3 2 3 2 2 6" xfId="11501" xr:uid="{00000000-0005-0000-0000-0000E12E0000}"/>
    <cellStyle name="汇总 3 3 2 3 2 2 7" xfId="10592" xr:uid="{00000000-0005-0000-0000-0000E22E0000}"/>
    <cellStyle name="汇总 3 3 2 3 2 2 8" xfId="19729" xr:uid="{00000000-0005-0000-0000-0000E32E0000}"/>
    <cellStyle name="汇总 3 3 2 3 2 3" xfId="3423" xr:uid="{00000000-0005-0000-0000-0000E42E0000}"/>
    <cellStyle name="汇总 3 3 2 3 2 3 2" xfId="12070" xr:uid="{00000000-0005-0000-0000-0000E52E0000}"/>
    <cellStyle name="汇总 3 3 2 3 2 3 3" xfId="14077" xr:uid="{00000000-0005-0000-0000-0000E62E0000}"/>
    <cellStyle name="汇总 3 3 2 3 2 3 4" xfId="20727" xr:uid="{00000000-0005-0000-0000-0000E72E0000}"/>
    <cellStyle name="汇总 3 3 2 3 2 4" xfId="5013" xr:uid="{00000000-0005-0000-0000-0000E82E0000}"/>
    <cellStyle name="汇总 3 3 2 3 2 4 2" xfId="13236" xr:uid="{00000000-0005-0000-0000-0000E92E0000}"/>
    <cellStyle name="汇总 3 3 2 3 2 4 3" xfId="10578" xr:uid="{00000000-0005-0000-0000-0000EA2E0000}"/>
    <cellStyle name="汇总 3 3 2 3 2 4 4" xfId="18970" xr:uid="{00000000-0005-0000-0000-0000EB2E0000}"/>
    <cellStyle name="汇总 3 3 2 3 2 5" xfId="7354" xr:uid="{00000000-0005-0000-0000-0000EC2E0000}"/>
    <cellStyle name="汇总 3 3 2 3 2 5 2" xfId="14780" xr:uid="{00000000-0005-0000-0000-0000ED2E0000}"/>
    <cellStyle name="汇总 3 3 2 3 2 5 3" xfId="17300" xr:uid="{00000000-0005-0000-0000-0000EE2E0000}"/>
    <cellStyle name="汇总 3 3 2 3 2 5 4" xfId="19184" xr:uid="{00000000-0005-0000-0000-0000EF2E0000}"/>
    <cellStyle name="汇总 3 3 2 3 2 6" xfId="10750" xr:uid="{00000000-0005-0000-0000-0000F02E0000}"/>
    <cellStyle name="汇总 3 3 2 3 2 7" xfId="14912" xr:uid="{00000000-0005-0000-0000-0000F12E0000}"/>
    <cellStyle name="汇总 3 3 2 3 2 8" xfId="21425" xr:uid="{00000000-0005-0000-0000-0000F22E0000}"/>
    <cellStyle name="汇总 3 3 2 3 3" xfId="2749" xr:uid="{00000000-0005-0000-0000-0000F32E0000}"/>
    <cellStyle name="汇总 3 3 2 3 3 2" xfId="4308" xr:uid="{00000000-0005-0000-0000-0000F42E0000}"/>
    <cellStyle name="汇总 3 3 2 3 3 2 2" xfId="12645" xr:uid="{00000000-0005-0000-0000-0000F52E0000}"/>
    <cellStyle name="汇总 3 3 2 3 3 2 3" xfId="12963" xr:uid="{00000000-0005-0000-0000-0000F62E0000}"/>
    <cellStyle name="汇总 3 3 2 3 3 2 4" xfId="20477" xr:uid="{00000000-0005-0000-0000-0000F72E0000}"/>
    <cellStyle name="汇总 3 3 2 3 3 3" xfId="5898" xr:uid="{00000000-0005-0000-0000-0000F82E0000}"/>
    <cellStyle name="汇总 3 3 2 3 3 3 2" xfId="13838" xr:uid="{00000000-0005-0000-0000-0000F92E0000}"/>
    <cellStyle name="汇总 3 3 2 3 3 3 3" xfId="16880" xr:uid="{00000000-0005-0000-0000-0000FA2E0000}"/>
    <cellStyle name="汇总 3 3 2 3 3 3 4" xfId="21492" xr:uid="{00000000-0005-0000-0000-0000FB2E0000}"/>
    <cellStyle name="汇总 3 3 2 3 3 4" xfId="8603" xr:uid="{00000000-0005-0000-0000-0000FC2E0000}"/>
    <cellStyle name="汇总 3 3 2 3 3 4 2" xfId="15505" xr:uid="{00000000-0005-0000-0000-0000FD2E0000}"/>
    <cellStyle name="汇总 3 3 2 3 3 4 3" xfId="17654" xr:uid="{00000000-0005-0000-0000-0000FE2E0000}"/>
    <cellStyle name="汇总 3 3 2 3 3 4 4" xfId="18939" xr:uid="{00000000-0005-0000-0000-0000FF2E0000}"/>
    <cellStyle name="汇总 3 3 2 3 3 5" xfId="9348" xr:uid="{00000000-0005-0000-0000-0000002F0000}"/>
    <cellStyle name="汇总 3 3 2 3 3 5 2" xfId="16159" xr:uid="{00000000-0005-0000-0000-0000012F0000}"/>
    <cellStyle name="汇总 3 3 2 3 3 5 3" xfId="18250" xr:uid="{00000000-0005-0000-0000-0000022F0000}"/>
    <cellStyle name="汇总 3 3 2 3 3 5 4" xfId="21597" xr:uid="{00000000-0005-0000-0000-0000032F0000}"/>
    <cellStyle name="汇总 3 3 2 3 3 6" xfId="11500" xr:uid="{00000000-0005-0000-0000-0000042F0000}"/>
    <cellStyle name="汇总 3 3 2 3 3 7" xfId="10572" xr:uid="{00000000-0005-0000-0000-0000052F0000}"/>
    <cellStyle name="汇总 3 3 2 3 3 8" xfId="20396" xr:uid="{00000000-0005-0000-0000-0000062F0000}"/>
    <cellStyle name="汇总 3 3 2 3 4" xfId="3196" xr:uid="{00000000-0005-0000-0000-0000072F0000}"/>
    <cellStyle name="汇总 3 3 2 3 4 2" xfId="11910" xr:uid="{00000000-0005-0000-0000-0000082F0000}"/>
    <cellStyle name="汇总 3 3 2 3 4 3" xfId="10119" xr:uid="{00000000-0005-0000-0000-0000092F0000}"/>
    <cellStyle name="汇总 3 3 2 3 4 4" xfId="22661" xr:uid="{00000000-0005-0000-0000-00000A2F0000}"/>
    <cellStyle name="汇总 3 3 2 3 5" xfId="4786" xr:uid="{00000000-0005-0000-0000-00000B2F0000}"/>
    <cellStyle name="汇总 3 3 2 3 5 2" xfId="13075" xr:uid="{00000000-0005-0000-0000-00000C2F0000}"/>
    <cellStyle name="汇总 3 3 2 3 5 3" xfId="10802" xr:uid="{00000000-0005-0000-0000-00000D2F0000}"/>
    <cellStyle name="汇总 3 3 2 3 5 4" xfId="21426" xr:uid="{00000000-0005-0000-0000-00000E2F0000}"/>
    <cellStyle name="汇总 3 3 2 3 6" xfId="7047" xr:uid="{00000000-0005-0000-0000-00000F2F0000}"/>
    <cellStyle name="汇总 3 3 2 3 6 2" xfId="14588" xr:uid="{00000000-0005-0000-0000-0000102F0000}"/>
    <cellStyle name="汇总 3 3 2 3 6 3" xfId="17167" xr:uid="{00000000-0005-0000-0000-0000112F0000}"/>
    <cellStyle name="汇总 3 3 2 3 6 4" xfId="20729" xr:uid="{00000000-0005-0000-0000-0000122F0000}"/>
    <cellStyle name="汇总 3 3 2 3 7" xfId="10553" xr:uid="{00000000-0005-0000-0000-0000132F0000}"/>
    <cellStyle name="汇总 3 3 2 3 8" xfId="11249" xr:uid="{00000000-0005-0000-0000-0000142F0000}"/>
    <cellStyle name="汇总 3 3 2 3 9" xfId="21510" xr:uid="{00000000-0005-0000-0000-0000152F0000}"/>
    <cellStyle name="汇总 3 3 2 4" xfId="1435" xr:uid="{00000000-0005-0000-0000-0000162F0000}"/>
    <cellStyle name="汇总 3 3 2 4 2" xfId="2751" xr:uid="{00000000-0005-0000-0000-0000172F0000}"/>
    <cellStyle name="汇总 3 3 2 4 2 2" xfId="4310" xr:uid="{00000000-0005-0000-0000-0000182F0000}"/>
    <cellStyle name="汇总 3 3 2 4 2 2 2" xfId="12647" xr:uid="{00000000-0005-0000-0000-0000192F0000}"/>
    <cellStyle name="汇总 3 3 2 4 2 2 3" xfId="15008" xr:uid="{00000000-0005-0000-0000-00001A2F0000}"/>
    <cellStyle name="汇总 3 3 2 4 2 2 4" xfId="19482" xr:uid="{00000000-0005-0000-0000-00001B2F0000}"/>
    <cellStyle name="汇总 3 3 2 4 2 3" xfId="5900" xr:uid="{00000000-0005-0000-0000-00001C2F0000}"/>
    <cellStyle name="汇总 3 3 2 4 2 3 2" xfId="13840" xr:uid="{00000000-0005-0000-0000-00001D2F0000}"/>
    <cellStyle name="汇总 3 3 2 4 2 3 3" xfId="16882" xr:uid="{00000000-0005-0000-0000-00001E2F0000}"/>
    <cellStyle name="汇总 3 3 2 4 2 3 4" xfId="19033" xr:uid="{00000000-0005-0000-0000-00001F2F0000}"/>
    <cellStyle name="汇总 3 3 2 4 2 4" xfId="8605" xr:uid="{00000000-0005-0000-0000-0000202F0000}"/>
    <cellStyle name="汇总 3 3 2 4 2 4 2" xfId="15507" xr:uid="{00000000-0005-0000-0000-0000212F0000}"/>
    <cellStyle name="汇总 3 3 2 4 2 4 3" xfId="17656" xr:uid="{00000000-0005-0000-0000-0000222F0000}"/>
    <cellStyle name="汇总 3 3 2 4 2 4 4" xfId="21329" xr:uid="{00000000-0005-0000-0000-0000232F0000}"/>
    <cellStyle name="汇总 3 3 2 4 2 5" xfId="9350" xr:uid="{00000000-0005-0000-0000-0000242F0000}"/>
    <cellStyle name="汇总 3 3 2 4 2 5 2" xfId="16161" xr:uid="{00000000-0005-0000-0000-0000252F0000}"/>
    <cellStyle name="汇总 3 3 2 4 2 5 3" xfId="18252" xr:uid="{00000000-0005-0000-0000-0000262F0000}"/>
    <cellStyle name="汇总 3 3 2 4 2 5 4" xfId="20055" xr:uid="{00000000-0005-0000-0000-0000272F0000}"/>
    <cellStyle name="汇总 3 3 2 4 2 6" xfId="11502" xr:uid="{00000000-0005-0000-0000-0000282F0000}"/>
    <cellStyle name="汇总 3 3 2 4 2 7" xfId="10521" xr:uid="{00000000-0005-0000-0000-0000292F0000}"/>
    <cellStyle name="汇总 3 3 2 4 2 8" xfId="21920" xr:uid="{00000000-0005-0000-0000-00002A2F0000}"/>
    <cellStyle name="汇总 3 3 2 4 3" xfId="3421" xr:uid="{00000000-0005-0000-0000-00002B2F0000}"/>
    <cellStyle name="汇总 3 3 2 4 3 2" xfId="12068" xr:uid="{00000000-0005-0000-0000-00002C2F0000}"/>
    <cellStyle name="汇总 3 3 2 4 3 3" xfId="10027" xr:uid="{00000000-0005-0000-0000-00002D2F0000}"/>
    <cellStyle name="汇总 3 3 2 4 3 4" xfId="19353" xr:uid="{00000000-0005-0000-0000-00002E2F0000}"/>
    <cellStyle name="汇总 3 3 2 4 4" xfId="5011" xr:uid="{00000000-0005-0000-0000-00002F2F0000}"/>
    <cellStyle name="汇总 3 3 2 4 4 2" xfId="13234" xr:uid="{00000000-0005-0000-0000-0000302F0000}"/>
    <cellStyle name="汇总 3 3 2 4 4 3" xfId="12163" xr:uid="{00000000-0005-0000-0000-0000312F0000}"/>
    <cellStyle name="汇总 3 3 2 4 4 4" xfId="21708" xr:uid="{00000000-0005-0000-0000-0000322F0000}"/>
    <cellStyle name="汇总 3 3 2 4 5" xfId="7352" xr:uid="{00000000-0005-0000-0000-0000332F0000}"/>
    <cellStyle name="汇总 3 3 2 4 5 2" xfId="14778" xr:uid="{00000000-0005-0000-0000-0000342F0000}"/>
    <cellStyle name="汇总 3 3 2 4 5 3" xfId="17298" xr:uid="{00000000-0005-0000-0000-0000352F0000}"/>
    <cellStyle name="汇总 3 3 2 4 5 4" xfId="20374" xr:uid="{00000000-0005-0000-0000-0000362F0000}"/>
    <cellStyle name="汇总 3 3 2 4 6" xfId="10748" xr:uid="{00000000-0005-0000-0000-0000372F0000}"/>
    <cellStyle name="汇总 3 3 2 4 7" xfId="14100" xr:uid="{00000000-0005-0000-0000-0000382F0000}"/>
    <cellStyle name="汇总 3 3 2 4 8" xfId="19090" xr:uid="{00000000-0005-0000-0000-0000392F0000}"/>
    <cellStyle name="汇总 3 3 2 5" xfId="2746" xr:uid="{00000000-0005-0000-0000-00003A2F0000}"/>
    <cellStyle name="汇总 3 3 2 5 2" xfId="4305" xr:uid="{00000000-0005-0000-0000-00003B2F0000}"/>
    <cellStyle name="汇总 3 3 2 5 2 2" xfId="12642" xr:uid="{00000000-0005-0000-0000-00003C2F0000}"/>
    <cellStyle name="汇总 3 3 2 5 2 3" xfId="10981" xr:uid="{00000000-0005-0000-0000-00003D2F0000}"/>
    <cellStyle name="汇总 3 3 2 5 2 4" xfId="21918" xr:uid="{00000000-0005-0000-0000-00003E2F0000}"/>
    <cellStyle name="汇总 3 3 2 5 3" xfId="5895" xr:uid="{00000000-0005-0000-0000-00003F2F0000}"/>
    <cellStyle name="汇总 3 3 2 5 3 2" xfId="13835" xr:uid="{00000000-0005-0000-0000-0000402F0000}"/>
    <cellStyle name="汇总 3 3 2 5 3 3" xfId="16877" xr:uid="{00000000-0005-0000-0000-0000412F0000}"/>
    <cellStyle name="汇总 3 3 2 5 3 4" xfId="19068" xr:uid="{00000000-0005-0000-0000-0000422F0000}"/>
    <cellStyle name="汇总 3 3 2 5 4" xfId="8600" xr:uid="{00000000-0005-0000-0000-0000432F0000}"/>
    <cellStyle name="汇总 3 3 2 5 4 2" xfId="15502" xr:uid="{00000000-0005-0000-0000-0000442F0000}"/>
    <cellStyle name="汇总 3 3 2 5 4 3" xfId="17651" xr:uid="{00000000-0005-0000-0000-0000452F0000}"/>
    <cellStyle name="汇总 3 3 2 5 4 4" xfId="20336" xr:uid="{00000000-0005-0000-0000-0000462F0000}"/>
    <cellStyle name="汇总 3 3 2 5 5" xfId="9345" xr:uid="{00000000-0005-0000-0000-0000472F0000}"/>
    <cellStyle name="汇总 3 3 2 5 5 2" xfId="16156" xr:uid="{00000000-0005-0000-0000-0000482F0000}"/>
    <cellStyle name="汇总 3 3 2 5 5 3" xfId="18247" xr:uid="{00000000-0005-0000-0000-0000492F0000}"/>
    <cellStyle name="汇总 3 3 2 5 5 4" xfId="20245" xr:uid="{00000000-0005-0000-0000-00004A2F0000}"/>
    <cellStyle name="汇总 3 3 2 5 6" xfId="11497" xr:uid="{00000000-0005-0000-0000-00004B2F0000}"/>
    <cellStyle name="汇总 3 3 2 5 7" xfId="14606" xr:uid="{00000000-0005-0000-0000-00004C2F0000}"/>
    <cellStyle name="汇总 3 3 2 5 8" xfId="22574" xr:uid="{00000000-0005-0000-0000-00004D2F0000}"/>
    <cellStyle name="汇总 3 3 2 6" xfId="2955" xr:uid="{00000000-0005-0000-0000-00004E2F0000}"/>
    <cellStyle name="汇总 3 3 2 6 2" xfId="11692" xr:uid="{00000000-0005-0000-0000-00004F2F0000}"/>
    <cellStyle name="汇总 3 3 2 6 3" xfId="12751" xr:uid="{00000000-0005-0000-0000-0000502F0000}"/>
    <cellStyle name="汇总 3 3 2 6 4" xfId="21253" xr:uid="{00000000-0005-0000-0000-0000512F0000}"/>
    <cellStyle name="汇总 3 3 2 7" xfId="4545" xr:uid="{00000000-0005-0000-0000-0000522F0000}"/>
    <cellStyle name="汇总 3 3 2 7 2" xfId="12859" xr:uid="{00000000-0005-0000-0000-0000532F0000}"/>
    <cellStyle name="汇总 3 3 2 7 3" xfId="10955" xr:uid="{00000000-0005-0000-0000-0000542F0000}"/>
    <cellStyle name="汇总 3 3 2 7 4" xfId="21913" xr:uid="{00000000-0005-0000-0000-0000552F0000}"/>
    <cellStyle name="汇总 3 3 2 8" xfId="6656" xr:uid="{00000000-0005-0000-0000-0000562F0000}"/>
    <cellStyle name="汇总 3 3 2 8 2" xfId="14308" xr:uid="{00000000-0005-0000-0000-0000572F0000}"/>
    <cellStyle name="汇总 3 3 2 8 3" xfId="17046" xr:uid="{00000000-0005-0000-0000-0000582F0000}"/>
    <cellStyle name="汇总 3 3 2 8 4" xfId="19130" xr:uid="{00000000-0005-0000-0000-0000592F0000}"/>
    <cellStyle name="汇总 3 3 2 9" xfId="8825" xr:uid="{00000000-0005-0000-0000-00005A2F0000}"/>
    <cellStyle name="汇总 3 3 2 9 2" xfId="15666" xr:uid="{00000000-0005-0000-0000-00005B2F0000}"/>
    <cellStyle name="汇总 3 3 2 9 3" xfId="17838" xr:uid="{00000000-0005-0000-0000-00005C2F0000}"/>
    <cellStyle name="汇总 3 3 2 9 4" xfId="22028" xr:uid="{00000000-0005-0000-0000-00005D2F0000}"/>
    <cellStyle name="汇总 3 3 3" xfId="742" xr:uid="{00000000-0005-0000-0000-00005E2F0000}"/>
    <cellStyle name="汇总 3 3 3 2" xfId="1438" xr:uid="{00000000-0005-0000-0000-00005F2F0000}"/>
    <cellStyle name="汇总 3 3 3 2 2" xfId="2753" xr:uid="{00000000-0005-0000-0000-0000602F0000}"/>
    <cellStyle name="汇总 3 3 3 2 2 2" xfId="4312" xr:uid="{00000000-0005-0000-0000-0000612F0000}"/>
    <cellStyle name="汇总 3 3 3 2 2 2 2" xfId="12649" xr:uid="{00000000-0005-0000-0000-0000622F0000}"/>
    <cellStyle name="汇总 3 3 3 2 2 2 3" xfId="12227" xr:uid="{00000000-0005-0000-0000-0000632F0000}"/>
    <cellStyle name="汇总 3 3 3 2 2 2 4" xfId="22262" xr:uid="{00000000-0005-0000-0000-0000642F0000}"/>
    <cellStyle name="汇总 3 3 3 2 2 3" xfId="5902" xr:uid="{00000000-0005-0000-0000-0000652F0000}"/>
    <cellStyle name="汇总 3 3 3 2 2 3 2" xfId="13842" xr:uid="{00000000-0005-0000-0000-0000662F0000}"/>
    <cellStyle name="汇总 3 3 3 2 2 3 3" xfId="16884" xr:uid="{00000000-0005-0000-0000-0000672F0000}"/>
    <cellStyle name="汇总 3 3 3 2 2 3 4" xfId="19010" xr:uid="{00000000-0005-0000-0000-0000682F0000}"/>
    <cellStyle name="汇总 3 3 3 2 2 4" xfId="8607" xr:uid="{00000000-0005-0000-0000-0000692F0000}"/>
    <cellStyle name="汇总 3 3 3 2 2 4 2" xfId="15509" xr:uid="{00000000-0005-0000-0000-00006A2F0000}"/>
    <cellStyle name="汇总 3 3 3 2 2 4 3" xfId="17658" xr:uid="{00000000-0005-0000-0000-00006B2F0000}"/>
    <cellStyle name="汇总 3 3 3 2 2 4 4" xfId="20968" xr:uid="{00000000-0005-0000-0000-00006C2F0000}"/>
    <cellStyle name="汇总 3 3 3 2 2 5" xfId="9352" xr:uid="{00000000-0005-0000-0000-00006D2F0000}"/>
    <cellStyle name="汇总 3 3 3 2 2 5 2" xfId="16163" xr:uid="{00000000-0005-0000-0000-00006E2F0000}"/>
    <cellStyle name="汇总 3 3 3 2 2 5 3" xfId="18254" xr:uid="{00000000-0005-0000-0000-00006F2F0000}"/>
    <cellStyle name="汇总 3 3 3 2 2 5 4" xfId="20887" xr:uid="{00000000-0005-0000-0000-0000702F0000}"/>
    <cellStyle name="汇总 3 3 3 2 2 6" xfId="11504" xr:uid="{00000000-0005-0000-0000-0000712F0000}"/>
    <cellStyle name="汇总 3 3 3 2 2 7" xfId="10316" xr:uid="{00000000-0005-0000-0000-0000722F0000}"/>
    <cellStyle name="汇总 3 3 3 2 2 8" xfId="20207" xr:uid="{00000000-0005-0000-0000-0000732F0000}"/>
    <cellStyle name="汇总 3 3 3 2 3" xfId="3424" xr:uid="{00000000-0005-0000-0000-0000742F0000}"/>
    <cellStyle name="汇总 3 3 3 2 3 2" xfId="12071" xr:uid="{00000000-0005-0000-0000-0000752F0000}"/>
    <cellStyle name="汇总 3 3 3 2 3 3" xfId="14408" xr:uid="{00000000-0005-0000-0000-0000762F0000}"/>
    <cellStyle name="汇总 3 3 3 2 3 4" xfId="20084" xr:uid="{00000000-0005-0000-0000-0000772F0000}"/>
    <cellStyle name="汇总 3 3 3 2 4" xfId="5014" xr:uid="{00000000-0005-0000-0000-0000782F0000}"/>
    <cellStyle name="汇总 3 3 3 2 4 2" xfId="13237" xr:uid="{00000000-0005-0000-0000-0000792F0000}"/>
    <cellStyle name="汇总 3 3 3 2 4 3" xfId="10075" xr:uid="{00000000-0005-0000-0000-00007A2F0000}"/>
    <cellStyle name="汇总 3 3 3 2 4 4" xfId="18887" xr:uid="{00000000-0005-0000-0000-00007B2F0000}"/>
    <cellStyle name="汇总 3 3 3 2 5" xfId="7355" xr:uid="{00000000-0005-0000-0000-00007C2F0000}"/>
    <cellStyle name="汇总 3 3 3 2 5 2" xfId="14781" xr:uid="{00000000-0005-0000-0000-00007D2F0000}"/>
    <cellStyle name="汇总 3 3 3 2 5 3" xfId="17301" xr:uid="{00000000-0005-0000-0000-00007E2F0000}"/>
    <cellStyle name="汇总 3 3 3 2 5 4" xfId="19100" xr:uid="{00000000-0005-0000-0000-00007F2F0000}"/>
    <cellStyle name="汇总 3 3 3 2 6" xfId="10751" xr:uid="{00000000-0005-0000-0000-0000802F0000}"/>
    <cellStyle name="汇总 3 3 3 2 7" xfId="15239" xr:uid="{00000000-0005-0000-0000-0000812F0000}"/>
    <cellStyle name="汇总 3 3 3 2 8" xfId="20627" xr:uid="{00000000-0005-0000-0000-0000822F0000}"/>
    <cellStyle name="汇总 3 3 3 3" xfId="2752" xr:uid="{00000000-0005-0000-0000-0000832F0000}"/>
    <cellStyle name="汇总 3 3 3 3 2" xfId="4311" xr:uid="{00000000-0005-0000-0000-0000842F0000}"/>
    <cellStyle name="汇总 3 3 3 3 2 2" xfId="12648" xr:uid="{00000000-0005-0000-0000-0000852F0000}"/>
    <cellStyle name="汇总 3 3 3 3 2 3" xfId="13394" xr:uid="{00000000-0005-0000-0000-0000862F0000}"/>
    <cellStyle name="汇总 3 3 3 3 2 4" xfId="21851" xr:uid="{00000000-0005-0000-0000-0000872F0000}"/>
    <cellStyle name="汇总 3 3 3 3 3" xfId="5901" xr:uid="{00000000-0005-0000-0000-0000882F0000}"/>
    <cellStyle name="汇总 3 3 3 3 3 2" xfId="13841" xr:uid="{00000000-0005-0000-0000-0000892F0000}"/>
    <cellStyle name="汇总 3 3 3 3 3 3" xfId="16883" xr:uid="{00000000-0005-0000-0000-00008A2F0000}"/>
    <cellStyle name="汇总 3 3 3 3 3 4" xfId="21467" xr:uid="{00000000-0005-0000-0000-00008B2F0000}"/>
    <cellStyle name="汇总 3 3 3 3 4" xfId="8606" xr:uid="{00000000-0005-0000-0000-00008C2F0000}"/>
    <cellStyle name="汇总 3 3 3 3 4 2" xfId="15508" xr:uid="{00000000-0005-0000-0000-00008D2F0000}"/>
    <cellStyle name="汇总 3 3 3 3 4 3" xfId="17657" xr:uid="{00000000-0005-0000-0000-00008E2F0000}"/>
    <cellStyle name="汇总 3 3 3 3 4 4" xfId="22048" xr:uid="{00000000-0005-0000-0000-00008F2F0000}"/>
    <cellStyle name="汇总 3 3 3 3 5" xfId="9351" xr:uid="{00000000-0005-0000-0000-0000902F0000}"/>
    <cellStyle name="汇总 3 3 3 3 5 2" xfId="16162" xr:uid="{00000000-0005-0000-0000-0000912F0000}"/>
    <cellStyle name="汇总 3 3 3 3 5 3" xfId="18253" xr:uid="{00000000-0005-0000-0000-0000922F0000}"/>
    <cellStyle name="汇总 3 3 3 3 5 4" xfId="21968" xr:uid="{00000000-0005-0000-0000-0000932F0000}"/>
    <cellStyle name="汇总 3 3 3 3 6" xfId="11503" xr:uid="{00000000-0005-0000-0000-0000942F0000}"/>
    <cellStyle name="汇总 3 3 3 3 7" xfId="14353" xr:uid="{00000000-0005-0000-0000-0000952F0000}"/>
    <cellStyle name="汇总 3 3 3 3 8" xfId="20852" xr:uid="{00000000-0005-0000-0000-0000962F0000}"/>
    <cellStyle name="汇总 3 3 3 4" xfId="2989" xr:uid="{00000000-0005-0000-0000-0000972F0000}"/>
    <cellStyle name="汇总 3 3 3 4 2" xfId="11726" xr:uid="{00000000-0005-0000-0000-0000982F0000}"/>
    <cellStyle name="汇总 3 3 3 4 3" xfId="12750" xr:uid="{00000000-0005-0000-0000-0000992F0000}"/>
    <cellStyle name="汇总 3 3 3 4 4" xfId="22671" xr:uid="{00000000-0005-0000-0000-00009A2F0000}"/>
    <cellStyle name="汇总 3 3 3 5" xfId="4579" xr:uid="{00000000-0005-0000-0000-00009B2F0000}"/>
    <cellStyle name="汇总 3 3 3 5 2" xfId="12893" xr:uid="{00000000-0005-0000-0000-00009C2F0000}"/>
    <cellStyle name="汇总 3 3 3 5 3" xfId="10952" xr:uid="{00000000-0005-0000-0000-00009D2F0000}"/>
    <cellStyle name="汇总 3 3 3 5 4" xfId="18897" xr:uid="{00000000-0005-0000-0000-00009E2F0000}"/>
    <cellStyle name="汇总 3 3 3 6" xfId="6699" xr:uid="{00000000-0005-0000-0000-00009F2F0000}"/>
    <cellStyle name="汇总 3 3 3 6 2" xfId="14342" xr:uid="{00000000-0005-0000-0000-0000A02F0000}"/>
    <cellStyle name="汇总 3 3 3 6 3" xfId="17070" xr:uid="{00000000-0005-0000-0000-0000A12F0000}"/>
    <cellStyle name="汇总 3 3 3 6 4" xfId="20391" xr:uid="{00000000-0005-0000-0000-0000A22F0000}"/>
    <cellStyle name="汇总 3 3 3 7" xfId="10304" xr:uid="{00000000-0005-0000-0000-0000A32F0000}"/>
    <cellStyle name="汇总 3 3 3 8" xfId="10709" xr:uid="{00000000-0005-0000-0000-0000A42F0000}"/>
    <cellStyle name="汇总 3 3 3 9" xfId="22313" xr:uid="{00000000-0005-0000-0000-0000A52F0000}"/>
    <cellStyle name="汇总 3 3 4" xfId="1069" xr:uid="{00000000-0005-0000-0000-0000A62F0000}"/>
    <cellStyle name="汇总 3 3 4 2" xfId="1439" xr:uid="{00000000-0005-0000-0000-0000A72F0000}"/>
    <cellStyle name="汇总 3 3 4 2 2" xfId="2755" xr:uid="{00000000-0005-0000-0000-0000A82F0000}"/>
    <cellStyle name="汇总 3 3 4 2 2 2" xfId="4314" xr:uid="{00000000-0005-0000-0000-0000A92F0000}"/>
    <cellStyle name="汇总 3 3 4 2 2 2 2" xfId="12651" xr:uid="{00000000-0005-0000-0000-0000AA2F0000}"/>
    <cellStyle name="汇总 3 3 4 2 2 2 3" xfId="10392" xr:uid="{00000000-0005-0000-0000-0000AB2F0000}"/>
    <cellStyle name="汇总 3 3 4 2 2 2 4" xfId="20476" xr:uid="{00000000-0005-0000-0000-0000AC2F0000}"/>
    <cellStyle name="汇总 3 3 4 2 2 3" xfId="5904" xr:uid="{00000000-0005-0000-0000-0000AD2F0000}"/>
    <cellStyle name="汇总 3 3 4 2 2 3 2" xfId="13844" xr:uid="{00000000-0005-0000-0000-0000AE2F0000}"/>
    <cellStyle name="汇总 3 3 4 2 2 3 3" xfId="16886" xr:uid="{00000000-0005-0000-0000-0000AF2F0000}"/>
    <cellStyle name="汇总 3 3 4 2 2 3 4" xfId="19018" xr:uid="{00000000-0005-0000-0000-0000B02F0000}"/>
    <cellStyle name="汇总 3 3 4 2 2 4" xfId="8609" xr:uid="{00000000-0005-0000-0000-0000B12F0000}"/>
    <cellStyle name="汇总 3 3 4 2 2 4 2" xfId="15511" xr:uid="{00000000-0005-0000-0000-0000B22F0000}"/>
    <cellStyle name="汇总 3 3 4 2 2 4 3" xfId="17660" xr:uid="{00000000-0005-0000-0000-0000B32F0000}"/>
    <cellStyle name="汇总 3 3 4 2 2 4 4" xfId="19615" xr:uid="{00000000-0005-0000-0000-0000B42F0000}"/>
    <cellStyle name="汇总 3 3 4 2 2 5" xfId="9354" xr:uid="{00000000-0005-0000-0000-0000B52F0000}"/>
    <cellStyle name="汇总 3 3 4 2 2 5 2" xfId="16165" xr:uid="{00000000-0005-0000-0000-0000B62F0000}"/>
    <cellStyle name="汇总 3 3 4 2 2 5 3" xfId="18256" xr:uid="{00000000-0005-0000-0000-0000B72F0000}"/>
    <cellStyle name="汇总 3 3 4 2 2 5 4" xfId="19533" xr:uid="{00000000-0005-0000-0000-0000B82F0000}"/>
    <cellStyle name="汇总 3 3 4 2 2 6" xfId="11506" xr:uid="{00000000-0005-0000-0000-0000B92F0000}"/>
    <cellStyle name="汇总 3 3 4 2 2 7" xfId="11657" xr:uid="{00000000-0005-0000-0000-0000BA2F0000}"/>
    <cellStyle name="汇总 3 3 4 2 2 8" xfId="22176" xr:uid="{00000000-0005-0000-0000-0000BB2F0000}"/>
    <cellStyle name="汇总 3 3 4 2 3" xfId="3425" xr:uid="{00000000-0005-0000-0000-0000BC2F0000}"/>
    <cellStyle name="汇总 3 3 4 2 3 2" xfId="12072" xr:uid="{00000000-0005-0000-0000-0000BD2F0000}"/>
    <cellStyle name="汇总 3 3 4 2 3 3" xfId="10372" xr:uid="{00000000-0005-0000-0000-0000BE2F0000}"/>
    <cellStyle name="汇总 3 3 4 2 3 4" xfId="22644" xr:uid="{00000000-0005-0000-0000-0000BF2F0000}"/>
    <cellStyle name="汇总 3 3 4 2 4" xfId="5015" xr:uid="{00000000-0005-0000-0000-0000C02F0000}"/>
    <cellStyle name="汇总 3 3 4 2 4 2" xfId="13238" xr:uid="{00000000-0005-0000-0000-0000C12F0000}"/>
    <cellStyle name="汇总 3 3 4 2 4 3" xfId="9994" xr:uid="{00000000-0005-0000-0000-0000C22F0000}"/>
    <cellStyle name="汇总 3 3 4 2 4 4" xfId="21353" xr:uid="{00000000-0005-0000-0000-0000C32F0000}"/>
    <cellStyle name="汇总 3 3 4 2 5" xfId="7356" xr:uid="{00000000-0005-0000-0000-0000C42F0000}"/>
    <cellStyle name="汇总 3 3 4 2 5 2" xfId="14782" xr:uid="{00000000-0005-0000-0000-0000C52F0000}"/>
    <cellStyle name="汇总 3 3 4 2 5 3" xfId="17302" xr:uid="{00000000-0005-0000-0000-0000C62F0000}"/>
    <cellStyle name="汇总 3 3 4 2 5 4" xfId="21531" xr:uid="{00000000-0005-0000-0000-0000C72F0000}"/>
    <cellStyle name="汇总 3 3 4 2 6" xfId="10752" xr:uid="{00000000-0005-0000-0000-0000C82F0000}"/>
    <cellStyle name="汇总 3 3 4 2 7" xfId="11228" xr:uid="{00000000-0005-0000-0000-0000C92F0000}"/>
    <cellStyle name="汇总 3 3 4 2 8" xfId="19990" xr:uid="{00000000-0005-0000-0000-0000CA2F0000}"/>
    <cellStyle name="汇总 3 3 4 3" xfId="2754" xr:uid="{00000000-0005-0000-0000-0000CB2F0000}"/>
    <cellStyle name="汇总 3 3 4 3 2" xfId="4313" xr:uid="{00000000-0005-0000-0000-0000CC2F0000}"/>
    <cellStyle name="汇总 3 3 4 3 2 2" xfId="12650" xr:uid="{00000000-0005-0000-0000-0000CD2F0000}"/>
    <cellStyle name="汇总 3 3 4 3 2 3" xfId="10980" xr:uid="{00000000-0005-0000-0000-0000CE2F0000}"/>
    <cellStyle name="汇总 3 3 4 3 2 4" xfId="21118" xr:uid="{00000000-0005-0000-0000-0000CF2F0000}"/>
    <cellStyle name="汇总 3 3 4 3 3" xfId="5903" xr:uid="{00000000-0005-0000-0000-0000D02F0000}"/>
    <cellStyle name="汇总 3 3 4 3 3 2" xfId="13843" xr:uid="{00000000-0005-0000-0000-0000D12F0000}"/>
    <cellStyle name="汇总 3 3 4 3 3 3" xfId="16885" xr:uid="{00000000-0005-0000-0000-0000D22F0000}"/>
    <cellStyle name="汇总 3 3 4 3 3 4" xfId="21475" xr:uid="{00000000-0005-0000-0000-0000D32F0000}"/>
    <cellStyle name="汇总 3 3 4 3 4" xfId="8608" xr:uid="{00000000-0005-0000-0000-0000D42F0000}"/>
    <cellStyle name="汇总 3 3 4 3 4 2" xfId="15510" xr:uid="{00000000-0005-0000-0000-0000D52F0000}"/>
    <cellStyle name="汇总 3 3 4 3 4 3" xfId="17659" xr:uid="{00000000-0005-0000-0000-0000D62F0000}"/>
    <cellStyle name="汇总 3 3 4 3 4 4" xfId="20328" xr:uid="{00000000-0005-0000-0000-0000D72F0000}"/>
    <cellStyle name="汇总 3 3 4 3 5" xfId="9353" xr:uid="{00000000-0005-0000-0000-0000D82F0000}"/>
    <cellStyle name="汇总 3 3 4 3 5 2" xfId="16164" xr:uid="{00000000-0005-0000-0000-0000D92F0000}"/>
    <cellStyle name="汇总 3 3 4 3 5 3" xfId="18255" xr:uid="{00000000-0005-0000-0000-0000DA2F0000}"/>
    <cellStyle name="汇总 3 3 4 3 5 4" xfId="20244" xr:uid="{00000000-0005-0000-0000-0000DB2F0000}"/>
    <cellStyle name="汇总 3 3 4 3 6" xfId="11505" xr:uid="{00000000-0005-0000-0000-0000DC2F0000}"/>
    <cellStyle name="汇总 3 3 4 3 7" xfId="12758" xr:uid="{00000000-0005-0000-0000-0000DD2F0000}"/>
    <cellStyle name="汇总 3 3 4 3 8" xfId="22589" xr:uid="{00000000-0005-0000-0000-0000DE2F0000}"/>
    <cellStyle name="汇总 3 3 4 4" xfId="3153" xr:uid="{00000000-0005-0000-0000-0000DF2F0000}"/>
    <cellStyle name="汇总 3 3 4 4 2" xfId="11868" xr:uid="{00000000-0005-0000-0000-0000E02F0000}"/>
    <cellStyle name="汇总 3 3 4 4 3" xfId="9987" xr:uid="{00000000-0005-0000-0000-0000E12F0000}"/>
    <cellStyle name="汇总 3 3 4 4 4" xfId="22659" xr:uid="{00000000-0005-0000-0000-0000E22F0000}"/>
    <cellStyle name="汇总 3 3 4 5" xfId="4743" xr:uid="{00000000-0005-0000-0000-0000E32F0000}"/>
    <cellStyle name="汇总 3 3 4 5 2" xfId="13034" xr:uid="{00000000-0005-0000-0000-0000E42F0000}"/>
    <cellStyle name="汇总 3 3 4 5 3" xfId="13352" xr:uid="{00000000-0005-0000-0000-0000E52F0000}"/>
    <cellStyle name="汇总 3 3 4 5 4" xfId="19057" xr:uid="{00000000-0005-0000-0000-0000E62F0000}"/>
    <cellStyle name="汇总 3 3 4 6" xfId="6994" xr:uid="{00000000-0005-0000-0000-0000E72F0000}"/>
    <cellStyle name="汇总 3 3 4 6 2" xfId="14546" xr:uid="{00000000-0005-0000-0000-0000E82F0000}"/>
    <cellStyle name="汇总 3 3 4 6 3" xfId="17135" xr:uid="{00000000-0005-0000-0000-0000E92F0000}"/>
    <cellStyle name="汇总 3 3 4 6 4" xfId="20638" xr:uid="{00000000-0005-0000-0000-0000EA2F0000}"/>
    <cellStyle name="汇总 3 3 4 7" xfId="10509" xr:uid="{00000000-0005-0000-0000-0000EB2F0000}"/>
    <cellStyle name="汇总 3 3 4 8" xfId="13121" xr:uid="{00000000-0005-0000-0000-0000EC2F0000}"/>
    <cellStyle name="汇总 3 3 4 9" xfId="20523" xr:uid="{00000000-0005-0000-0000-0000ED2F0000}"/>
    <cellStyle name="汇总 3 3 5" xfId="1434" xr:uid="{00000000-0005-0000-0000-0000EE2F0000}"/>
    <cellStyle name="汇总 3 3 5 2" xfId="2756" xr:uid="{00000000-0005-0000-0000-0000EF2F0000}"/>
    <cellStyle name="汇总 3 3 5 2 2" xfId="4315" xr:uid="{00000000-0005-0000-0000-0000F02F0000}"/>
    <cellStyle name="汇总 3 3 5 2 2 2" xfId="12652" xr:uid="{00000000-0005-0000-0000-0000F12F0000}"/>
    <cellStyle name="汇总 3 3 5 2 2 3" xfId="14134" xr:uid="{00000000-0005-0000-0000-0000F22F0000}"/>
    <cellStyle name="汇总 3 3 5 2 2 4" xfId="19838" xr:uid="{00000000-0005-0000-0000-0000F32F0000}"/>
    <cellStyle name="汇总 3 3 5 2 3" xfId="5905" xr:uid="{00000000-0005-0000-0000-0000F42F0000}"/>
    <cellStyle name="汇总 3 3 5 2 3 2" xfId="13845" xr:uid="{00000000-0005-0000-0000-0000F52F0000}"/>
    <cellStyle name="汇总 3 3 5 2 3 3" xfId="16887" xr:uid="{00000000-0005-0000-0000-0000F62F0000}"/>
    <cellStyle name="汇总 3 3 5 2 3 4" xfId="21470" xr:uid="{00000000-0005-0000-0000-0000F72F0000}"/>
    <cellStyle name="汇总 3 3 5 2 4" xfId="8610" xr:uid="{00000000-0005-0000-0000-0000F82F0000}"/>
    <cellStyle name="汇总 3 3 5 2 4 2" xfId="15512" xr:uid="{00000000-0005-0000-0000-0000F92F0000}"/>
    <cellStyle name="汇总 3 3 5 2 4 3" xfId="17661" xr:uid="{00000000-0005-0000-0000-0000FA2F0000}"/>
    <cellStyle name="汇总 3 3 5 2 4 4" xfId="21861" xr:uid="{00000000-0005-0000-0000-0000FB2F0000}"/>
    <cellStyle name="汇总 3 3 5 2 5" xfId="9355" xr:uid="{00000000-0005-0000-0000-0000FC2F0000}"/>
    <cellStyle name="汇总 3 3 5 2 5 2" xfId="16166" xr:uid="{00000000-0005-0000-0000-0000FD2F0000}"/>
    <cellStyle name="汇总 3 3 5 2 5 3" xfId="18257" xr:uid="{00000000-0005-0000-0000-0000FE2F0000}"/>
    <cellStyle name="汇总 3 3 5 2 5 4" xfId="19156" xr:uid="{00000000-0005-0000-0000-0000FF2F0000}"/>
    <cellStyle name="汇总 3 3 5 2 6" xfId="11507" xr:uid="{00000000-0005-0000-0000-000000300000}"/>
    <cellStyle name="汇总 3 3 5 2 7" xfId="15162" xr:uid="{00000000-0005-0000-0000-000001300000}"/>
    <cellStyle name="汇总 3 3 5 2 8" xfId="21054" xr:uid="{00000000-0005-0000-0000-000002300000}"/>
    <cellStyle name="汇总 3 3 5 3" xfId="3420" xr:uid="{00000000-0005-0000-0000-000003300000}"/>
    <cellStyle name="汇总 3 3 5 3 2" xfId="12067" xr:uid="{00000000-0005-0000-0000-000004300000}"/>
    <cellStyle name="汇总 3 3 5 3 3" xfId="10183" xr:uid="{00000000-0005-0000-0000-000005300000}"/>
    <cellStyle name="汇总 3 3 5 3 4" xfId="19944" xr:uid="{00000000-0005-0000-0000-000006300000}"/>
    <cellStyle name="汇总 3 3 5 4" xfId="5010" xr:uid="{00000000-0005-0000-0000-000007300000}"/>
    <cellStyle name="汇总 3 3 5 4 2" xfId="13233" xr:uid="{00000000-0005-0000-0000-000008300000}"/>
    <cellStyle name="汇总 3 3 5 4 3" xfId="13329" xr:uid="{00000000-0005-0000-0000-000009300000}"/>
    <cellStyle name="汇总 3 3 5 4 4" xfId="19770" xr:uid="{00000000-0005-0000-0000-00000A300000}"/>
    <cellStyle name="汇总 3 3 5 5" xfId="7351" xr:uid="{00000000-0005-0000-0000-00000B300000}"/>
    <cellStyle name="汇总 3 3 5 5 2" xfId="14777" xr:uid="{00000000-0005-0000-0000-00000C300000}"/>
    <cellStyle name="汇总 3 3 5 5 3" xfId="17297" xr:uid="{00000000-0005-0000-0000-00000D300000}"/>
    <cellStyle name="汇总 3 3 5 5 4" xfId="22706" xr:uid="{00000000-0005-0000-0000-00000E300000}"/>
    <cellStyle name="汇总 3 3 5 6" xfId="10747" xr:uid="{00000000-0005-0000-0000-00000F300000}"/>
    <cellStyle name="汇总 3 3 5 7" xfId="15626" xr:uid="{00000000-0005-0000-0000-000010300000}"/>
    <cellStyle name="汇总 3 3 5 8" xfId="19114" xr:uid="{00000000-0005-0000-0000-000011300000}"/>
    <cellStyle name="汇总 3 3 6" xfId="2745" xr:uid="{00000000-0005-0000-0000-000012300000}"/>
    <cellStyle name="汇总 3 3 6 2" xfId="4304" xr:uid="{00000000-0005-0000-0000-000013300000}"/>
    <cellStyle name="汇总 3 3 6 2 2" xfId="12641" xr:uid="{00000000-0005-0000-0000-000014300000}"/>
    <cellStyle name="汇总 3 3 6 2 3" xfId="12228" xr:uid="{00000000-0005-0000-0000-000015300000}"/>
    <cellStyle name="汇总 3 3 6 2 4" xfId="19834" xr:uid="{00000000-0005-0000-0000-000016300000}"/>
    <cellStyle name="汇总 3 3 6 3" xfId="5894" xr:uid="{00000000-0005-0000-0000-000017300000}"/>
    <cellStyle name="汇总 3 3 6 3 2" xfId="13834" xr:uid="{00000000-0005-0000-0000-000018300000}"/>
    <cellStyle name="汇总 3 3 6 3 3" xfId="16876" xr:uid="{00000000-0005-0000-0000-000019300000}"/>
    <cellStyle name="汇总 3 3 6 3 4" xfId="21515" xr:uid="{00000000-0005-0000-0000-00001A300000}"/>
    <cellStyle name="汇总 3 3 6 4" xfId="8599" xr:uid="{00000000-0005-0000-0000-00001B300000}"/>
    <cellStyle name="汇总 3 3 6 4 2" xfId="15501" xr:uid="{00000000-0005-0000-0000-00001C300000}"/>
    <cellStyle name="汇总 3 3 6 4 3" xfId="17650" xr:uid="{00000000-0005-0000-0000-00001D300000}"/>
    <cellStyle name="汇总 3 3 6 4 4" xfId="20976" xr:uid="{00000000-0005-0000-0000-00001E300000}"/>
    <cellStyle name="汇总 3 3 6 5" xfId="9344" xr:uid="{00000000-0005-0000-0000-00001F300000}"/>
    <cellStyle name="汇总 3 3 6 5 2" xfId="16155" xr:uid="{00000000-0005-0000-0000-000020300000}"/>
    <cellStyle name="汇总 3 3 6 5 3" xfId="18246" xr:uid="{00000000-0005-0000-0000-000021300000}"/>
    <cellStyle name="汇总 3 3 6 5 4" xfId="20888" xr:uid="{00000000-0005-0000-0000-000022300000}"/>
    <cellStyle name="汇总 3 3 6 6" xfId="11496" xr:uid="{00000000-0005-0000-0000-000023300000}"/>
    <cellStyle name="汇总 3 3 6 7" xfId="14627" xr:uid="{00000000-0005-0000-0000-000024300000}"/>
    <cellStyle name="汇总 3 3 6 8" xfId="19985" xr:uid="{00000000-0005-0000-0000-000025300000}"/>
    <cellStyle name="汇总 3 3 7" xfId="2907" xr:uid="{00000000-0005-0000-0000-000026300000}"/>
    <cellStyle name="汇总 3 3 7 2" xfId="11644" xr:uid="{00000000-0005-0000-0000-000027300000}"/>
    <cellStyle name="汇总 3 3 7 3" xfId="11131" xr:uid="{00000000-0005-0000-0000-000028300000}"/>
    <cellStyle name="汇总 3 3 7 4" xfId="22165" xr:uid="{00000000-0005-0000-0000-000029300000}"/>
    <cellStyle name="汇总 3 3 8" xfId="4497" xr:uid="{00000000-0005-0000-0000-00002A300000}"/>
    <cellStyle name="汇总 3 3 8 2" xfId="12812" xr:uid="{00000000-0005-0000-0000-00002B300000}"/>
    <cellStyle name="汇总 3 3 8 3" xfId="13374" xr:uid="{00000000-0005-0000-0000-00002C300000}"/>
    <cellStyle name="汇总 3 3 8 4" xfId="19305" xr:uid="{00000000-0005-0000-0000-00002D300000}"/>
    <cellStyle name="汇总 3 3 9" xfId="6586" xr:uid="{00000000-0005-0000-0000-00002E300000}"/>
    <cellStyle name="汇总 3 3 9 2" xfId="14253" xr:uid="{00000000-0005-0000-0000-00002F300000}"/>
    <cellStyle name="汇总 3 3 9 3" xfId="17008" xr:uid="{00000000-0005-0000-0000-000030300000}"/>
    <cellStyle name="汇总 3 3 9 4" xfId="21570" xr:uid="{00000000-0005-0000-0000-000031300000}"/>
    <cellStyle name="汇总 3 4" xfId="665" xr:uid="{00000000-0005-0000-0000-000032300000}"/>
    <cellStyle name="汇总 3 4 10" xfId="10244" xr:uid="{00000000-0005-0000-0000-000033300000}"/>
    <cellStyle name="汇总 3 4 11" xfId="13766" xr:uid="{00000000-0005-0000-0000-000034300000}"/>
    <cellStyle name="汇总 3 4 12" xfId="21173" xr:uid="{00000000-0005-0000-0000-000035300000}"/>
    <cellStyle name="汇总 3 4 2" xfId="763" xr:uid="{00000000-0005-0000-0000-000036300000}"/>
    <cellStyle name="汇总 3 4 2 2" xfId="1441" xr:uid="{00000000-0005-0000-0000-000037300000}"/>
    <cellStyle name="汇总 3 4 2 2 2" xfId="2759" xr:uid="{00000000-0005-0000-0000-000038300000}"/>
    <cellStyle name="汇总 3 4 2 2 2 2" xfId="4318" xr:uid="{00000000-0005-0000-0000-000039300000}"/>
    <cellStyle name="汇总 3 4 2 2 2 2 2" xfId="12655" xr:uid="{00000000-0005-0000-0000-00003A300000}"/>
    <cellStyle name="汇总 3 4 2 2 2 2 3" xfId="12225" xr:uid="{00000000-0005-0000-0000-00003B300000}"/>
    <cellStyle name="汇总 3 4 2 2 2 2 4" xfId="20782" xr:uid="{00000000-0005-0000-0000-00003C300000}"/>
    <cellStyle name="汇总 3 4 2 2 2 3" xfId="5908" xr:uid="{00000000-0005-0000-0000-00003D300000}"/>
    <cellStyle name="汇总 3 4 2 2 2 3 2" xfId="13848" xr:uid="{00000000-0005-0000-0000-00003E300000}"/>
    <cellStyle name="汇总 3 4 2 2 2 3 3" xfId="16890" xr:uid="{00000000-0005-0000-0000-00003F300000}"/>
    <cellStyle name="汇总 3 4 2 2 2 3 4" xfId="21633" xr:uid="{00000000-0005-0000-0000-000040300000}"/>
    <cellStyle name="汇总 3 4 2 2 2 4" xfId="8613" xr:uid="{00000000-0005-0000-0000-000041300000}"/>
    <cellStyle name="汇总 3 4 2 2 2 4 2" xfId="15515" xr:uid="{00000000-0005-0000-0000-000042300000}"/>
    <cellStyle name="汇总 3 4 2 2 2 4 3" xfId="17664" xr:uid="{00000000-0005-0000-0000-000043300000}"/>
    <cellStyle name="汇总 3 4 2 2 2 4 4" xfId="20333" xr:uid="{00000000-0005-0000-0000-000044300000}"/>
    <cellStyle name="汇总 3 4 2 2 2 5" xfId="9358" xr:uid="{00000000-0005-0000-0000-000045300000}"/>
    <cellStyle name="汇总 3 4 2 2 2 5 2" xfId="16169" xr:uid="{00000000-0005-0000-0000-000046300000}"/>
    <cellStyle name="汇总 3 4 2 2 2 5 3" xfId="18260" xr:uid="{00000000-0005-0000-0000-000047300000}"/>
    <cellStyle name="汇总 3 4 2 2 2 5 4" xfId="20885" xr:uid="{00000000-0005-0000-0000-000048300000}"/>
    <cellStyle name="汇总 3 4 2 2 2 6" xfId="11510" xr:uid="{00000000-0005-0000-0000-000049300000}"/>
    <cellStyle name="汇总 3 4 2 2 2 7" xfId="11147" xr:uid="{00000000-0005-0000-0000-00004A300000}"/>
    <cellStyle name="汇总 3 4 2 2 2 8" xfId="19484" xr:uid="{00000000-0005-0000-0000-00004B300000}"/>
    <cellStyle name="汇总 3 4 2 2 3" xfId="3427" xr:uid="{00000000-0005-0000-0000-00004C300000}"/>
    <cellStyle name="汇总 3 4 2 2 3 2" xfId="12074" xr:uid="{00000000-0005-0000-0000-00004D300000}"/>
    <cellStyle name="汇总 3 4 2 2 3 3" xfId="10475" xr:uid="{00000000-0005-0000-0000-00004E300000}"/>
    <cellStyle name="汇总 3 4 2 2 3 4" xfId="21220" xr:uid="{00000000-0005-0000-0000-00004F300000}"/>
    <cellStyle name="汇总 3 4 2 2 4" xfId="5017" xr:uid="{00000000-0005-0000-0000-000050300000}"/>
    <cellStyle name="汇总 3 4 2 2 4 2" xfId="13240" xr:uid="{00000000-0005-0000-0000-000051300000}"/>
    <cellStyle name="汇总 3 4 2 2 4 3" xfId="14933" xr:uid="{00000000-0005-0000-0000-000052300000}"/>
    <cellStyle name="汇总 3 4 2 2 4 4" xfId="21923" xr:uid="{00000000-0005-0000-0000-000053300000}"/>
    <cellStyle name="汇总 3 4 2 2 5" xfId="7358" xr:uid="{00000000-0005-0000-0000-000054300000}"/>
    <cellStyle name="汇总 3 4 2 2 5 2" xfId="14784" xr:uid="{00000000-0005-0000-0000-000055300000}"/>
    <cellStyle name="汇总 3 4 2 2 5 3" xfId="17304" xr:uid="{00000000-0005-0000-0000-000056300000}"/>
    <cellStyle name="汇总 3 4 2 2 5 4" xfId="20648" xr:uid="{00000000-0005-0000-0000-000057300000}"/>
    <cellStyle name="汇总 3 4 2 2 6" xfId="10754" xr:uid="{00000000-0005-0000-0000-000058300000}"/>
    <cellStyle name="汇总 3 4 2 2 7" xfId="14864" xr:uid="{00000000-0005-0000-0000-000059300000}"/>
    <cellStyle name="汇总 3 4 2 2 8" xfId="22284" xr:uid="{00000000-0005-0000-0000-00005A300000}"/>
    <cellStyle name="汇总 3 4 2 3" xfId="2758" xr:uid="{00000000-0005-0000-0000-00005B300000}"/>
    <cellStyle name="汇总 3 4 2 3 2" xfId="4317" xr:uid="{00000000-0005-0000-0000-00005C300000}"/>
    <cellStyle name="汇总 3 4 2 3 2 2" xfId="12654" xr:uid="{00000000-0005-0000-0000-00005D300000}"/>
    <cellStyle name="汇总 3 4 2 3 2 3" xfId="13392" xr:uid="{00000000-0005-0000-0000-00005E300000}"/>
    <cellStyle name="汇总 3 4 2 3 2 4" xfId="21741" xr:uid="{00000000-0005-0000-0000-00005F300000}"/>
    <cellStyle name="汇总 3 4 2 3 3" xfId="5907" xr:uid="{00000000-0005-0000-0000-000060300000}"/>
    <cellStyle name="汇总 3 4 2 3 3 2" xfId="13847" xr:uid="{00000000-0005-0000-0000-000061300000}"/>
    <cellStyle name="汇总 3 4 2 3 3 3" xfId="16889" xr:uid="{00000000-0005-0000-0000-000062300000}"/>
    <cellStyle name="汇总 3 4 2 3 3 4" xfId="21631" xr:uid="{00000000-0005-0000-0000-000063300000}"/>
    <cellStyle name="汇总 3 4 2 3 4" xfId="8612" xr:uid="{00000000-0005-0000-0000-000064300000}"/>
    <cellStyle name="汇总 3 4 2 3 4 2" xfId="15514" xr:uid="{00000000-0005-0000-0000-000065300000}"/>
    <cellStyle name="汇总 3 4 2 3 4 3" xfId="17663" xr:uid="{00000000-0005-0000-0000-000066300000}"/>
    <cellStyle name="汇总 3 4 2 3 4 4" xfId="20973" xr:uid="{00000000-0005-0000-0000-000067300000}"/>
    <cellStyle name="汇总 3 4 2 3 5" xfId="9357" xr:uid="{00000000-0005-0000-0000-000068300000}"/>
    <cellStyle name="汇总 3 4 2 3 5 2" xfId="16168" xr:uid="{00000000-0005-0000-0000-000069300000}"/>
    <cellStyle name="汇总 3 4 2 3 5 3" xfId="18259" xr:uid="{00000000-0005-0000-0000-00006A300000}"/>
    <cellStyle name="汇总 3 4 2 3 5 4" xfId="21966" xr:uid="{00000000-0005-0000-0000-00006B300000}"/>
    <cellStyle name="汇总 3 4 2 3 6" xfId="11509" xr:uid="{00000000-0005-0000-0000-00006C300000}"/>
    <cellStyle name="汇总 3 4 2 3 7" xfId="15161" xr:uid="{00000000-0005-0000-0000-00006D300000}"/>
    <cellStyle name="汇总 3 4 2 3 8" xfId="19746" xr:uid="{00000000-0005-0000-0000-00006E300000}"/>
    <cellStyle name="汇总 3 4 2 4" xfId="3008" xr:uid="{00000000-0005-0000-0000-00006F300000}"/>
    <cellStyle name="汇总 3 4 2 4 2" xfId="11745" xr:uid="{00000000-0005-0000-0000-000070300000}"/>
    <cellStyle name="汇总 3 4 2 4 3" xfId="14499" xr:uid="{00000000-0005-0000-0000-000071300000}"/>
    <cellStyle name="汇总 3 4 2 4 4" xfId="22388" xr:uid="{00000000-0005-0000-0000-000072300000}"/>
    <cellStyle name="汇总 3 4 2 5" xfId="4598" xr:uid="{00000000-0005-0000-0000-000073300000}"/>
    <cellStyle name="汇总 3 4 2 5 2" xfId="12912" xr:uid="{00000000-0005-0000-0000-000074300000}"/>
    <cellStyle name="汇总 3 4 2 5 3" xfId="12194" xr:uid="{00000000-0005-0000-0000-000075300000}"/>
    <cellStyle name="汇总 3 4 2 5 4" xfId="20773" xr:uid="{00000000-0005-0000-0000-000076300000}"/>
    <cellStyle name="汇总 3 4 2 6" xfId="6718" xr:uid="{00000000-0005-0000-0000-000077300000}"/>
    <cellStyle name="汇总 3 4 2 6 2" xfId="14361" xr:uid="{00000000-0005-0000-0000-000078300000}"/>
    <cellStyle name="汇总 3 4 2 6 3" xfId="17087" xr:uid="{00000000-0005-0000-0000-000079300000}"/>
    <cellStyle name="汇总 3 4 2 6 4" xfId="21032" xr:uid="{00000000-0005-0000-0000-00007A300000}"/>
    <cellStyle name="汇总 3 4 2 7" xfId="10324" xr:uid="{00000000-0005-0000-0000-00007B300000}"/>
    <cellStyle name="汇总 3 4 2 8" xfId="14896" xr:uid="{00000000-0005-0000-0000-00007C300000}"/>
    <cellStyle name="汇总 3 4 2 9" xfId="21168" xr:uid="{00000000-0005-0000-0000-00007D300000}"/>
    <cellStyle name="汇总 3 4 3" xfId="1103" xr:uid="{00000000-0005-0000-0000-00007E300000}"/>
    <cellStyle name="汇总 3 4 3 2" xfId="1442" xr:uid="{00000000-0005-0000-0000-00007F300000}"/>
    <cellStyle name="汇总 3 4 3 2 2" xfId="2761" xr:uid="{00000000-0005-0000-0000-000080300000}"/>
    <cellStyle name="汇总 3 4 3 2 2 2" xfId="4320" xr:uid="{00000000-0005-0000-0000-000081300000}"/>
    <cellStyle name="汇总 3 4 3 2 2 2 2" xfId="12657" xr:uid="{00000000-0005-0000-0000-000082300000}"/>
    <cellStyle name="汇总 3 4 3 2 2 2 3" xfId="14426" xr:uid="{00000000-0005-0000-0000-000083300000}"/>
    <cellStyle name="汇总 3 4 3 2 2 2 4" xfId="22261" xr:uid="{00000000-0005-0000-0000-000084300000}"/>
    <cellStyle name="汇总 3 4 3 2 2 3" xfId="5910" xr:uid="{00000000-0005-0000-0000-000085300000}"/>
    <cellStyle name="汇总 3 4 3 2 2 3 2" xfId="13850" xr:uid="{00000000-0005-0000-0000-000086300000}"/>
    <cellStyle name="汇总 3 4 3 2 2 3 3" xfId="16892" xr:uid="{00000000-0005-0000-0000-000087300000}"/>
    <cellStyle name="汇总 3 4 3 2 2 3 4" xfId="21689" xr:uid="{00000000-0005-0000-0000-000088300000}"/>
    <cellStyle name="汇总 3 4 3 2 2 4" xfId="8615" xr:uid="{00000000-0005-0000-0000-000089300000}"/>
    <cellStyle name="汇总 3 4 3 2 2 4 2" xfId="15517" xr:uid="{00000000-0005-0000-0000-00008A300000}"/>
    <cellStyle name="汇总 3 4 3 2 2 4 3" xfId="17666" xr:uid="{00000000-0005-0000-0000-00008B300000}"/>
    <cellStyle name="汇总 3 4 3 2 2 4 4" xfId="19429" xr:uid="{00000000-0005-0000-0000-00008C300000}"/>
    <cellStyle name="汇总 3 4 3 2 2 5" xfId="9360" xr:uid="{00000000-0005-0000-0000-00008D300000}"/>
    <cellStyle name="汇总 3 4 3 2 2 5 2" xfId="16171" xr:uid="{00000000-0005-0000-0000-00008E300000}"/>
    <cellStyle name="汇总 3 4 3 2 2 5 3" xfId="18262" xr:uid="{00000000-0005-0000-0000-00008F300000}"/>
    <cellStyle name="汇总 3 4 3 2 2 5 4" xfId="19531" xr:uid="{00000000-0005-0000-0000-000090300000}"/>
    <cellStyle name="汇总 3 4 3 2 2 6" xfId="11512" xr:uid="{00000000-0005-0000-0000-000091300000}"/>
    <cellStyle name="汇总 3 4 3 2 2 7" xfId="15160" xr:uid="{00000000-0005-0000-0000-000092300000}"/>
    <cellStyle name="汇总 3 4 3 2 2 8" xfId="20846" xr:uid="{00000000-0005-0000-0000-000093300000}"/>
    <cellStyle name="汇总 3 4 3 2 3" xfId="3428" xr:uid="{00000000-0005-0000-0000-000094300000}"/>
    <cellStyle name="汇总 3 4 3 2 3 2" xfId="12075" xr:uid="{00000000-0005-0000-0000-000095300000}"/>
    <cellStyle name="汇总 3 4 3 2 3 3" xfId="10357" xr:uid="{00000000-0005-0000-0000-000096300000}"/>
    <cellStyle name="汇总 3 4 3 2 3 4" xfId="20579" xr:uid="{00000000-0005-0000-0000-000097300000}"/>
    <cellStyle name="汇总 3 4 3 2 4" xfId="5018" xr:uid="{00000000-0005-0000-0000-000098300000}"/>
    <cellStyle name="汇总 3 4 3 2 4 2" xfId="13241" xr:uid="{00000000-0005-0000-0000-000099300000}"/>
    <cellStyle name="汇总 3 4 3 2 4 3" xfId="13322" xr:uid="{00000000-0005-0000-0000-00009A300000}"/>
    <cellStyle name="汇总 3 4 3 2 4 4" xfId="22196" xr:uid="{00000000-0005-0000-0000-00009B300000}"/>
    <cellStyle name="汇总 3 4 3 2 5" xfId="7359" xr:uid="{00000000-0005-0000-0000-00009C300000}"/>
    <cellStyle name="汇总 3 4 3 2 5 2" xfId="14785" xr:uid="{00000000-0005-0000-0000-00009D300000}"/>
    <cellStyle name="汇总 3 4 3 2 5 3" xfId="17305" xr:uid="{00000000-0005-0000-0000-00009E300000}"/>
    <cellStyle name="汇总 3 4 3 2 5 4" xfId="22682" xr:uid="{00000000-0005-0000-0000-00009F300000}"/>
    <cellStyle name="汇总 3 4 3 2 6" xfId="10755" xr:uid="{00000000-0005-0000-0000-0000A0300000}"/>
    <cellStyle name="汇总 3 4 3 2 7" xfId="15238" xr:uid="{00000000-0005-0000-0000-0000A1300000}"/>
    <cellStyle name="汇总 3 4 3 2 8" xfId="21141" xr:uid="{00000000-0005-0000-0000-0000A2300000}"/>
    <cellStyle name="汇总 3 4 3 3" xfId="2760" xr:uid="{00000000-0005-0000-0000-0000A3300000}"/>
    <cellStyle name="汇总 3 4 3 3 2" xfId="4319" xr:uid="{00000000-0005-0000-0000-0000A4300000}"/>
    <cellStyle name="汇总 3 4 3 3 2 2" xfId="12656" xr:uid="{00000000-0005-0000-0000-0000A5300000}"/>
    <cellStyle name="汇总 3 4 3 3 2 3" xfId="10978" xr:uid="{00000000-0005-0000-0000-0000A6300000}"/>
    <cellStyle name="汇总 3 4 3 3 2 4" xfId="20138" xr:uid="{00000000-0005-0000-0000-0000A7300000}"/>
    <cellStyle name="汇总 3 4 3 3 3" xfId="5909" xr:uid="{00000000-0005-0000-0000-0000A8300000}"/>
    <cellStyle name="汇总 3 4 3 3 3 2" xfId="13849" xr:uid="{00000000-0005-0000-0000-0000A9300000}"/>
    <cellStyle name="汇总 3 4 3 3 3 3" xfId="16891" xr:uid="{00000000-0005-0000-0000-0000AA300000}"/>
    <cellStyle name="汇总 3 4 3 3 3 4" xfId="19197" xr:uid="{00000000-0005-0000-0000-0000AB300000}"/>
    <cellStyle name="汇总 3 4 3 3 4" xfId="8614" xr:uid="{00000000-0005-0000-0000-0000AC300000}"/>
    <cellStyle name="汇总 3 4 3 3 4 2" xfId="15516" xr:uid="{00000000-0005-0000-0000-0000AD300000}"/>
    <cellStyle name="汇总 3 4 3 3 4 3" xfId="17665" xr:uid="{00000000-0005-0000-0000-0000AE300000}"/>
    <cellStyle name="汇总 3 4 3 3 4 4" xfId="19620" xr:uid="{00000000-0005-0000-0000-0000AF300000}"/>
    <cellStyle name="汇总 3 4 3 3 5" xfId="9359" xr:uid="{00000000-0005-0000-0000-0000B0300000}"/>
    <cellStyle name="汇总 3 4 3 3 5 2" xfId="16170" xr:uid="{00000000-0005-0000-0000-0000B1300000}"/>
    <cellStyle name="汇总 3 4 3 3 5 3" xfId="18261" xr:uid="{00000000-0005-0000-0000-0000B2300000}"/>
    <cellStyle name="汇总 3 4 3 3 5 4" xfId="20242" xr:uid="{00000000-0005-0000-0000-0000B3300000}"/>
    <cellStyle name="汇总 3 4 3 3 6" xfId="11511" xr:uid="{00000000-0005-0000-0000-0000B4300000}"/>
    <cellStyle name="汇总 3 4 3 3 7" xfId="15142" xr:uid="{00000000-0005-0000-0000-0000B5300000}"/>
    <cellStyle name="汇总 3 4 3 3 8" xfId="21854" xr:uid="{00000000-0005-0000-0000-0000B6300000}"/>
    <cellStyle name="汇总 3 4 3 4" xfId="3178" xr:uid="{00000000-0005-0000-0000-0000B7300000}"/>
    <cellStyle name="汇总 3 4 3 4 2" xfId="11893" xr:uid="{00000000-0005-0000-0000-0000B8300000}"/>
    <cellStyle name="汇总 3 4 3 4 3" xfId="10131" xr:uid="{00000000-0005-0000-0000-0000B9300000}"/>
    <cellStyle name="汇总 3 4 3 4 4" xfId="22663" xr:uid="{00000000-0005-0000-0000-0000BA300000}"/>
    <cellStyle name="汇总 3 4 3 5" xfId="4768" xr:uid="{00000000-0005-0000-0000-0000BB300000}"/>
    <cellStyle name="汇总 3 4 3 5 2" xfId="13058" xr:uid="{00000000-0005-0000-0000-0000BC300000}"/>
    <cellStyle name="汇总 3 4 3 5 3" xfId="10078" xr:uid="{00000000-0005-0000-0000-0000BD300000}"/>
    <cellStyle name="汇总 3 4 3 5 4" xfId="19291" xr:uid="{00000000-0005-0000-0000-0000BE300000}"/>
    <cellStyle name="汇总 3 4 3 6" xfId="7024" xr:uid="{00000000-0005-0000-0000-0000BF300000}"/>
    <cellStyle name="汇总 3 4 3 6 2" xfId="14571" xr:uid="{00000000-0005-0000-0000-0000C0300000}"/>
    <cellStyle name="汇总 3 4 3 6 3" xfId="17152" xr:uid="{00000000-0005-0000-0000-0000C1300000}"/>
    <cellStyle name="汇总 3 4 3 6 4" xfId="21625" xr:uid="{00000000-0005-0000-0000-0000C2300000}"/>
    <cellStyle name="汇总 3 4 3 7" xfId="10536" xr:uid="{00000000-0005-0000-0000-0000C3300000}"/>
    <cellStyle name="汇总 3 4 3 8" xfId="14155" xr:uid="{00000000-0005-0000-0000-0000C4300000}"/>
    <cellStyle name="汇总 3 4 3 9" xfId="21164" xr:uid="{00000000-0005-0000-0000-0000C5300000}"/>
    <cellStyle name="汇总 3 4 4" xfId="1440" xr:uid="{00000000-0005-0000-0000-0000C6300000}"/>
    <cellStyle name="汇总 3 4 4 2" xfId="2762" xr:uid="{00000000-0005-0000-0000-0000C7300000}"/>
    <cellStyle name="汇总 3 4 4 2 2" xfId="4321" xr:uid="{00000000-0005-0000-0000-0000C8300000}"/>
    <cellStyle name="汇总 3 4 4 2 2 2" xfId="12658" xr:uid="{00000000-0005-0000-0000-0000C9300000}"/>
    <cellStyle name="汇总 3 4 4 2 2 3" xfId="12962" xr:uid="{00000000-0005-0000-0000-0000CA300000}"/>
    <cellStyle name="汇总 3 4 4 2 2 4" xfId="21117" xr:uid="{00000000-0005-0000-0000-0000CB300000}"/>
    <cellStyle name="汇总 3 4 4 2 3" xfId="5911" xr:uid="{00000000-0005-0000-0000-0000CC300000}"/>
    <cellStyle name="汇总 3 4 4 2 3 2" xfId="13851" xr:uid="{00000000-0005-0000-0000-0000CD300000}"/>
    <cellStyle name="汇总 3 4 4 2 3 3" xfId="16893" xr:uid="{00000000-0005-0000-0000-0000CE300000}"/>
    <cellStyle name="汇总 3 4 4 2 3 4" xfId="21630" xr:uid="{00000000-0005-0000-0000-0000CF300000}"/>
    <cellStyle name="汇总 3 4 4 2 4" xfId="8616" xr:uid="{00000000-0005-0000-0000-0000D0300000}"/>
    <cellStyle name="汇总 3 4 4 2 4 2" xfId="15518" xr:uid="{00000000-0005-0000-0000-0000D1300000}"/>
    <cellStyle name="汇总 3 4 4 2 4 3" xfId="17667" xr:uid="{00000000-0005-0000-0000-0000D2300000}"/>
    <cellStyle name="汇总 3 4 4 2 4 4" xfId="21827" xr:uid="{00000000-0005-0000-0000-0000D3300000}"/>
    <cellStyle name="汇总 3 4 4 2 5" xfId="9361" xr:uid="{00000000-0005-0000-0000-0000D4300000}"/>
    <cellStyle name="汇总 3 4 4 2 5 2" xfId="16172" xr:uid="{00000000-0005-0000-0000-0000D5300000}"/>
    <cellStyle name="汇总 3 4 4 2 5 3" xfId="18263" xr:uid="{00000000-0005-0000-0000-0000D6300000}"/>
    <cellStyle name="汇总 3 4 4 2 5 4" xfId="21678" xr:uid="{00000000-0005-0000-0000-0000D7300000}"/>
    <cellStyle name="汇总 3 4 4 2 6" xfId="11513" xr:uid="{00000000-0005-0000-0000-0000D8300000}"/>
    <cellStyle name="汇总 3 4 4 2 7" xfId="11146" xr:uid="{00000000-0005-0000-0000-0000D9300000}"/>
    <cellStyle name="汇总 3 4 4 2 8" xfId="20202" xr:uid="{00000000-0005-0000-0000-0000DA300000}"/>
    <cellStyle name="汇总 3 4 4 3" xfId="3426" xr:uid="{00000000-0005-0000-0000-0000DB300000}"/>
    <cellStyle name="汇总 3 4 4 3 2" xfId="12073" xr:uid="{00000000-0005-0000-0000-0000DC300000}"/>
    <cellStyle name="汇总 3 4 4 3 3" xfId="14514" xr:uid="{00000000-0005-0000-0000-0000DD300000}"/>
    <cellStyle name="汇总 3 4 4 3 4" xfId="22363" xr:uid="{00000000-0005-0000-0000-0000DE300000}"/>
    <cellStyle name="汇总 3 4 4 4" xfId="5016" xr:uid="{00000000-0005-0000-0000-0000DF300000}"/>
    <cellStyle name="汇总 3 4 4 4 2" xfId="13239" xr:uid="{00000000-0005-0000-0000-0000E0300000}"/>
    <cellStyle name="汇总 3 4 4 4 3" xfId="14056" xr:uid="{00000000-0005-0000-0000-0000E1300000}"/>
    <cellStyle name="汇总 3 4 4 4 4" xfId="22449" xr:uid="{00000000-0005-0000-0000-0000E2300000}"/>
    <cellStyle name="汇总 3 4 4 5" xfId="7357" xr:uid="{00000000-0005-0000-0000-0000E3300000}"/>
    <cellStyle name="汇总 3 4 4 5 2" xfId="14783" xr:uid="{00000000-0005-0000-0000-0000E4300000}"/>
    <cellStyle name="汇总 3 4 4 5 3" xfId="17303" xr:uid="{00000000-0005-0000-0000-0000E5300000}"/>
    <cellStyle name="汇总 3 4 4 5 4" xfId="22715" xr:uid="{00000000-0005-0000-0000-0000E6300000}"/>
    <cellStyle name="汇总 3 4 4 6" xfId="10753" xr:uid="{00000000-0005-0000-0000-0000E7300000}"/>
    <cellStyle name="汇总 3 4 4 7" xfId="10884" xr:uid="{00000000-0005-0000-0000-0000E8300000}"/>
    <cellStyle name="汇总 3 4 4 8" xfId="22601" xr:uid="{00000000-0005-0000-0000-0000E9300000}"/>
    <cellStyle name="汇总 3 4 5" xfId="2757" xr:uid="{00000000-0005-0000-0000-0000EA300000}"/>
    <cellStyle name="汇总 3 4 5 2" xfId="4316" xr:uid="{00000000-0005-0000-0000-0000EB300000}"/>
    <cellStyle name="汇总 3 4 5 2 2" xfId="12653" xr:uid="{00000000-0005-0000-0000-0000EC300000}"/>
    <cellStyle name="汇总 3 4 5 2 3" xfId="15006" xr:uid="{00000000-0005-0000-0000-0000ED300000}"/>
    <cellStyle name="汇总 3 4 5 2 4" xfId="19422" xr:uid="{00000000-0005-0000-0000-0000EE300000}"/>
    <cellStyle name="汇总 3 4 5 3" xfId="5906" xr:uid="{00000000-0005-0000-0000-0000EF300000}"/>
    <cellStyle name="汇总 3 4 5 3 2" xfId="13846" xr:uid="{00000000-0005-0000-0000-0000F0300000}"/>
    <cellStyle name="汇总 3 4 5 3 3" xfId="16888" xr:uid="{00000000-0005-0000-0000-0000F1300000}"/>
    <cellStyle name="汇总 3 4 5 3 4" xfId="19013" xr:uid="{00000000-0005-0000-0000-0000F2300000}"/>
    <cellStyle name="汇总 3 4 5 4" xfId="8611" xr:uid="{00000000-0005-0000-0000-0000F3300000}"/>
    <cellStyle name="汇总 3 4 5 4 2" xfId="15513" xr:uid="{00000000-0005-0000-0000-0000F4300000}"/>
    <cellStyle name="汇总 3 4 5 4 3" xfId="17662" xr:uid="{00000000-0005-0000-0000-0000F5300000}"/>
    <cellStyle name="汇总 3 4 5 4 4" xfId="22053" xr:uid="{00000000-0005-0000-0000-0000F6300000}"/>
    <cellStyle name="汇总 3 4 5 5" xfId="9356" xr:uid="{00000000-0005-0000-0000-0000F7300000}"/>
    <cellStyle name="汇总 3 4 5 5 2" xfId="16167" xr:uid="{00000000-0005-0000-0000-0000F8300000}"/>
    <cellStyle name="汇总 3 4 5 5 3" xfId="18258" xr:uid="{00000000-0005-0000-0000-0000F9300000}"/>
    <cellStyle name="汇总 3 4 5 5 4" xfId="21386" xr:uid="{00000000-0005-0000-0000-0000FA300000}"/>
    <cellStyle name="汇总 3 4 5 6" xfId="11508" xr:uid="{00000000-0005-0000-0000-0000FB300000}"/>
    <cellStyle name="汇总 3 4 5 7" xfId="11148" xr:uid="{00000000-0005-0000-0000-0000FC300000}"/>
    <cellStyle name="汇总 3 4 5 8" xfId="20412" xr:uid="{00000000-0005-0000-0000-0000FD300000}"/>
    <cellStyle name="汇总 3 4 6" xfId="2932" xr:uid="{00000000-0005-0000-0000-0000FE300000}"/>
    <cellStyle name="汇总 3 4 6 2" xfId="11669" xr:uid="{00000000-0005-0000-0000-0000FF300000}"/>
    <cellStyle name="汇总 3 4 6 3" xfId="12755" xr:uid="{00000000-0005-0000-0000-000000310000}"/>
    <cellStyle name="汇总 3 4 6 4" xfId="19054" xr:uid="{00000000-0005-0000-0000-000001310000}"/>
    <cellStyle name="汇总 3 4 7" xfId="4522" xr:uid="{00000000-0005-0000-0000-000002310000}"/>
    <cellStyle name="汇总 3 4 7 2" xfId="12836" xr:uid="{00000000-0005-0000-0000-000003310000}"/>
    <cellStyle name="汇总 3 4 7 3" xfId="11809" xr:uid="{00000000-0005-0000-0000-000004310000}"/>
    <cellStyle name="汇总 3 4 7 4" xfId="20455" xr:uid="{00000000-0005-0000-0000-000005310000}"/>
    <cellStyle name="汇总 3 4 8" xfId="6630" xr:uid="{00000000-0005-0000-0000-000006310000}"/>
    <cellStyle name="汇总 3 4 8 2" xfId="14285" xr:uid="{00000000-0005-0000-0000-000007310000}"/>
    <cellStyle name="汇总 3 4 8 3" xfId="17027" xr:uid="{00000000-0005-0000-0000-000008310000}"/>
    <cellStyle name="汇总 3 4 8 4" xfId="21287" xr:uid="{00000000-0005-0000-0000-000009310000}"/>
    <cellStyle name="汇总 3 4 9" xfId="8802" xr:uid="{00000000-0005-0000-0000-00000A310000}"/>
    <cellStyle name="汇总 3 4 9 2" xfId="15644" xr:uid="{00000000-0005-0000-0000-00000B310000}"/>
    <cellStyle name="汇总 3 4 9 3" xfId="17818" xr:uid="{00000000-0005-0000-0000-00000C310000}"/>
    <cellStyle name="汇总 3 4 9 4" xfId="19166" xr:uid="{00000000-0005-0000-0000-00000D310000}"/>
    <cellStyle name="汇总 3 5" xfId="1423" xr:uid="{00000000-0005-0000-0000-00000E310000}"/>
    <cellStyle name="汇总 3 5 2" xfId="2763" xr:uid="{00000000-0005-0000-0000-00000F310000}"/>
    <cellStyle name="汇总 3 5 2 2" xfId="4322" xr:uid="{00000000-0005-0000-0000-000010310000}"/>
    <cellStyle name="汇总 3 5 2 2 2" xfId="12659" xr:uid="{00000000-0005-0000-0000-000011310000}"/>
    <cellStyle name="汇总 3 5 2 2 3" xfId="11794" xr:uid="{00000000-0005-0000-0000-000012310000}"/>
    <cellStyle name="汇总 3 5 2 2 4" xfId="20475" xr:uid="{00000000-0005-0000-0000-000013310000}"/>
    <cellStyle name="汇总 3 5 2 3" xfId="5912" xr:uid="{00000000-0005-0000-0000-000014310000}"/>
    <cellStyle name="汇总 3 5 2 3 2" xfId="13852" xr:uid="{00000000-0005-0000-0000-000015310000}"/>
    <cellStyle name="汇总 3 5 2 3 3" xfId="16894" xr:uid="{00000000-0005-0000-0000-000016310000}"/>
    <cellStyle name="汇总 3 5 2 3 4" xfId="21627" xr:uid="{00000000-0005-0000-0000-000017310000}"/>
    <cellStyle name="汇总 3 5 2 4" xfId="8617" xr:uid="{00000000-0005-0000-0000-000018310000}"/>
    <cellStyle name="汇总 3 5 2 4 2" xfId="15519" xr:uid="{00000000-0005-0000-0000-000019310000}"/>
    <cellStyle name="汇总 3 5 2 4 3" xfId="17668" xr:uid="{00000000-0005-0000-0000-00001A310000}"/>
    <cellStyle name="汇总 3 5 2 4 4" xfId="22052" xr:uid="{00000000-0005-0000-0000-00001B310000}"/>
    <cellStyle name="汇总 3 5 2 5" xfId="9362" xr:uid="{00000000-0005-0000-0000-00001C310000}"/>
    <cellStyle name="汇总 3 5 2 5 2" xfId="16173" xr:uid="{00000000-0005-0000-0000-00001D310000}"/>
    <cellStyle name="汇总 3 5 2 5 3" xfId="18264" xr:uid="{00000000-0005-0000-0000-00001E310000}"/>
    <cellStyle name="汇总 3 5 2 5 4" xfId="20747" xr:uid="{00000000-0005-0000-0000-00001F310000}"/>
    <cellStyle name="汇总 3 5 2 6" xfId="11514" xr:uid="{00000000-0005-0000-0000-000020310000}"/>
    <cellStyle name="汇总 3 5 2 7" xfId="11124" xr:uid="{00000000-0005-0000-0000-000021310000}"/>
    <cellStyle name="汇总 3 5 2 8" xfId="22588" xr:uid="{00000000-0005-0000-0000-000022310000}"/>
    <cellStyle name="汇总 3 5 3" xfId="3409" xr:uid="{00000000-0005-0000-0000-000023310000}"/>
    <cellStyle name="汇总 3 5 3 2" xfId="12056" xr:uid="{00000000-0005-0000-0000-000024310000}"/>
    <cellStyle name="汇总 3 5 3 3" xfId="10368" xr:uid="{00000000-0005-0000-0000-000025310000}"/>
    <cellStyle name="汇总 3 5 3 4" xfId="22356" xr:uid="{00000000-0005-0000-0000-000026310000}"/>
    <cellStyle name="汇总 3 5 4" xfId="4999" xr:uid="{00000000-0005-0000-0000-000027310000}"/>
    <cellStyle name="汇总 3 5 4 2" xfId="13222" xr:uid="{00000000-0005-0000-0000-000028310000}"/>
    <cellStyle name="汇总 3 5 4 3" xfId="10918" xr:uid="{00000000-0005-0000-0000-000029310000}"/>
    <cellStyle name="汇总 3 5 4 4" xfId="21354" xr:uid="{00000000-0005-0000-0000-00002A310000}"/>
    <cellStyle name="汇总 3 5 5" xfId="7340" xr:uid="{00000000-0005-0000-0000-00002B310000}"/>
    <cellStyle name="汇总 3 5 5 2" xfId="14766" xr:uid="{00000000-0005-0000-0000-00002C310000}"/>
    <cellStyle name="汇总 3 5 5 3" xfId="17286" xr:uid="{00000000-0005-0000-0000-00002D310000}"/>
    <cellStyle name="汇总 3 5 5 4" xfId="20373" xr:uid="{00000000-0005-0000-0000-00002E310000}"/>
    <cellStyle name="汇总 3 5 6" xfId="10736" xr:uid="{00000000-0005-0000-0000-00002F310000}"/>
    <cellStyle name="汇总 3 5 7" xfId="11230" xr:uid="{00000000-0005-0000-0000-000030310000}"/>
    <cellStyle name="汇总 3 5 8" xfId="20505" xr:uid="{00000000-0005-0000-0000-000031310000}"/>
    <cellStyle name="汇总 3 6" xfId="1544" xr:uid="{00000000-0005-0000-0000-000032310000}"/>
    <cellStyle name="汇总 3 6 2" xfId="2764" xr:uid="{00000000-0005-0000-0000-000033310000}"/>
    <cellStyle name="汇总 3 6 2 2" xfId="4323" xr:uid="{00000000-0005-0000-0000-000034310000}"/>
    <cellStyle name="汇总 3 6 2 2 2" xfId="12660" xr:uid="{00000000-0005-0000-0000-000035310000}"/>
    <cellStyle name="汇总 3 6 2 2 3" xfId="15007" xr:uid="{00000000-0005-0000-0000-000036310000}"/>
    <cellStyle name="汇总 3 6 2 2 4" xfId="19837" xr:uid="{00000000-0005-0000-0000-000037310000}"/>
    <cellStyle name="汇总 3 6 2 3" xfId="5913" xr:uid="{00000000-0005-0000-0000-000038310000}"/>
    <cellStyle name="汇总 3 6 2 3 2" xfId="13853" xr:uid="{00000000-0005-0000-0000-000039310000}"/>
    <cellStyle name="汇总 3 6 2 3 3" xfId="16895" xr:uid="{00000000-0005-0000-0000-00003A310000}"/>
    <cellStyle name="汇总 3 6 2 3 4" xfId="19190" xr:uid="{00000000-0005-0000-0000-00003B310000}"/>
    <cellStyle name="汇总 3 6 2 4" xfId="8618" xr:uid="{00000000-0005-0000-0000-00003C310000}"/>
    <cellStyle name="汇总 3 6 2 4 2" xfId="15520" xr:uid="{00000000-0005-0000-0000-00003D310000}"/>
    <cellStyle name="汇总 3 6 2 4 3" xfId="17669" xr:uid="{00000000-0005-0000-0000-00003E310000}"/>
    <cellStyle name="汇总 3 6 2 4 4" xfId="20972" xr:uid="{00000000-0005-0000-0000-00003F310000}"/>
    <cellStyle name="汇总 3 6 2 5" xfId="9363" xr:uid="{00000000-0005-0000-0000-000040310000}"/>
    <cellStyle name="汇总 3 6 2 5 2" xfId="16174" xr:uid="{00000000-0005-0000-0000-000041310000}"/>
    <cellStyle name="汇总 3 6 2 5 3" xfId="18265" xr:uid="{00000000-0005-0000-0000-000042310000}"/>
    <cellStyle name="汇总 3 6 2 5 4" xfId="20105" xr:uid="{00000000-0005-0000-0000-000043310000}"/>
    <cellStyle name="汇总 3 6 2 6" xfId="11515" xr:uid="{00000000-0005-0000-0000-000044310000}"/>
    <cellStyle name="汇总 3 6 2 7" xfId="14497" xr:uid="{00000000-0005-0000-0000-000045310000}"/>
    <cellStyle name="汇总 3 6 2 8" xfId="22175" xr:uid="{00000000-0005-0000-0000-000046310000}"/>
    <cellStyle name="汇总 3 6 3" xfId="3473" xr:uid="{00000000-0005-0000-0000-000047310000}"/>
    <cellStyle name="汇总 3 6 3 2" xfId="12116" xr:uid="{00000000-0005-0000-0000-000048310000}"/>
    <cellStyle name="汇总 3 6 3 3" xfId="10374" xr:uid="{00000000-0005-0000-0000-000049310000}"/>
    <cellStyle name="汇总 3 6 3 4" xfId="20576" xr:uid="{00000000-0005-0000-0000-00004A310000}"/>
    <cellStyle name="汇总 3 6 4" xfId="5063" xr:uid="{00000000-0005-0000-0000-00004B310000}"/>
    <cellStyle name="汇总 3 6 4 2" xfId="13282" xr:uid="{00000000-0005-0000-0000-00004C310000}"/>
    <cellStyle name="汇总 3 6 4 3" xfId="13321" xr:uid="{00000000-0005-0000-0000-00004D310000}"/>
    <cellStyle name="汇总 3 6 4 4" xfId="20429" xr:uid="{00000000-0005-0000-0000-00004E310000}"/>
    <cellStyle name="汇总 3 6 5" xfId="7461" xr:uid="{00000000-0005-0000-0000-00004F310000}"/>
    <cellStyle name="汇总 3 6 5 2" xfId="14851" xr:uid="{00000000-0005-0000-0000-000050310000}"/>
    <cellStyle name="汇总 3 6 5 3" xfId="17346" xr:uid="{00000000-0005-0000-0000-000051310000}"/>
    <cellStyle name="汇总 3 6 5 4" xfId="21573" xr:uid="{00000000-0005-0000-0000-000052310000}"/>
    <cellStyle name="汇总 3 6 6" xfId="10823" xr:uid="{00000000-0005-0000-0000-000053310000}"/>
    <cellStyle name="汇总 3 6 7" xfId="10187" xr:uid="{00000000-0005-0000-0000-000054310000}"/>
    <cellStyle name="汇总 3 6 8" xfId="21545" xr:uid="{00000000-0005-0000-0000-000055310000}"/>
    <cellStyle name="汇总 3 7" xfId="1663" xr:uid="{00000000-0005-0000-0000-000056310000}"/>
    <cellStyle name="汇总 3 7 2" xfId="2765" xr:uid="{00000000-0005-0000-0000-000057310000}"/>
    <cellStyle name="汇总 3 7 2 2" xfId="4324" xr:uid="{00000000-0005-0000-0000-000058310000}"/>
    <cellStyle name="汇总 3 7 2 2 2" xfId="12661" xr:uid="{00000000-0005-0000-0000-000059310000}"/>
    <cellStyle name="汇总 3 7 2 2 3" xfId="13393" xr:uid="{00000000-0005-0000-0000-00005A310000}"/>
    <cellStyle name="汇总 3 7 2 2 4" xfId="19310" xr:uid="{00000000-0005-0000-0000-00005B310000}"/>
    <cellStyle name="汇总 3 7 2 3" xfId="5914" xr:uid="{00000000-0005-0000-0000-00005C310000}"/>
    <cellStyle name="汇总 3 7 2 3 2" xfId="13854" xr:uid="{00000000-0005-0000-0000-00005D310000}"/>
    <cellStyle name="汇总 3 7 2 3 3" xfId="16896" xr:uid="{00000000-0005-0000-0000-00005E310000}"/>
    <cellStyle name="汇总 3 7 2 3 4" xfId="19194" xr:uid="{00000000-0005-0000-0000-00005F310000}"/>
    <cellStyle name="汇总 3 7 2 4" xfId="8619" xr:uid="{00000000-0005-0000-0000-000060310000}"/>
    <cellStyle name="汇总 3 7 2 4 2" xfId="15521" xr:uid="{00000000-0005-0000-0000-000061310000}"/>
    <cellStyle name="汇总 3 7 2 4 3" xfId="17670" xr:uid="{00000000-0005-0000-0000-000062310000}"/>
    <cellStyle name="汇总 3 7 2 4 4" xfId="20332" xr:uid="{00000000-0005-0000-0000-000063310000}"/>
    <cellStyle name="汇总 3 7 2 5" xfId="9364" xr:uid="{00000000-0005-0000-0000-000064310000}"/>
    <cellStyle name="汇总 3 7 2 5 2" xfId="16175" xr:uid="{00000000-0005-0000-0000-000065310000}"/>
    <cellStyle name="汇总 3 7 2 5 3" xfId="18266" xr:uid="{00000000-0005-0000-0000-000066310000}"/>
    <cellStyle name="汇总 3 7 2 5 4" xfId="21967" xr:uid="{00000000-0005-0000-0000-000067310000}"/>
    <cellStyle name="汇总 3 7 2 6" xfId="11516" xr:uid="{00000000-0005-0000-0000-000068310000}"/>
    <cellStyle name="汇总 3 7 2 7" xfId="14503" xr:uid="{00000000-0005-0000-0000-000069310000}"/>
    <cellStyle name="汇总 3 7 2 8" xfId="21053" xr:uid="{00000000-0005-0000-0000-00006A310000}"/>
    <cellStyle name="汇总 3 7 3" xfId="3487" xr:uid="{00000000-0005-0000-0000-00006B310000}"/>
    <cellStyle name="汇总 3 7 3 2" xfId="12130" xr:uid="{00000000-0005-0000-0000-00006C310000}"/>
    <cellStyle name="汇总 3 7 3 3" xfId="10377" xr:uid="{00000000-0005-0000-0000-00006D310000}"/>
    <cellStyle name="汇总 3 7 3 4" xfId="22641" xr:uid="{00000000-0005-0000-0000-00006E310000}"/>
    <cellStyle name="汇总 3 7 4" xfId="5077" xr:uid="{00000000-0005-0000-0000-00006F310000}"/>
    <cellStyle name="汇总 3 7 4 2" xfId="13296" xr:uid="{00000000-0005-0000-0000-000070310000}"/>
    <cellStyle name="汇总 3 7 4 3" xfId="13319" xr:uid="{00000000-0005-0000-0000-000071310000}"/>
    <cellStyle name="汇总 3 7 4 4" xfId="21066" xr:uid="{00000000-0005-0000-0000-000072310000}"/>
    <cellStyle name="汇总 3 7 5" xfId="7576" xr:uid="{00000000-0005-0000-0000-000073310000}"/>
    <cellStyle name="汇总 3 7 5 2" xfId="14901" xr:uid="{00000000-0005-0000-0000-000074310000}"/>
    <cellStyle name="汇总 3 7 5 3" xfId="17357" xr:uid="{00000000-0005-0000-0000-000075310000}"/>
    <cellStyle name="汇总 3 7 5 4" xfId="22724" xr:uid="{00000000-0005-0000-0000-000076310000}"/>
    <cellStyle name="汇总 3 7 6" xfId="10873" xr:uid="{00000000-0005-0000-0000-000077310000}"/>
    <cellStyle name="汇总 3 7 7" xfId="14890" xr:uid="{00000000-0005-0000-0000-000078310000}"/>
    <cellStyle name="汇总 3 7 8" xfId="20616" xr:uid="{00000000-0005-0000-0000-000079310000}"/>
    <cellStyle name="汇总 3 8" xfId="2724" xr:uid="{00000000-0005-0000-0000-00007A310000}"/>
    <cellStyle name="汇总 3 8 2" xfId="4283" xr:uid="{00000000-0005-0000-0000-00007B310000}"/>
    <cellStyle name="汇总 3 8 2 2" xfId="12620" xr:uid="{00000000-0005-0000-0000-00007C310000}"/>
    <cellStyle name="汇总 3 8 2 3" xfId="15013" xr:uid="{00000000-0005-0000-0000-00007D310000}"/>
    <cellStyle name="汇总 3 8 2 4" xfId="19843" xr:uid="{00000000-0005-0000-0000-00007E310000}"/>
    <cellStyle name="汇总 3 8 3" xfId="5873" xr:uid="{00000000-0005-0000-0000-00007F310000}"/>
    <cellStyle name="汇总 3 8 3 2" xfId="13813" xr:uid="{00000000-0005-0000-0000-000080310000}"/>
    <cellStyle name="汇总 3 8 3 3" xfId="16855" xr:uid="{00000000-0005-0000-0000-000081310000}"/>
    <cellStyle name="汇总 3 8 3 4" xfId="19067" xr:uid="{00000000-0005-0000-0000-000082310000}"/>
    <cellStyle name="汇总 3 8 4" xfId="8578" xr:uid="{00000000-0005-0000-0000-000083310000}"/>
    <cellStyle name="汇总 3 8 4 2" xfId="15480" xr:uid="{00000000-0005-0000-0000-000084310000}"/>
    <cellStyle name="汇总 3 8 4 3" xfId="17629" xr:uid="{00000000-0005-0000-0000-000085310000}"/>
    <cellStyle name="汇总 3 8 4 4" xfId="20978" xr:uid="{00000000-0005-0000-0000-000086310000}"/>
    <cellStyle name="汇总 3 8 5" xfId="9323" xr:uid="{00000000-0005-0000-0000-000087310000}"/>
    <cellStyle name="汇总 3 8 5 2" xfId="16134" xr:uid="{00000000-0005-0000-0000-000088310000}"/>
    <cellStyle name="汇总 3 8 5 3" xfId="18225" xr:uid="{00000000-0005-0000-0000-000089310000}"/>
    <cellStyle name="汇总 3 8 5 4" xfId="20111" xr:uid="{00000000-0005-0000-0000-00008A310000}"/>
    <cellStyle name="汇总 3 8 6" xfId="11475" xr:uid="{00000000-0005-0000-0000-00008B310000}"/>
    <cellStyle name="汇总 3 8 7" xfId="14332" xr:uid="{00000000-0005-0000-0000-00008C310000}"/>
    <cellStyle name="汇总 3 8 8" xfId="20030" xr:uid="{00000000-0005-0000-0000-00008D310000}"/>
    <cellStyle name="汇总 3 9" xfId="2878" xr:uid="{00000000-0005-0000-0000-00008E310000}"/>
    <cellStyle name="汇总 3 9 2" xfId="11616" xr:uid="{00000000-0005-0000-0000-00008F310000}"/>
    <cellStyle name="汇总 3 9 3" xfId="11134" xr:uid="{00000000-0005-0000-0000-000090310000}"/>
    <cellStyle name="汇总 3 9 4" xfId="21532" xr:uid="{00000000-0005-0000-0000-000091310000}"/>
    <cellStyle name="注释 2" xfId="229" xr:uid="{00000000-0005-0000-0000-000092310000}"/>
    <cellStyle name="注释 2 10" xfId="6243" xr:uid="{00000000-0005-0000-0000-000093310000}"/>
    <cellStyle name="注释 2 10 2" xfId="14095" xr:uid="{00000000-0005-0000-0000-000094310000}"/>
    <cellStyle name="注释 2 10 3" xfId="16982" xr:uid="{00000000-0005-0000-0000-000095310000}"/>
    <cellStyle name="注释 2 10 4" xfId="21288" xr:uid="{00000000-0005-0000-0000-000096310000}"/>
    <cellStyle name="注释 2 11" xfId="10045" xr:uid="{00000000-0005-0000-0000-000097310000}"/>
    <cellStyle name="注释 2 12" xfId="10097" xr:uid="{00000000-0005-0000-0000-000098310000}"/>
    <cellStyle name="注释 2 13" xfId="20812" xr:uid="{00000000-0005-0000-0000-000099310000}"/>
    <cellStyle name="注释 2 2" xfId="608" xr:uid="{00000000-0005-0000-0000-00009A310000}"/>
    <cellStyle name="注释 2 2 10" xfId="10204" xr:uid="{00000000-0005-0000-0000-00009B310000}"/>
    <cellStyle name="注释 2 2 11" xfId="10870" xr:uid="{00000000-0005-0000-0000-00009C310000}"/>
    <cellStyle name="注释 2 2 12" xfId="20533" xr:uid="{00000000-0005-0000-0000-00009D310000}"/>
    <cellStyle name="注释 2 2 2" xfId="687" xr:uid="{00000000-0005-0000-0000-00009E310000}"/>
    <cellStyle name="注释 2 2 2 10" xfId="10261" xr:uid="{00000000-0005-0000-0000-00009F310000}"/>
    <cellStyle name="注释 2 2 2 11" xfId="11424" xr:uid="{00000000-0005-0000-0000-0000A0310000}"/>
    <cellStyle name="注释 2 2 2 12" xfId="19893" xr:uid="{00000000-0005-0000-0000-0000A1310000}"/>
    <cellStyle name="注释 2 2 2 2" xfId="774" xr:uid="{00000000-0005-0000-0000-0000A2310000}"/>
    <cellStyle name="注释 2 2 2 2 2" xfId="1211" xr:uid="{00000000-0005-0000-0000-0000A3310000}"/>
    <cellStyle name="注释 2 2 2 2 2 2" xfId="2240" xr:uid="{00000000-0005-0000-0000-0000A4310000}"/>
    <cellStyle name="注释 2 2 2 2 2 2 2" xfId="3847" xr:uid="{00000000-0005-0000-0000-0000A5310000}"/>
    <cellStyle name="注释 2 2 2 2 2 2 2 2" xfId="12353" xr:uid="{00000000-0005-0000-0000-0000A6310000}"/>
    <cellStyle name="注释 2 2 2 2 2 2 2 3" xfId="16560" xr:uid="{00000000-0005-0000-0000-0000A7310000}"/>
    <cellStyle name="注释 2 2 2 2 2 2 2 4" xfId="21206" xr:uid="{00000000-0005-0000-0000-0000A8310000}"/>
    <cellStyle name="注释 2 2 2 2 2 2 3" xfId="5437" xr:uid="{00000000-0005-0000-0000-0000A9310000}"/>
    <cellStyle name="注释 2 2 2 2 2 2 3 2" xfId="13544" xr:uid="{00000000-0005-0000-0000-0000AA310000}"/>
    <cellStyle name="注释 2 2 2 2 2 2 3 3" xfId="16623" xr:uid="{00000000-0005-0000-0000-0000AB310000}"/>
    <cellStyle name="注释 2 2 2 2 2 2 3 4" xfId="21485" xr:uid="{00000000-0005-0000-0000-0000AC310000}"/>
    <cellStyle name="注释 2 2 2 2 2 2 4" xfId="8106" xr:uid="{00000000-0005-0000-0000-0000AD310000}"/>
    <cellStyle name="注释 2 2 2 2 2 2 4 2" xfId="15190" xr:uid="{00000000-0005-0000-0000-0000AE310000}"/>
    <cellStyle name="注释 2 2 2 2 2 2 4 3" xfId="17397" xr:uid="{00000000-0005-0000-0000-0000AF310000}"/>
    <cellStyle name="注释 2 2 2 2 2 2 4 4" xfId="21619" xr:uid="{00000000-0005-0000-0000-0000B0310000}"/>
    <cellStyle name="注释 2 2 2 2 2 2 5" xfId="9091" xr:uid="{00000000-0005-0000-0000-0000B1310000}"/>
    <cellStyle name="注释 2 2 2 2 2 2 5 2" xfId="15902" xr:uid="{00000000-0005-0000-0000-0000B2310000}"/>
    <cellStyle name="注释 2 2 2 2 2 2 5 3" xfId="17993" xr:uid="{00000000-0005-0000-0000-0000B3310000}"/>
    <cellStyle name="注释 2 2 2 2 2 2 5 4" xfId="22005" xr:uid="{00000000-0005-0000-0000-0000B4310000}"/>
    <cellStyle name="注释 2 2 2 2 2 2 6" xfId="11179" xr:uid="{00000000-0005-0000-0000-0000B5310000}"/>
    <cellStyle name="注释 2 2 2 2 2 2 7" xfId="10147" xr:uid="{00000000-0005-0000-0000-0000B6310000}"/>
    <cellStyle name="注释 2 2 2 2 2 2 8" xfId="22679" xr:uid="{00000000-0005-0000-0000-0000B7310000}"/>
    <cellStyle name="注释 2 2 2 2 2 3" xfId="3237" xr:uid="{00000000-0005-0000-0000-0000B8310000}"/>
    <cellStyle name="注释 2 2 2 2 2 3 2" xfId="11936" xr:uid="{00000000-0005-0000-0000-0000B9310000}"/>
    <cellStyle name="注释 2 2 2 2 2 3 3" xfId="10140" xr:uid="{00000000-0005-0000-0000-0000BA310000}"/>
    <cellStyle name="注释 2 2 2 2 2 3 4" xfId="19362" xr:uid="{00000000-0005-0000-0000-0000BB310000}"/>
    <cellStyle name="注释 2 2 2 2 2 4" xfId="4827" xr:uid="{00000000-0005-0000-0000-0000BC310000}"/>
    <cellStyle name="注释 2 2 2 2 2 4 2" xfId="13100" xr:uid="{00000000-0005-0000-0000-0000BD310000}"/>
    <cellStyle name="注释 2 2 2 2 2 4 3" xfId="14438" xr:uid="{00000000-0005-0000-0000-0000BE310000}"/>
    <cellStyle name="注释 2 2 2 2 2 4 4" xfId="22211" xr:uid="{00000000-0005-0000-0000-0000BF310000}"/>
    <cellStyle name="注释 2 2 2 2 2 5" xfId="7130" xr:uid="{00000000-0005-0000-0000-0000C0310000}"/>
    <cellStyle name="注释 2 2 2 2 2 5 2" xfId="14634" xr:uid="{00000000-0005-0000-0000-0000C1310000}"/>
    <cellStyle name="注释 2 2 2 2 2 5 3" xfId="17178" xr:uid="{00000000-0005-0000-0000-0000C2310000}"/>
    <cellStyle name="注释 2 2 2 2 2 5 4" xfId="20208" xr:uid="{00000000-0005-0000-0000-0000C3310000}"/>
    <cellStyle name="注释 2 2 2 2 2 6" xfId="10599" xr:uid="{00000000-0005-0000-0000-0000C4310000}"/>
    <cellStyle name="注释 2 2 2 2 2 7" xfId="13587" xr:uid="{00000000-0005-0000-0000-0000C5310000}"/>
    <cellStyle name="注释 2 2 2 2 2 8" xfId="21160" xr:uid="{00000000-0005-0000-0000-0000C6310000}"/>
    <cellStyle name="注释 2 2 2 2 3" xfId="2239" xr:uid="{00000000-0005-0000-0000-0000C7310000}"/>
    <cellStyle name="注释 2 2 2 2 3 2" xfId="3846" xr:uid="{00000000-0005-0000-0000-0000C8310000}"/>
    <cellStyle name="注释 2 2 2 2 3 2 2" xfId="12352" xr:uid="{00000000-0005-0000-0000-0000C9310000}"/>
    <cellStyle name="注释 2 2 2 2 3 2 3" xfId="16573" xr:uid="{00000000-0005-0000-0000-0000CA310000}"/>
    <cellStyle name="注释 2 2 2 2 3 2 4" xfId="22350" xr:uid="{00000000-0005-0000-0000-0000CB310000}"/>
    <cellStyle name="注释 2 2 2 2 3 3" xfId="5436" xr:uid="{00000000-0005-0000-0000-0000CC310000}"/>
    <cellStyle name="注释 2 2 2 2 3 3 2" xfId="13543" xr:uid="{00000000-0005-0000-0000-0000CD310000}"/>
    <cellStyle name="注释 2 2 2 2 3 3 3" xfId="16622" xr:uid="{00000000-0005-0000-0000-0000CE310000}"/>
    <cellStyle name="注释 2 2 2 2 3 3 4" xfId="19047" xr:uid="{00000000-0005-0000-0000-0000CF310000}"/>
    <cellStyle name="注释 2 2 2 2 3 4" xfId="8105" xr:uid="{00000000-0005-0000-0000-0000D0310000}"/>
    <cellStyle name="注释 2 2 2 2 3 4 2" xfId="15189" xr:uid="{00000000-0005-0000-0000-0000D1310000}"/>
    <cellStyle name="注释 2 2 2 2 3 4 3" xfId="17396" xr:uid="{00000000-0005-0000-0000-0000D2310000}"/>
    <cellStyle name="注释 2 2 2 2 3 4 4" xfId="21576" xr:uid="{00000000-0005-0000-0000-0000D3310000}"/>
    <cellStyle name="注释 2 2 2 2 3 5" xfId="9090" xr:uid="{00000000-0005-0000-0000-0000D4310000}"/>
    <cellStyle name="注释 2 2 2 2 3 5 2" xfId="15901" xr:uid="{00000000-0005-0000-0000-0000D5310000}"/>
    <cellStyle name="注释 2 2 2 2 3 5 3" xfId="17992" xr:uid="{00000000-0005-0000-0000-0000D6310000}"/>
    <cellStyle name="注释 2 2 2 2 3 5 4" xfId="21871" xr:uid="{00000000-0005-0000-0000-0000D7310000}"/>
    <cellStyle name="注释 2 2 2 2 3 6" xfId="11178" xr:uid="{00000000-0005-0000-0000-0000D8310000}"/>
    <cellStyle name="注释 2 2 2 2 3 7" xfId="14201" xr:uid="{00000000-0005-0000-0000-0000D9310000}"/>
    <cellStyle name="注释 2 2 2 2 3 8" xfId="20090" xr:uid="{00000000-0005-0000-0000-0000DA310000}"/>
    <cellStyle name="注释 2 2 2 2 4" xfId="3019" xr:uid="{00000000-0005-0000-0000-0000DB310000}"/>
    <cellStyle name="注释 2 2 2 2 4 2" xfId="11756" xr:uid="{00000000-0005-0000-0000-0000DC310000}"/>
    <cellStyle name="注释 2 2 2 2 4 3" xfId="11107" xr:uid="{00000000-0005-0000-0000-0000DD310000}"/>
    <cellStyle name="注释 2 2 2 2 4 4" xfId="19970" xr:uid="{00000000-0005-0000-0000-0000DE310000}"/>
    <cellStyle name="注释 2 2 2 2 5" xfId="4609" xr:uid="{00000000-0005-0000-0000-0000DF310000}"/>
    <cellStyle name="注释 2 2 2 2 5 2" xfId="12923" xr:uid="{00000000-0005-0000-0000-0000E0310000}"/>
    <cellStyle name="注释 2 2 2 2 5 3" xfId="9998" xr:uid="{00000000-0005-0000-0000-0000E1310000}"/>
    <cellStyle name="注释 2 2 2 2 5 4" xfId="19803" xr:uid="{00000000-0005-0000-0000-0000E2310000}"/>
    <cellStyle name="注释 2 2 2 2 6" xfId="6728" xr:uid="{00000000-0005-0000-0000-0000E3310000}"/>
    <cellStyle name="注释 2 2 2 2 6 2" xfId="14371" xr:uid="{00000000-0005-0000-0000-0000E4310000}"/>
    <cellStyle name="注释 2 2 2 2 6 3" xfId="17097" xr:uid="{00000000-0005-0000-0000-0000E5310000}"/>
    <cellStyle name="注释 2 2 2 2 6 4" xfId="21260" xr:uid="{00000000-0005-0000-0000-0000E6310000}"/>
    <cellStyle name="注释 2 2 2 2 7" xfId="10333" xr:uid="{00000000-0005-0000-0000-0000E7310000}"/>
    <cellStyle name="注释 2 2 2 2 8" xfId="10818" xr:uid="{00000000-0005-0000-0000-0000E8310000}"/>
    <cellStyle name="注释 2 2 2 2 9" xfId="20525" xr:uid="{00000000-0005-0000-0000-0000E9310000}"/>
    <cellStyle name="注释 2 2 2 3" xfId="1120" xr:uid="{00000000-0005-0000-0000-0000EA310000}"/>
    <cellStyle name="注释 2 2 2 3 2" xfId="1212" xr:uid="{00000000-0005-0000-0000-0000EB310000}"/>
    <cellStyle name="注释 2 2 2 3 2 2" xfId="2242" xr:uid="{00000000-0005-0000-0000-0000EC310000}"/>
    <cellStyle name="注释 2 2 2 3 2 2 2" xfId="3849" xr:uid="{00000000-0005-0000-0000-0000ED310000}"/>
    <cellStyle name="注释 2 2 2 3 2 2 2 2" xfId="12355" xr:uid="{00000000-0005-0000-0000-0000EE310000}"/>
    <cellStyle name="注释 2 2 2 3 2 2 2 3" xfId="16548" xr:uid="{00000000-0005-0000-0000-0000EF310000}"/>
    <cellStyle name="注释 2 2 2 3 2 2 2 4" xfId="19928" xr:uid="{00000000-0005-0000-0000-0000F0310000}"/>
    <cellStyle name="注释 2 2 2 3 2 2 3" xfId="5439" xr:uid="{00000000-0005-0000-0000-0000F1310000}"/>
    <cellStyle name="注释 2 2 2 3 2 2 3 2" xfId="13546" xr:uid="{00000000-0005-0000-0000-0000F2310000}"/>
    <cellStyle name="注释 2 2 2 3 2 2 3 3" xfId="16625" xr:uid="{00000000-0005-0000-0000-0000F3310000}"/>
    <cellStyle name="注释 2 2 2 3 2 2 3 4" xfId="21484" xr:uid="{00000000-0005-0000-0000-0000F4310000}"/>
    <cellStyle name="注释 2 2 2 3 2 2 4" xfId="8108" xr:uid="{00000000-0005-0000-0000-0000F5310000}"/>
    <cellStyle name="注释 2 2 2 3 2 2 4 2" xfId="15192" xr:uid="{00000000-0005-0000-0000-0000F6310000}"/>
    <cellStyle name="注释 2 2 2 3 2 2 4 3" xfId="17399" xr:uid="{00000000-0005-0000-0000-0000F7310000}"/>
    <cellStyle name="注释 2 2 2 3 2 2 4 4" xfId="19134" xr:uid="{00000000-0005-0000-0000-0000F8310000}"/>
    <cellStyle name="注释 2 2 2 3 2 2 5" xfId="9093" xr:uid="{00000000-0005-0000-0000-0000F9310000}"/>
    <cellStyle name="注释 2 2 2 3 2 2 5 2" xfId="15904" xr:uid="{00000000-0005-0000-0000-0000FA310000}"/>
    <cellStyle name="注释 2 2 2 3 2 2 5 3" xfId="17995" xr:uid="{00000000-0005-0000-0000-0000FB310000}"/>
    <cellStyle name="注释 2 2 2 3 2 2 5 4" xfId="20282" xr:uid="{00000000-0005-0000-0000-0000FC310000}"/>
    <cellStyle name="注释 2 2 2 3 2 2 6" xfId="11181" xr:uid="{00000000-0005-0000-0000-0000FD310000}"/>
    <cellStyle name="注释 2 2 2 3 2 2 7" xfId="10146" xr:uid="{00000000-0005-0000-0000-0000FE310000}"/>
    <cellStyle name="注释 2 2 2 3 2 2 8" xfId="21257" xr:uid="{00000000-0005-0000-0000-0000FF310000}"/>
    <cellStyle name="注释 2 2 2 3 2 3" xfId="3238" xr:uid="{00000000-0005-0000-0000-000000320000}"/>
    <cellStyle name="注释 2 2 2 3 2 3 2" xfId="11937" xr:uid="{00000000-0005-0000-0000-000001320000}"/>
    <cellStyle name="注释 2 2 2 3 2 3 3" xfId="14188" xr:uid="{00000000-0005-0000-0000-000002320000}"/>
    <cellStyle name="注释 2 2 2 3 2 3 4" xfId="19208" xr:uid="{00000000-0005-0000-0000-000003320000}"/>
    <cellStyle name="注释 2 2 2 3 2 4" xfId="4828" xr:uid="{00000000-0005-0000-0000-000004320000}"/>
    <cellStyle name="注释 2 2 2 3 2 4 2" xfId="13101" xr:uid="{00000000-0005-0000-0000-000005320000}"/>
    <cellStyle name="注释 2 2 2 3 2 4 3" xfId="12972" xr:uid="{00000000-0005-0000-0000-000006320000}"/>
    <cellStyle name="注释 2 2 2 3 2 4 4" xfId="21078" xr:uid="{00000000-0005-0000-0000-000007320000}"/>
    <cellStyle name="注释 2 2 2 3 2 5" xfId="7131" xr:uid="{00000000-0005-0000-0000-000008320000}"/>
    <cellStyle name="注释 2 2 2 3 2 5 2" xfId="14635" xr:uid="{00000000-0005-0000-0000-000009320000}"/>
    <cellStyle name="注释 2 2 2 3 2 5 3" xfId="17179" xr:uid="{00000000-0005-0000-0000-00000A320000}"/>
    <cellStyle name="注释 2 2 2 3 2 5 4" xfId="22103" xr:uid="{00000000-0005-0000-0000-00000B320000}"/>
    <cellStyle name="注释 2 2 2 3 2 6" xfId="10600" xr:uid="{00000000-0005-0000-0000-00000C320000}"/>
    <cellStyle name="注释 2 2 2 3 2 7" xfId="12396" xr:uid="{00000000-0005-0000-0000-00000D320000}"/>
    <cellStyle name="注释 2 2 2 3 2 8" xfId="20519" xr:uid="{00000000-0005-0000-0000-00000E320000}"/>
    <cellStyle name="注释 2 2 2 3 3" xfId="2241" xr:uid="{00000000-0005-0000-0000-00000F320000}"/>
    <cellStyle name="注释 2 2 2 3 3 2" xfId="3848" xr:uid="{00000000-0005-0000-0000-000010320000}"/>
    <cellStyle name="注释 2 2 2 3 3 2 2" xfId="12354" xr:uid="{00000000-0005-0000-0000-000011320000}"/>
    <cellStyle name="注释 2 2 2 3 3 2 3" xfId="16610" xr:uid="{00000000-0005-0000-0000-000012320000}"/>
    <cellStyle name="注释 2 2 2 3 3 2 4" xfId="20565" xr:uid="{00000000-0005-0000-0000-000013320000}"/>
    <cellStyle name="注释 2 2 2 3 3 3" xfId="5438" xr:uid="{00000000-0005-0000-0000-000014320000}"/>
    <cellStyle name="注释 2 2 2 3 3 3 2" xfId="13545" xr:uid="{00000000-0005-0000-0000-000015320000}"/>
    <cellStyle name="注释 2 2 2 3 3 3 3" xfId="16624" xr:uid="{00000000-0005-0000-0000-000016320000}"/>
    <cellStyle name="注释 2 2 2 3 3 3 4" xfId="19028" xr:uid="{00000000-0005-0000-0000-000017320000}"/>
    <cellStyle name="注释 2 2 2 3 3 4" xfId="8107" xr:uid="{00000000-0005-0000-0000-000018320000}"/>
    <cellStyle name="注释 2 2 2 3 3 4 2" xfId="15191" xr:uid="{00000000-0005-0000-0000-000019320000}"/>
    <cellStyle name="注释 2 2 2 3 3 4 3" xfId="17398" xr:uid="{00000000-0005-0000-0000-00001A320000}"/>
    <cellStyle name="注释 2 2 2 3 3 4 4" xfId="19178" xr:uid="{00000000-0005-0000-0000-00001B320000}"/>
    <cellStyle name="注释 2 2 2 3 3 5" xfId="9092" xr:uid="{00000000-0005-0000-0000-00001C320000}"/>
    <cellStyle name="注释 2 2 2 3 3 5 2" xfId="15903" xr:uid="{00000000-0005-0000-0000-00001D320000}"/>
    <cellStyle name="注释 2 2 2 3 3 5 3" xfId="17994" xr:uid="{00000000-0005-0000-0000-00001E320000}"/>
    <cellStyle name="注释 2 2 2 3 3 5 4" xfId="20925" xr:uid="{00000000-0005-0000-0000-00001F320000}"/>
    <cellStyle name="注释 2 2 2 3 3 6" xfId="11180" xr:uid="{00000000-0005-0000-0000-000020320000}"/>
    <cellStyle name="注释 2 2 2 3 3 7" xfId="14200" xr:uid="{00000000-0005-0000-0000-000021320000}"/>
    <cellStyle name="注释 2 2 2 3 3 8" xfId="22397" xr:uid="{00000000-0005-0000-0000-000022320000}"/>
    <cellStyle name="注释 2 2 2 3 4" xfId="3190" xr:uid="{00000000-0005-0000-0000-000023320000}"/>
    <cellStyle name="注释 2 2 2 3 4 2" xfId="11904" xr:uid="{00000000-0005-0000-0000-000024320000}"/>
    <cellStyle name="注释 2 2 2 3 4 3" xfId="14045" xr:uid="{00000000-0005-0000-0000-000025320000}"/>
    <cellStyle name="注释 2 2 2 3 4 4" xfId="21236" xr:uid="{00000000-0005-0000-0000-000026320000}"/>
    <cellStyle name="注释 2 2 2 3 5" xfId="4780" xr:uid="{00000000-0005-0000-0000-000027320000}"/>
    <cellStyle name="注释 2 2 2 3 5 2" xfId="13069" xr:uid="{00000000-0005-0000-0000-000028320000}"/>
    <cellStyle name="注释 2 2 2 3 5 3" xfId="10851" xr:uid="{00000000-0005-0000-0000-000029320000}"/>
    <cellStyle name="注释 2 2 2 3 5 4" xfId="19792" xr:uid="{00000000-0005-0000-0000-00002A320000}"/>
    <cellStyle name="注释 2 2 2 3 6" xfId="7040" xr:uid="{00000000-0005-0000-0000-00002B320000}"/>
    <cellStyle name="注释 2 2 2 3 6 2" xfId="14582" xr:uid="{00000000-0005-0000-0000-00002C320000}"/>
    <cellStyle name="注释 2 2 2 3 6 3" xfId="17162" xr:uid="{00000000-0005-0000-0000-00002D320000}"/>
    <cellStyle name="注释 2 2 2 3 6 4" xfId="22559" xr:uid="{00000000-0005-0000-0000-00002E320000}"/>
    <cellStyle name="注释 2 2 2 3 7" xfId="10547" xr:uid="{00000000-0005-0000-0000-00002F320000}"/>
    <cellStyle name="注释 2 2 2 3 8" xfId="13588" xr:uid="{00000000-0005-0000-0000-000030320000}"/>
    <cellStyle name="注释 2 2 2 3 9" xfId="22307" xr:uid="{00000000-0005-0000-0000-000031320000}"/>
    <cellStyle name="注释 2 2 2 4" xfId="1210" xr:uid="{00000000-0005-0000-0000-000032320000}"/>
    <cellStyle name="注释 2 2 2 4 2" xfId="2243" xr:uid="{00000000-0005-0000-0000-000033320000}"/>
    <cellStyle name="注释 2 2 2 4 2 2" xfId="3850" xr:uid="{00000000-0005-0000-0000-000034320000}"/>
    <cellStyle name="注释 2 2 2 4 2 2 2" xfId="12356" xr:uid="{00000000-0005-0000-0000-000035320000}"/>
    <cellStyle name="注释 2 2 2 4 2 2 3" xfId="16597" xr:uid="{00000000-0005-0000-0000-000036320000}"/>
    <cellStyle name="注释 2 2 2 4 2 2 4" xfId="21779" xr:uid="{00000000-0005-0000-0000-000037320000}"/>
    <cellStyle name="注释 2 2 2 4 2 3" xfId="5440" xr:uid="{00000000-0005-0000-0000-000038320000}"/>
    <cellStyle name="注释 2 2 2 4 2 3 2" xfId="13547" xr:uid="{00000000-0005-0000-0000-000039320000}"/>
    <cellStyle name="注释 2 2 2 4 2 3 3" xfId="16626" xr:uid="{00000000-0005-0000-0000-00003A320000}"/>
    <cellStyle name="注释 2 2 2 4 2 3 4" xfId="21490" xr:uid="{00000000-0005-0000-0000-00003B320000}"/>
    <cellStyle name="注释 2 2 2 4 2 4" xfId="8109" xr:uid="{00000000-0005-0000-0000-00003C320000}"/>
    <cellStyle name="注释 2 2 2 4 2 4 2" xfId="15193" xr:uid="{00000000-0005-0000-0000-00003D320000}"/>
    <cellStyle name="注释 2 2 2 4 2 4 3" xfId="17400" xr:uid="{00000000-0005-0000-0000-00003E320000}"/>
    <cellStyle name="注释 2 2 2 4 2 4 4" xfId="19050" xr:uid="{00000000-0005-0000-0000-00003F320000}"/>
    <cellStyle name="注释 2 2 2 4 2 5" xfId="9094" xr:uid="{00000000-0005-0000-0000-000040320000}"/>
    <cellStyle name="注释 2 2 2 4 2 5 2" xfId="15905" xr:uid="{00000000-0005-0000-0000-000041320000}"/>
    <cellStyle name="注释 2 2 2 4 2 5 3" xfId="17996" xr:uid="{00000000-0005-0000-0000-000042320000}"/>
    <cellStyle name="注释 2 2 2 4 2 5 4" xfId="19571" xr:uid="{00000000-0005-0000-0000-000043320000}"/>
    <cellStyle name="注释 2 2 2 4 2 6" xfId="11182" xr:uid="{00000000-0005-0000-0000-000044320000}"/>
    <cellStyle name="注释 2 2 2 4 2 7" xfId="14199" xr:uid="{00000000-0005-0000-0000-000045320000}"/>
    <cellStyle name="注释 2 2 2 4 2 8" xfId="20614" xr:uid="{00000000-0005-0000-0000-000046320000}"/>
    <cellStyle name="注释 2 2 2 4 3" xfId="3236" xr:uid="{00000000-0005-0000-0000-000047320000}"/>
    <cellStyle name="注释 2 2 2 4 3 2" xfId="11935" xr:uid="{00000000-0005-0000-0000-000048320000}"/>
    <cellStyle name="注释 2 2 2 4 3 3" xfId="10448" xr:uid="{00000000-0005-0000-0000-000049320000}"/>
    <cellStyle name="注释 2 2 2 4 3 4" xfId="19956" xr:uid="{00000000-0005-0000-0000-00004A320000}"/>
    <cellStyle name="注释 2 2 2 4 4" xfId="4826" xr:uid="{00000000-0005-0000-0000-00004B320000}"/>
    <cellStyle name="注释 2 2 2 4 4 2" xfId="13099" xr:uid="{00000000-0005-0000-0000-00004C320000}"/>
    <cellStyle name="注释 2 2 2 4 4 3" xfId="10803" xr:uid="{00000000-0005-0000-0000-00004D320000}"/>
    <cellStyle name="注释 2 2 2 4 4 4" xfId="21358" xr:uid="{00000000-0005-0000-0000-00004E320000}"/>
    <cellStyle name="注释 2 2 2 4 5" xfId="7129" xr:uid="{00000000-0005-0000-0000-00004F320000}"/>
    <cellStyle name="注释 2 2 2 4 5 2" xfId="14633" xr:uid="{00000000-0005-0000-0000-000050320000}"/>
    <cellStyle name="注释 2 2 2 4 5 3" xfId="17177" xr:uid="{00000000-0005-0000-0000-000051320000}"/>
    <cellStyle name="注释 2 2 2 4 5 4" xfId="22697" xr:uid="{00000000-0005-0000-0000-000052320000}"/>
    <cellStyle name="注释 2 2 2 4 6" xfId="10598" xr:uid="{00000000-0005-0000-0000-000053320000}"/>
    <cellStyle name="注释 2 2 2 4 7" xfId="15255" xr:uid="{00000000-0005-0000-0000-000054320000}"/>
    <cellStyle name="注释 2 2 2 4 8" xfId="22304" xr:uid="{00000000-0005-0000-0000-000055320000}"/>
    <cellStyle name="注释 2 2 2 5" xfId="2238" xr:uid="{00000000-0005-0000-0000-000056320000}"/>
    <cellStyle name="注释 2 2 2 5 2" xfId="3845" xr:uid="{00000000-0005-0000-0000-000057320000}"/>
    <cellStyle name="注释 2 2 2 5 2 2" xfId="12351" xr:uid="{00000000-0005-0000-0000-000058320000}"/>
    <cellStyle name="注释 2 2 2 5 2 3" xfId="16584" xr:uid="{00000000-0005-0000-0000-000059320000}"/>
    <cellStyle name="注释 2 2 2 5 2 4" xfId="21411" xr:uid="{00000000-0005-0000-0000-00005A320000}"/>
    <cellStyle name="注释 2 2 2 5 3" xfId="5435" xr:uid="{00000000-0005-0000-0000-00005B320000}"/>
    <cellStyle name="注释 2 2 2 5 3 2" xfId="13542" xr:uid="{00000000-0005-0000-0000-00005C320000}"/>
    <cellStyle name="注释 2 2 2 5 3 3" xfId="16621" xr:uid="{00000000-0005-0000-0000-00005D320000}"/>
    <cellStyle name="注释 2 2 2 5 3 4" xfId="21496" xr:uid="{00000000-0005-0000-0000-00005E320000}"/>
    <cellStyle name="注释 2 2 2 5 4" xfId="8104" xr:uid="{00000000-0005-0000-0000-00005F320000}"/>
    <cellStyle name="注释 2 2 2 5 4 2" xfId="15188" xr:uid="{00000000-0005-0000-0000-000060320000}"/>
    <cellStyle name="注释 2 2 2 5 4 3" xfId="17395" xr:uid="{00000000-0005-0000-0000-000061320000}"/>
    <cellStyle name="注释 2 2 2 5 4 4" xfId="19120" xr:uid="{00000000-0005-0000-0000-000062320000}"/>
    <cellStyle name="注释 2 2 2 5 5" xfId="9089" xr:uid="{00000000-0005-0000-0000-000063320000}"/>
    <cellStyle name="注释 2 2 2 5 5 2" xfId="15900" xr:uid="{00000000-0005-0000-0000-000064320000}"/>
    <cellStyle name="注释 2 2 2 5 5 3" xfId="17991" xr:uid="{00000000-0005-0000-0000-000065320000}"/>
    <cellStyle name="注释 2 2 2 5 5 4" xfId="19566" xr:uid="{00000000-0005-0000-0000-000066320000}"/>
    <cellStyle name="注释 2 2 2 5 6" xfId="11177" xr:uid="{00000000-0005-0000-0000-000067320000}"/>
    <cellStyle name="注释 2 2 2 5 7" xfId="10148" xr:uid="{00000000-0005-0000-0000-000068320000}"/>
    <cellStyle name="注释 2 2 2 5 8" xfId="20733" xr:uid="{00000000-0005-0000-0000-000069320000}"/>
    <cellStyle name="注释 2 2 2 6" xfId="2948" xr:uid="{00000000-0005-0000-0000-00006A320000}"/>
    <cellStyle name="注释 2 2 2 6 2" xfId="11685" xr:uid="{00000000-0005-0000-0000-00006B320000}"/>
    <cellStyle name="注释 2 2 2 6 3" xfId="15137" xr:uid="{00000000-0005-0000-0000-00006C320000}"/>
    <cellStyle name="注释 2 2 2 6 4" xfId="19975" xr:uid="{00000000-0005-0000-0000-00006D320000}"/>
    <cellStyle name="注释 2 2 2 7" xfId="4538" xr:uid="{00000000-0005-0000-0000-00006E320000}"/>
    <cellStyle name="注释 2 2 2 7 2" xfId="12852" xr:uid="{00000000-0005-0000-0000-00006F320000}"/>
    <cellStyle name="注释 2 2 2 7 3" xfId="12202" xr:uid="{00000000-0005-0000-0000-000070320000}"/>
    <cellStyle name="注释 2 2 2 7 4" xfId="18959" xr:uid="{00000000-0005-0000-0000-000071320000}"/>
    <cellStyle name="注释 2 2 2 8" xfId="6649" xr:uid="{00000000-0005-0000-0000-000072320000}"/>
    <cellStyle name="注释 2 2 2 8 2" xfId="14301" xr:uid="{00000000-0005-0000-0000-000073320000}"/>
    <cellStyle name="注释 2 2 2 8 3" xfId="17039" xr:uid="{00000000-0005-0000-0000-000074320000}"/>
    <cellStyle name="注释 2 2 2 8 4" xfId="20037" xr:uid="{00000000-0005-0000-0000-000075320000}"/>
    <cellStyle name="注释 2 2 2 9" xfId="8818" xr:uid="{00000000-0005-0000-0000-000076320000}"/>
    <cellStyle name="注释 2 2 2 9 2" xfId="15659" xr:uid="{00000000-0005-0000-0000-000077320000}"/>
    <cellStyle name="注释 2 2 2 9 3" xfId="17831" xr:uid="{00000000-0005-0000-0000-000078320000}"/>
    <cellStyle name="注释 2 2 2 9 4" xfId="20948" xr:uid="{00000000-0005-0000-0000-000079320000}"/>
    <cellStyle name="注释 2 2 3" xfId="735" xr:uid="{00000000-0005-0000-0000-00007A320000}"/>
    <cellStyle name="注释 2 2 3 2" xfId="1213" xr:uid="{00000000-0005-0000-0000-00007B320000}"/>
    <cellStyle name="注释 2 2 3 2 2" xfId="2245" xr:uid="{00000000-0005-0000-0000-00007C320000}"/>
    <cellStyle name="注释 2 2 3 2 2 2" xfId="3852" xr:uid="{00000000-0005-0000-0000-00007D320000}"/>
    <cellStyle name="注释 2 2 3 2 2 2 2" xfId="12358" xr:uid="{00000000-0005-0000-0000-00007E320000}"/>
    <cellStyle name="注释 2 2 3 2 2 2 3" xfId="16589" xr:uid="{00000000-0005-0000-0000-00007F320000}"/>
    <cellStyle name="注释 2 2 3 2 2 2 4" xfId="20179" xr:uid="{00000000-0005-0000-0000-000080320000}"/>
    <cellStyle name="注释 2 2 3 2 2 3" xfId="5442" xr:uid="{00000000-0005-0000-0000-000081320000}"/>
    <cellStyle name="注释 2 2 3 2 2 3 2" xfId="13549" xr:uid="{00000000-0005-0000-0000-000082320000}"/>
    <cellStyle name="注释 2 2 3 2 2 3 3" xfId="16628" xr:uid="{00000000-0005-0000-0000-000083320000}"/>
    <cellStyle name="注释 2 2 3 2 2 3 4" xfId="19027" xr:uid="{00000000-0005-0000-0000-000084320000}"/>
    <cellStyle name="注释 2 2 3 2 2 4" xfId="8111" xr:uid="{00000000-0005-0000-0000-000085320000}"/>
    <cellStyle name="注释 2 2 3 2 2 4 2" xfId="15195" xr:uid="{00000000-0005-0000-0000-000086320000}"/>
    <cellStyle name="注释 2 2 3 2 2 4 3" xfId="17402" xr:uid="{00000000-0005-0000-0000-000087320000}"/>
    <cellStyle name="注释 2 2 3 2 2 4 4" xfId="21618" xr:uid="{00000000-0005-0000-0000-000088320000}"/>
    <cellStyle name="注释 2 2 3 2 2 5" xfId="9096" xr:uid="{00000000-0005-0000-0000-000089320000}"/>
    <cellStyle name="注释 2 2 3 2 2 5 2" xfId="15907" xr:uid="{00000000-0005-0000-0000-00008A320000}"/>
    <cellStyle name="注释 2 2 3 2 2 5 3" xfId="17998" xr:uid="{00000000-0005-0000-0000-00008B320000}"/>
    <cellStyle name="注释 2 2 3 2 2 5 4" xfId="21818" xr:uid="{00000000-0005-0000-0000-00008C320000}"/>
    <cellStyle name="注释 2 2 3 2 2 6" xfId="11184" xr:uid="{00000000-0005-0000-0000-00008D320000}"/>
    <cellStyle name="注释 2 2 3 2 2 7" xfId="14171" xr:uid="{00000000-0005-0000-0000-00008E320000}"/>
    <cellStyle name="注释 2 2 3 2 2 8" xfId="21801" xr:uid="{00000000-0005-0000-0000-00008F320000}"/>
    <cellStyle name="注释 2 2 3 2 3" xfId="3239" xr:uid="{00000000-0005-0000-0000-000090320000}"/>
    <cellStyle name="注释 2 2 3 2 3 2" xfId="11938" xr:uid="{00000000-0005-0000-0000-000091320000}"/>
    <cellStyle name="注释 2 2 3 2 3 3" xfId="15114" xr:uid="{00000000-0005-0000-0000-000092320000}"/>
    <cellStyle name="注释 2 2 3 2 3 4" xfId="21544" xr:uid="{00000000-0005-0000-0000-000093320000}"/>
    <cellStyle name="注释 2 2 3 2 4" xfId="4829" xr:uid="{00000000-0005-0000-0000-000094320000}"/>
    <cellStyle name="注释 2 2 3 2 4 2" xfId="13102" xr:uid="{00000000-0005-0000-0000-000095320000}"/>
    <cellStyle name="注释 2 2 3 2 4 3" xfId="11805" xr:uid="{00000000-0005-0000-0000-000096320000}"/>
    <cellStyle name="注释 2 2 3 2 4 4" xfId="20438" xr:uid="{00000000-0005-0000-0000-000097320000}"/>
    <cellStyle name="注释 2 2 3 2 5" xfId="7132" xr:uid="{00000000-0005-0000-0000-000098320000}"/>
    <cellStyle name="注释 2 2 3 2 5 2" xfId="14636" xr:uid="{00000000-0005-0000-0000-000099320000}"/>
    <cellStyle name="注释 2 2 3 2 5 3" xfId="17180" xr:uid="{00000000-0005-0000-0000-00009A320000}"/>
    <cellStyle name="注释 2 2 3 2 5 4" xfId="22745" xr:uid="{00000000-0005-0000-0000-00009B320000}"/>
    <cellStyle name="注释 2 2 3 2 6" xfId="10601" xr:uid="{00000000-0005-0000-0000-00009C320000}"/>
    <cellStyle name="注释 2 2 3 2 7" xfId="11246" xr:uid="{00000000-0005-0000-0000-00009D320000}"/>
    <cellStyle name="注释 2 2 3 2 8" xfId="19881" xr:uid="{00000000-0005-0000-0000-00009E320000}"/>
    <cellStyle name="注释 2 2 3 3" xfId="2244" xr:uid="{00000000-0005-0000-0000-00009F320000}"/>
    <cellStyle name="注释 2 2 3 3 2" xfId="3851" xr:uid="{00000000-0005-0000-0000-0000A0320000}"/>
    <cellStyle name="注释 2 2 3 3 2 2" xfId="12357" xr:uid="{00000000-0005-0000-0000-0000A1320000}"/>
    <cellStyle name="注释 2 2 3 3 2 3" xfId="16540" xr:uid="{00000000-0005-0000-0000-0000A2320000}"/>
    <cellStyle name="注释 2 2 3 3 2 4" xfId="20822" xr:uid="{00000000-0005-0000-0000-0000A3320000}"/>
    <cellStyle name="注释 2 2 3 3 3" xfId="5441" xr:uid="{00000000-0005-0000-0000-0000A4320000}"/>
    <cellStyle name="注释 2 2 3 3 3 2" xfId="13548" xr:uid="{00000000-0005-0000-0000-0000A5320000}"/>
    <cellStyle name="注释 2 2 3 3 3 3" xfId="16627" xr:uid="{00000000-0005-0000-0000-0000A6320000}"/>
    <cellStyle name="注释 2 2 3 3 3 4" xfId="19041" xr:uid="{00000000-0005-0000-0000-0000A7320000}"/>
    <cellStyle name="注释 2 2 3 3 4" xfId="8110" xr:uid="{00000000-0005-0000-0000-0000A8320000}"/>
    <cellStyle name="注释 2 2 3 3 4 2" xfId="15194" xr:uid="{00000000-0005-0000-0000-0000A9320000}"/>
    <cellStyle name="注释 2 2 3 3 4 3" xfId="17401" xr:uid="{00000000-0005-0000-0000-0000AA320000}"/>
    <cellStyle name="注释 2 2 3 3 4 4" xfId="21577" xr:uid="{00000000-0005-0000-0000-0000AB320000}"/>
    <cellStyle name="注释 2 2 3 3 5" xfId="9095" xr:uid="{00000000-0005-0000-0000-0000AC320000}"/>
    <cellStyle name="注释 2 2 3 3 5 2" xfId="15906" xr:uid="{00000000-0005-0000-0000-0000AD320000}"/>
    <cellStyle name="注释 2 2 3 3 5 3" xfId="17997" xr:uid="{00000000-0005-0000-0000-0000AE320000}"/>
    <cellStyle name="注释 2 2 3 3 5 4" xfId="19437" xr:uid="{00000000-0005-0000-0000-0000AF320000}"/>
    <cellStyle name="注释 2 2 3 3 6" xfId="11183" xr:uid="{00000000-0005-0000-0000-0000B0320000}"/>
    <cellStyle name="注释 2 2 3 3 7" xfId="10145" xr:uid="{00000000-0005-0000-0000-0000B1320000}"/>
    <cellStyle name="注释 2 2 3 3 8" xfId="19978" xr:uid="{00000000-0005-0000-0000-0000B2320000}"/>
    <cellStyle name="注释 2 2 3 4" xfId="2982" xr:uid="{00000000-0005-0000-0000-0000B3320000}"/>
    <cellStyle name="注释 2 2 3 4 2" xfId="11719" xr:uid="{00000000-0005-0000-0000-0000B4320000}"/>
    <cellStyle name="注释 2 2 3 4 3" xfId="14489" xr:uid="{00000000-0005-0000-0000-0000B5320000}"/>
    <cellStyle name="注释 2 2 3 4 4" xfId="21251" xr:uid="{00000000-0005-0000-0000-0000B6320000}"/>
    <cellStyle name="注释 2 2 3 5" xfId="4572" xr:uid="{00000000-0005-0000-0000-0000B7320000}"/>
    <cellStyle name="注释 2 2 3 5 2" xfId="12886" xr:uid="{00000000-0005-0000-0000-0000B8320000}"/>
    <cellStyle name="注释 2 2 3 5 3" xfId="13360" xr:uid="{00000000-0005-0000-0000-0000B9320000}"/>
    <cellStyle name="注释 2 2 3 5 4" xfId="20131" xr:uid="{00000000-0005-0000-0000-0000BA320000}"/>
    <cellStyle name="注释 2 2 3 6" xfId="6692" xr:uid="{00000000-0005-0000-0000-0000BB320000}"/>
    <cellStyle name="注释 2 2 3 6 2" xfId="14335" xr:uid="{00000000-0005-0000-0000-0000BC320000}"/>
    <cellStyle name="注释 2 2 3 6 3" xfId="17063" xr:uid="{00000000-0005-0000-0000-0000BD320000}"/>
    <cellStyle name="注释 2 2 3 6 4" xfId="20721" xr:uid="{00000000-0005-0000-0000-0000BE320000}"/>
    <cellStyle name="注释 2 2 3 7" xfId="10297" xr:uid="{00000000-0005-0000-0000-0000BF320000}"/>
    <cellStyle name="注释 2 2 3 8" xfId="14741" xr:uid="{00000000-0005-0000-0000-0000C0320000}"/>
    <cellStyle name="注释 2 2 3 9" xfId="20528" xr:uid="{00000000-0005-0000-0000-0000C1320000}"/>
    <cellStyle name="注释 2 2 4" xfId="1061" xr:uid="{00000000-0005-0000-0000-0000C2320000}"/>
    <cellStyle name="注释 2 2 4 2" xfId="2246" xr:uid="{00000000-0005-0000-0000-0000C3320000}"/>
    <cellStyle name="注释 2 2 4 2 2" xfId="3853" xr:uid="{00000000-0005-0000-0000-0000C4320000}"/>
    <cellStyle name="注释 2 2 4 2 2 2" xfId="12359" xr:uid="{00000000-0005-0000-0000-0000C5320000}"/>
    <cellStyle name="注释 2 2 4 2 2 3" xfId="16578" xr:uid="{00000000-0005-0000-0000-0000C6320000}"/>
    <cellStyle name="注释 2 2 4 2 2 4" xfId="22351" xr:uid="{00000000-0005-0000-0000-0000C7320000}"/>
    <cellStyle name="注释 2 2 4 2 3" xfId="5443" xr:uid="{00000000-0005-0000-0000-0000C8320000}"/>
    <cellStyle name="注释 2 2 4 2 3 2" xfId="13550" xr:uid="{00000000-0005-0000-0000-0000C9320000}"/>
    <cellStyle name="注释 2 2 4 2 3 3" xfId="16629" xr:uid="{00000000-0005-0000-0000-0000CA320000}"/>
    <cellStyle name="注释 2 2 4 2 3 4" xfId="21483" xr:uid="{00000000-0005-0000-0000-0000CB320000}"/>
    <cellStyle name="注释 2 2 4 2 4" xfId="8112" xr:uid="{00000000-0005-0000-0000-0000CC320000}"/>
    <cellStyle name="注释 2 2 4 2 4 2" xfId="15196" xr:uid="{00000000-0005-0000-0000-0000CD320000}"/>
    <cellStyle name="注释 2 2 4 2 4 3" xfId="17403" xr:uid="{00000000-0005-0000-0000-0000CE320000}"/>
    <cellStyle name="注释 2 2 4 2 4 4" xfId="19177" xr:uid="{00000000-0005-0000-0000-0000CF320000}"/>
    <cellStyle name="注释 2 2 4 2 5" xfId="9097" xr:uid="{00000000-0005-0000-0000-0000D0320000}"/>
    <cellStyle name="注释 2 2 4 2 5 2" xfId="15908" xr:uid="{00000000-0005-0000-0000-0000D1320000}"/>
    <cellStyle name="注释 2 2 4 2 5 3" xfId="17999" xr:uid="{00000000-0005-0000-0000-0000D2320000}"/>
    <cellStyle name="注释 2 2 4 2 5 4" xfId="22004" xr:uid="{00000000-0005-0000-0000-0000D3320000}"/>
    <cellStyle name="注释 2 2 4 2 6" xfId="11185" xr:uid="{00000000-0005-0000-0000-0000D4320000}"/>
    <cellStyle name="注释 2 2 4 2 7" xfId="10117" xr:uid="{00000000-0005-0000-0000-0000D5320000}"/>
    <cellStyle name="注释 2 2 4 2 8" xfId="20840" xr:uid="{00000000-0005-0000-0000-0000D6320000}"/>
    <cellStyle name="注释 2 2 4 3" xfId="3145" xr:uid="{00000000-0005-0000-0000-0000D7320000}"/>
    <cellStyle name="注释 2 2 4 3 2" xfId="11860" xr:uid="{00000000-0005-0000-0000-0000D8320000}"/>
    <cellStyle name="注释 2 2 4 3 3" xfId="14087" xr:uid="{00000000-0005-0000-0000-0000D9320000}"/>
    <cellStyle name="注释 2 2 4 3 4" xfId="21241" xr:uid="{00000000-0005-0000-0000-0000DA320000}"/>
    <cellStyle name="注释 2 2 4 4" xfId="4735" xr:uid="{00000000-0005-0000-0000-0000DB320000}"/>
    <cellStyle name="注释 2 2 4 4 2" xfId="13026" xr:uid="{00000000-0005-0000-0000-0000DC320000}"/>
    <cellStyle name="注释 2 2 4 4 3" xfId="14880" xr:uid="{00000000-0005-0000-0000-0000DD320000}"/>
    <cellStyle name="注释 2 2 4 4 4" xfId="19289" xr:uid="{00000000-0005-0000-0000-0000DE320000}"/>
    <cellStyle name="注释 2 2 4 5" xfId="6987" xr:uid="{00000000-0005-0000-0000-0000DF320000}"/>
    <cellStyle name="注释 2 2 4 5 2" xfId="14539" xr:uid="{00000000-0005-0000-0000-0000E0320000}"/>
    <cellStyle name="注释 2 2 4 5 3" xfId="17128" xr:uid="{00000000-0005-0000-0000-0000E1320000}"/>
    <cellStyle name="注释 2 2 4 5 4" xfId="21028" xr:uid="{00000000-0005-0000-0000-0000E2320000}"/>
    <cellStyle name="注释 2 2 4 6" xfId="10502" xr:uid="{00000000-0005-0000-0000-0000E3320000}"/>
    <cellStyle name="注释 2 2 4 7" xfId="11254" xr:uid="{00000000-0005-0000-0000-0000E4320000}"/>
    <cellStyle name="注释 2 2 4 8" xfId="20516" xr:uid="{00000000-0005-0000-0000-0000E5320000}"/>
    <cellStyle name="注释 2 2 5" xfId="1209" xr:uid="{00000000-0005-0000-0000-0000E6320000}"/>
    <cellStyle name="注释 2 2 5 2" xfId="2247" xr:uid="{00000000-0005-0000-0000-0000E7320000}"/>
    <cellStyle name="注释 2 2 5 2 2" xfId="3854" xr:uid="{00000000-0005-0000-0000-0000E8320000}"/>
    <cellStyle name="注释 2 2 5 2 2 2" xfId="12360" xr:uid="{00000000-0005-0000-0000-0000E9320000}"/>
    <cellStyle name="注释 2 2 5 2 2 3" xfId="16565" xr:uid="{00000000-0005-0000-0000-0000EA320000}"/>
    <cellStyle name="注释 2 2 5 2 2 4" xfId="21207" xr:uid="{00000000-0005-0000-0000-0000EB320000}"/>
    <cellStyle name="注释 2 2 5 2 3" xfId="5444" xr:uid="{00000000-0005-0000-0000-0000EC320000}"/>
    <cellStyle name="注释 2 2 5 2 3 2" xfId="13551" xr:uid="{00000000-0005-0000-0000-0000ED320000}"/>
    <cellStyle name="注释 2 2 5 2 3 3" xfId="16630" xr:uid="{00000000-0005-0000-0000-0000EE320000}"/>
    <cellStyle name="注释 2 2 5 2 3 4" xfId="19026" xr:uid="{00000000-0005-0000-0000-0000EF320000}"/>
    <cellStyle name="注释 2 2 5 2 4" xfId="8113" xr:uid="{00000000-0005-0000-0000-0000F0320000}"/>
    <cellStyle name="注释 2 2 5 2 4 2" xfId="15197" xr:uid="{00000000-0005-0000-0000-0000F1320000}"/>
    <cellStyle name="注释 2 2 5 2 4 3" xfId="17404" xr:uid="{00000000-0005-0000-0000-0000F2320000}"/>
    <cellStyle name="注释 2 2 5 2 4 4" xfId="19135" xr:uid="{00000000-0005-0000-0000-0000F3320000}"/>
    <cellStyle name="注释 2 2 5 2 5" xfId="9098" xr:uid="{00000000-0005-0000-0000-0000F4320000}"/>
    <cellStyle name="注释 2 2 5 2 5 2" xfId="15909" xr:uid="{00000000-0005-0000-0000-0000F5320000}"/>
    <cellStyle name="注释 2 2 5 2 5 3" xfId="18000" xr:uid="{00000000-0005-0000-0000-0000F6320000}"/>
    <cellStyle name="注释 2 2 5 2 5 4" xfId="20924" xr:uid="{00000000-0005-0000-0000-0000F7320000}"/>
    <cellStyle name="注释 2 2 5 2 6" xfId="11186" xr:uid="{00000000-0005-0000-0000-0000F8320000}"/>
    <cellStyle name="注释 2 2 5 2 7" xfId="14894" xr:uid="{00000000-0005-0000-0000-0000F9320000}"/>
    <cellStyle name="注释 2 2 5 2 8" xfId="20198" xr:uid="{00000000-0005-0000-0000-0000FA320000}"/>
    <cellStyle name="注释 2 2 5 3" xfId="3235" xr:uid="{00000000-0005-0000-0000-0000FB320000}"/>
    <cellStyle name="注释 2 2 5 3 2" xfId="11934" xr:uid="{00000000-0005-0000-0000-0000FC320000}"/>
    <cellStyle name="注释 2 2 5 3 3" xfId="14487" xr:uid="{00000000-0005-0000-0000-0000FD320000}"/>
    <cellStyle name="注释 2 2 5 3 4" xfId="20593" xr:uid="{00000000-0005-0000-0000-0000FE320000}"/>
    <cellStyle name="注释 2 2 5 4" xfId="4825" xr:uid="{00000000-0005-0000-0000-0000FF320000}"/>
    <cellStyle name="注释 2 2 5 4 2" xfId="13098" xr:uid="{00000000-0005-0000-0000-000000330000}"/>
    <cellStyle name="注释 2 2 5 4 3" xfId="10933" xr:uid="{00000000-0005-0000-0000-000001330000}"/>
    <cellStyle name="注释 2 2 5 4 4" xfId="18952" xr:uid="{00000000-0005-0000-0000-000002330000}"/>
    <cellStyle name="注释 2 2 5 5" xfId="7128" xr:uid="{00000000-0005-0000-0000-000003330000}"/>
    <cellStyle name="注释 2 2 5 5 2" xfId="14632" xr:uid="{00000000-0005-0000-0000-000004330000}"/>
    <cellStyle name="注释 2 2 5 5 3" xfId="17176" xr:uid="{00000000-0005-0000-0000-000005330000}"/>
    <cellStyle name="注释 2 2 5 5 4" xfId="20853" xr:uid="{00000000-0005-0000-0000-000006330000}"/>
    <cellStyle name="注释 2 2 5 6" xfId="10597" xr:uid="{00000000-0005-0000-0000-000007330000}"/>
    <cellStyle name="注释 2 2 5 7" xfId="14855" xr:uid="{00000000-0005-0000-0000-000008330000}"/>
    <cellStyle name="注释 2 2 5 8" xfId="22621" xr:uid="{00000000-0005-0000-0000-000009330000}"/>
    <cellStyle name="注释 2 2 6" xfId="2237" xr:uid="{00000000-0005-0000-0000-00000A330000}"/>
    <cellStyle name="注释 2 2 6 2" xfId="3844" xr:uid="{00000000-0005-0000-0000-00000B330000}"/>
    <cellStyle name="注释 2 2 6 2 2" xfId="12350" xr:uid="{00000000-0005-0000-0000-00000C330000}"/>
    <cellStyle name="注释 2 2 6 2 3" xfId="16535" xr:uid="{00000000-0005-0000-0000-00000D330000}"/>
    <cellStyle name="注释 2 2 6 2 4" xfId="19348" xr:uid="{00000000-0005-0000-0000-00000E330000}"/>
    <cellStyle name="注释 2 2 6 3" xfId="5434" xr:uid="{00000000-0005-0000-0000-00000F330000}"/>
    <cellStyle name="注释 2 2 6 3 2" xfId="13541" xr:uid="{00000000-0005-0000-0000-000010330000}"/>
    <cellStyle name="注释 2 2 6 3 3" xfId="16620" xr:uid="{00000000-0005-0000-0000-000011330000}"/>
    <cellStyle name="注释 2 2 6 3 4" xfId="19048" xr:uid="{00000000-0005-0000-0000-000012330000}"/>
    <cellStyle name="注释 2 2 6 4" xfId="8103" xr:uid="{00000000-0005-0000-0000-000013330000}"/>
    <cellStyle name="注释 2 2 6 4 2" xfId="15187" xr:uid="{00000000-0005-0000-0000-000014330000}"/>
    <cellStyle name="注释 2 2 6 4 3" xfId="17394" xr:uid="{00000000-0005-0000-0000-000015330000}"/>
    <cellStyle name="注释 2 2 6 4 4" xfId="19133" xr:uid="{00000000-0005-0000-0000-000016330000}"/>
    <cellStyle name="注释 2 2 6 5" xfId="9088" xr:uid="{00000000-0005-0000-0000-000017330000}"/>
    <cellStyle name="注释 2 2 6 5 2" xfId="15899" xr:uid="{00000000-0005-0000-0000-000018330000}"/>
    <cellStyle name="注释 2 2 6 5 3" xfId="17990" xr:uid="{00000000-0005-0000-0000-000019330000}"/>
    <cellStyle name="注释 2 2 6 5 4" xfId="20277" xr:uid="{00000000-0005-0000-0000-00001A330000}"/>
    <cellStyle name="注释 2 2 6 6" xfId="11176" xr:uid="{00000000-0005-0000-0000-00001B330000}"/>
    <cellStyle name="注释 2 2 6 7" xfId="14202" xr:uid="{00000000-0005-0000-0000-00001C330000}"/>
    <cellStyle name="注释 2 2 6 8" xfId="21654" xr:uid="{00000000-0005-0000-0000-00001D330000}"/>
    <cellStyle name="注释 2 2 7" xfId="2900" xr:uid="{00000000-0005-0000-0000-00001E330000}"/>
    <cellStyle name="注释 2 2 7 2" xfId="11637" xr:uid="{00000000-0005-0000-0000-00001F330000}"/>
    <cellStyle name="注释 2 2 7 3" xfId="13538" xr:uid="{00000000-0005-0000-0000-000020330000}"/>
    <cellStyle name="注释 2 2 7 4" xfId="21042" xr:uid="{00000000-0005-0000-0000-000021330000}"/>
    <cellStyle name="注释 2 2 8" xfId="4490" xr:uid="{00000000-0005-0000-0000-000022330000}"/>
    <cellStyle name="注释 2 2 8 2" xfId="12805" xr:uid="{00000000-0005-0000-0000-000023330000}"/>
    <cellStyle name="注释 2 2 8 3" xfId="14063" xr:uid="{00000000-0005-0000-0000-000024330000}"/>
    <cellStyle name="注释 2 2 8 4" xfId="21737" xr:uid="{00000000-0005-0000-0000-000025330000}"/>
    <cellStyle name="注释 2 2 9" xfId="6579" xr:uid="{00000000-0005-0000-0000-000026330000}"/>
    <cellStyle name="注释 2 2 9 2" xfId="14246" xr:uid="{00000000-0005-0000-0000-000027330000}"/>
    <cellStyle name="注释 2 2 9 3" xfId="17001" xr:uid="{00000000-0005-0000-0000-000028330000}"/>
    <cellStyle name="注释 2 2 9 4" xfId="19683" xr:uid="{00000000-0005-0000-0000-000029330000}"/>
    <cellStyle name="注释 2 3" xfId="658" xr:uid="{00000000-0005-0000-0000-00002A330000}"/>
    <cellStyle name="注释 2 3 10" xfId="10237" xr:uid="{00000000-0005-0000-0000-00002B330000}"/>
    <cellStyle name="注释 2 3 11" xfId="15434" xr:uid="{00000000-0005-0000-0000-00002C330000}"/>
    <cellStyle name="注释 2 3 12" xfId="19894" xr:uid="{00000000-0005-0000-0000-00002D330000}"/>
    <cellStyle name="注释 2 3 2" xfId="758" xr:uid="{00000000-0005-0000-0000-00002E330000}"/>
    <cellStyle name="注释 2 3 2 2" xfId="1215" xr:uid="{00000000-0005-0000-0000-00002F330000}"/>
    <cellStyle name="注释 2 3 2 2 2" xfId="2250" xr:uid="{00000000-0005-0000-0000-000030330000}"/>
    <cellStyle name="注释 2 3 2 2 2 2" xfId="3857" xr:uid="{00000000-0005-0000-0000-000031330000}"/>
    <cellStyle name="注释 2 3 2 2 2 2 2" xfId="12363" xr:uid="{00000000-0005-0000-0000-000032330000}"/>
    <cellStyle name="注释 2 3 2 2 2 2 3" xfId="16602" xr:uid="{00000000-0005-0000-0000-000033330000}"/>
    <cellStyle name="注释 2 3 2 2 2 2 4" xfId="19349" xr:uid="{00000000-0005-0000-0000-000034330000}"/>
    <cellStyle name="注释 2 3 2 2 2 3" xfId="5447" xr:uid="{00000000-0005-0000-0000-000035330000}"/>
    <cellStyle name="注释 2 3 2 2 2 3 2" xfId="13554" xr:uid="{00000000-0005-0000-0000-000036330000}"/>
    <cellStyle name="注释 2 3 2 2 2 3 3" xfId="16633" xr:uid="{00000000-0005-0000-0000-000037330000}"/>
    <cellStyle name="注释 2 3 2 2 2 3 4" xfId="21481" xr:uid="{00000000-0005-0000-0000-000038330000}"/>
    <cellStyle name="注释 2 3 2 2 2 4" xfId="8116" xr:uid="{00000000-0005-0000-0000-000039330000}"/>
    <cellStyle name="注释 2 3 2 2 2 4 2" xfId="15200" xr:uid="{00000000-0005-0000-0000-00003A330000}"/>
    <cellStyle name="注释 2 3 2 2 2 4 3" xfId="17407" xr:uid="{00000000-0005-0000-0000-00003B330000}"/>
    <cellStyle name="注释 2 3 2 2 2 4 4" xfId="18867" xr:uid="{00000000-0005-0000-0000-00003C330000}"/>
    <cellStyle name="注释 2 3 2 2 2 5" xfId="9101" xr:uid="{00000000-0005-0000-0000-00003D330000}"/>
    <cellStyle name="注释 2 3 2 2 2 5 2" xfId="15912" xr:uid="{00000000-0005-0000-0000-00003E330000}"/>
    <cellStyle name="注释 2 3 2 2 2 5 3" xfId="18003" xr:uid="{00000000-0005-0000-0000-00003F330000}"/>
    <cellStyle name="注释 2 3 2 2 2 5 4" xfId="19389" xr:uid="{00000000-0005-0000-0000-000040330000}"/>
    <cellStyle name="注释 2 3 2 2 2 6" xfId="11189" xr:uid="{00000000-0005-0000-0000-000041330000}"/>
    <cellStyle name="注释 2 3 2 2 2 7" xfId="10865" xr:uid="{00000000-0005-0000-0000-000042330000}"/>
    <cellStyle name="注释 2 3 2 2 2 8" xfId="21258" xr:uid="{00000000-0005-0000-0000-000043330000}"/>
    <cellStyle name="注释 2 3 2 2 3" xfId="3241" xr:uid="{00000000-0005-0000-0000-000044330000}"/>
    <cellStyle name="注释 2 3 2 2 3 2" xfId="11940" xr:uid="{00000000-0005-0000-0000-000045330000}"/>
    <cellStyle name="注释 2 3 2 2 3 3" xfId="14388" xr:uid="{00000000-0005-0000-0000-000046330000}"/>
    <cellStyle name="注释 2 3 2 2 3 4" xfId="20020" xr:uid="{00000000-0005-0000-0000-000047330000}"/>
    <cellStyle name="注释 2 3 2 2 4" xfId="4831" xr:uid="{00000000-0005-0000-0000-000048330000}"/>
    <cellStyle name="注释 2 3 2 2 4 2" xfId="13104" xr:uid="{00000000-0005-0000-0000-000049330000}"/>
    <cellStyle name="注释 2 3 2 2 4 3" xfId="13344" xr:uid="{00000000-0005-0000-0000-00004A330000}"/>
    <cellStyle name="注释 2 3 2 2 4 4" xfId="21927" xr:uid="{00000000-0005-0000-0000-00004B330000}"/>
    <cellStyle name="注释 2 3 2 2 5" xfId="7134" xr:uid="{00000000-0005-0000-0000-00004C330000}"/>
    <cellStyle name="注释 2 3 2 2 5 2" xfId="14638" xr:uid="{00000000-0005-0000-0000-00004D330000}"/>
    <cellStyle name="注释 2 3 2 2 5 3" xfId="17182" xr:uid="{00000000-0005-0000-0000-00004E330000}"/>
    <cellStyle name="注释 2 3 2 2 5 4" xfId="22713" xr:uid="{00000000-0005-0000-0000-00004F330000}"/>
    <cellStyle name="注释 2 3 2 2 6" xfId="10603" xr:uid="{00000000-0005-0000-0000-000050330000}"/>
    <cellStyle name="注释 2 3 2 2 7" xfId="14664" xr:uid="{00000000-0005-0000-0000-000051330000}"/>
    <cellStyle name="注释 2 3 2 2 8" xfId="19226" xr:uid="{00000000-0005-0000-0000-000052330000}"/>
    <cellStyle name="注释 2 3 2 3" xfId="2249" xr:uid="{00000000-0005-0000-0000-000053330000}"/>
    <cellStyle name="注释 2 3 2 3 2" xfId="3856" xr:uid="{00000000-0005-0000-0000-000054330000}"/>
    <cellStyle name="注释 2 3 2 3 2 2" xfId="12362" xr:uid="{00000000-0005-0000-0000-000055330000}"/>
    <cellStyle name="注释 2 3 2 3 2 3" xfId="16553" xr:uid="{00000000-0005-0000-0000-000056330000}"/>
    <cellStyle name="注释 2 3 2 3 2 4" xfId="19929" xr:uid="{00000000-0005-0000-0000-000057330000}"/>
    <cellStyle name="注释 2 3 2 3 3" xfId="5446" xr:uid="{00000000-0005-0000-0000-000058330000}"/>
    <cellStyle name="注释 2 3 2 3 3 2" xfId="13553" xr:uid="{00000000-0005-0000-0000-000059330000}"/>
    <cellStyle name="注释 2 3 2 3 3 3" xfId="16632" xr:uid="{00000000-0005-0000-0000-00005A330000}"/>
    <cellStyle name="注释 2 3 2 3 3 4" xfId="19025" xr:uid="{00000000-0005-0000-0000-00005B330000}"/>
    <cellStyle name="注释 2 3 2 3 4" xfId="8115" xr:uid="{00000000-0005-0000-0000-00005C330000}"/>
    <cellStyle name="注释 2 3 2 3 4 2" xfId="15199" xr:uid="{00000000-0005-0000-0000-00005D330000}"/>
    <cellStyle name="注释 2 3 2 3 4 3" xfId="17406" xr:uid="{00000000-0005-0000-0000-00005E330000}"/>
    <cellStyle name="注释 2 3 2 3 4 4" xfId="18868" xr:uid="{00000000-0005-0000-0000-00005F330000}"/>
    <cellStyle name="注释 2 3 2 3 5" xfId="9100" xr:uid="{00000000-0005-0000-0000-000060330000}"/>
    <cellStyle name="注释 2 3 2 3 5 2" xfId="15911" xr:uid="{00000000-0005-0000-0000-000061330000}"/>
    <cellStyle name="注释 2 3 2 3 5 3" xfId="18002" xr:uid="{00000000-0005-0000-0000-000062330000}"/>
    <cellStyle name="注释 2 3 2 3 5 4" xfId="19570" xr:uid="{00000000-0005-0000-0000-000063330000}"/>
    <cellStyle name="注释 2 3 2 3 6" xfId="11188" xr:uid="{00000000-0005-0000-0000-000064330000}"/>
    <cellStyle name="注释 2 3 2 3 7" xfId="11165" xr:uid="{00000000-0005-0000-0000-000065330000}"/>
    <cellStyle name="注释 2 3 2 3 8" xfId="22398" xr:uid="{00000000-0005-0000-0000-000066330000}"/>
    <cellStyle name="注释 2 3 2 4" xfId="3003" xr:uid="{00000000-0005-0000-0000-000067330000}"/>
    <cellStyle name="注释 2 3 2 4 2" xfId="11740" xr:uid="{00000000-0005-0000-0000-000068330000}"/>
    <cellStyle name="注释 2 3 2 4 3" xfId="14397" xr:uid="{00000000-0005-0000-0000-000069330000}"/>
    <cellStyle name="注释 2 3 2 4 4" xfId="19215" xr:uid="{00000000-0005-0000-0000-00006A330000}"/>
    <cellStyle name="注释 2 3 2 5" xfId="4593" xr:uid="{00000000-0005-0000-0000-00006B330000}"/>
    <cellStyle name="注释 2 3 2 5 2" xfId="12907" xr:uid="{00000000-0005-0000-0000-00006C330000}"/>
    <cellStyle name="注释 2 3 2 5 3" xfId="10950" xr:uid="{00000000-0005-0000-0000-00006D330000}"/>
    <cellStyle name="注释 2 3 2 5 4" xfId="21086" xr:uid="{00000000-0005-0000-0000-00006E330000}"/>
    <cellStyle name="注释 2 3 2 6" xfId="6713" xr:uid="{00000000-0005-0000-0000-00006F330000}"/>
    <cellStyle name="注释 2 3 2 6 2" xfId="14356" xr:uid="{00000000-0005-0000-0000-000070330000}"/>
    <cellStyle name="注释 2 3 2 6 3" xfId="17082" xr:uid="{00000000-0005-0000-0000-000071330000}"/>
    <cellStyle name="注释 2 3 2 6 4" xfId="20720" xr:uid="{00000000-0005-0000-0000-000072330000}"/>
    <cellStyle name="注释 2 3 2 7" xfId="10319" xr:uid="{00000000-0005-0000-0000-000073330000}"/>
    <cellStyle name="注释 2 3 2 8" xfId="14114" xr:uid="{00000000-0005-0000-0000-000074330000}"/>
    <cellStyle name="注释 2 3 2 9" xfId="21765" xr:uid="{00000000-0005-0000-0000-000075330000}"/>
    <cellStyle name="注释 2 3 3" xfId="1097" xr:uid="{00000000-0005-0000-0000-000076330000}"/>
    <cellStyle name="注释 2 3 3 2" xfId="1216" xr:uid="{00000000-0005-0000-0000-000077330000}"/>
    <cellStyle name="注释 2 3 3 2 2" xfId="2252" xr:uid="{00000000-0005-0000-0000-000078330000}"/>
    <cellStyle name="注释 2 3 3 2 2 2" xfId="3859" xr:uid="{00000000-0005-0000-0000-000079330000}"/>
    <cellStyle name="注释 2 3 3 2 2 2 2" xfId="12365" xr:uid="{00000000-0005-0000-0000-00007A330000}"/>
    <cellStyle name="注释 2 3 3 2 2 2 3" xfId="16586" xr:uid="{00000000-0005-0000-0000-00007B330000}"/>
    <cellStyle name="注释 2 3 3 2 2 2 4" xfId="18916" xr:uid="{00000000-0005-0000-0000-00007C330000}"/>
    <cellStyle name="注释 2 3 3 2 2 3" xfId="5449" xr:uid="{00000000-0005-0000-0000-00007D330000}"/>
    <cellStyle name="注释 2 3 3 2 2 3 2" xfId="13556" xr:uid="{00000000-0005-0000-0000-00007E330000}"/>
    <cellStyle name="注释 2 3 3 2 2 3 3" xfId="16635" xr:uid="{00000000-0005-0000-0000-00007F330000}"/>
    <cellStyle name="注释 2 3 3 2 2 3 4" xfId="21480" xr:uid="{00000000-0005-0000-0000-000080330000}"/>
    <cellStyle name="注释 2 3 3 2 2 4" xfId="8118" xr:uid="{00000000-0005-0000-0000-000081330000}"/>
    <cellStyle name="注释 2 3 3 2 2 4 2" xfId="15202" xr:uid="{00000000-0005-0000-0000-000082330000}"/>
    <cellStyle name="注释 2 3 3 2 2 4 3" xfId="17409" xr:uid="{00000000-0005-0000-0000-000083330000}"/>
    <cellStyle name="注释 2 3 3 2 2 4 4" xfId="18866" xr:uid="{00000000-0005-0000-0000-000084330000}"/>
    <cellStyle name="注释 2 3 3 2 2 5" xfId="9103" xr:uid="{00000000-0005-0000-0000-000085330000}"/>
    <cellStyle name="注释 2 3 3 2 2 5 2" xfId="15914" xr:uid="{00000000-0005-0000-0000-000086330000}"/>
    <cellStyle name="注释 2 3 3 2 2 5 3" xfId="18005" xr:uid="{00000000-0005-0000-0000-000087330000}"/>
    <cellStyle name="注释 2 3 3 2 2 5 4" xfId="20749" xr:uid="{00000000-0005-0000-0000-000088330000}"/>
    <cellStyle name="注释 2 3 3 2 2 6" xfId="11191" xr:uid="{00000000-0005-0000-0000-000089330000}"/>
    <cellStyle name="注释 2 3 3 2 2 7" xfId="10137" xr:uid="{00000000-0005-0000-0000-00008A330000}"/>
    <cellStyle name="注释 2 3 3 2 2 8" xfId="19979" xr:uid="{00000000-0005-0000-0000-00008B330000}"/>
    <cellStyle name="注释 2 3 3 2 3" xfId="3242" xr:uid="{00000000-0005-0000-0000-00008C330000}"/>
    <cellStyle name="注释 2 3 3 2 3 2" xfId="11941" xr:uid="{00000000-0005-0000-0000-00008D330000}"/>
    <cellStyle name="注释 2 3 3 2 3 3" xfId="10350" xr:uid="{00000000-0005-0000-0000-00008E330000}"/>
    <cellStyle name="注释 2 3 3 2 3 4" xfId="22657" xr:uid="{00000000-0005-0000-0000-00008F330000}"/>
    <cellStyle name="注释 2 3 3 2 4" xfId="4832" xr:uid="{00000000-0005-0000-0000-000090330000}"/>
    <cellStyle name="注释 2 3 3 2 4 2" xfId="13105" xr:uid="{00000000-0005-0000-0000-000091330000}"/>
    <cellStyle name="注释 2 3 3 2 4 3" xfId="12178" xr:uid="{00000000-0005-0000-0000-000092330000}"/>
    <cellStyle name="注释 2 3 3 2 4 4" xfId="22213" xr:uid="{00000000-0005-0000-0000-000093330000}"/>
    <cellStyle name="注释 2 3 3 2 5" xfId="7135" xr:uid="{00000000-0005-0000-0000-000094330000}"/>
    <cellStyle name="注释 2 3 3 2 5 2" xfId="14639" xr:uid="{00000000-0005-0000-0000-000095330000}"/>
    <cellStyle name="注释 2 3 3 2 5 3" xfId="17183" xr:uid="{00000000-0005-0000-0000-000096330000}"/>
    <cellStyle name="注释 2 3 3 2 5 4" xfId="20381" xr:uid="{00000000-0005-0000-0000-000097330000}"/>
    <cellStyle name="注释 2 3 3 2 6" xfId="10604" xr:uid="{00000000-0005-0000-0000-000098330000}"/>
    <cellStyle name="注释 2 3 3 2 7" xfId="13117" xr:uid="{00000000-0005-0000-0000-000099330000}"/>
    <cellStyle name="注释 2 3 3 2 8" xfId="21559" xr:uid="{00000000-0005-0000-0000-00009A330000}"/>
    <cellStyle name="注释 2 3 3 3" xfId="2251" xr:uid="{00000000-0005-0000-0000-00009B330000}"/>
    <cellStyle name="注释 2 3 3 3 2" xfId="3858" xr:uid="{00000000-0005-0000-0000-00009C330000}"/>
    <cellStyle name="注释 2 3 3 3 2 2" xfId="12364" xr:uid="{00000000-0005-0000-0000-00009D330000}"/>
    <cellStyle name="注释 2 3 3 3 2 3" xfId="16537" xr:uid="{00000000-0005-0000-0000-00009E330000}"/>
    <cellStyle name="注释 2 3 3 3 2 4" xfId="18950" xr:uid="{00000000-0005-0000-0000-00009F330000}"/>
    <cellStyle name="注释 2 3 3 3 3" xfId="5448" xr:uid="{00000000-0005-0000-0000-0000A0330000}"/>
    <cellStyle name="注释 2 3 3 3 3 2" xfId="13555" xr:uid="{00000000-0005-0000-0000-0000A1330000}"/>
    <cellStyle name="注释 2 3 3 3 3 3" xfId="16634" xr:uid="{00000000-0005-0000-0000-0000A2330000}"/>
    <cellStyle name="注释 2 3 3 3 3 4" xfId="19024" xr:uid="{00000000-0005-0000-0000-0000A3330000}"/>
    <cellStyle name="注释 2 3 3 3 4" xfId="8117" xr:uid="{00000000-0005-0000-0000-0000A4330000}"/>
    <cellStyle name="注释 2 3 3 3 4 2" xfId="15201" xr:uid="{00000000-0005-0000-0000-0000A5330000}"/>
    <cellStyle name="注释 2 3 3 3 4 3" xfId="17408" xr:uid="{00000000-0005-0000-0000-0000A6330000}"/>
    <cellStyle name="注释 2 3 3 3 4 4" xfId="21337" xr:uid="{00000000-0005-0000-0000-0000A7330000}"/>
    <cellStyle name="注释 2 3 3 3 5" xfId="9102" xr:uid="{00000000-0005-0000-0000-0000A8330000}"/>
    <cellStyle name="注释 2 3 3 3 5 2" xfId="15913" xr:uid="{00000000-0005-0000-0000-0000A9330000}"/>
    <cellStyle name="注释 2 3 3 3 5 3" xfId="18004" xr:uid="{00000000-0005-0000-0000-0000AA330000}"/>
    <cellStyle name="注释 2 3 3 3 5 4" xfId="21680" xr:uid="{00000000-0005-0000-0000-0000AB330000}"/>
    <cellStyle name="注释 2 3 3 3 6" xfId="11190" xr:uid="{00000000-0005-0000-0000-0000AC330000}"/>
    <cellStyle name="注释 2 3 3 3 7" xfId="14192" xr:uid="{00000000-0005-0000-0000-0000AD330000}"/>
    <cellStyle name="注释 2 3 3 3 8" xfId="20615" xr:uid="{00000000-0005-0000-0000-0000AE330000}"/>
    <cellStyle name="注释 2 3 3 4" xfId="3172" xr:uid="{00000000-0005-0000-0000-0000AF330000}"/>
    <cellStyle name="注释 2 3 3 4 2" xfId="11887" xr:uid="{00000000-0005-0000-0000-0000B0330000}"/>
    <cellStyle name="注释 2 3 3 4 3" xfId="10118" xr:uid="{00000000-0005-0000-0000-0000B1330000}"/>
    <cellStyle name="注释 2 3 3 4 4" xfId="21238" xr:uid="{00000000-0005-0000-0000-0000B2330000}"/>
    <cellStyle name="注释 2 3 3 5" xfId="4762" xr:uid="{00000000-0005-0000-0000-0000B3330000}"/>
    <cellStyle name="注释 2 3 3 5 2" xfId="13052" xr:uid="{00000000-0005-0000-0000-0000B4330000}"/>
    <cellStyle name="注释 2 3 3 5 3" xfId="11807" xr:uid="{00000000-0005-0000-0000-0000B5330000}"/>
    <cellStyle name="注释 2 3 3 5 4" xfId="19293" xr:uid="{00000000-0005-0000-0000-0000B6330000}"/>
    <cellStyle name="注释 2 3 3 6" xfId="7018" xr:uid="{00000000-0005-0000-0000-0000B7330000}"/>
    <cellStyle name="注释 2 3 3 6 2" xfId="14565" xr:uid="{00000000-0005-0000-0000-0000B8330000}"/>
    <cellStyle name="注释 2 3 3 6 3" xfId="17147" xr:uid="{00000000-0005-0000-0000-0000B9330000}"/>
    <cellStyle name="注释 2 3 3 6 4" xfId="22561" xr:uid="{00000000-0005-0000-0000-0000BA330000}"/>
    <cellStyle name="注释 2 3 3 7" xfId="10530" xr:uid="{00000000-0005-0000-0000-0000BB330000}"/>
    <cellStyle name="注释 2 3 3 8" xfId="11954" xr:uid="{00000000-0005-0000-0000-0000BC330000}"/>
    <cellStyle name="注释 2 3 3 9" xfId="19883" xr:uid="{00000000-0005-0000-0000-0000BD330000}"/>
    <cellStyle name="注释 2 3 4" xfId="1214" xr:uid="{00000000-0005-0000-0000-0000BE330000}"/>
    <cellStyle name="注释 2 3 4 2" xfId="2253" xr:uid="{00000000-0005-0000-0000-0000BF330000}"/>
    <cellStyle name="注释 2 3 4 2 2" xfId="3860" xr:uid="{00000000-0005-0000-0000-0000C0330000}"/>
    <cellStyle name="注释 2 3 4 2 2 2" xfId="12366" xr:uid="{00000000-0005-0000-0000-0000C1330000}"/>
    <cellStyle name="注释 2 3 4 2 2 3" xfId="16575" xr:uid="{00000000-0005-0000-0000-0000C2330000}"/>
    <cellStyle name="注释 2 3 4 2 2 4" xfId="21376" xr:uid="{00000000-0005-0000-0000-0000C3330000}"/>
    <cellStyle name="注释 2 3 4 2 3" xfId="5450" xr:uid="{00000000-0005-0000-0000-0000C4330000}"/>
    <cellStyle name="注释 2 3 4 2 3 2" xfId="13557" xr:uid="{00000000-0005-0000-0000-0000C5330000}"/>
    <cellStyle name="注释 2 3 4 2 3 3" xfId="16636" xr:uid="{00000000-0005-0000-0000-0000C6330000}"/>
    <cellStyle name="注释 2 3 4 2 3 4" xfId="21460" xr:uid="{00000000-0005-0000-0000-0000C7330000}"/>
    <cellStyle name="注释 2 3 4 2 4" xfId="8119" xr:uid="{00000000-0005-0000-0000-0000C8330000}"/>
    <cellStyle name="注释 2 3 4 2 4 2" xfId="15203" xr:uid="{00000000-0005-0000-0000-0000C9330000}"/>
    <cellStyle name="注释 2 3 4 2 4 3" xfId="17410" xr:uid="{00000000-0005-0000-0000-0000CA330000}"/>
    <cellStyle name="注释 2 3 4 2 4 4" xfId="18865" xr:uid="{00000000-0005-0000-0000-0000CB330000}"/>
    <cellStyle name="注释 2 3 4 2 5" xfId="9104" xr:uid="{00000000-0005-0000-0000-0000CC330000}"/>
    <cellStyle name="注释 2 3 4 2 5 2" xfId="15915" xr:uid="{00000000-0005-0000-0000-0000CD330000}"/>
    <cellStyle name="注释 2 3 4 2 5 3" xfId="18006" xr:uid="{00000000-0005-0000-0000-0000CE330000}"/>
    <cellStyle name="注释 2 3 4 2 5 4" xfId="20107" xr:uid="{00000000-0005-0000-0000-0000CF330000}"/>
    <cellStyle name="注释 2 3 4 2 6" xfId="11192" xr:uid="{00000000-0005-0000-0000-0000D0330000}"/>
    <cellStyle name="注释 2 3 4 2 7" xfId="14180" xr:uid="{00000000-0005-0000-0000-0000D1330000}"/>
    <cellStyle name="注释 2 3 4 2 8" xfId="19371" xr:uid="{00000000-0005-0000-0000-0000D2330000}"/>
    <cellStyle name="注释 2 3 4 3" xfId="3240" xr:uid="{00000000-0005-0000-0000-0000D3330000}"/>
    <cellStyle name="注释 2 3 4 3 2" xfId="11939" xr:uid="{00000000-0005-0000-0000-0000D4330000}"/>
    <cellStyle name="注释 2 3 4 3 3" xfId="11095" xr:uid="{00000000-0005-0000-0000-0000D5330000}"/>
    <cellStyle name="注释 2 3 4 3 4" xfId="20657" xr:uid="{00000000-0005-0000-0000-0000D6330000}"/>
    <cellStyle name="注释 2 3 4 4" xfId="4830" xr:uid="{00000000-0005-0000-0000-0000D7330000}"/>
    <cellStyle name="注释 2 3 4 4 2" xfId="13103" xr:uid="{00000000-0005-0000-0000-0000D8330000}"/>
    <cellStyle name="注释 2 3 4 4 3" xfId="14955" xr:uid="{00000000-0005-0000-0000-0000D9330000}"/>
    <cellStyle name="注释 2 3 4 4 4" xfId="19788" xr:uid="{00000000-0005-0000-0000-0000DA330000}"/>
    <cellStyle name="注释 2 3 4 5" xfId="7133" xr:uid="{00000000-0005-0000-0000-0000DB330000}"/>
    <cellStyle name="注释 2 3 4 5 2" xfId="14637" xr:uid="{00000000-0005-0000-0000-0000DC330000}"/>
    <cellStyle name="注释 2 3 4 5 3" xfId="17181" xr:uid="{00000000-0005-0000-0000-0000DD330000}"/>
    <cellStyle name="注释 2 3 4 5 4" xfId="21022" xr:uid="{00000000-0005-0000-0000-0000DE330000}"/>
    <cellStyle name="注释 2 3 4 6" xfId="10602" xr:uid="{00000000-0005-0000-0000-0000DF330000}"/>
    <cellStyle name="注释 2 3 4 7" xfId="10827" xr:uid="{00000000-0005-0000-0000-0000E0330000}"/>
    <cellStyle name="注释 2 3 4 8" xfId="19329" xr:uid="{00000000-0005-0000-0000-0000E1330000}"/>
    <cellStyle name="注释 2 3 5" xfId="2248" xr:uid="{00000000-0005-0000-0000-0000E2330000}"/>
    <cellStyle name="注释 2 3 5 2" xfId="3855" xr:uid="{00000000-0005-0000-0000-0000E3330000}"/>
    <cellStyle name="注释 2 3 5 2 2" xfId="12361" xr:uid="{00000000-0005-0000-0000-0000E4330000}"/>
    <cellStyle name="注释 2 3 5 2 3" xfId="16615" xr:uid="{00000000-0005-0000-0000-0000E5330000}"/>
    <cellStyle name="注释 2 3 5 2 4" xfId="20566" xr:uid="{00000000-0005-0000-0000-0000E6330000}"/>
    <cellStyle name="注释 2 3 5 3" xfId="5445" xr:uid="{00000000-0005-0000-0000-0000E7330000}"/>
    <cellStyle name="注释 2 3 5 3 2" xfId="13552" xr:uid="{00000000-0005-0000-0000-0000E8330000}"/>
    <cellStyle name="注释 2 3 5 3 3" xfId="16631" xr:uid="{00000000-0005-0000-0000-0000E9330000}"/>
    <cellStyle name="注释 2 3 5 3 4" xfId="21482" xr:uid="{00000000-0005-0000-0000-0000EA330000}"/>
    <cellStyle name="注释 2 3 5 4" xfId="8114" xr:uid="{00000000-0005-0000-0000-0000EB330000}"/>
    <cellStyle name="注释 2 3 5 4 2" xfId="15198" xr:uid="{00000000-0005-0000-0000-0000EC330000}"/>
    <cellStyle name="注释 2 3 5 4 3" xfId="17405" xr:uid="{00000000-0005-0000-0000-0000ED330000}"/>
    <cellStyle name="注释 2 3 5 4 4" xfId="19030" xr:uid="{00000000-0005-0000-0000-0000EE330000}"/>
    <cellStyle name="注释 2 3 5 5" xfId="9099" xr:uid="{00000000-0005-0000-0000-0000EF330000}"/>
    <cellStyle name="注释 2 3 5 5 2" xfId="15910" xr:uid="{00000000-0005-0000-0000-0000F0330000}"/>
    <cellStyle name="注释 2 3 5 5 3" xfId="18001" xr:uid="{00000000-0005-0000-0000-0000F1330000}"/>
    <cellStyle name="注释 2 3 5 5 4" xfId="20281" xr:uid="{00000000-0005-0000-0000-0000F2330000}"/>
    <cellStyle name="注释 2 3 5 6" xfId="11187" xr:uid="{00000000-0005-0000-0000-0000F3330000}"/>
    <cellStyle name="注释 2 3 5 7" xfId="15179" xr:uid="{00000000-0005-0000-0000-0000F4330000}"/>
    <cellStyle name="注释 2 3 5 8" xfId="22680" xr:uid="{00000000-0005-0000-0000-0000F5330000}"/>
    <cellStyle name="注释 2 3 6" xfId="2925" xr:uid="{00000000-0005-0000-0000-0000F6330000}"/>
    <cellStyle name="注释 2 3 6 2" xfId="11662" xr:uid="{00000000-0005-0000-0000-0000F7330000}"/>
    <cellStyle name="注释 2 3 6 3" xfId="14265" xr:uid="{00000000-0005-0000-0000-0000F8330000}"/>
    <cellStyle name="注释 2 3 6 4" xfId="22164" xr:uid="{00000000-0005-0000-0000-0000F9330000}"/>
    <cellStyle name="注释 2 3 7" xfId="4515" xr:uid="{00000000-0005-0000-0000-0000FA330000}"/>
    <cellStyle name="注释 2 3 7 2" xfId="12829" xr:uid="{00000000-0005-0000-0000-0000FB330000}"/>
    <cellStyle name="注释 2 3 7 3" xfId="14132" xr:uid="{00000000-0005-0000-0000-0000FC330000}"/>
    <cellStyle name="注释 2 3 7 4" xfId="19818" xr:uid="{00000000-0005-0000-0000-0000FD330000}"/>
    <cellStyle name="注释 2 3 8" xfId="6623" xr:uid="{00000000-0005-0000-0000-0000FE330000}"/>
    <cellStyle name="注释 2 3 8 2" xfId="14278" xr:uid="{00000000-0005-0000-0000-0000FF330000}"/>
    <cellStyle name="注释 2 3 8 3" xfId="17020" xr:uid="{00000000-0005-0000-0000-000000340000}"/>
    <cellStyle name="注释 2 3 8 4" xfId="21922" xr:uid="{00000000-0005-0000-0000-000001340000}"/>
    <cellStyle name="注释 2 3 9" xfId="8795" xr:uid="{00000000-0005-0000-0000-000002340000}"/>
    <cellStyle name="注释 2 3 9 2" xfId="15637" xr:uid="{00000000-0005-0000-0000-000003340000}"/>
    <cellStyle name="注释 2 3 9 3" xfId="17811" xr:uid="{00000000-0005-0000-0000-000004340000}"/>
    <cellStyle name="注释 2 3 9 4" xfId="21606" xr:uid="{00000000-0005-0000-0000-000005340000}"/>
    <cellStyle name="注释 2 4" xfId="1217" xr:uid="{00000000-0005-0000-0000-000006340000}"/>
    <cellStyle name="注释 2 4 2" xfId="2254" xr:uid="{00000000-0005-0000-0000-000007340000}"/>
    <cellStyle name="注释 2 4 2 2" xfId="3861" xr:uid="{00000000-0005-0000-0000-000008340000}"/>
    <cellStyle name="注释 2 4 2 2 2" xfId="12367" xr:uid="{00000000-0005-0000-0000-000009340000}"/>
    <cellStyle name="注释 2 4 2 2 3" xfId="16562" xr:uid="{00000000-0005-0000-0000-00000A340000}"/>
    <cellStyle name="注释 2 4 2 2 4" xfId="22346" xr:uid="{00000000-0005-0000-0000-00000B340000}"/>
    <cellStyle name="注释 2 4 2 3" xfId="5451" xr:uid="{00000000-0005-0000-0000-00000C340000}"/>
    <cellStyle name="注释 2 4 2 3 2" xfId="13558" xr:uid="{00000000-0005-0000-0000-00000D340000}"/>
    <cellStyle name="注释 2 4 2 3 3" xfId="16637" xr:uid="{00000000-0005-0000-0000-00000E340000}"/>
    <cellStyle name="注释 2 4 2 3 4" xfId="19003" xr:uid="{00000000-0005-0000-0000-00000F340000}"/>
    <cellStyle name="注释 2 4 2 4" xfId="8120" xr:uid="{00000000-0005-0000-0000-000010340000}"/>
    <cellStyle name="注释 2 4 2 4 2" xfId="15204" xr:uid="{00000000-0005-0000-0000-000011340000}"/>
    <cellStyle name="注释 2 4 2 4 3" xfId="17411" xr:uid="{00000000-0005-0000-0000-000012340000}"/>
    <cellStyle name="注释 2 4 2 4 4" xfId="18864" xr:uid="{00000000-0005-0000-0000-000013340000}"/>
    <cellStyle name="注释 2 4 2 5" xfId="9105" xr:uid="{00000000-0005-0000-0000-000014340000}"/>
    <cellStyle name="注释 2 4 2 5 2" xfId="15916" xr:uid="{00000000-0005-0000-0000-000015340000}"/>
    <cellStyle name="注释 2 4 2 5 3" xfId="18007" xr:uid="{00000000-0005-0000-0000-000016340000}"/>
    <cellStyle name="注释 2 4 2 5 4" xfId="22003" xr:uid="{00000000-0005-0000-0000-000017340000}"/>
    <cellStyle name="注释 2 4 2 6" xfId="11193" xr:uid="{00000000-0005-0000-0000-000018340000}"/>
    <cellStyle name="注释 2 4 2 7" xfId="10128" xr:uid="{00000000-0005-0000-0000-000019340000}"/>
    <cellStyle name="注释 2 4 2 8" xfId="19218" xr:uid="{00000000-0005-0000-0000-00001A340000}"/>
    <cellStyle name="注释 2 4 3" xfId="3243" xr:uid="{00000000-0005-0000-0000-00001B340000}"/>
    <cellStyle name="注释 2 4 3 2" xfId="11942" xr:uid="{00000000-0005-0000-0000-00001C340000}"/>
    <cellStyle name="注释 2 4 3 3" xfId="10135" xr:uid="{00000000-0005-0000-0000-00001D340000}"/>
    <cellStyle name="注释 2 4 3 4" xfId="22376" xr:uid="{00000000-0005-0000-0000-00001E340000}"/>
    <cellStyle name="注释 2 4 4" xfId="4833" xr:uid="{00000000-0005-0000-0000-00001F340000}"/>
    <cellStyle name="注释 2 4 4 2" xfId="13106" xr:uid="{00000000-0005-0000-0000-000020340000}"/>
    <cellStyle name="注释 2 4 4 3" xfId="10932" xr:uid="{00000000-0005-0000-0000-000021340000}"/>
    <cellStyle name="注释 2 4 4 4" xfId="21080" xr:uid="{00000000-0005-0000-0000-000022340000}"/>
    <cellStyle name="注释 2 4 5" xfId="7136" xr:uid="{00000000-0005-0000-0000-000023340000}"/>
    <cellStyle name="注释 2 4 5 2" xfId="14640" xr:uid="{00000000-0005-0000-0000-000024340000}"/>
    <cellStyle name="注释 2 4 5 3" xfId="17184" xr:uid="{00000000-0005-0000-0000-000025340000}"/>
    <cellStyle name="注释 2 4 5 4" xfId="19669" xr:uid="{00000000-0005-0000-0000-000026340000}"/>
    <cellStyle name="注释 2 4 6" xfId="10605" xr:uid="{00000000-0005-0000-0000-000027340000}"/>
    <cellStyle name="注释 2 4 7" xfId="11953" xr:uid="{00000000-0005-0000-0000-000028340000}"/>
    <cellStyle name="注释 2 4 8" xfId="20673" xr:uid="{00000000-0005-0000-0000-000029340000}"/>
    <cellStyle name="注释 2 5" xfId="1575" xr:uid="{00000000-0005-0000-0000-00002A340000}"/>
    <cellStyle name="注释 2 5 2" xfId="2255" xr:uid="{00000000-0005-0000-0000-00002B340000}"/>
    <cellStyle name="注释 2 5 2 2" xfId="3862" xr:uid="{00000000-0005-0000-0000-00002C340000}"/>
    <cellStyle name="注释 2 5 2 2 2" xfId="12368" xr:uid="{00000000-0005-0000-0000-00002D340000}"/>
    <cellStyle name="注释 2 5 2 2 3" xfId="16612" xr:uid="{00000000-0005-0000-0000-00002E340000}"/>
    <cellStyle name="注释 2 5 2 2 4" xfId="21202" xr:uid="{00000000-0005-0000-0000-00002F340000}"/>
    <cellStyle name="注释 2 5 2 3" xfId="5452" xr:uid="{00000000-0005-0000-0000-000030340000}"/>
    <cellStyle name="注释 2 5 2 3 2" xfId="13559" xr:uid="{00000000-0005-0000-0000-000031340000}"/>
    <cellStyle name="注释 2 5 2 3 3" xfId="16638" xr:uid="{00000000-0005-0000-0000-000032340000}"/>
    <cellStyle name="注释 2 5 2 3 4" xfId="19023" xr:uid="{00000000-0005-0000-0000-000033340000}"/>
    <cellStyle name="注释 2 5 2 4" xfId="8121" xr:uid="{00000000-0005-0000-0000-000034340000}"/>
    <cellStyle name="注释 2 5 2 4 2" xfId="15205" xr:uid="{00000000-0005-0000-0000-000035340000}"/>
    <cellStyle name="注释 2 5 2 4 3" xfId="17412" xr:uid="{00000000-0005-0000-0000-000036340000}"/>
    <cellStyle name="注释 2 5 2 4 4" xfId="18863" xr:uid="{00000000-0005-0000-0000-000037340000}"/>
    <cellStyle name="注释 2 5 2 5" xfId="9106" xr:uid="{00000000-0005-0000-0000-000038340000}"/>
    <cellStyle name="注释 2 5 2 5 2" xfId="15917" xr:uid="{00000000-0005-0000-0000-000039340000}"/>
    <cellStyle name="注释 2 5 2 5 3" xfId="18008" xr:uid="{00000000-0005-0000-0000-00003A340000}"/>
    <cellStyle name="注释 2 5 2 5 4" xfId="20923" xr:uid="{00000000-0005-0000-0000-00003B340000}"/>
    <cellStyle name="注释 2 5 2 6" xfId="11194" xr:uid="{00000000-0005-0000-0000-00003C340000}"/>
    <cellStyle name="注释 2 5 2 7" xfId="14177" xr:uid="{00000000-0005-0000-0000-00003D340000}"/>
    <cellStyle name="注释 2 5 2 8" xfId="21551" xr:uid="{00000000-0005-0000-0000-00003E340000}"/>
    <cellStyle name="注释 2 5 3" xfId="3482" xr:uid="{00000000-0005-0000-0000-00003F340000}"/>
    <cellStyle name="注释 2 5 3 2" xfId="12125" xr:uid="{00000000-0005-0000-0000-000040340000}"/>
    <cellStyle name="注释 2 5 3 3" xfId="10376" xr:uid="{00000000-0005-0000-0000-000041340000}"/>
    <cellStyle name="注释 2 5 3 4" xfId="20574" xr:uid="{00000000-0005-0000-0000-000042340000}"/>
    <cellStyle name="注释 2 5 4" xfId="5072" xr:uid="{00000000-0005-0000-0000-000043340000}"/>
    <cellStyle name="注释 2 5 4 2" xfId="13291" xr:uid="{00000000-0005-0000-0000-000044340000}"/>
    <cellStyle name="注释 2 5 4 3" xfId="10799" xr:uid="{00000000-0005-0000-0000-000045340000}"/>
    <cellStyle name="注释 2 5 4 4" xfId="19272" xr:uid="{00000000-0005-0000-0000-000046340000}"/>
    <cellStyle name="注释 2 5 5" xfId="7492" xr:uid="{00000000-0005-0000-0000-000047340000}"/>
    <cellStyle name="注释 2 5 5 2" xfId="14863" xr:uid="{00000000-0005-0000-0000-000048340000}"/>
    <cellStyle name="注释 2 5 5 3" xfId="17355" xr:uid="{00000000-0005-0000-0000-000049340000}"/>
    <cellStyle name="注释 2 5 5 4" xfId="18869" xr:uid="{00000000-0005-0000-0000-00004A340000}"/>
    <cellStyle name="注释 2 5 6" xfId="10834" xr:uid="{00000000-0005-0000-0000-00004B340000}"/>
    <cellStyle name="注释 2 5 7" xfId="10871" xr:uid="{00000000-0005-0000-0000-00004C340000}"/>
    <cellStyle name="注释 2 5 8" xfId="22285" xr:uid="{00000000-0005-0000-0000-00004D340000}"/>
    <cellStyle name="注释 2 6" xfId="1694" xr:uid="{00000000-0005-0000-0000-00004E340000}"/>
    <cellStyle name="注释 2 6 2" xfId="2256" xr:uid="{00000000-0005-0000-0000-00004F340000}"/>
    <cellStyle name="注释 2 6 2 2" xfId="3863" xr:uid="{00000000-0005-0000-0000-000050340000}"/>
    <cellStyle name="注释 2 6 2 2 2" xfId="12369" xr:uid="{00000000-0005-0000-0000-000051340000}"/>
    <cellStyle name="注释 2 6 2 2 3" xfId="16550" xr:uid="{00000000-0005-0000-0000-000052340000}"/>
    <cellStyle name="注释 2 6 2 2 4" xfId="20561" xr:uid="{00000000-0005-0000-0000-000053340000}"/>
    <cellStyle name="注释 2 6 2 3" xfId="5453" xr:uid="{00000000-0005-0000-0000-000054340000}"/>
    <cellStyle name="注释 2 6 2 3 2" xfId="13560" xr:uid="{00000000-0005-0000-0000-000055340000}"/>
    <cellStyle name="注释 2 6 2 3 3" xfId="16639" xr:uid="{00000000-0005-0000-0000-000056340000}"/>
    <cellStyle name="注释 2 6 2 3 4" xfId="21457" xr:uid="{00000000-0005-0000-0000-000057340000}"/>
    <cellStyle name="注释 2 6 2 4" xfId="8122" xr:uid="{00000000-0005-0000-0000-000058340000}"/>
    <cellStyle name="注释 2 6 2 4 2" xfId="15206" xr:uid="{00000000-0005-0000-0000-000059340000}"/>
    <cellStyle name="注释 2 6 2 4 3" xfId="17413" xr:uid="{00000000-0005-0000-0000-00005A340000}"/>
    <cellStyle name="注释 2 6 2 4 4" xfId="18804" xr:uid="{00000000-0005-0000-0000-00005B340000}"/>
    <cellStyle name="注释 2 6 2 5" xfId="9107" xr:uid="{00000000-0005-0000-0000-00005C340000}"/>
    <cellStyle name="注释 2 6 2 5 2" xfId="15918" xr:uid="{00000000-0005-0000-0000-00005D340000}"/>
    <cellStyle name="注释 2 6 2 5 3" xfId="18009" xr:uid="{00000000-0005-0000-0000-00005E340000}"/>
    <cellStyle name="注释 2 6 2 5 4" xfId="20280" xr:uid="{00000000-0005-0000-0000-00005F340000}"/>
    <cellStyle name="注释 2 6 2 6" xfId="11195" xr:uid="{00000000-0005-0000-0000-000060340000}"/>
    <cellStyle name="注释 2 6 2 7" xfId="10124" xr:uid="{00000000-0005-0000-0000-000061340000}"/>
    <cellStyle name="注释 2 6 2 8" xfId="20665" xr:uid="{00000000-0005-0000-0000-000062340000}"/>
    <cellStyle name="注释 2 6 3" xfId="3496" xr:uid="{00000000-0005-0000-0000-000063340000}"/>
    <cellStyle name="注释 2 6 3 2" xfId="12139" xr:uid="{00000000-0005-0000-0000-000064340000}"/>
    <cellStyle name="注释 2 6 3 3" xfId="15606" xr:uid="{00000000-0005-0000-0000-000065340000}"/>
    <cellStyle name="注释 2 6 3 4" xfId="20032" xr:uid="{00000000-0005-0000-0000-000066340000}"/>
    <cellStyle name="注释 2 6 4" xfId="5086" xr:uid="{00000000-0005-0000-0000-000067340000}"/>
    <cellStyle name="注释 2 6 4 2" xfId="13305" xr:uid="{00000000-0005-0000-0000-000068340000}"/>
    <cellStyle name="注释 2 6 4 3" xfId="14610" xr:uid="{00000000-0005-0000-0000-000069340000}"/>
    <cellStyle name="注释 2 6 4 4" xfId="21838" xr:uid="{00000000-0005-0000-0000-00006A340000}"/>
    <cellStyle name="注释 2 6 5" xfId="7607" xr:uid="{00000000-0005-0000-0000-00006B340000}"/>
    <cellStyle name="注释 2 6 5 2" xfId="14911" xr:uid="{00000000-0005-0000-0000-00006C340000}"/>
    <cellStyle name="注释 2 6 5 3" xfId="17366" xr:uid="{00000000-0005-0000-0000-00006D340000}"/>
    <cellStyle name="注释 2 6 5 4" xfId="22483" xr:uid="{00000000-0005-0000-0000-00006E340000}"/>
    <cellStyle name="注释 2 6 6" xfId="10883" xr:uid="{00000000-0005-0000-0000-00006F340000}"/>
    <cellStyle name="注释 2 6 7" xfId="14097" xr:uid="{00000000-0005-0000-0000-000070340000}"/>
    <cellStyle name="注释 2 6 8" xfId="20026" xr:uid="{00000000-0005-0000-0000-000071340000}"/>
    <cellStyle name="注释 2 7" xfId="2236" xr:uid="{00000000-0005-0000-0000-000072340000}"/>
    <cellStyle name="注释 2 7 2" xfId="3843" xr:uid="{00000000-0005-0000-0000-000073340000}"/>
    <cellStyle name="注释 2 7 2 2" xfId="12349" xr:uid="{00000000-0005-0000-0000-000074340000}"/>
    <cellStyle name="注释 2 7 2 3" xfId="16604" xr:uid="{00000000-0005-0000-0000-000075340000}"/>
    <cellStyle name="注释 2 7 2 4" xfId="19930" xr:uid="{00000000-0005-0000-0000-000076340000}"/>
    <cellStyle name="注释 2 7 3" xfId="5433" xr:uid="{00000000-0005-0000-0000-000077340000}"/>
    <cellStyle name="注释 2 7 3 2" xfId="13540" xr:uid="{00000000-0005-0000-0000-000078340000}"/>
    <cellStyle name="注释 2 7 3 3" xfId="16619" xr:uid="{00000000-0005-0000-0000-000079340000}"/>
    <cellStyle name="注释 2 7 3 4" xfId="21497" xr:uid="{00000000-0005-0000-0000-00007A340000}"/>
    <cellStyle name="注释 2 7 4" xfId="8102" xr:uid="{00000000-0005-0000-0000-00007B340000}"/>
    <cellStyle name="注释 2 7 4 2" xfId="15186" xr:uid="{00000000-0005-0000-0000-00007C340000}"/>
    <cellStyle name="注释 2 7 4 3" xfId="17393" xr:uid="{00000000-0005-0000-0000-00007D340000}"/>
    <cellStyle name="注释 2 7 4 4" xfId="21575" xr:uid="{00000000-0005-0000-0000-00007E340000}"/>
    <cellStyle name="注释 2 7 5" xfId="9087" xr:uid="{00000000-0005-0000-0000-00007F340000}"/>
    <cellStyle name="注释 2 7 5 2" xfId="15898" xr:uid="{00000000-0005-0000-0000-000080340000}"/>
    <cellStyle name="注释 2 7 5 3" xfId="17989" xr:uid="{00000000-0005-0000-0000-000081340000}"/>
    <cellStyle name="注释 2 7 5 4" xfId="20920" xr:uid="{00000000-0005-0000-0000-000082340000}"/>
    <cellStyle name="注释 2 7 6" xfId="11175" xr:uid="{00000000-0005-0000-0000-000083340000}"/>
    <cellStyle name="注释 2 7 7" xfId="10149" xr:uid="{00000000-0005-0000-0000-000084340000}"/>
    <cellStyle name="注释 2 7 8" xfId="19369" xr:uid="{00000000-0005-0000-0000-000085340000}"/>
    <cellStyle name="注释 2 8" xfId="2871" xr:uid="{00000000-0005-0000-0000-000086340000}"/>
    <cellStyle name="注释 2 8 2" xfId="11609" xr:uid="{00000000-0005-0000-0000-000087340000}"/>
    <cellStyle name="注释 2 8 3" xfId="11135" xr:uid="{00000000-0005-0000-0000-000088340000}"/>
    <cellStyle name="注释 2 8 4" xfId="22166" xr:uid="{00000000-0005-0000-0000-000089340000}"/>
    <cellStyle name="注释 2 9" xfId="4461" xr:uid="{00000000-0005-0000-0000-00008A340000}"/>
    <cellStyle name="注释 2 9 2" xfId="12776" xr:uid="{00000000-0005-0000-0000-00008B340000}"/>
    <cellStyle name="注释 2 9 3" xfId="14837" xr:uid="{00000000-0005-0000-0000-00008C340000}"/>
    <cellStyle name="注释 2 9 4" xfId="22243" xr:uid="{00000000-0005-0000-0000-00008D340000}"/>
    <cellStyle name="注释 3" xfId="230" xr:uid="{00000000-0005-0000-0000-00008E340000}"/>
    <cellStyle name="注释 3 10" xfId="6244" xr:uid="{00000000-0005-0000-0000-00008F340000}"/>
    <cellStyle name="注释 3 10 2" xfId="14096" xr:uid="{00000000-0005-0000-0000-000090340000}"/>
    <cellStyle name="注释 3 10 3" xfId="16983" xr:uid="{00000000-0005-0000-0000-000091340000}"/>
    <cellStyle name="注释 3 10 4" xfId="20395" xr:uid="{00000000-0005-0000-0000-000092340000}"/>
    <cellStyle name="注释 3 11" xfId="10046" xr:uid="{00000000-0005-0000-0000-000093340000}"/>
    <cellStyle name="注释 3 12" xfId="10064" xr:uid="{00000000-0005-0000-0000-000094340000}"/>
    <cellStyle name="注释 3 13" xfId="20168" xr:uid="{00000000-0005-0000-0000-000095340000}"/>
    <cellStyle name="注释 3 2" xfId="609" xr:uid="{00000000-0005-0000-0000-000096340000}"/>
    <cellStyle name="注释 3 2 10" xfId="10205" xr:uid="{00000000-0005-0000-0000-000097340000}"/>
    <cellStyle name="注释 3 2 11" xfId="14849" xr:uid="{00000000-0005-0000-0000-000098340000}"/>
    <cellStyle name="注释 3 2 12" xfId="19896" xr:uid="{00000000-0005-0000-0000-000099340000}"/>
    <cellStyle name="注释 3 2 2" xfId="688" xr:uid="{00000000-0005-0000-0000-00009A340000}"/>
    <cellStyle name="注释 3 2 2 10" xfId="10262" xr:uid="{00000000-0005-0000-0000-00009B340000}"/>
    <cellStyle name="注释 3 2 2 11" xfId="10869" xr:uid="{00000000-0005-0000-0000-00009C340000}"/>
    <cellStyle name="注释 3 2 2 12" xfId="19334" xr:uid="{00000000-0005-0000-0000-00009D340000}"/>
    <cellStyle name="注释 3 2 2 2" xfId="775" xr:uid="{00000000-0005-0000-0000-00009E340000}"/>
    <cellStyle name="注释 3 2 2 2 2" xfId="1220" xr:uid="{00000000-0005-0000-0000-00009F340000}"/>
    <cellStyle name="注释 3 2 2 2 2 2" xfId="2261" xr:uid="{00000000-0005-0000-0000-0000A0340000}"/>
    <cellStyle name="注释 3 2 2 2 2 2 2" xfId="3868" xr:uid="{00000000-0005-0000-0000-0000A1340000}"/>
    <cellStyle name="注释 3 2 2 2 2 2 2 2" xfId="12374" xr:uid="{00000000-0005-0000-0000-0000A2340000}"/>
    <cellStyle name="注释 3 2 2 2 2 2 2 3" xfId="16566" xr:uid="{00000000-0005-0000-0000-0000A3340000}"/>
    <cellStyle name="注释 3 2 2 2 2 2 2 4" xfId="20564" xr:uid="{00000000-0005-0000-0000-0000A4340000}"/>
    <cellStyle name="注释 3 2 2 2 2 2 3" xfId="5458" xr:uid="{00000000-0005-0000-0000-0000A5340000}"/>
    <cellStyle name="注释 3 2 2 2 2 2 3 2" xfId="13565" xr:uid="{00000000-0005-0000-0000-0000A6340000}"/>
    <cellStyle name="注释 3 2 2 2 2 2 3 3" xfId="16644" xr:uid="{00000000-0005-0000-0000-0000A7340000}"/>
    <cellStyle name="注释 3 2 2 2 2 2 3 4" xfId="18821" xr:uid="{00000000-0005-0000-0000-0000A8340000}"/>
    <cellStyle name="注释 3 2 2 2 2 2 4" xfId="8127" xr:uid="{00000000-0005-0000-0000-0000A9340000}"/>
    <cellStyle name="注释 3 2 2 2 2 2 4 2" xfId="15211" xr:uid="{00000000-0005-0000-0000-0000AA340000}"/>
    <cellStyle name="注释 3 2 2 2 2 2 4 3" xfId="17418" xr:uid="{00000000-0005-0000-0000-0000AB340000}"/>
    <cellStyle name="注释 3 2 2 2 2 2 4 4" xfId="19231" xr:uid="{00000000-0005-0000-0000-0000AC340000}"/>
    <cellStyle name="注释 3 2 2 2 2 2 5" xfId="9112" xr:uid="{00000000-0005-0000-0000-0000AD340000}"/>
    <cellStyle name="注释 3 2 2 2 2 2 5 2" xfId="15923" xr:uid="{00000000-0005-0000-0000-0000AE340000}"/>
    <cellStyle name="注释 3 2 2 2 2 2 5 3" xfId="18014" xr:uid="{00000000-0005-0000-0000-0000AF340000}"/>
    <cellStyle name="注释 3 2 2 2 2 2 5 4" xfId="20921" xr:uid="{00000000-0005-0000-0000-0000B0340000}"/>
    <cellStyle name="注释 3 2 2 2 2 2 6" xfId="11200" xr:uid="{00000000-0005-0000-0000-0000B1340000}"/>
    <cellStyle name="注释 3 2 2 2 2 2 7" xfId="14042" xr:uid="{00000000-0005-0000-0000-0000B2340000}"/>
    <cellStyle name="注释 3 2 2 2 2 2 8" xfId="20612" xr:uid="{00000000-0005-0000-0000-0000B3340000}"/>
    <cellStyle name="注释 3 2 2 2 2 3" xfId="3246" xr:uid="{00000000-0005-0000-0000-0000B4340000}"/>
    <cellStyle name="注释 3 2 2 2 2 3 2" xfId="11945" xr:uid="{00000000-0005-0000-0000-0000B5340000}"/>
    <cellStyle name="注释 3 2 2 2 2 3 3" xfId="11094" xr:uid="{00000000-0005-0000-0000-0000B6340000}"/>
    <cellStyle name="注释 3 2 2 2 2 3 4" xfId="19955" xr:uid="{00000000-0005-0000-0000-0000B7340000}"/>
    <cellStyle name="注释 3 2 2 2 2 4" xfId="4836" xr:uid="{00000000-0005-0000-0000-0000B8340000}"/>
    <cellStyle name="注释 3 2 2 2 2 4 2" xfId="13109" xr:uid="{00000000-0005-0000-0000-0000B9340000}"/>
    <cellStyle name="注释 3 2 2 2 2 4 3" xfId="14954" xr:uid="{00000000-0005-0000-0000-0000BA340000}"/>
    <cellStyle name="注释 3 2 2 2 2 4 4" xfId="19492" xr:uid="{00000000-0005-0000-0000-0000BB340000}"/>
    <cellStyle name="注释 3 2 2 2 2 5" xfId="7139" xr:uid="{00000000-0005-0000-0000-0000BC340000}"/>
    <cellStyle name="注释 3 2 2 2 2 5 2" xfId="14643" xr:uid="{00000000-0005-0000-0000-0000BD340000}"/>
    <cellStyle name="注释 3 2 2 2 2 5 3" xfId="17187" xr:uid="{00000000-0005-0000-0000-0000BE340000}"/>
    <cellStyle name="注释 3 2 2 2 2 5 4" xfId="21884" xr:uid="{00000000-0005-0000-0000-0000BF340000}"/>
    <cellStyle name="注释 3 2 2 2 2 6" xfId="10608" xr:uid="{00000000-0005-0000-0000-0000C0340000}"/>
    <cellStyle name="注释 3 2 2 2 2 7" xfId="12395" xr:uid="{00000000-0005-0000-0000-0000C1340000}"/>
    <cellStyle name="注释 3 2 2 2 2 8" xfId="22303" xr:uid="{00000000-0005-0000-0000-0000C2340000}"/>
    <cellStyle name="注释 3 2 2 2 3" xfId="2260" xr:uid="{00000000-0005-0000-0000-0000C3340000}"/>
    <cellStyle name="注释 3 2 2 2 3 2" xfId="3867" xr:uid="{00000000-0005-0000-0000-0000C4340000}"/>
    <cellStyle name="注释 3 2 2 2 3 2 2" xfId="12373" xr:uid="{00000000-0005-0000-0000-0000C5340000}"/>
    <cellStyle name="注释 3 2 2 2 3 2 3" xfId="16579" xr:uid="{00000000-0005-0000-0000-0000C6340000}"/>
    <cellStyle name="注释 3 2 2 2 3 2 4" xfId="21205" xr:uid="{00000000-0005-0000-0000-0000C7340000}"/>
    <cellStyle name="注释 3 2 2 2 3 3" xfId="5457" xr:uid="{00000000-0005-0000-0000-0000C8340000}"/>
    <cellStyle name="注释 3 2 2 2 3 3 2" xfId="13564" xr:uid="{00000000-0005-0000-0000-0000C9340000}"/>
    <cellStyle name="注释 3 2 2 2 3 3 3" xfId="16643" xr:uid="{00000000-0005-0000-0000-0000CA340000}"/>
    <cellStyle name="注释 3 2 2 2 3 3 4" xfId="21302" xr:uid="{00000000-0005-0000-0000-0000CB340000}"/>
    <cellStyle name="注释 3 2 2 2 3 4" xfId="8126" xr:uid="{00000000-0005-0000-0000-0000CC340000}"/>
    <cellStyle name="注释 3 2 2 2 3 4 2" xfId="15210" xr:uid="{00000000-0005-0000-0000-0000CD340000}"/>
    <cellStyle name="注释 3 2 2 2 3 4 3" xfId="17417" xr:uid="{00000000-0005-0000-0000-0000CE340000}"/>
    <cellStyle name="注释 3 2 2 2 3 4 4" xfId="21664" xr:uid="{00000000-0005-0000-0000-0000CF340000}"/>
    <cellStyle name="注释 3 2 2 2 3 5" xfId="9111" xr:uid="{00000000-0005-0000-0000-0000D0340000}"/>
    <cellStyle name="注释 3 2 2 2 3 5 2" xfId="15922" xr:uid="{00000000-0005-0000-0000-0000D1340000}"/>
    <cellStyle name="注释 3 2 2 2 3 5 3" xfId="18013" xr:uid="{00000000-0005-0000-0000-0000D2340000}"/>
    <cellStyle name="注释 3 2 2 2 3 5 4" xfId="22001" xr:uid="{00000000-0005-0000-0000-0000D3340000}"/>
    <cellStyle name="注释 3 2 2 2 3 6" xfId="11199" xr:uid="{00000000-0005-0000-0000-0000D4340000}"/>
    <cellStyle name="注释 3 2 2 2 3 7" xfId="9991" xr:uid="{00000000-0005-0000-0000-0000D5340000}"/>
    <cellStyle name="注释 3 2 2 2 3 8" xfId="21255" xr:uid="{00000000-0005-0000-0000-0000D6340000}"/>
    <cellStyle name="注释 3 2 2 2 4" xfId="3020" xr:uid="{00000000-0005-0000-0000-0000D7340000}"/>
    <cellStyle name="注释 3 2 2 2 4 2" xfId="11757" xr:uid="{00000000-0005-0000-0000-0000D8340000}"/>
    <cellStyle name="注释 3 2 2 2 4 3" xfId="15123" xr:uid="{00000000-0005-0000-0000-0000D9340000}"/>
    <cellStyle name="注释 3 2 2 2 4 4" xfId="19367" xr:uid="{00000000-0005-0000-0000-0000DA340000}"/>
    <cellStyle name="注释 3 2 2 2 5" xfId="4610" xr:uid="{00000000-0005-0000-0000-0000DB340000}"/>
    <cellStyle name="注释 3 2 2 2 5 2" xfId="12924" xr:uid="{00000000-0005-0000-0000-0000DC340000}"/>
    <cellStyle name="注释 3 2 2 2 5 3" xfId="14060" xr:uid="{00000000-0005-0000-0000-0000DD340000}"/>
    <cellStyle name="注释 3 2 2 2 5 4" xfId="21732" xr:uid="{00000000-0005-0000-0000-0000DE340000}"/>
    <cellStyle name="注释 3 2 2 2 6" xfId="6729" xr:uid="{00000000-0005-0000-0000-0000DF340000}"/>
    <cellStyle name="注释 3 2 2 2 6 2" xfId="14372" xr:uid="{00000000-0005-0000-0000-0000E0340000}"/>
    <cellStyle name="注释 3 2 2 2 6 3" xfId="17098" xr:uid="{00000000-0005-0000-0000-0000E1340000}"/>
    <cellStyle name="注释 3 2 2 2 6 4" xfId="20002" xr:uid="{00000000-0005-0000-0000-0000E2340000}"/>
    <cellStyle name="注释 3 2 2 2 7" xfId="10334" xr:uid="{00000000-0005-0000-0000-0000E3340000}"/>
    <cellStyle name="注释 3 2 2 2 8" xfId="14740" xr:uid="{00000000-0005-0000-0000-0000E4340000}"/>
    <cellStyle name="注释 3 2 2 2 9" xfId="19887" xr:uid="{00000000-0005-0000-0000-0000E5340000}"/>
    <cellStyle name="注释 3 2 2 3" xfId="1121" xr:uid="{00000000-0005-0000-0000-0000E6340000}"/>
    <cellStyle name="注释 3 2 2 3 2" xfId="1221" xr:uid="{00000000-0005-0000-0000-0000E7340000}"/>
    <cellStyle name="注释 3 2 2 3 2 2" xfId="2263" xr:uid="{00000000-0005-0000-0000-0000E8340000}"/>
    <cellStyle name="注释 3 2 2 3 2 2 2" xfId="3870" xr:uid="{00000000-0005-0000-0000-0000E9340000}"/>
    <cellStyle name="注释 3 2 2 3 2 2 2 2" xfId="12376" xr:uid="{00000000-0005-0000-0000-0000EA340000}"/>
    <cellStyle name="注释 3 2 2 3 2 2 2 3" xfId="16554" xr:uid="{00000000-0005-0000-0000-0000EB340000}"/>
    <cellStyle name="注释 3 2 2 3 2 2 2 4" xfId="19468" xr:uid="{00000000-0005-0000-0000-0000EC340000}"/>
    <cellStyle name="注释 3 2 2 3 2 2 3" xfId="5460" xr:uid="{00000000-0005-0000-0000-0000ED340000}"/>
    <cellStyle name="注释 3 2 2 3 2 2 3 2" xfId="13567" xr:uid="{00000000-0005-0000-0000-0000EE340000}"/>
    <cellStyle name="注释 3 2 2 3 2 2 3 3" xfId="16646" xr:uid="{00000000-0005-0000-0000-0000EF340000}"/>
    <cellStyle name="注释 3 2 2 3 2 2 3 4" xfId="22155" xr:uid="{00000000-0005-0000-0000-0000F0340000}"/>
    <cellStyle name="注释 3 2 2 3 2 2 4" xfId="8129" xr:uid="{00000000-0005-0000-0000-0000F1340000}"/>
    <cellStyle name="注释 3 2 2 3 2 2 4 2" xfId="15213" xr:uid="{00000000-0005-0000-0000-0000F2340000}"/>
    <cellStyle name="注释 3 2 2 3 2 2 4 3" xfId="17420" xr:uid="{00000000-0005-0000-0000-0000F3340000}"/>
    <cellStyle name="注释 3 2 2 3 2 2 4 4" xfId="21578" xr:uid="{00000000-0005-0000-0000-0000F4340000}"/>
    <cellStyle name="注释 3 2 2 3 2 2 5" xfId="9114" xr:uid="{00000000-0005-0000-0000-0000F5340000}"/>
    <cellStyle name="注释 3 2 2 3 2 2 5 2" xfId="15925" xr:uid="{00000000-0005-0000-0000-0000F6340000}"/>
    <cellStyle name="注释 3 2 2 3 2 2 5 3" xfId="18016" xr:uid="{00000000-0005-0000-0000-0000F7340000}"/>
    <cellStyle name="注释 3 2 2 3 2 2 5 4" xfId="19567" xr:uid="{00000000-0005-0000-0000-0000F8340000}"/>
    <cellStyle name="注释 3 2 2 3 2 2 6" xfId="11202" xr:uid="{00000000-0005-0000-0000-0000F9340000}"/>
    <cellStyle name="注释 3 2 2 3 2 2 7" xfId="14041" xr:uid="{00000000-0005-0000-0000-0000FA340000}"/>
    <cellStyle name="注释 3 2 2 3 2 2 8" xfId="21800" xr:uid="{00000000-0005-0000-0000-0000FB340000}"/>
    <cellStyle name="注释 3 2 2 3 2 3" xfId="3247" xr:uid="{00000000-0005-0000-0000-0000FC340000}"/>
    <cellStyle name="注释 3 2 2 3 2 3 2" xfId="11946" xr:uid="{00000000-0005-0000-0000-0000FD340000}"/>
    <cellStyle name="注释 3 2 2 3 2 3 3" xfId="14400" xr:uid="{00000000-0005-0000-0000-0000FE340000}"/>
    <cellStyle name="注释 3 2 2 3 2 3 4" xfId="21791" xr:uid="{00000000-0005-0000-0000-0000FF340000}"/>
    <cellStyle name="注释 3 2 2 3 2 4" xfId="4837" xr:uid="{00000000-0005-0000-0000-000000350000}"/>
    <cellStyle name="注释 3 2 2 3 2 4 2" xfId="13110" xr:uid="{00000000-0005-0000-0000-000001350000}"/>
    <cellStyle name="注释 3 2 2 3 2 4 3" xfId="13343" xr:uid="{00000000-0005-0000-0000-000002350000}"/>
    <cellStyle name="注释 3 2 2 3 2 4 4" xfId="21890" xr:uid="{00000000-0005-0000-0000-000003350000}"/>
    <cellStyle name="注释 3 2 2 3 2 5" xfId="7140" xr:uid="{00000000-0005-0000-0000-000004350000}"/>
    <cellStyle name="注释 3 2 2 3 2 5 2" xfId="14644" xr:uid="{00000000-0005-0000-0000-000005350000}"/>
    <cellStyle name="注释 3 2 2 3 2 5 3" xfId="17188" xr:uid="{00000000-0005-0000-0000-000006350000}"/>
    <cellStyle name="注释 3 2 2 3 2 5 4" xfId="22727" xr:uid="{00000000-0005-0000-0000-000007350000}"/>
    <cellStyle name="注释 3 2 2 3 2 6" xfId="10609" xr:uid="{00000000-0005-0000-0000-000008350000}"/>
    <cellStyle name="注释 3 2 2 3 2 7" xfId="11245" xr:uid="{00000000-0005-0000-0000-000009350000}"/>
    <cellStyle name="注释 3 2 2 3 2 8" xfId="21159" xr:uid="{00000000-0005-0000-0000-00000A350000}"/>
    <cellStyle name="注释 3 2 2 3 3" xfId="2262" xr:uid="{00000000-0005-0000-0000-00000B350000}"/>
    <cellStyle name="注释 3 2 2 3 3 2" xfId="3869" xr:uid="{00000000-0005-0000-0000-00000C350000}"/>
    <cellStyle name="注释 3 2 2 3 3 2 2" xfId="12375" xr:uid="{00000000-0005-0000-0000-00000D350000}"/>
    <cellStyle name="注释 3 2 2 3 3 2 3" xfId="16616" xr:uid="{00000000-0005-0000-0000-00000E350000}"/>
    <cellStyle name="注释 3 2 2 3 3 2 4" xfId="19927" xr:uid="{00000000-0005-0000-0000-00000F350000}"/>
    <cellStyle name="注释 3 2 2 3 3 3" xfId="5459" xr:uid="{00000000-0005-0000-0000-000010350000}"/>
    <cellStyle name="注释 3 2 2 3 3 3 2" xfId="13566" xr:uid="{00000000-0005-0000-0000-000011350000}"/>
    <cellStyle name="注释 3 2 2 3 3 3 3" xfId="16645" xr:uid="{00000000-0005-0000-0000-000012350000}"/>
    <cellStyle name="注释 3 2 2 3 3 3 4" xfId="21935" xr:uid="{00000000-0005-0000-0000-000013350000}"/>
    <cellStyle name="注释 3 2 2 3 3 4" xfId="8128" xr:uid="{00000000-0005-0000-0000-000014350000}"/>
    <cellStyle name="注释 3 2 2 3 3 4 2" xfId="15212" xr:uid="{00000000-0005-0000-0000-000015350000}"/>
    <cellStyle name="注释 3 2 2 3 3 4 3" xfId="17419" xr:uid="{00000000-0005-0000-0000-000016350000}"/>
    <cellStyle name="注释 3 2 2 3 3 4 4" xfId="19119" xr:uid="{00000000-0005-0000-0000-000017350000}"/>
    <cellStyle name="注释 3 2 2 3 3 5" xfId="9113" xr:uid="{00000000-0005-0000-0000-000018350000}"/>
    <cellStyle name="注释 3 2 2 3 3 5 2" xfId="15924" xr:uid="{00000000-0005-0000-0000-000019350000}"/>
    <cellStyle name="注释 3 2 2 3 3 5 3" xfId="18015" xr:uid="{00000000-0005-0000-0000-00001A350000}"/>
    <cellStyle name="注释 3 2 2 3 3 5 4" xfId="20278" xr:uid="{00000000-0005-0000-0000-00001B350000}"/>
    <cellStyle name="注释 3 2 2 3 3 6" xfId="11201" xr:uid="{00000000-0005-0000-0000-00001C350000}"/>
    <cellStyle name="注释 3 2 2 3 3 7" xfId="9981" xr:uid="{00000000-0005-0000-0000-00001D350000}"/>
    <cellStyle name="注释 3 2 2 3 3 8" xfId="19976" xr:uid="{00000000-0005-0000-0000-00001E350000}"/>
    <cellStyle name="注释 3 2 2 3 4" xfId="3191" xr:uid="{00000000-0005-0000-0000-00001F350000}"/>
    <cellStyle name="注释 3 2 2 3 4 2" xfId="11905" xr:uid="{00000000-0005-0000-0000-000020350000}"/>
    <cellStyle name="注释 3 2 2 3 4 3" xfId="14175" xr:uid="{00000000-0005-0000-0000-000021350000}"/>
    <cellStyle name="注释 3 2 2 3 4 4" xfId="20595" xr:uid="{00000000-0005-0000-0000-000022350000}"/>
    <cellStyle name="注释 3 2 2 3 5" xfId="4781" xr:uid="{00000000-0005-0000-0000-000023350000}"/>
    <cellStyle name="注释 3 2 2 3 5 2" xfId="13070" xr:uid="{00000000-0005-0000-0000-000024350000}"/>
    <cellStyle name="注释 3 2 2 3 5 3" xfId="14832" xr:uid="{00000000-0005-0000-0000-000025350000}"/>
    <cellStyle name="注释 3 2 2 3 5 4" xfId="19485" xr:uid="{00000000-0005-0000-0000-000026350000}"/>
    <cellStyle name="注释 3 2 2 3 6" xfId="7041" xr:uid="{00000000-0005-0000-0000-000027350000}"/>
    <cellStyle name="注释 3 2 2 3 6 2" xfId="14583" xr:uid="{00000000-0005-0000-0000-000028350000}"/>
    <cellStyle name="注释 3 2 2 3 6 3" xfId="17163" xr:uid="{00000000-0005-0000-0000-000029350000}"/>
    <cellStyle name="注释 3 2 2 3 6 4" xfId="21024" xr:uid="{00000000-0005-0000-0000-00002A350000}"/>
    <cellStyle name="注释 3 2 2 3 7" xfId="10548" xr:uid="{00000000-0005-0000-0000-00002B350000}"/>
    <cellStyle name="注释 3 2 2 3 8" xfId="12397" xr:uid="{00000000-0005-0000-0000-00002C350000}"/>
    <cellStyle name="注释 3 2 2 3 9" xfId="21163" xr:uid="{00000000-0005-0000-0000-00002D350000}"/>
    <cellStyle name="注释 3 2 2 4" xfId="1219" xr:uid="{00000000-0005-0000-0000-00002E350000}"/>
    <cellStyle name="注释 3 2 2 4 2" xfId="2264" xr:uid="{00000000-0005-0000-0000-00002F350000}"/>
    <cellStyle name="注释 3 2 2 4 2 2" xfId="3871" xr:uid="{00000000-0005-0000-0000-000030350000}"/>
    <cellStyle name="注释 3 2 2 4 2 2 2" xfId="12377" xr:uid="{00000000-0005-0000-0000-000031350000}"/>
    <cellStyle name="注释 3 2 2 4 2 2 3" xfId="16603" xr:uid="{00000000-0005-0000-0000-000032350000}"/>
    <cellStyle name="注释 3 2 2 4 2 2 4" xfId="21836" xr:uid="{00000000-0005-0000-0000-000033350000}"/>
    <cellStyle name="注释 3 2 2 4 2 3" xfId="5461" xr:uid="{00000000-0005-0000-0000-000034350000}"/>
    <cellStyle name="注释 3 2 2 4 2 3 2" xfId="13568" xr:uid="{00000000-0005-0000-0000-000035350000}"/>
    <cellStyle name="注释 3 2 2 4 2 3 3" xfId="16647" xr:uid="{00000000-0005-0000-0000-000036350000}"/>
    <cellStyle name="注释 3 2 2 4 2 3 4" xfId="19724" xr:uid="{00000000-0005-0000-0000-000037350000}"/>
    <cellStyle name="注释 3 2 2 4 2 4" xfId="8130" xr:uid="{00000000-0005-0000-0000-000038350000}"/>
    <cellStyle name="注释 3 2 2 4 2 4 2" xfId="15214" xr:uid="{00000000-0005-0000-0000-000039350000}"/>
    <cellStyle name="注释 3 2 2 4 2 4 3" xfId="17421" xr:uid="{00000000-0005-0000-0000-00003A350000}"/>
    <cellStyle name="注释 3 2 2 4 2 4 4" xfId="21676" xr:uid="{00000000-0005-0000-0000-00003B350000}"/>
    <cellStyle name="注释 3 2 2 4 2 5" xfId="9115" xr:uid="{00000000-0005-0000-0000-00003C350000}"/>
    <cellStyle name="注释 3 2 2 4 2 5 2" xfId="15926" xr:uid="{00000000-0005-0000-0000-00003D350000}"/>
    <cellStyle name="注释 3 2 2 4 2 5 3" xfId="18017" xr:uid="{00000000-0005-0000-0000-00003E350000}"/>
    <cellStyle name="注释 3 2 2 4 2 5 4" xfId="21669" xr:uid="{00000000-0005-0000-0000-00003F350000}"/>
    <cellStyle name="注释 3 2 2 4 2 6" xfId="11203" xr:uid="{00000000-0005-0000-0000-000040350000}"/>
    <cellStyle name="注释 3 2 2 4 2 7" xfId="9980" xr:uid="{00000000-0005-0000-0000-000041350000}"/>
    <cellStyle name="注释 3 2 2 4 2 8" xfId="20839" xr:uid="{00000000-0005-0000-0000-000042350000}"/>
    <cellStyle name="注释 3 2 2 4 3" xfId="3245" xr:uid="{00000000-0005-0000-0000-000043350000}"/>
    <cellStyle name="注释 3 2 2 4 3 2" xfId="11944" xr:uid="{00000000-0005-0000-0000-000044350000}"/>
    <cellStyle name="注释 3 2 2 4 3 3" xfId="15113" xr:uid="{00000000-0005-0000-0000-000045350000}"/>
    <cellStyle name="注释 3 2 2 4 3 4" xfId="20592" xr:uid="{00000000-0005-0000-0000-000046350000}"/>
    <cellStyle name="注释 3 2 2 4 4" xfId="4835" xr:uid="{00000000-0005-0000-0000-000047350000}"/>
    <cellStyle name="注释 3 2 2 4 4 2" xfId="13108" xr:uid="{00000000-0005-0000-0000-000048350000}"/>
    <cellStyle name="注释 3 2 2 4 4 3" xfId="14127" xr:uid="{00000000-0005-0000-0000-000049350000}"/>
    <cellStyle name="注释 3 2 2 4 4 4" xfId="19790" xr:uid="{00000000-0005-0000-0000-00004A350000}"/>
    <cellStyle name="注释 3 2 2 4 5" xfId="7138" xr:uid="{00000000-0005-0000-0000-00004B350000}"/>
    <cellStyle name="注释 3 2 2 4 5 2" xfId="14642" xr:uid="{00000000-0005-0000-0000-00004C350000}"/>
    <cellStyle name="注释 3 2 2 4 5 3" xfId="17186" xr:uid="{00000000-0005-0000-0000-00004D350000}"/>
    <cellStyle name="注释 3 2 2 4 5 4" xfId="22505" xr:uid="{00000000-0005-0000-0000-00004E350000}"/>
    <cellStyle name="注释 3 2 2 4 6" xfId="10607" xr:uid="{00000000-0005-0000-0000-00004F350000}"/>
    <cellStyle name="注释 3 2 2 4 7" xfId="13586" xr:uid="{00000000-0005-0000-0000-000050350000}"/>
    <cellStyle name="注释 3 2 2 4 8" xfId="22620" xr:uid="{00000000-0005-0000-0000-000051350000}"/>
    <cellStyle name="注释 3 2 2 5" xfId="2259" xr:uid="{00000000-0005-0000-0000-000052350000}"/>
    <cellStyle name="注释 3 2 2 5 2" xfId="3866" xr:uid="{00000000-0005-0000-0000-000053350000}"/>
    <cellStyle name="注释 3 2 2 5 2 2" xfId="12372" xr:uid="{00000000-0005-0000-0000-000054350000}"/>
    <cellStyle name="注释 3 2 2 5 2 3" xfId="16590" xr:uid="{00000000-0005-0000-0000-000055350000}"/>
    <cellStyle name="注释 3 2 2 5 2 4" xfId="22349" xr:uid="{00000000-0005-0000-0000-000056350000}"/>
    <cellStyle name="注释 3 2 2 5 3" xfId="5456" xr:uid="{00000000-0005-0000-0000-000057350000}"/>
    <cellStyle name="注释 3 2 2 5 3 2" xfId="13563" xr:uid="{00000000-0005-0000-0000-000058350000}"/>
    <cellStyle name="注释 3 2 2 5 3 3" xfId="16642" xr:uid="{00000000-0005-0000-0000-000059350000}"/>
    <cellStyle name="注释 3 2 2 5 3 4" xfId="19000" xr:uid="{00000000-0005-0000-0000-00005A350000}"/>
    <cellStyle name="注释 3 2 2 5 4" xfId="8125" xr:uid="{00000000-0005-0000-0000-00005B350000}"/>
    <cellStyle name="注释 3 2 2 5 4 2" xfId="15209" xr:uid="{00000000-0005-0000-0000-00005C350000}"/>
    <cellStyle name="注释 3 2 2 5 4 3" xfId="17416" xr:uid="{00000000-0005-0000-0000-00005D350000}"/>
    <cellStyle name="注释 3 2 2 5 4 4" xfId="19239" xr:uid="{00000000-0005-0000-0000-00005E350000}"/>
    <cellStyle name="注释 3 2 2 5 5" xfId="9110" xr:uid="{00000000-0005-0000-0000-00005F350000}"/>
    <cellStyle name="注释 3 2 2 5 5 2" xfId="15921" xr:uid="{00000000-0005-0000-0000-000060350000}"/>
    <cellStyle name="注释 3 2 2 5 5 3" xfId="18012" xr:uid="{00000000-0005-0000-0000-000061350000}"/>
    <cellStyle name="注释 3 2 2 5 5 4" xfId="21391" xr:uid="{00000000-0005-0000-0000-000062350000}"/>
    <cellStyle name="注释 3 2 2 5 6" xfId="11198" xr:uid="{00000000-0005-0000-0000-000063350000}"/>
    <cellStyle name="注释 3 2 2 5 7" xfId="14053" xr:uid="{00000000-0005-0000-0000-000064350000}"/>
    <cellStyle name="注释 3 2 2 5 8" xfId="22395" xr:uid="{00000000-0005-0000-0000-000065350000}"/>
    <cellStyle name="注释 3 2 2 6" xfId="2949" xr:uid="{00000000-0005-0000-0000-000066350000}"/>
    <cellStyle name="注释 3 2 2 6 2" xfId="11686" xr:uid="{00000000-0005-0000-0000-000067350000}"/>
    <cellStyle name="注释 3 2 2 6 3" xfId="11119" xr:uid="{00000000-0005-0000-0000-000068350000}"/>
    <cellStyle name="注释 3 2 2 6 4" xfId="19472" xr:uid="{00000000-0005-0000-0000-000069350000}"/>
    <cellStyle name="注释 3 2 2 7" xfId="4539" xr:uid="{00000000-0005-0000-0000-00006A350000}"/>
    <cellStyle name="注释 3 2 2 7 2" xfId="12853" xr:uid="{00000000-0005-0000-0000-00006B350000}"/>
    <cellStyle name="注释 3 2 2 7 3" xfId="10956" xr:uid="{00000000-0005-0000-0000-00006C350000}"/>
    <cellStyle name="注释 3 2 2 7 4" xfId="18898" xr:uid="{00000000-0005-0000-0000-00006D350000}"/>
    <cellStyle name="注释 3 2 2 8" xfId="6650" xr:uid="{00000000-0005-0000-0000-00006E350000}"/>
    <cellStyle name="注释 3 2 2 8 2" xfId="14302" xr:uid="{00000000-0005-0000-0000-00006F350000}"/>
    <cellStyle name="注释 3 2 2 8 3" xfId="17040" xr:uid="{00000000-0005-0000-0000-000070350000}"/>
    <cellStyle name="注释 3 2 2 8 4" xfId="22571" xr:uid="{00000000-0005-0000-0000-000071350000}"/>
    <cellStyle name="注释 3 2 2 9" xfId="8819" xr:uid="{00000000-0005-0000-0000-000072350000}"/>
    <cellStyle name="注释 3 2 2 9 2" xfId="15660" xr:uid="{00000000-0005-0000-0000-000073350000}"/>
    <cellStyle name="注释 3 2 2 9 3" xfId="17832" xr:uid="{00000000-0005-0000-0000-000074350000}"/>
    <cellStyle name="注释 3 2 2 9 4" xfId="20308" xr:uid="{00000000-0005-0000-0000-000075350000}"/>
    <cellStyle name="注释 3 2 3" xfId="736" xr:uid="{00000000-0005-0000-0000-000076350000}"/>
    <cellStyle name="注释 3 2 3 2" xfId="1222" xr:uid="{00000000-0005-0000-0000-000077350000}"/>
    <cellStyle name="注释 3 2 3 2 2" xfId="2266" xr:uid="{00000000-0005-0000-0000-000078350000}"/>
    <cellStyle name="注释 3 2 3 2 2 2" xfId="3873" xr:uid="{00000000-0005-0000-0000-000079350000}"/>
    <cellStyle name="注释 3 2 3 2 2 2 2" xfId="12379" xr:uid="{00000000-0005-0000-0000-00007A350000}"/>
    <cellStyle name="注释 3 2 3 2 2 2 3" xfId="16533" xr:uid="{00000000-0005-0000-0000-00007B350000}"/>
    <cellStyle name="注释 3 2 3 2 2 2 4" xfId="21204" xr:uid="{00000000-0005-0000-0000-00007C350000}"/>
    <cellStyle name="注释 3 2 3 2 2 3" xfId="5463" xr:uid="{00000000-0005-0000-0000-00007D350000}"/>
    <cellStyle name="注释 3 2 3 2 2 3 2" xfId="13570" xr:uid="{00000000-0005-0000-0000-00007E350000}"/>
    <cellStyle name="注释 3 2 3 2 2 3 3" xfId="16649" xr:uid="{00000000-0005-0000-0000-00007F350000}"/>
    <cellStyle name="注释 3 2 3 2 2 3 4" xfId="21897" xr:uid="{00000000-0005-0000-0000-000080350000}"/>
    <cellStyle name="注释 3 2 3 2 2 4" xfId="8132" xr:uid="{00000000-0005-0000-0000-000081350000}"/>
    <cellStyle name="注释 3 2 3 2 2 4 2" xfId="15216" xr:uid="{00000000-0005-0000-0000-000082350000}"/>
    <cellStyle name="注释 3 2 3 2 2 4 3" xfId="17423" xr:uid="{00000000-0005-0000-0000-000083350000}"/>
    <cellStyle name="注释 3 2 3 2 2 4 4" xfId="19136" xr:uid="{00000000-0005-0000-0000-000084350000}"/>
    <cellStyle name="注释 3 2 3 2 2 5" xfId="9117" xr:uid="{00000000-0005-0000-0000-000085350000}"/>
    <cellStyle name="注释 3 2 3 2 2 5 2" xfId="15928" xr:uid="{00000000-0005-0000-0000-000086350000}"/>
    <cellStyle name="注释 3 2 3 2 2 5 3" xfId="18019" xr:uid="{00000000-0005-0000-0000-000087350000}"/>
    <cellStyle name="注释 3 2 3 2 2 5 4" xfId="20101" xr:uid="{00000000-0005-0000-0000-000088350000}"/>
    <cellStyle name="注释 3 2 3 2 2 6" xfId="11205" xr:uid="{00000000-0005-0000-0000-000089350000}"/>
    <cellStyle name="注释 3 2 3 2 2 7" xfId="15178" xr:uid="{00000000-0005-0000-0000-00008A350000}"/>
    <cellStyle name="注释 3 2 3 2 2 8" xfId="22678" xr:uid="{00000000-0005-0000-0000-00008B350000}"/>
    <cellStyle name="注释 3 2 3 2 3" xfId="3248" xr:uid="{00000000-0005-0000-0000-00008C350000}"/>
    <cellStyle name="注释 3 2 3 2 3 2" xfId="11947" xr:uid="{00000000-0005-0000-0000-00008D350000}"/>
    <cellStyle name="注释 3 2 3 2 3 3" xfId="10365" xr:uid="{00000000-0005-0000-0000-00008E350000}"/>
    <cellStyle name="注释 3 2 3 2 3 4" xfId="20834" xr:uid="{00000000-0005-0000-0000-00008F350000}"/>
    <cellStyle name="注释 3 2 3 2 4" xfId="4838" xr:uid="{00000000-0005-0000-0000-000090350000}"/>
    <cellStyle name="注释 3 2 3 2 4 2" xfId="13111" xr:uid="{00000000-0005-0000-0000-000091350000}"/>
    <cellStyle name="注释 3 2 3 2 4 3" xfId="12177" xr:uid="{00000000-0005-0000-0000-000092350000}"/>
    <cellStyle name="注释 3 2 3 2 4 4" xfId="22212" xr:uid="{00000000-0005-0000-0000-000093350000}"/>
    <cellStyle name="注释 3 2 3 2 5" xfId="7141" xr:uid="{00000000-0005-0000-0000-000094350000}"/>
    <cellStyle name="注释 3 2 3 2 5 2" xfId="14645" xr:uid="{00000000-0005-0000-0000-000095350000}"/>
    <cellStyle name="注释 3 2 3 2 5 3" xfId="17189" xr:uid="{00000000-0005-0000-0000-000096350000}"/>
    <cellStyle name="注释 3 2 3 2 5 4" xfId="20847" xr:uid="{00000000-0005-0000-0000-000097350000}"/>
    <cellStyle name="注释 3 2 3 2 6" xfId="10610" xr:uid="{00000000-0005-0000-0000-000098350000}"/>
    <cellStyle name="注释 3 2 3 2 7" xfId="10629" xr:uid="{00000000-0005-0000-0000-000099350000}"/>
    <cellStyle name="注释 3 2 3 2 8" xfId="20518" xr:uid="{00000000-0005-0000-0000-00009A350000}"/>
    <cellStyle name="注释 3 2 3 3" xfId="2265" xr:uid="{00000000-0005-0000-0000-00009B350000}"/>
    <cellStyle name="注释 3 2 3 3 2" xfId="3872" xr:uid="{00000000-0005-0000-0000-00009C350000}"/>
    <cellStyle name="注释 3 2 3 3 2 2" xfId="12378" xr:uid="{00000000-0005-0000-0000-00009D350000}"/>
    <cellStyle name="注释 3 2 3 3 2 3" xfId="16534" xr:uid="{00000000-0005-0000-0000-00009E350000}"/>
    <cellStyle name="注释 3 2 3 3 2 4" xfId="22348" xr:uid="{00000000-0005-0000-0000-00009F350000}"/>
    <cellStyle name="注释 3 2 3 3 3" xfId="5462" xr:uid="{00000000-0005-0000-0000-0000A0350000}"/>
    <cellStyle name="注释 3 2 3 3 3 2" xfId="13569" xr:uid="{00000000-0005-0000-0000-0000A1350000}"/>
    <cellStyle name="注释 3 2 3 3 3 3" xfId="16648" xr:uid="{00000000-0005-0000-0000-0000A2350000}"/>
    <cellStyle name="注释 3 2 3 3 3 4" xfId="19499" xr:uid="{00000000-0005-0000-0000-0000A3350000}"/>
    <cellStyle name="注释 3 2 3 3 4" xfId="8131" xr:uid="{00000000-0005-0000-0000-0000A4350000}"/>
    <cellStyle name="注释 3 2 3 3 4 2" xfId="15215" xr:uid="{00000000-0005-0000-0000-0000A5350000}"/>
    <cellStyle name="注释 3 2 3 3 4 3" xfId="17422" xr:uid="{00000000-0005-0000-0000-0000A6350000}"/>
    <cellStyle name="注释 3 2 3 3 4 4" xfId="19243" xr:uid="{00000000-0005-0000-0000-0000A7350000}"/>
    <cellStyle name="注释 3 2 3 3 5" xfId="9116" xr:uid="{00000000-0005-0000-0000-0000A8350000}"/>
    <cellStyle name="注释 3 2 3 3 5 2" xfId="15927" xr:uid="{00000000-0005-0000-0000-0000A9350000}"/>
    <cellStyle name="注释 3 2 3 3 5 3" xfId="18018" xr:uid="{00000000-0005-0000-0000-0000AA350000}"/>
    <cellStyle name="注释 3 2 3 3 5 4" xfId="20743" xr:uid="{00000000-0005-0000-0000-0000AB350000}"/>
    <cellStyle name="注释 3 2 3 3 6" xfId="11204" xr:uid="{00000000-0005-0000-0000-0000AC350000}"/>
    <cellStyle name="注释 3 2 3 3 7" xfId="14197" xr:uid="{00000000-0005-0000-0000-0000AD350000}"/>
    <cellStyle name="注释 3 2 3 3 8" xfId="20197" xr:uid="{00000000-0005-0000-0000-0000AE350000}"/>
    <cellStyle name="注释 3 2 3 4" xfId="2983" xr:uid="{00000000-0005-0000-0000-0000AF350000}"/>
    <cellStyle name="注释 3 2 3 4 2" xfId="11720" xr:uid="{00000000-0005-0000-0000-0000B0350000}"/>
    <cellStyle name="注释 3 2 3 4 3" xfId="14477" xr:uid="{00000000-0005-0000-0000-0000B1350000}"/>
    <cellStyle name="注释 3 2 3 4 4" xfId="20609" xr:uid="{00000000-0005-0000-0000-0000B2350000}"/>
    <cellStyle name="注释 3 2 3 5" xfId="4573" xr:uid="{00000000-0005-0000-0000-0000B3350000}"/>
    <cellStyle name="注释 3 2 3 5 2" xfId="12887" xr:uid="{00000000-0005-0000-0000-0000B4350000}"/>
    <cellStyle name="注释 3 2 3 5 3" xfId="12193" xr:uid="{00000000-0005-0000-0000-0000B5350000}"/>
    <cellStyle name="注释 3 2 3 5 4" xfId="22234" xr:uid="{00000000-0005-0000-0000-0000B6350000}"/>
    <cellStyle name="注释 3 2 3 6" xfId="6693" xr:uid="{00000000-0005-0000-0000-0000B7350000}"/>
    <cellStyle name="注释 3 2 3 6 2" xfId="14336" xr:uid="{00000000-0005-0000-0000-0000B8350000}"/>
    <cellStyle name="注释 3 2 3 6 3" xfId="17064" xr:uid="{00000000-0005-0000-0000-0000B9350000}"/>
    <cellStyle name="注释 3 2 3 6 4" xfId="21267" xr:uid="{00000000-0005-0000-0000-0000BA350000}"/>
    <cellStyle name="注释 3 2 3 7" xfId="10298" xr:uid="{00000000-0005-0000-0000-0000BB350000}"/>
    <cellStyle name="注释 3 2 3 8" xfId="13197" xr:uid="{00000000-0005-0000-0000-0000BC350000}"/>
    <cellStyle name="注释 3 2 3 9" xfId="19890" xr:uid="{00000000-0005-0000-0000-0000BD350000}"/>
    <cellStyle name="注释 3 2 4" xfId="1062" xr:uid="{00000000-0005-0000-0000-0000BE350000}"/>
    <cellStyle name="注释 3 2 4 2" xfId="2267" xr:uid="{00000000-0005-0000-0000-0000BF350000}"/>
    <cellStyle name="注释 3 2 4 2 2" xfId="3874" xr:uid="{00000000-0005-0000-0000-0000C0350000}"/>
    <cellStyle name="注释 3 2 4 2 2 2" xfId="12380" xr:uid="{00000000-0005-0000-0000-0000C1350000}"/>
    <cellStyle name="注释 3 2 4 2 2 3" xfId="16570" xr:uid="{00000000-0005-0000-0000-0000C2350000}"/>
    <cellStyle name="注释 3 2 4 2 2 4" xfId="20563" xr:uid="{00000000-0005-0000-0000-0000C3350000}"/>
    <cellStyle name="注释 3 2 4 2 3" xfId="5464" xr:uid="{00000000-0005-0000-0000-0000C4350000}"/>
    <cellStyle name="注释 3 2 4 2 3 2" xfId="13571" xr:uid="{00000000-0005-0000-0000-0000C5350000}"/>
    <cellStyle name="注释 3 2 4 2 3 3" xfId="16650" xr:uid="{00000000-0005-0000-0000-0000C6350000}"/>
    <cellStyle name="注释 3 2 4 2 3 4" xfId="22154" xr:uid="{00000000-0005-0000-0000-0000C7350000}"/>
    <cellStyle name="注释 3 2 4 2 4" xfId="8133" xr:uid="{00000000-0005-0000-0000-0000C8350000}"/>
    <cellStyle name="注释 3 2 4 2 4 2" xfId="15217" xr:uid="{00000000-0005-0000-0000-0000C9350000}"/>
    <cellStyle name="注释 3 2 4 2 4 3" xfId="17424" xr:uid="{00000000-0005-0000-0000-0000CA350000}"/>
    <cellStyle name="注释 3 2 4 2 4 4" xfId="19049" xr:uid="{00000000-0005-0000-0000-0000CB350000}"/>
    <cellStyle name="注释 3 2 4 2 5" xfId="9118" xr:uid="{00000000-0005-0000-0000-0000CC350000}"/>
    <cellStyle name="注释 3 2 4 2 5 2" xfId="15929" xr:uid="{00000000-0005-0000-0000-0000CD350000}"/>
    <cellStyle name="注释 3 2 4 2 5 3" xfId="18020" xr:uid="{00000000-0005-0000-0000-0000CE350000}"/>
    <cellStyle name="注释 3 2 4 2 5 4" xfId="22002" xr:uid="{00000000-0005-0000-0000-0000CF350000}"/>
    <cellStyle name="注释 3 2 4 2 6" xfId="11206" xr:uid="{00000000-0005-0000-0000-0000D0350000}"/>
    <cellStyle name="注释 3 2 4 2 7" xfId="11164" xr:uid="{00000000-0005-0000-0000-0000D1350000}"/>
    <cellStyle name="注释 3 2 4 2 8" xfId="22396" xr:uid="{00000000-0005-0000-0000-0000D2350000}"/>
    <cellStyle name="注释 3 2 4 3" xfId="3146" xr:uid="{00000000-0005-0000-0000-0000D3350000}"/>
    <cellStyle name="注释 3 2 4 3 2" xfId="11861" xr:uid="{00000000-0005-0000-0000-0000D4350000}"/>
    <cellStyle name="注释 3 2 4 3 3" xfId="10040" xr:uid="{00000000-0005-0000-0000-0000D5350000}"/>
    <cellStyle name="注释 3 2 4 3 4" xfId="20600" xr:uid="{00000000-0005-0000-0000-0000D6350000}"/>
    <cellStyle name="注释 3 2 4 4" xfId="4736" xr:uid="{00000000-0005-0000-0000-0000D7350000}"/>
    <cellStyle name="注释 3 2 4 4 2" xfId="13027" xr:uid="{00000000-0005-0000-0000-0000D8350000}"/>
    <cellStyle name="注释 3 2 4 4 3" xfId="14963" xr:uid="{00000000-0005-0000-0000-0000D9350000}"/>
    <cellStyle name="注释 3 2 4 4 4" xfId="21729" xr:uid="{00000000-0005-0000-0000-0000DA350000}"/>
    <cellStyle name="注释 3 2 4 5" xfId="6988" xr:uid="{00000000-0005-0000-0000-0000DB350000}"/>
    <cellStyle name="注释 3 2 4 5 2" xfId="14540" xr:uid="{00000000-0005-0000-0000-0000DC350000}"/>
    <cellStyle name="注释 3 2 4 5 3" xfId="17129" xr:uid="{00000000-0005-0000-0000-0000DD350000}"/>
    <cellStyle name="注释 3 2 4 5 4" xfId="21278" xr:uid="{00000000-0005-0000-0000-0000DE350000}"/>
    <cellStyle name="注释 3 2 4 6" xfId="10503" xr:uid="{00000000-0005-0000-0000-0000DF350000}"/>
    <cellStyle name="注释 3 2 4 7" xfId="10631" xr:uid="{00000000-0005-0000-0000-0000E0350000}"/>
    <cellStyle name="注释 3 2 4 8" xfId="19879" xr:uid="{00000000-0005-0000-0000-0000E1350000}"/>
    <cellStyle name="注释 3 2 5" xfId="1218" xr:uid="{00000000-0005-0000-0000-0000E2350000}"/>
    <cellStyle name="注释 3 2 5 2" xfId="2268" xr:uid="{00000000-0005-0000-0000-0000E3350000}"/>
    <cellStyle name="注释 3 2 5 2 2" xfId="3875" xr:uid="{00000000-0005-0000-0000-0000E4350000}"/>
    <cellStyle name="注释 3 2 5 2 2 2" xfId="12381" xr:uid="{00000000-0005-0000-0000-0000E5350000}"/>
    <cellStyle name="注释 3 2 5 2 2 3" xfId="16557" xr:uid="{00000000-0005-0000-0000-0000E6350000}"/>
    <cellStyle name="注释 3 2 5 2 2 4" xfId="19926" xr:uid="{00000000-0005-0000-0000-0000E7350000}"/>
    <cellStyle name="注释 3 2 5 2 3" xfId="5465" xr:uid="{00000000-0005-0000-0000-0000E8350000}"/>
    <cellStyle name="注释 3 2 5 2 3 2" xfId="13572" xr:uid="{00000000-0005-0000-0000-0000E9350000}"/>
    <cellStyle name="注释 3 2 5 2 3 3" xfId="16651" xr:uid="{00000000-0005-0000-0000-0000EA350000}"/>
    <cellStyle name="注释 3 2 5 2 3 4" xfId="19723" xr:uid="{00000000-0005-0000-0000-0000EB350000}"/>
    <cellStyle name="注释 3 2 5 2 4" xfId="8134" xr:uid="{00000000-0005-0000-0000-0000EC350000}"/>
    <cellStyle name="注释 3 2 5 2 4 2" xfId="15218" xr:uid="{00000000-0005-0000-0000-0000ED350000}"/>
    <cellStyle name="注释 3 2 5 2 4 3" xfId="17425" xr:uid="{00000000-0005-0000-0000-0000EE350000}"/>
    <cellStyle name="注释 3 2 5 2 4 4" xfId="21688" xr:uid="{00000000-0005-0000-0000-0000EF350000}"/>
    <cellStyle name="注释 3 2 5 2 5" xfId="9119" xr:uid="{00000000-0005-0000-0000-0000F0350000}"/>
    <cellStyle name="注释 3 2 5 2 5 2" xfId="15930" xr:uid="{00000000-0005-0000-0000-0000F1350000}"/>
    <cellStyle name="注释 3 2 5 2 5 3" xfId="18021" xr:uid="{00000000-0005-0000-0000-0000F2350000}"/>
    <cellStyle name="注释 3 2 5 2 5 4" xfId="20922" xr:uid="{00000000-0005-0000-0000-0000F3350000}"/>
    <cellStyle name="注释 3 2 5 2 6" xfId="11207" xr:uid="{00000000-0005-0000-0000-0000F4350000}"/>
    <cellStyle name="注释 3 2 5 2 7" xfId="14520" xr:uid="{00000000-0005-0000-0000-0000F5350000}"/>
    <cellStyle name="注释 3 2 5 2 8" xfId="21256" xr:uid="{00000000-0005-0000-0000-0000F6350000}"/>
    <cellStyle name="注释 3 2 5 3" xfId="3244" xr:uid="{00000000-0005-0000-0000-0000F7350000}"/>
    <cellStyle name="注释 3 2 5 3 2" xfId="11943" xr:uid="{00000000-0005-0000-0000-0000F8350000}"/>
    <cellStyle name="注释 3 2 5 3 3" xfId="14168" xr:uid="{00000000-0005-0000-0000-0000F9350000}"/>
    <cellStyle name="注释 3 2 5 3 4" xfId="21233" xr:uid="{00000000-0005-0000-0000-0000FA350000}"/>
    <cellStyle name="注释 3 2 5 4" xfId="4834" xr:uid="{00000000-0005-0000-0000-0000FB350000}"/>
    <cellStyle name="注释 3 2 5 4 2" xfId="13107" xr:uid="{00000000-0005-0000-0000-0000FC350000}"/>
    <cellStyle name="注释 3 2 5 4 3" xfId="10401" xr:uid="{00000000-0005-0000-0000-0000FD350000}"/>
    <cellStyle name="注释 3 2 5 4 4" xfId="20440" xr:uid="{00000000-0005-0000-0000-0000FE350000}"/>
    <cellStyle name="注释 3 2 5 5" xfId="7137" xr:uid="{00000000-0005-0000-0000-0000FF350000}"/>
    <cellStyle name="注释 3 2 5 5 2" xfId="14641" xr:uid="{00000000-0005-0000-0000-000000360000}"/>
    <cellStyle name="注释 3 2 5 5 3" xfId="17185" xr:uid="{00000000-0005-0000-0000-000001360000}"/>
    <cellStyle name="注释 3 2 5 5 4" xfId="19486" xr:uid="{00000000-0005-0000-0000-000002360000}"/>
    <cellStyle name="注释 3 2 5 6" xfId="10606" xr:uid="{00000000-0005-0000-0000-000003360000}"/>
    <cellStyle name="注释 3 2 5 7" xfId="15254" xr:uid="{00000000-0005-0000-0000-000004360000}"/>
    <cellStyle name="注释 3 2 5 8" xfId="20034" xr:uid="{00000000-0005-0000-0000-000005360000}"/>
    <cellStyle name="注释 3 2 6" xfId="2258" xr:uid="{00000000-0005-0000-0000-000006360000}"/>
    <cellStyle name="注释 3 2 6 2" xfId="3865" xr:uid="{00000000-0005-0000-0000-000007360000}"/>
    <cellStyle name="注释 3 2 6 2 2" xfId="12371" xr:uid="{00000000-0005-0000-0000-000008360000}"/>
    <cellStyle name="注释 3 2 6 2 3" xfId="16541" xr:uid="{00000000-0005-0000-0000-000009360000}"/>
    <cellStyle name="注释 3 2 6 2 4" xfId="21903" xr:uid="{00000000-0005-0000-0000-00000A360000}"/>
    <cellStyle name="注释 3 2 6 3" xfId="5455" xr:uid="{00000000-0005-0000-0000-00000B360000}"/>
    <cellStyle name="注释 3 2 6 3 2" xfId="13562" xr:uid="{00000000-0005-0000-0000-00000C360000}"/>
    <cellStyle name="注释 3 2 6 3 3" xfId="16641" xr:uid="{00000000-0005-0000-0000-00000D360000}"/>
    <cellStyle name="注释 3 2 6 3 4" xfId="19002" xr:uid="{00000000-0005-0000-0000-00000E360000}"/>
    <cellStyle name="注释 3 2 6 4" xfId="8124" xr:uid="{00000000-0005-0000-0000-00000F360000}"/>
    <cellStyle name="注释 3 2 6 4 2" xfId="15208" xr:uid="{00000000-0005-0000-0000-000010360000}"/>
    <cellStyle name="注释 3 2 6 4 3" xfId="17415" xr:uid="{00000000-0005-0000-0000-000011360000}"/>
    <cellStyle name="注释 3 2 6 4 4" xfId="21672" xr:uid="{00000000-0005-0000-0000-000012360000}"/>
    <cellStyle name="注释 3 2 6 5" xfId="9109" xr:uid="{00000000-0005-0000-0000-000013360000}"/>
    <cellStyle name="注释 3 2 6 5 2" xfId="15920" xr:uid="{00000000-0005-0000-0000-000014360000}"/>
    <cellStyle name="注释 3 2 6 5 3" xfId="18011" xr:uid="{00000000-0005-0000-0000-000015360000}"/>
    <cellStyle name="注释 3 2 6 5 4" xfId="19247" xr:uid="{00000000-0005-0000-0000-000016360000}"/>
    <cellStyle name="注释 3 2 6 6" xfId="11197" xr:uid="{00000000-0005-0000-0000-000017360000}"/>
    <cellStyle name="注释 3 2 6 7" xfId="10044" xr:uid="{00000000-0005-0000-0000-000018360000}"/>
    <cellStyle name="注释 3 2 6 8" xfId="22677" xr:uid="{00000000-0005-0000-0000-000019360000}"/>
    <cellStyle name="注释 3 2 7" xfId="2901" xr:uid="{00000000-0005-0000-0000-00001A360000}"/>
    <cellStyle name="注释 3 2 7 2" xfId="11638" xr:uid="{00000000-0005-0000-0000-00001B360000}"/>
    <cellStyle name="注释 3 2 7 3" xfId="12766" xr:uid="{00000000-0005-0000-0000-00001C360000}"/>
    <cellStyle name="注释 3 2 7 4" xfId="20400" xr:uid="{00000000-0005-0000-0000-00001D360000}"/>
    <cellStyle name="注释 3 2 8" xfId="4491" xr:uid="{00000000-0005-0000-0000-00001E360000}"/>
    <cellStyle name="注释 3 2 8 2" xfId="12806" xr:uid="{00000000-0005-0000-0000-00001F360000}"/>
    <cellStyle name="注释 3 2 8 3" xfId="14984" xr:uid="{00000000-0005-0000-0000-000020360000}"/>
    <cellStyle name="注释 3 2 8 4" xfId="20778" xr:uid="{00000000-0005-0000-0000-000021360000}"/>
    <cellStyle name="注释 3 2 9" xfId="6580" xr:uid="{00000000-0005-0000-0000-000022360000}"/>
    <cellStyle name="注释 3 2 9 2" xfId="14247" xr:uid="{00000000-0005-0000-0000-000023360000}"/>
    <cellStyle name="注释 3 2 9 3" xfId="17002" xr:uid="{00000000-0005-0000-0000-000024360000}"/>
    <cellStyle name="注释 3 2 9 4" xfId="21560" xr:uid="{00000000-0005-0000-0000-000025360000}"/>
    <cellStyle name="注释 3 3" xfId="659" xr:uid="{00000000-0005-0000-0000-000026360000}"/>
    <cellStyle name="注释 3 3 10" xfId="10238" xr:uid="{00000000-0005-0000-0000-000027360000}"/>
    <cellStyle name="注释 3 3 11" xfId="13768" xr:uid="{00000000-0005-0000-0000-000028360000}"/>
    <cellStyle name="注释 3 3 12" xfId="22503" xr:uid="{00000000-0005-0000-0000-000029360000}"/>
    <cellStyle name="注释 3 3 2" xfId="759" xr:uid="{00000000-0005-0000-0000-00002A360000}"/>
    <cellStyle name="注释 3 3 2 2" xfId="1224" xr:uid="{00000000-0005-0000-0000-00002B360000}"/>
    <cellStyle name="注释 3 3 2 2 2" xfId="2271" xr:uid="{00000000-0005-0000-0000-00002C360000}"/>
    <cellStyle name="注释 3 3 2 2 2 2" xfId="3878" xr:uid="{00000000-0005-0000-0000-00002D360000}"/>
    <cellStyle name="注释 3 3 2 2 2 2 2" xfId="12384" xr:uid="{00000000-0005-0000-0000-00002E360000}"/>
    <cellStyle name="注释 3 3 2 2 2 2 3" xfId="16594" xr:uid="{00000000-0005-0000-0000-00002F360000}"/>
    <cellStyle name="注释 3 3 2 2 2 2 4" xfId="20821" xr:uid="{00000000-0005-0000-0000-000030360000}"/>
    <cellStyle name="注释 3 3 2 2 2 3" xfId="5468" xr:uid="{00000000-0005-0000-0000-000031360000}"/>
    <cellStyle name="注释 3 3 2 2 2 3 2" xfId="13575" xr:uid="{00000000-0005-0000-0000-000032360000}"/>
    <cellStyle name="注释 3 3 2 2 2 3 3" xfId="16654" xr:uid="{00000000-0005-0000-0000-000033360000}"/>
    <cellStyle name="注释 3 3 2 2 2 3 4" xfId="18986" xr:uid="{00000000-0005-0000-0000-000034360000}"/>
    <cellStyle name="注释 3 3 2 2 2 4" xfId="8137" xr:uid="{00000000-0005-0000-0000-000035360000}"/>
    <cellStyle name="注释 3 3 2 2 2 4 2" xfId="15221" xr:uid="{00000000-0005-0000-0000-000036360000}"/>
    <cellStyle name="注释 3 3 2 2 2 4 3" xfId="17428" xr:uid="{00000000-0005-0000-0000-000037360000}"/>
    <cellStyle name="注释 3 3 2 2 2 4 4" xfId="19255" xr:uid="{00000000-0005-0000-0000-000038360000}"/>
    <cellStyle name="注释 3 3 2 2 2 5" xfId="9122" xr:uid="{00000000-0005-0000-0000-000039360000}"/>
    <cellStyle name="注释 3 3 2 2 2 5 2" xfId="15933" xr:uid="{00000000-0005-0000-0000-00003A360000}"/>
    <cellStyle name="注释 3 3 2 2 2 5 3" xfId="18024" xr:uid="{00000000-0005-0000-0000-00003B360000}"/>
    <cellStyle name="注释 3 3 2 2 2 5 4" xfId="19236" xr:uid="{00000000-0005-0000-0000-00003C360000}"/>
    <cellStyle name="注释 3 3 2 2 2 6" xfId="11210" xr:uid="{00000000-0005-0000-0000-00003D360000}"/>
    <cellStyle name="注释 3 3 2 2 2 7" xfId="14195" xr:uid="{00000000-0005-0000-0000-00003E360000}"/>
    <cellStyle name="注释 3 3 2 2 2 8" xfId="19370" xr:uid="{00000000-0005-0000-0000-00003F360000}"/>
    <cellStyle name="注释 3 3 2 2 3" xfId="3250" xr:uid="{00000000-0005-0000-0000-000040360000}"/>
    <cellStyle name="注释 3 3 2 2 3 2" xfId="11949" xr:uid="{00000000-0005-0000-0000-000041360000}"/>
    <cellStyle name="注释 3 3 2 2 3 3" xfId="10038" xr:uid="{00000000-0005-0000-0000-000042360000}"/>
    <cellStyle name="注释 3 3 2 2 3 4" xfId="22658" xr:uid="{00000000-0005-0000-0000-000043360000}"/>
    <cellStyle name="注释 3 3 2 2 4" xfId="4840" xr:uid="{00000000-0005-0000-0000-000044360000}"/>
    <cellStyle name="注释 3 3 2 2 4 2" xfId="13113" xr:uid="{00000000-0005-0000-0000-000045360000}"/>
    <cellStyle name="注释 3 3 2 2 4 3" xfId="14452" xr:uid="{00000000-0005-0000-0000-000046360000}"/>
    <cellStyle name="注释 3 3 2 2 4 4" xfId="20439" xr:uid="{00000000-0005-0000-0000-000047360000}"/>
    <cellStyle name="注释 3 3 2 2 5" xfId="7143" xr:uid="{00000000-0005-0000-0000-000048360000}"/>
    <cellStyle name="注释 3 3 2 2 5 2" xfId="14647" xr:uid="{00000000-0005-0000-0000-000049360000}"/>
    <cellStyle name="注释 3 3 2 2 5 3" xfId="17191" xr:uid="{00000000-0005-0000-0000-00004A360000}"/>
    <cellStyle name="注释 3 3 2 2 5 4" xfId="20203" xr:uid="{00000000-0005-0000-0000-00004B360000}"/>
    <cellStyle name="注释 3 3 2 2 6" xfId="10612" xr:uid="{00000000-0005-0000-0000-00004C360000}"/>
    <cellStyle name="注释 3 3 2 2 7" xfId="15253" xr:uid="{00000000-0005-0000-0000-00004D360000}"/>
    <cellStyle name="注释 3 3 2 2 8" xfId="21761" xr:uid="{00000000-0005-0000-0000-00004E360000}"/>
    <cellStyle name="注释 3 3 2 3" xfId="2270" xr:uid="{00000000-0005-0000-0000-00004F360000}"/>
    <cellStyle name="注释 3 3 2 3 2" xfId="3877" xr:uid="{00000000-0005-0000-0000-000050360000}"/>
    <cellStyle name="注释 3 3 2 3 2 2" xfId="12383" xr:uid="{00000000-0005-0000-0000-000051360000}"/>
    <cellStyle name="注释 3 3 2 3 2 3" xfId="16545" xr:uid="{00000000-0005-0000-0000-000052360000}"/>
    <cellStyle name="注释 3 3 2 3 2 4" xfId="21778" xr:uid="{00000000-0005-0000-0000-000053360000}"/>
    <cellStyle name="注释 3 3 2 3 3" xfId="5467" xr:uid="{00000000-0005-0000-0000-000054360000}"/>
    <cellStyle name="注释 3 3 2 3 3 2" xfId="13574" xr:uid="{00000000-0005-0000-0000-000055360000}"/>
    <cellStyle name="注释 3 3 2 3 3 3" xfId="16653" xr:uid="{00000000-0005-0000-0000-000056360000}"/>
    <cellStyle name="注释 3 3 2 3 3 4" xfId="21444" xr:uid="{00000000-0005-0000-0000-000057360000}"/>
    <cellStyle name="注释 3 3 2 3 4" xfId="8136" xr:uid="{00000000-0005-0000-0000-000058360000}"/>
    <cellStyle name="注释 3 3 2 3 4 2" xfId="15220" xr:uid="{00000000-0005-0000-0000-000059360000}"/>
    <cellStyle name="注释 3 3 2 3 4 3" xfId="17427" xr:uid="{00000000-0005-0000-0000-00005A360000}"/>
    <cellStyle name="注释 3 3 2 3 4 4" xfId="19179" xr:uid="{00000000-0005-0000-0000-00005B360000}"/>
    <cellStyle name="注释 3 3 2 3 5" xfId="9121" xr:uid="{00000000-0005-0000-0000-00005C360000}"/>
    <cellStyle name="注释 3 3 2 3 5 2" xfId="15932" xr:uid="{00000000-0005-0000-0000-00005D360000}"/>
    <cellStyle name="注释 3 3 2 3 5 3" xfId="18023" xr:uid="{00000000-0005-0000-0000-00005E360000}"/>
    <cellStyle name="注释 3 3 2 3 5 4" xfId="19568" xr:uid="{00000000-0005-0000-0000-00005F360000}"/>
    <cellStyle name="注释 3 3 2 3 6" xfId="11209" xr:uid="{00000000-0005-0000-0000-000060360000}"/>
    <cellStyle name="注释 3 3 2 3 7" xfId="10143" xr:uid="{00000000-0005-0000-0000-000061360000}"/>
    <cellStyle name="注释 3 3 2 3 8" xfId="19977" xr:uid="{00000000-0005-0000-0000-000062360000}"/>
    <cellStyle name="注释 3 3 2 4" xfId="3004" xr:uid="{00000000-0005-0000-0000-000063360000}"/>
    <cellStyle name="注释 3 3 2 4 2" xfId="11741" xr:uid="{00000000-0005-0000-0000-000064360000}"/>
    <cellStyle name="注释 3 3 2 4 3" xfId="14501" xr:uid="{00000000-0005-0000-0000-000065360000}"/>
    <cellStyle name="注释 3 3 2 4 4" xfId="21549" xr:uid="{00000000-0005-0000-0000-000066360000}"/>
    <cellStyle name="注释 3 3 2 5" xfId="4594" xr:uid="{00000000-0005-0000-0000-000067360000}"/>
    <cellStyle name="注释 3 3 2 5 2" xfId="12908" xr:uid="{00000000-0005-0000-0000-000068360000}"/>
    <cellStyle name="注释 3 3 2 5 3" xfId="10398" xr:uid="{00000000-0005-0000-0000-000069360000}"/>
    <cellStyle name="注释 3 3 2 5 4" xfId="20446" xr:uid="{00000000-0005-0000-0000-00006A360000}"/>
    <cellStyle name="注释 3 3 2 6" xfId="6714" xr:uid="{00000000-0005-0000-0000-00006B360000}"/>
    <cellStyle name="注释 3 3 2 6 2" xfId="14357" xr:uid="{00000000-0005-0000-0000-00006C360000}"/>
    <cellStyle name="注释 3 3 2 6 3" xfId="17083" xr:uid="{00000000-0005-0000-0000-00006D360000}"/>
    <cellStyle name="注释 3 3 2 6 4" xfId="21266" xr:uid="{00000000-0005-0000-0000-00006E360000}"/>
    <cellStyle name="注释 3 3 2 7" xfId="10320" xr:uid="{00000000-0005-0000-0000-00006F360000}"/>
    <cellStyle name="注释 3 3 2 8" xfId="15420" xr:uid="{00000000-0005-0000-0000-000070360000}"/>
    <cellStyle name="注释 3 3 2 9" xfId="20807" xr:uid="{00000000-0005-0000-0000-000071360000}"/>
    <cellStyle name="注释 3 3 3" xfId="1098" xr:uid="{00000000-0005-0000-0000-000072360000}"/>
    <cellStyle name="注释 3 3 3 2" xfId="1225" xr:uid="{00000000-0005-0000-0000-000073360000}"/>
    <cellStyle name="注释 3 3 3 2 2" xfId="2273" xr:uid="{00000000-0005-0000-0000-000074360000}"/>
    <cellStyle name="注释 3 3 3 2 2 2" xfId="3880" xr:uid="{00000000-0005-0000-0000-000075360000}"/>
    <cellStyle name="注释 3 3 3 2 2 2 2" xfId="12386" xr:uid="{00000000-0005-0000-0000-000076360000}"/>
    <cellStyle name="注释 3 3 3 2 2 2 3" xfId="10012" xr:uid="{00000000-0005-0000-0000-000077360000}"/>
    <cellStyle name="注释 3 3 3 2 2 2 4" xfId="22347" xr:uid="{00000000-0005-0000-0000-000078360000}"/>
    <cellStyle name="注释 3 3 3 2 2 3" xfId="5470" xr:uid="{00000000-0005-0000-0000-000079360000}"/>
    <cellStyle name="注释 3 3 3 2 2 3 2" xfId="13577" xr:uid="{00000000-0005-0000-0000-00007A360000}"/>
    <cellStyle name="注释 3 3 3 2 2 3 3" xfId="16656" xr:uid="{00000000-0005-0000-0000-00007B360000}"/>
    <cellStyle name="注释 3 3 3 2 2 3 4" xfId="18988" xr:uid="{00000000-0005-0000-0000-00007C360000}"/>
    <cellStyle name="注释 3 3 3 2 2 4" xfId="8139" xr:uid="{00000000-0005-0000-0000-00007D360000}"/>
    <cellStyle name="注释 3 3 3 2 2 4 2" xfId="15223" xr:uid="{00000000-0005-0000-0000-00007E360000}"/>
    <cellStyle name="注释 3 3 3 2 2 4 3" xfId="17430" xr:uid="{00000000-0005-0000-0000-00007F360000}"/>
    <cellStyle name="注释 3 3 3 2 2 4 4" xfId="18862" xr:uid="{00000000-0005-0000-0000-000080360000}"/>
    <cellStyle name="注释 3 3 3 2 2 5" xfId="9124" xr:uid="{00000000-0005-0000-0000-000081360000}"/>
    <cellStyle name="注释 3 3 3 2 2 5 2" xfId="15935" xr:uid="{00000000-0005-0000-0000-000082360000}"/>
    <cellStyle name="注释 3 3 3 2 2 5 3" xfId="18026" xr:uid="{00000000-0005-0000-0000-000083360000}"/>
    <cellStyle name="注释 3 3 3 2 2 5 4" xfId="18843" xr:uid="{00000000-0005-0000-0000-000084360000}"/>
    <cellStyle name="注释 3 3 3 2 2 6" xfId="11212" xr:uid="{00000000-0005-0000-0000-000085360000}"/>
    <cellStyle name="注释 3 3 3 2 2 7" xfId="11163" xr:uid="{00000000-0005-0000-0000-000086360000}"/>
    <cellStyle name="注释 3 3 3 2 2 8" xfId="19081" xr:uid="{00000000-0005-0000-0000-000087360000}"/>
    <cellStyle name="注释 3 3 3 2 3" xfId="3251" xr:uid="{00000000-0005-0000-0000-000088360000}"/>
    <cellStyle name="注释 3 3 3 2 3 2" xfId="11950" xr:uid="{00000000-0005-0000-0000-000089360000}"/>
    <cellStyle name="注释 3 3 3 2 3 3" xfId="9982" xr:uid="{00000000-0005-0000-0000-00008A360000}"/>
    <cellStyle name="注释 3 3 3 2 3 4" xfId="22377" xr:uid="{00000000-0005-0000-0000-00008B360000}"/>
    <cellStyle name="注释 3 3 3 2 4" xfId="4841" xr:uid="{00000000-0005-0000-0000-00008C360000}"/>
    <cellStyle name="注释 3 3 3 2 4 2" xfId="13114" xr:uid="{00000000-0005-0000-0000-00008D360000}"/>
    <cellStyle name="注释 3 3 3 2 4 3" xfId="12982" xr:uid="{00000000-0005-0000-0000-00008E360000}"/>
    <cellStyle name="注释 3 3 3 2 4 4" xfId="19789" xr:uid="{00000000-0005-0000-0000-00008F360000}"/>
    <cellStyle name="注释 3 3 3 2 5" xfId="7144" xr:uid="{00000000-0005-0000-0000-000090360000}"/>
    <cellStyle name="注释 3 3 3 2 5 2" xfId="14648" xr:uid="{00000000-0005-0000-0000-000091360000}"/>
    <cellStyle name="注释 3 3 3 2 5 3" xfId="17192" xr:uid="{00000000-0005-0000-0000-000092360000}"/>
    <cellStyle name="注释 3 3 3 2 5 4" xfId="22102" xr:uid="{00000000-0005-0000-0000-000093360000}"/>
    <cellStyle name="注释 3 3 3 2 6" xfId="10613" xr:uid="{00000000-0005-0000-0000-000094360000}"/>
    <cellStyle name="注释 3 3 3 2 7" xfId="13585" xr:uid="{00000000-0005-0000-0000-000095360000}"/>
    <cellStyle name="注释 3 3 3 2 8" xfId="20803" xr:uid="{00000000-0005-0000-0000-000096360000}"/>
    <cellStyle name="注释 3 3 3 3" xfId="2272" xr:uid="{00000000-0005-0000-0000-000097360000}"/>
    <cellStyle name="注释 3 3 3 3 2" xfId="3879" xr:uid="{00000000-0005-0000-0000-000098360000}"/>
    <cellStyle name="注释 3 3 3 3 2 2" xfId="12385" xr:uid="{00000000-0005-0000-0000-000099360000}"/>
    <cellStyle name="注释 3 3 3 3 2 3" xfId="14072" xr:uid="{00000000-0005-0000-0000-00009A360000}"/>
    <cellStyle name="注释 3 3 3 3 2 4" xfId="20178" xr:uid="{00000000-0005-0000-0000-00009B360000}"/>
    <cellStyle name="注释 3 3 3 3 3" xfId="5469" xr:uid="{00000000-0005-0000-0000-00009C360000}"/>
    <cellStyle name="注释 3 3 3 3 3 2" xfId="13576" xr:uid="{00000000-0005-0000-0000-00009D360000}"/>
    <cellStyle name="注释 3 3 3 3 3 3" xfId="16655" xr:uid="{00000000-0005-0000-0000-00009E360000}"/>
    <cellStyle name="注释 3 3 3 3 3 4" xfId="21446" xr:uid="{00000000-0005-0000-0000-00009F360000}"/>
    <cellStyle name="注释 3 3 3 3 4" xfId="8138" xr:uid="{00000000-0005-0000-0000-0000A0360000}"/>
    <cellStyle name="注释 3 3 3 3 4 2" xfId="15222" xr:uid="{00000000-0005-0000-0000-0000A1360000}"/>
    <cellStyle name="注释 3 3 3 3 4 3" xfId="17429" xr:uid="{00000000-0005-0000-0000-0000A2360000}"/>
    <cellStyle name="注释 3 3 3 3 4 4" xfId="19029" xr:uid="{00000000-0005-0000-0000-0000A3360000}"/>
    <cellStyle name="注释 3 3 3 3 5" xfId="9123" xr:uid="{00000000-0005-0000-0000-0000A4360000}"/>
    <cellStyle name="注释 3 3 3 3 5 2" xfId="15934" xr:uid="{00000000-0005-0000-0000-0000A5360000}"/>
    <cellStyle name="注释 3 3 3 3 5 3" xfId="18025" xr:uid="{00000000-0005-0000-0000-0000A6360000}"/>
    <cellStyle name="注释 3 3 3 3 5 4" xfId="18929" xr:uid="{00000000-0005-0000-0000-0000A7360000}"/>
    <cellStyle name="注释 3 3 3 3 6" xfId="11211" xr:uid="{00000000-0005-0000-0000-0000A8360000}"/>
    <cellStyle name="注释 3 3 3 3 7" xfId="15177" xr:uid="{00000000-0005-0000-0000-0000A9360000}"/>
    <cellStyle name="注释 3 3 3 3 8" xfId="19111" xr:uid="{00000000-0005-0000-0000-0000AA360000}"/>
    <cellStyle name="注释 3 3 3 4" xfId="3173" xr:uid="{00000000-0005-0000-0000-0000AB360000}"/>
    <cellStyle name="注释 3 3 3 4 2" xfId="11888" xr:uid="{00000000-0005-0000-0000-0000AC360000}"/>
    <cellStyle name="注释 3 3 3 4 3" xfId="14185" xr:uid="{00000000-0005-0000-0000-0000AD360000}"/>
    <cellStyle name="注释 3 3 3 4 4" xfId="20597" xr:uid="{00000000-0005-0000-0000-0000AE360000}"/>
    <cellStyle name="注释 3 3 3 5" xfId="4763" xr:uid="{00000000-0005-0000-0000-0000AF360000}"/>
    <cellStyle name="注释 3 3 3 5 2" xfId="13053" xr:uid="{00000000-0005-0000-0000-0000B0360000}"/>
    <cellStyle name="注释 3 3 3 5 3" xfId="14960" xr:uid="{00000000-0005-0000-0000-0000B1360000}"/>
    <cellStyle name="注释 3 3 3 5 4" xfId="19063" xr:uid="{00000000-0005-0000-0000-0000B2360000}"/>
    <cellStyle name="注释 3 3 3 6" xfId="7019" xr:uid="{00000000-0005-0000-0000-0000B3360000}"/>
    <cellStyle name="注释 3 3 3 6 2" xfId="14566" xr:uid="{00000000-0005-0000-0000-0000B4360000}"/>
    <cellStyle name="注释 3 3 3 6 3" xfId="17148" xr:uid="{00000000-0005-0000-0000-0000B5360000}"/>
    <cellStyle name="注释 3 3 3 6 4" xfId="21026" xr:uid="{00000000-0005-0000-0000-0000B6360000}"/>
    <cellStyle name="注释 3 3 3 7" xfId="10531" xr:uid="{00000000-0005-0000-0000-0000B7360000}"/>
    <cellStyle name="注释 3 3 3 8" xfId="15259" xr:uid="{00000000-0005-0000-0000-0000B8360000}"/>
    <cellStyle name="注释 3 3 3 9" xfId="21762" xr:uid="{00000000-0005-0000-0000-0000B9360000}"/>
    <cellStyle name="注释 3 3 4" xfId="1223" xr:uid="{00000000-0005-0000-0000-0000BA360000}"/>
    <cellStyle name="注释 3 3 4 2" xfId="2274" xr:uid="{00000000-0005-0000-0000-0000BB360000}"/>
    <cellStyle name="注释 3 3 4 2 2" xfId="3881" xr:uid="{00000000-0005-0000-0000-0000BC360000}"/>
    <cellStyle name="注释 3 3 4 2 2 2" xfId="12387" xr:uid="{00000000-0005-0000-0000-0000BD360000}"/>
    <cellStyle name="注释 3 3 4 2 2 3" xfId="10011" xr:uid="{00000000-0005-0000-0000-0000BE360000}"/>
    <cellStyle name="注释 3 3 4 2 2 4" xfId="21203" xr:uid="{00000000-0005-0000-0000-0000BF360000}"/>
    <cellStyle name="注释 3 3 4 2 3" xfId="5471" xr:uid="{00000000-0005-0000-0000-0000C0360000}"/>
    <cellStyle name="注释 3 3 4 2 3 2" xfId="13578" xr:uid="{00000000-0005-0000-0000-0000C1360000}"/>
    <cellStyle name="注释 3 3 4 2 3 3" xfId="16657" xr:uid="{00000000-0005-0000-0000-0000C2360000}"/>
    <cellStyle name="注释 3 3 4 2 3 4" xfId="21442" xr:uid="{00000000-0005-0000-0000-0000C3360000}"/>
    <cellStyle name="注释 3 3 4 2 4" xfId="8140" xr:uid="{00000000-0005-0000-0000-0000C4360000}"/>
    <cellStyle name="注释 3 3 4 2 4 2" xfId="15224" xr:uid="{00000000-0005-0000-0000-0000C5360000}"/>
    <cellStyle name="注释 3 3 4 2 4 3" xfId="17431" xr:uid="{00000000-0005-0000-0000-0000C6360000}"/>
    <cellStyle name="注释 3 3 4 2 4 4" xfId="18861" xr:uid="{00000000-0005-0000-0000-0000C7360000}"/>
    <cellStyle name="注释 3 3 4 2 5" xfId="9125" xr:uid="{00000000-0005-0000-0000-0000C8360000}"/>
    <cellStyle name="注释 3 3 4 2 5 2" xfId="15936" xr:uid="{00000000-0005-0000-0000-0000C9360000}"/>
    <cellStyle name="注释 3 3 4 2 5 3" xfId="18027" xr:uid="{00000000-0005-0000-0000-0000CA360000}"/>
    <cellStyle name="注释 3 3 4 2 5 4" xfId="21292" xr:uid="{00000000-0005-0000-0000-0000CB360000}"/>
    <cellStyle name="注释 3 3 4 2 6" xfId="11213" xr:uid="{00000000-0005-0000-0000-0000CC360000}"/>
    <cellStyle name="注释 3 3 4 2 7" xfId="14536" xr:uid="{00000000-0005-0000-0000-0000CD360000}"/>
    <cellStyle name="注释 3 3 4 2 8" xfId="21508" xr:uid="{00000000-0005-0000-0000-0000CE360000}"/>
    <cellStyle name="注释 3 3 4 3" xfId="3249" xr:uid="{00000000-0005-0000-0000-0000CF360000}"/>
    <cellStyle name="注释 3 3 4 3 2" xfId="11948" xr:uid="{00000000-0005-0000-0000-0000D0360000}"/>
    <cellStyle name="注释 3 3 4 3 3" xfId="10112" xr:uid="{00000000-0005-0000-0000-0000D1360000}"/>
    <cellStyle name="注释 3 3 4 3 4" xfId="20189" xr:uid="{00000000-0005-0000-0000-0000D2360000}"/>
    <cellStyle name="注释 3 3 4 4" xfId="4839" xr:uid="{00000000-0005-0000-0000-0000D3360000}"/>
    <cellStyle name="注释 3 3 4 4 2" xfId="13112" xr:uid="{00000000-0005-0000-0000-0000D4360000}"/>
    <cellStyle name="注释 3 3 4 4 3" xfId="10931" xr:uid="{00000000-0005-0000-0000-0000D5360000}"/>
    <cellStyle name="注释 3 3 4 4 4" xfId="21079" xr:uid="{00000000-0005-0000-0000-0000D6360000}"/>
    <cellStyle name="注释 3 3 4 5" xfId="7142" xr:uid="{00000000-0005-0000-0000-0000D7360000}"/>
    <cellStyle name="注释 3 3 4 5 2" xfId="14646" xr:uid="{00000000-0005-0000-0000-0000D8360000}"/>
    <cellStyle name="注释 3 3 4 5 3" xfId="17190" xr:uid="{00000000-0005-0000-0000-0000D9360000}"/>
    <cellStyle name="注释 3 3 4 5 4" xfId="22696" xr:uid="{00000000-0005-0000-0000-0000DA360000}"/>
    <cellStyle name="注释 3 3 4 6" xfId="10611" xr:uid="{00000000-0005-0000-0000-0000DB360000}"/>
    <cellStyle name="注释 3 3 4 7" xfId="14154" xr:uid="{00000000-0005-0000-0000-0000DC360000}"/>
    <cellStyle name="注释 3 3 4 8" xfId="19880" xr:uid="{00000000-0005-0000-0000-0000DD360000}"/>
    <cellStyle name="注释 3 3 5" xfId="2269" xr:uid="{00000000-0005-0000-0000-0000DE360000}"/>
    <cellStyle name="注释 3 3 5 2" xfId="3876" xr:uid="{00000000-0005-0000-0000-0000DF360000}"/>
    <cellStyle name="注释 3 3 5 2 2" xfId="12382" xr:uid="{00000000-0005-0000-0000-0000E0360000}"/>
    <cellStyle name="注释 3 3 5 2 3" xfId="16607" xr:uid="{00000000-0005-0000-0000-0000E1360000}"/>
    <cellStyle name="注释 3 3 5 2 4" xfId="19408" xr:uid="{00000000-0005-0000-0000-0000E2360000}"/>
    <cellStyle name="注释 3 3 5 3" xfId="5466" xr:uid="{00000000-0005-0000-0000-0000E3360000}"/>
    <cellStyle name="注释 3 3 5 3 2" xfId="13573" xr:uid="{00000000-0005-0000-0000-0000E4360000}"/>
    <cellStyle name="注释 3 3 5 3 3" xfId="16652" xr:uid="{00000000-0005-0000-0000-0000E5360000}"/>
    <cellStyle name="注释 3 3 5 3 4" xfId="19461" xr:uid="{00000000-0005-0000-0000-0000E6360000}"/>
    <cellStyle name="注释 3 3 5 4" xfId="8135" xr:uid="{00000000-0005-0000-0000-0000E7360000}"/>
    <cellStyle name="注释 3 3 5 4 2" xfId="15219" xr:uid="{00000000-0005-0000-0000-0000E8360000}"/>
    <cellStyle name="注释 3 3 5 4 3" xfId="17426" xr:uid="{00000000-0005-0000-0000-0000E9360000}"/>
    <cellStyle name="注释 3 3 5 4 4" xfId="21620" xr:uid="{00000000-0005-0000-0000-0000EA360000}"/>
    <cellStyle name="注释 3 3 5 5" xfId="9120" xr:uid="{00000000-0005-0000-0000-0000EB360000}"/>
    <cellStyle name="注释 3 3 5 5 2" xfId="15931" xr:uid="{00000000-0005-0000-0000-0000EC360000}"/>
    <cellStyle name="注释 3 3 5 5 3" xfId="18022" xr:uid="{00000000-0005-0000-0000-0000ED360000}"/>
    <cellStyle name="注释 3 3 5 5 4" xfId="20279" xr:uid="{00000000-0005-0000-0000-0000EE360000}"/>
    <cellStyle name="注释 3 3 5 6" xfId="11208" xr:uid="{00000000-0005-0000-0000-0000EF360000}"/>
    <cellStyle name="注释 3 3 5 7" xfId="10481" xr:uid="{00000000-0005-0000-0000-0000F0360000}"/>
    <cellStyle name="注释 3 3 5 8" xfId="20613" xr:uid="{00000000-0005-0000-0000-0000F1360000}"/>
    <cellStyle name="注释 3 3 6" xfId="2926" xr:uid="{00000000-0005-0000-0000-0000F2360000}"/>
    <cellStyle name="注释 3 3 6 2" xfId="11663" xr:uid="{00000000-0005-0000-0000-0000F3360000}"/>
    <cellStyle name="注释 3 3 6 3" xfId="12800" xr:uid="{00000000-0005-0000-0000-0000F4360000}"/>
    <cellStyle name="注释 3 3 6 4" xfId="21041" xr:uid="{00000000-0005-0000-0000-0000F5360000}"/>
    <cellStyle name="注释 3 3 7" xfId="4516" xr:uid="{00000000-0005-0000-0000-0000F6360000}"/>
    <cellStyle name="注释 3 3 7 2" xfId="12830" xr:uid="{00000000-0005-0000-0000-0000F7360000}"/>
    <cellStyle name="注释 3 3 7 3" xfId="14985" xr:uid="{00000000-0005-0000-0000-0000F8360000}"/>
    <cellStyle name="注释 3 3 7 4" xfId="19417" xr:uid="{00000000-0005-0000-0000-0000F9360000}"/>
    <cellStyle name="注释 3 3 8" xfId="6624" xr:uid="{00000000-0005-0000-0000-0000FA360000}"/>
    <cellStyle name="注释 3 3 8 2" xfId="14279" xr:uid="{00000000-0005-0000-0000-0000FB360000}"/>
    <cellStyle name="注释 3 3 8 3" xfId="17021" xr:uid="{00000000-0005-0000-0000-0000FC360000}"/>
    <cellStyle name="注释 3 3 8 4" xfId="20854" xr:uid="{00000000-0005-0000-0000-0000FD360000}"/>
    <cellStyle name="注释 3 3 9" xfId="8796" xr:uid="{00000000-0005-0000-0000-0000FE360000}"/>
    <cellStyle name="注释 3 3 9 2" xfId="15638" xr:uid="{00000000-0005-0000-0000-0000FF360000}"/>
    <cellStyle name="注释 3 3 9 3" xfId="17812" xr:uid="{00000000-0005-0000-0000-000000370000}"/>
    <cellStyle name="注释 3 3 9 4" xfId="20702" xr:uid="{00000000-0005-0000-0000-000001370000}"/>
    <cellStyle name="注释 3 4" xfId="1226" xr:uid="{00000000-0005-0000-0000-000002370000}"/>
    <cellStyle name="注释 3 4 2" xfId="2275" xr:uid="{00000000-0005-0000-0000-000003370000}"/>
    <cellStyle name="注释 3 4 2 2" xfId="3882" xr:uid="{00000000-0005-0000-0000-000004370000}"/>
    <cellStyle name="注释 3 4 2 2 2" xfId="12388" xr:uid="{00000000-0005-0000-0000-000005370000}"/>
    <cellStyle name="注释 3 4 2 2 3" xfId="10010" xr:uid="{00000000-0005-0000-0000-000006370000}"/>
    <cellStyle name="注释 3 4 2 2 4" xfId="20562" xr:uid="{00000000-0005-0000-0000-000007370000}"/>
    <cellStyle name="注释 3 4 2 3" xfId="5472" xr:uid="{00000000-0005-0000-0000-000008370000}"/>
    <cellStyle name="注释 3 4 2 3 2" xfId="13579" xr:uid="{00000000-0005-0000-0000-000009370000}"/>
    <cellStyle name="注释 3 4 2 3 3" xfId="16658" xr:uid="{00000000-0005-0000-0000-00000A370000}"/>
    <cellStyle name="注释 3 4 2 3 4" xfId="18984" xr:uid="{00000000-0005-0000-0000-00000B370000}"/>
    <cellStyle name="注释 3 4 2 4" xfId="8141" xr:uid="{00000000-0005-0000-0000-00000C370000}"/>
    <cellStyle name="注释 3 4 2 4 2" xfId="15225" xr:uid="{00000000-0005-0000-0000-00000D370000}"/>
    <cellStyle name="注释 3 4 2 4 3" xfId="17432" xr:uid="{00000000-0005-0000-0000-00000E370000}"/>
    <cellStyle name="注释 3 4 2 4 4" xfId="18860" xr:uid="{00000000-0005-0000-0000-00000F370000}"/>
    <cellStyle name="注释 3 4 2 5" xfId="9126" xr:uid="{00000000-0005-0000-0000-000010370000}"/>
    <cellStyle name="注释 3 4 2 5 2" xfId="15937" xr:uid="{00000000-0005-0000-0000-000011370000}"/>
    <cellStyle name="注释 3 4 2 5 3" xfId="18028" xr:uid="{00000000-0005-0000-0000-000012370000}"/>
    <cellStyle name="注释 3 4 2 5 4" xfId="21291" xr:uid="{00000000-0005-0000-0000-000013370000}"/>
    <cellStyle name="注释 3 4 2 6" xfId="11214" xr:uid="{00000000-0005-0000-0000-000014370000}"/>
    <cellStyle name="注释 3 4 2 7" xfId="10498" xr:uid="{00000000-0005-0000-0000-000015370000}"/>
    <cellStyle name="注释 3 4 2 8" xfId="20635" xr:uid="{00000000-0005-0000-0000-000016370000}"/>
    <cellStyle name="注释 3 4 3" xfId="3252" xr:uid="{00000000-0005-0000-0000-000017370000}"/>
    <cellStyle name="注释 3 4 3 2" xfId="11951" xr:uid="{00000000-0005-0000-0000-000018370000}"/>
    <cellStyle name="注释 3 4 3 3" xfId="10065" xr:uid="{00000000-0005-0000-0000-000019370000}"/>
    <cellStyle name="注释 3 4 3 4" xfId="21234" xr:uid="{00000000-0005-0000-0000-00001A370000}"/>
    <cellStyle name="注释 3 4 4" xfId="4842" xr:uid="{00000000-0005-0000-0000-00001B370000}"/>
    <cellStyle name="注释 3 4 4 2" xfId="13115" xr:uid="{00000000-0005-0000-0000-00001C370000}"/>
    <cellStyle name="注释 3 4 4 3" xfId="11816" xr:uid="{00000000-0005-0000-0000-00001D370000}"/>
    <cellStyle name="注释 3 4 4 4" xfId="19454" xr:uid="{00000000-0005-0000-0000-00001E370000}"/>
    <cellStyle name="注释 3 4 5" xfId="7145" xr:uid="{00000000-0005-0000-0000-00001F370000}"/>
    <cellStyle name="注释 3 4 5 2" xfId="14649" xr:uid="{00000000-0005-0000-0000-000020370000}"/>
    <cellStyle name="注释 3 4 5 3" xfId="17193" xr:uid="{00000000-0005-0000-0000-000021370000}"/>
    <cellStyle name="注释 3 4 5 4" xfId="22744" xr:uid="{00000000-0005-0000-0000-000022370000}"/>
    <cellStyle name="注释 3 4 6" xfId="10614" xr:uid="{00000000-0005-0000-0000-000023370000}"/>
    <cellStyle name="注释 3 4 7" xfId="12394" xr:uid="{00000000-0005-0000-0000-000024370000}"/>
    <cellStyle name="注释 3 4 8" xfId="20158" xr:uid="{00000000-0005-0000-0000-000025370000}"/>
    <cellStyle name="注释 3 5" xfId="1574" xr:uid="{00000000-0005-0000-0000-000026370000}"/>
    <cellStyle name="注释 3 5 2" xfId="2276" xr:uid="{00000000-0005-0000-0000-000027370000}"/>
    <cellStyle name="注释 3 5 2 2" xfId="3883" xr:uid="{00000000-0005-0000-0000-000028370000}"/>
    <cellStyle name="注释 3 5 2 2 2" xfId="12389" xr:uid="{00000000-0005-0000-0000-000029370000}"/>
    <cellStyle name="注释 3 5 2 2 3" xfId="14037" xr:uid="{00000000-0005-0000-0000-00002A370000}"/>
    <cellStyle name="注释 3 5 2 2 4" xfId="19925" xr:uid="{00000000-0005-0000-0000-00002B370000}"/>
    <cellStyle name="注释 3 5 2 3" xfId="5473" xr:uid="{00000000-0005-0000-0000-00002C370000}"/>
    <cellStyle name="注释 3 5 2 3 2" xfId="13580" xr:uid="{00000000-0005-0000-0000-00002D370000}"/>
    <cellStyle name="注释 3 5 2 3 3" xfId="16659" xr:uid="{00000000-0005-0000-0000-00002E370000}"/>
    <cellStyle name="注释 3 5 2 3 4" xfId="18880" xr:uid="{00000000-0005-0000-0000-00002F370000}"/>
    <cellStyle name="注释 3 5 2 4" xfId="8142" xr:uid="{00000000-0005-0000-0000-000030370000}"/>
    <cellStyle name="注释 3 5 2 4 2" xfId="15226" xr:uid="{00000000-0005-0000-0000-000031370000}"/>
    <cellStyle name="注释 3 5 2 4 3" xfId="17433" xr:uid="{00000000-0005-0000-0000-000032370000}"/>
    <cellStyle name="注释 3 5 2 4 4" xfId="21335" xr:uid="{00000000-0005-0000-0000-000033370000}"/>
    <cellStyle name="注释 3 5 2 5" xfId="9127" xr:uid="{00000000-0005-0000-0000-000034370000}"/>
    <cellStyle name="注释 3 5 2 5 2" xfId="15938" xr:uid="{00000000-0005-0000-0000-000035370000}"/>
    <cellStyle name="注释 3 5 2 5 3" xfId="18029" xr:uid="{00000000-0005-0000-0000-000036370000}"/>
    <cellStyle name="注释 3 5 2 5 4" xfId="21290" xr:uid="{00000000-0005-0000-0000-000037370000}"/>
    <cellStyle name="注释 3 5 2 6" xfId="11215" xr:uid="{00000000-0005-0000-0000-000038370000}"/>
    <cellStyle name="注释 3 5 2 7" xfId="10141" xr:uid="{00000000-0005-0000-0000-000039370000}"/>
    <cellStyle name="注释 3 5 2 8" xfId="19998" xr:uid="{00000000-0005-0000-0000-00003A370000}"/>
    <cellStyle name="注释 3 5 3" xfId="3481" xr:uid="{00000000-0005-0000-0000-00003B370000}"/>
    <cellStyle name="注释 3 5 3 2" xfId="12124" xr:uid="{00000000-0005-0000-0000-00003C370000}"/>
    <cellStyle name="注释 3 5 3 3" xfId="14412" xr:uid="{00000000-0005-0000-0000-00003D370000}"/>
    <cellStyle name="注释 3 5 3 4" xfId="21216" xr:uid="{00000000-0005-0000-0000-00003E370000}"/>
    <cellStyle name="注释 3 5 4" xfId="5071" xr:uid="{00000000-0005-0000-0000-00003F370000}"/>
    <cellStyle name="注释 3 5 4 2" xfId="13290" xr:uid="{00000000-0005-0000-0000-000040370000}"/>
    <cellStyle name="注释 3 5 4 3" xfId="10907" xr:uid="{00000000-0005-0000-0000-000041370000}"/>
    <cellStyle name="注释 3 5 4 4" xfId="19763" xr:uid="{00000000-0005-0000-0000-000042370000}"/>
    <cellStyle name="注释 3 5 5" xfId="7491" xr:uid="{00000000-0005-0000-0000-000043370000}"/>
    <cellStyle name="注释 3 5 5 2" xfId="14862" xr:uid="{00000000-0005-0000-0000-000044370000}"/>
    <cellStyle name="注释 3 5 5 3" xfId="17354" xr:uid="{00000000-0005-0000-0000-000045370000}"/>
    <cellStyle name="注释 3 5 5 4" xfId="19031" xr:uid="{00000000-0005-0000-0000-000046370000}"/>
    <cellStyle name="注释 3 5 6" xfId="10833" xr:uid="{00000000-0005-0000-0000-000047370000}"/>
    <cellStyle name="注释 3 5 7" xfId="11218" xr:uid="{00000000-0005-0000-0000-000048370000}"/>
    <cellStyle name="注释 3 5 8" xfId="22602" xr:uid="{00000000-0005-0000-0000-000049370000}"/>
    <cellStyle name="注释 3 6" xfId="1693" xr:uid="{00000000-0005-0000-0000-00004A370000}"/>
    <cellStyle name="注释 3 6 2" xfId="2277" xr:uid="{00000000-0005-0000-0000-00004B370000}"/>
    <cellStyle name="注释 3 6 2 2" xfId="3884" xr:uid="{00000000-0005-0000-0000-00004C370000}"/>
    <cellStyle name="注释 3 6 2 2 2" xfId="12390" xr:uid="{00000000-0005-0000-0000-00004D370000}"/>
    <cellStyle name="注释 3 6 2 2 3" xfId="10009" xr:uid="{00000000-0005-0000-0000-00004E370000}"/>
    <cellStyle name="注释 3 6 2 2 4" xfId="19347" xr:uid="{00000000-0005-0000-0000-00004F370000}"/>
    <cellStyle name="注释 3 6 2 3" xfId="5474" xr:uid="{00000000-0005-0000-0000-000050370000}"/>
    <cellStyle name="注释 3 6 2 3 2" xfId="13581" xr:uid="{00000000-0005-0000-0000-000051370000}"/>
    <cellStyle name="注释 3 6 2 3 3" xfId="16660" xr:uid="{00000000-0005-0000-0000-000052370000}"/>
    <cellStyle name="注释 3 6 2 3 4" xfId="21347" xr:uid="{00000000-0005-0000-0000-000053370000}"/>
    <cellStyle name="注释 3 6 2 4" xfId="8143" xr:uid="{00000000-0005-0000-0000-000054370000}"/>
    <cellStyle name="注释 3 6 2 4 2" xfId="15227" xr:uid="{00000000-0005-0000-0000-000055370000}"/>
    <cellStyle name="注释 3 6 2 4 3" xfId="17434" xr:uid="{00000000-0005-0000-0000-000056370000}"/>
    <cellStyle name="注释 3 6 2 4 4" xfId="21659" xr:uid="{00000000-0005-0000-0000-000057370000}"/>
    <cellStyle name="注释 3 6 2 5" xfId="9128" xr:uid="{00000000-0005-0000-0000-000058370000}"/>
    <cellStyle name="注释 3 6 2 5 2" xfId="15939" xr:uid="{00000000-0005-0000-0000-000059370000}"/>
    <cellStyle name="注释 3 6 2 5 3" xfId="18030" xr:uid="{00000000-0005-0000-0000-00005A370000}"/>
    <cellStyle name="注释 3 6 2 5 4" xfId="18815" xr:uid="{00000000-0005-0000-0000-00005B370000}"/>
    <cellStyle name="注释 3 6 2 6" xfId="11216" xr:uid="{00000000-0005-0000-0000-00005C370000}"/>
    <cellStyle name="注释 3 6 2 7" xfId="14191" xr:uid="{00000000-0005-0000-0000-00005D370000}"/>
    <cellStyle name="注释 3 6 2 8" xfId="22676" xr:uid="{00000000-0005-0000-0000-00005E370000}"/>
    <cellStyle name="注释 3 6 3" xfId="3495" xr:uid="{00000000-0005-0000-0000-00005F370000}"/>
    <cellStyle name="注释 3 6 3 2" xfId="12138" xr:uid="{00000000-0005-0000-0000-000060370000}"/>
    <cellStyle name="注释 3 6 3 3" xfId="15834" xr:uid="{00000000-0005-0000-0000-000061370000}"/>
    <cellStyle name="注释 3 6 3 4" xfId="20670" xr:uid="{00000000-0005-0000-0000-000062370000}"/>
    <cellStyle name="注释 3 6 4" xfId="5085" xr:uid="{00000000-0005-0000-0000-000063370000}"/>
    <cellStyle name="注释 3 6 4 2" xfId="13304" xr:uid="{00000000-0005-0000-0000-000064370000}"/>
    <cellStyle name="注释 3 6 4 3" xfId="10905" xr:uid="{00000000-0005-0000-0000-000065370000}"/>
    <cellStyle name="注释 3 6 4 4" xfId="19470" xr:uid="{00000000-0005-0000-0000-000066370000}"/>
    <cellStyle name="注释 3 6 5" xfId="7606" xr:uid="{00000000-0005-0000-0000-000067370000}"/>
    <cellStyle name="注释 3 6 5 2" xfId="14910" xr:uid="{00000000-0005-0000-0000-000068370000}"/>
    <cellStyle name="注释 3 6 5 3" xfId="17365" xr:uid="{00000000-0005-0000-0000-000069370000}"/>
    <cellStyle name="注释 3 6 5 4" xfId="19656" xr:uid="{00000000-0005-0000-0000-00006A370000}"/>
    <cellStyle name="注释 3 6 6" xfId="10882" xr:uid="{00000000-0005-0000-0000-00006B370000}"/>
    <cellStyle name="注释 3 6 7" xfId="62" xr:uid="{00000000-0005-0000-0000-00006C370000}"/>
    <cellStyle name="注释 3 6 8" xfId="20663" xr:uid="{00000000-0005-0000-0000-00006D370000}"/>
    <cellStyle name="注释 3 7" xfId="2257" xr:uid="{00000000-0005-0000-0000-00006E370000}"/>
    <cellStyle name="注释 3 7 2" xfId="3864" xr:uid="{00000000-0005-0000-0000-00006F370000}"/>
    <cellStyle name="注释 3 7 2 2" xfId="12370" xr:uid="{00000000-0005-0000-0000-000070370000}"/>
    <cellStyle name="注释 3 7 2 3" xfId="16599" xr:uid="{00000000-0005-0000-0000-000071370000}"/>
    <cellStyle name="注释 3 7 2 4" xfId="19924" xr:uid="{00000000-0005-0000-0000-000072370000}"/>
    <cellStyle name="注释 3 7 3" xfId="5454" xr:uid="{00000000-0005-0000-0000-000073370000}"/>
    <cellStyle name="注释 3 7 3 2" xfId="13561" xr:uid="{00000000-0005-0000-0000-000074370000}"/>
    <cellStyle name="注释 3 7 3 3" xfId="16640" xr:uid="{00000000-0005-0000-0000-000075370000}"/>
    <cellStyle name="注释 3 7 3 4" xfId="21459" xr:uid="{00000000-0005-0000-0000-000076370000}"/>
    <cellStyle name="注释 3 7 4" xfId="8123" xr:uid="{00000000-0005-0000-0000-000077370000}"/>
    <cellStyle name="注释 3 7 4 2" xfId="15207" xr:uid="{00000000-0005-0000-0000-000078370000}"/>
    <cellStyle name="注释 3 7 4 3" xfId="17414" xr:uid="{00000000-0005-0000-0000-000079370000}"/>
    <cellStyle name="注释 3 7 4 4" xfId="21336" xr:uid="{00000000-0005-0000-0000-00007A370000}"/>
    <cellStyle name="注释 3 7 5" xfId="9108" xr:uid="{00000000-0005-0000-0000-00007B370000}"/>
    <cellStyle name="注释 3 7 5 2" xfId="15919" xr:uid="{00000000-0005-0000-0000-00007C370000}"/>
    <cellStyle name="注释 3 7 5 3" xfId="18010" xr:uid="{00000000-0005-0000-0000-00007D370000}"/>
    <cellStyle name="注释 3 7 5 4" xfId="19569" xr:uid="{00000000-0005-0000-0000-00007E370000}"/>
    <cellStyle name="注释 3 7 6" xfId="11196" xr:uid="{00000000-0005-0000-0000-00007F370000}"/>
    <cellStyle name="注释 3 7 7" xfId="14093" xr:uid="{00000000-0005-0000-0000-000080370000}"/>
    <cellStyle name="注释 3 7 8" xfId="20028" xr:uid="{00000000-0005-0000-0000-000081370000}"/>
    <cellStyle name="注释 3 8" xfId="2872" xr:uid="{00000000-0005-0000-0000-000082370000}"/>
    <cellStyle name="注释 3 8 2" xfId="11610" xr:uid="{00000000-0005-0000-0000-000083370000}"/>
    <cellStyle name="注释 3 8 3" xfId="11128" xr:uid="{00000000-0005-0000-0000-000084370000}"/>
    <cellStyle name="注释 3 8 4" xfId="21044" xr:uid="{00000000-0005-0000-0000-000085370000}"/>
    <cellStyle name="注释 3 9" xfId="4462" xr:uid="{00000000-0005-0000-0000-000086370000}"/>
    <cellStyle name="注释 3 9 2" xfId="12777" xr:uid="{00000000-0005-0000-0000-000087370000}"/>
    <cellStyle name="注释 3 9 3" xfId="14991" xr:uid="{00000000-0005-0000-0000-000088370000}"/>
    <cellStyle name="注释 3 9 4" xfId="21098" xr:uid="{00000000-0005-0000-0000-000089370000}"/>
    <cellStyle name="百分比 3" xfId="547" xr:uid="{00000000-0005-0000-0000-00008A370000}"/>
    <cellStyle name="百分比 3 2" xfId="6543" xr:uid="{00000000-0005-0000-0000-00008B370000}"/>
    <cellStyle name="百分比 4" xfId="548" xr:uid="{00000000-0005-0000-0000-00008C370000}"/>
    <cellStyle name="百分比 4 2" xfId="6544" xr:uid="{00000000-0005-0000-0000-00008D370000}"/>
    <cellStyle name="百分比 5" xfId="549" xr:uid="{00000000-0005-0000-0000-00008E370000}"/>
    <cellStyle name="百分比 5 2" xfId="6545" xr:uid="{00000000-0005-0000-0000-00008F370000}"/>
    <cellStyle name="解释性文本 2" xfId="266" xr:uid="{00000000-0005-0000-0000-000090370000}"/>
    <cellStyle name="解释性文本 2 2" xfId="361" xr:uid="{00000000-0005-0000-0000-000091370000}"/>
    <cellStyle name="解释性文本 2 2 2" xfId="1300" xr:uid="{00000000-0005-0000-0000-000092370000}"/>
    <cellStyle name="解释性文本 2 2 2 2" xfId="2436" xr:uid="{00000000-0005-0000-0000-000093370000}"/>
    <cellStyle name="解释性文本 2 2 2 2 2" xfId="3995" xr:uid="{00000000-0005-0000-0000-000094370000}"/>
    <cellStyle name="解释性文本 2 2 2 2 3" xfId="5585" xr:uid="{00000000-0005-0000-0000-000095370000}"/>
    <cellStyle name="解释性文本 2 2 2 2 4" xfId="8290" xr:uid="{00000000-0005-0000-0000-000096370000}"/>
    <cellStyle name="解释性文本 2 2 2 3" xfId="3286" xr:uid="{00000000-0005-0000-0000-000097370000}"/>
    <cellStyle name="解释性文本 2 2 2 4" xfId="4876" xr:uid="{00000000-0005-0000-0000-000098370000}"/>
    <cellStyle name="解释性文本 2 2 2 5" xfId="7217" xr:uid="{00000000-0005-0000-0000-000099370000}"/>
    <cellStyle name="解释性文本 2 2 3" xfId="2435" xr:uid="{00000000-0005-0000-0000-00009A370000}"/>
    <cellStyle name="解释性文本 2 2 3 2" xfId="3994" xr:uid="{00000000-0005-0000-0000-00009B370000}"/>
    <cellStyle name="解释性文本 2 2 3 3" xfId="5584" xr:uid="{00000000-0005-0000-0000-00009C370000}"/>
    <cellStyle name="解释性文本 2 2 3 4" xfId="8289" xr:uid="{00000000-0005-0000-0000-00009D370000}"/>
    <cellStyle name="解释性文本 2 2 4" xfId="6363" xr:uid="{00000000-0005-0000-0000-00009E370000}"/>
    <cellStyle name="解释性文本 2 3" xfId="1299" xr:uid="{00000000-0005-0000-0000-00009F370000}"/>
    <cellStyle name="解释性文本 2 3 2" xfId="2437" xr:uid="{00000000-0005-0000-0000-0000A0370000}"/>
    <cellStyle name="解释性文本 2 3 2 2" xfId="3996" xr:uid="{00000000-0005-0000-0000-0000A1370000}"/>
    <cellStyle name="解释性文本 2 3 2 3" xfId="5586" xr:uid="{00000000-0005-0000-0000-0000A2370000}"/>
    <cellStyle name="解释性文本 2 3 2 4" xfId="8291" xr:uid="{00000000-0005-0000-0000-0000A3370000}"/>
    <cellStyle name="解释性文本 2 3 3" xfId="3285" xr:uid="{00000000-0005-0000-0000-0000A4370000}"/>
    <cellStyle name="解释性文本 2 3 4" xfId="4875" xr:uid="{00000000-0005-0000-0000-0000A5370000}"/>
    <cellStyle name="解释性文本 2 3 5" xfId="7216" xr:uid="{00000000-0005-0000-0000-0000A6370000}"/>
    <cellStyle name="解释性文本 2 4" xfId="1551" xr:uid="{00000000-0005-0000-0000-0000A7370000}"/>
    <cellStyle name="解释性文本 2 4 2" xfId="2438" xr:uid="{00000000-0005-0000-0000-0000A8370000}"/>
    <cellStyle name="解释性文本 2 4 2 2" xfId="3997" xr:uid="{00000000-0005-0000-0000-0000A9370000}"/>
    <cellStyle name="解释性文本 2 4 2 3" xfId="5587" xr:uid="{00000000-0005-0000-0000-0000AA370000}"/>
    <cellStyle name="解释性文本 2 4 2 4" xfId="8292" xr:uid="{00000000-0005-0000-0000-0000AB370000}"/>
    <cellStyle name="解释性文本 2 4 3" xfId="7468" xr:uid="{00000000-0005-0000-0000-0000AC370000}"/>
    <cellStyle name="解释性文本 2 5" xfId="1670" xr:uid="{00000000-0005-0000-0000-0000AD370000}"/>
    <cellStyle name="解释性文本 2 5 2" xfId="2439" xr:uid="{00000000-0005-0000-0000-0000AE370000}"/>
    <cellStyle name="解释性文本 2 5 2 2" xfId="3998" xr:uid="{00000000-0005-0000-0000-0000AF370000}"/>
    <cellStyle name="解释性文本 2 5 2 3" xfId="5588" xr:uid="{00000000-0005-0000-0000-0000B0370000}"/>
    <cellStyle name="解释性文本 2 5 2 4" xfId="8293" xr:uid="{00000000-0005-0000-0000-0000B1370000}"/>
    <cellStyle name="解释性文本 2 5 3" xfId="7583" xr:uid="{00000000-0005-0000-0000-0000B2370000}"/>
    <cellStyle name="解释性文本 2 6" xfId="2434" xr:uid="{00000000-0005-0000-0000-0000B3370000}"/>
    <cellStyle name="解释性文本 2 6 2" xfId="3993" xr:uid="{00000000-0005-0000-0000-0000B4370000}"/>
    <cellStyle name="解释性文本 2 6 3" xfId="5583" xr:uid="{00000000-0005-0000-0000-0000B5370000}"/>
    <cellStyle name="解释性文本 2 6 4" xfId="8288" xr:uid="{00000000-0005-0000-0000-0000B6370000}"/>
    <cellStyle name="解释性文本 2 7" xfId="6277" xr:uid="{00000000-0005-0000-0000-0000B7370000}"/>
    <cellStyle name="解释性文本 3" xfId="267" xr:uid="{00000000-0005-0000-0000-0000B8370000}"/>
    <cellStyle name="解释性文本 3 2" xfId="360" xr:uid="{00000000-0005-0000-0000-0000B9370000}"/>
    <cellStyle name="解释性文本 3 2 2" xfId="1302" xr:uid="{00000000-0005-0000-0000-0000BA370000}"/>
    <cellStyle name="解释性文本 3 2 2 2" xfId="2442" xr:uid="{00000000-0005-0000-0000-0000BB370000}"/>
    <cellStyle name="解释性文本 3 2 2 2 2" xfId="4001" xr:uid="{00000000-0005-0000-0000-0000BC370000}"/>
    <cellStyle name="解释性文本 3 2 2 2 3" xfId="5591" xr:uid="{00000000-0005-0000-0000-0000BD370000}"/>
    <cellStyle name="解释性文本 3 2 2 2 4" xfId="8296" xr:uid="{00000000-0005-0000-0000-0000BE370000}"/>
    <cellStyle name="解释性文本 3 2 2 3" xfId="3288" xr:uid="{00000000-0005-0000-0000-0000BF370000}"/>
    <cellStyle name="解释性文本 3 2 2 4" xfId="4878" xr:uid="{00000000-0005-0000-0000-0000C0370000}"/>
    <cellStyle name="解释性文本 3 2 2 5" xfId="7219" xr:uid="{00000000-0005-0000-0000-0000C1370000}"/>
    <cellStyle name="解释性文本 3 2 3" xfId="2441" xr:uid="{00000000-0005-0000-0000-0000C2370000}"/>
    <cellStyle name="解释性文本 3 2 3 2" xfId="4000" xr:uid="{00000000-0005-0000-0000-0000C3370000}"/>
    <cellStyle name="解释性文本 3 2 3 3" xfId="5590" xr:uid="{00000000-0005-0000-0000-0000C4370000}"/>
    <cellStyle name="解释性文本 3 2 3 4" xfId="8295" xr:uid="{00000000-0005-0000-0000-0000C5370000}"/>
    <cellStyle name="解释性文本 3 2 4" xfId="6362" xr:uid="{00000000-0005-0000-0000-0000C6370000}"/>
    <cellStyle name="解释性文本 3 3" xfId="1301" xr:uid="{00000000-0005-0000-0000-0000C7370000}"/>
    <cellStyle name="解释性文本 3 3 2" xfId="2443" xr:uid="{00000000-0005-0000-0000-0000C8370000}"/>
    <cellStyle name="解释性文本 3 3 2 2" xfId="4002" xr:uid="{00000000-0005-0000-0000-0000C9370000}"/>
    <cellStyle name="解释性文本 3 3 2 3" xfId="5592" xr:uid="{00000000-0005-0000-0000-0000CA370000}"/>
    <cellStyle name="解释性文本 3 3 2 4" xfId="8297" xr:uid="{00000000-0005-0000-0000-0000CB370000}"/>
    <cellStyle name="解释性文本 3 3 3" xfId="3287" xr:uid="{00000000-0005-0000-0000-0000CC370000}"/>
    <cellStyle name="解释性文本 3 3 4" xfId="4877" xr:uid="{00000000-0005-0000-0000-0000CD370000}"/>
    <cellStyle name="解释性文本 3 3 5" xfId="7218" xr:uid="{00000000-0005-0000-0000-0000CE370000}"/>
    <cellStyle name="解释性文本 3 4" xfId="1550" xr:uid="{00000000-0005-0000-0000-0000CF370000}"/>
    <cellStyle name="解释性文本 3 4 2" xfId="2444" xr:uid="{00000000-0005-0000-0000-0000D0370000}"/>
    <cellStyle name="解释性文本 3 4 2 2" xfId="4003" xr:uid="{00000000-0005-0000-0000-0000D1370000}"/>
    <cellStyle name="解释性文本 3 4 2 3" xfId="5593" xr:uid="{00000000-0005-0000-0000-0000D2370000}"/>
    <cellStyle name="解释性文本 3 4 2 4" xfId="8298" xr:uid="{00000000-0005-0000-0000-0000D3370000}"/>
    <cellStyle name="解释性文本 3 4 3" xfId="7467" xr:uid="{00000000-0005-0000-0000-0000D4370000}"/>
    <cellStyle name="解释性文本 3 5" xfId="1669" xr:uid="{00000000-0005-0000-0000-0000D5370000}"/>
    <cellStyle name="解释性文本 3 5 2" xfId="2445" xr:uid="{00000000-0005-0000-0000-0000D6370000}"/>
    <cellStyle name="解释性文本 3 5 2 2" xfId="4004" xr:uid="{00000000-0005-0000-0000-0000D7370000}"/>
    <cellStyle name="解释性文本 3 5 2 3" xfId="5594" xr:uid="{00000000-0005-0000-0000-0000D8370000}"/>
    <cellStyle name="解释性文本 3 5 2 4" xfId="8299" xr:uid="{00000000-0005-0000-0000-0000D9370000}"/>
    <cellStyle name="解释性文本 3 5 3" xfId="7582" xr:uid="{00000000-0005-0000-0000-0000DA370000}"/>
    <cellStyle name="解释性文本 3 6" xfId="2440" xr:uid="{00000000-0005-0000-0000-0000DB370000}"/>
    <cellStyle name="解释性文本 3 6 2" xfId="3999" xr:uid="{00000000-0005-0000-0000-0000DC370000}"/>
    <cellStyle name="解释性文本 3 6 3" xfId="5589" xr:uid="{00000000-0005-0000-0000-0000DD370000}"/>
    <cellStyle name="解释性文本 3 6 4" xfId="8294" xr:uid="{00000000-0005-0000-0000-0000DE370000}"/>
    <cellStyle name="解释性文本 3 7" xfId="6278" xr:uid="{00000000-0005-0000-0000-0000DF370000}"/>
    <cellStyle name="警告文本 2" xfId="276" xr:uid="{00000000-0005-0000-0000-0000E0370000}"/>
    <cellStyle name="警告文本 2 2" xfId="363" xr:uid="{00000000-0005-0000-0000-0000E1370000}"/>
    <cellStyle name="警告文本 2 2 2" xfId="1376" xr:uid="{00000000-0005-0000-0000-0000E2370000}"/>
    <cellStyle name="警告文本 2 2 2 2" xfId="2600" xr:uid="{00000000-0005-0000-0000-0000E3370000}"/>
    <cellStyle name="警告文本 2 2 2 2 2" xfId="4159" xr:uid="{00000000-0005-0000-0000-0000E4370000}"/>
    <cellStyle name="警告文本 2 2 2 2 3" xfId="5749" xr:uid="{00000000-0005-0000-0000-0000E5370000}"/>
    <cellStyle name="警告文本 2 2 2 2 4" xfId="8454" xr:uid="{00000000-0005-0000-0000-0000E6370000}"/>
    <cellStyle name="警告文本 2 2 2 3" xfId="3362" xr:uid="{00000000-0005-0000-0000-0000E7370000}"/>
    <cellStyle name="警告文本 2 2 2 4" xfId="4952" xr:uid="{00000000-0005-0000-0000-0000E8370000}"/>
    <cellStyle name="警告文本 2 2 2 5" xfId="7293" xr:uid="{00000000-0005-0000-0000-0000E9370000}"/>
    <cellStyle name="警告文本 2 2 3" xfId="2599" xr:uid="{00000000-0005-0000-0000-0000EA370000}"/>
    <cellStyle name="警告文本 2 2 3 2" xfId="4158" xr:uid="{00000000-0005-0000-0000-0000EB370000}"/>
    <cellStyle name="警告文本 2 2 3 3" xfId="5748" xr:uid="{00000000-0005-0000-0000-0000EC370000}"/>
    <cellStyle name="警告文本 2 2 3 4" xfId="8453" xr:uid="{00000000-0005-0000-0000-0000ED370000}"/>
    <cellStyle name="警告文本 2 2 4" xfId="6365" xr:uid="{00000000-0005-0000-0000-0000EE370000}"/>
    <cellStyle name="警告文本 2 3" xfId="1375" xr:uid="{00000000-0005-0000-0000-0000EF370000}"/>
    <cellStyle name="警告文本 2 3 2" xfId="2601" xr:uid="{00000000-0005-0000-0000-0000F0370000}"/>
    <cellStyle name="警告文本 2 3 2 2" xfId="4160" xr:uid="{00000000-0005-0000-0000-0000F1370000}"/>
    <cellStyle name="警告文本 2 3 2 3" xfId="5750" xr:uid="{00000000-0005-0000-0000-0000F2370000}"/>
    <cellStyle name="警告文本 2 3 2 4" xfId="8455" xr:uid="{00000000-0005-0000-0000-0000F3370000}"/>
    <cellStyle name="警告文本 2 3 3" xfId="3361" xr:uid="{00000000-0005-0000-0000-0000F4370000}"/>
    <cellStyle name="警告文本 2 3 4" xfId="4951" xr:uid="{00000000-0005-0000-0000-0000F5370000}"/>
    <cellStyle name="警告文本 2 3 5" xfId="7292" xr:uid="{00000000-0005-0000-0000-0000F6370000}"/>
    <cellStyle name="警告文本 2 4" xfId="1553" xr:uid="{00000000-0005-0000-0000-0000F7370000}"/>
    <cellStyle name="警告文本 2 4 2" xfId="2602" xr:uid="{00000000-0005-0000-0000-0000F8370000}"/>
    <cellStyle name="警告文本 2 4 2 2" xfId="4161" xr:uid="{00000000-0005-0000-0000-0000F9370000}"/>
    <cellStyle name="警告文本 2 4 2 3" xfId="5751" xr:uid="{00000000-0005-0000-0000-0000FA370000}"/>
    <cellStyle name="警告文本 2 4 2 4" xfId="8456" xr:uid="{00000000-0005-0000-0000-0000FB370000}"/>
    <cellStyle name="警告文本 2 4 3" xfId="7470" xr:uid="{00000000-0005-0000-0000-0000FC370000}"/>
    <cellStyle name="警告文本 2 5" xfId="1672" xr:uid="{00000000-0005-0000-0000-0000FD370000}"/>
    <cellStyle name="警告文本 2 5 2" xfId="2603" xr:uid="{00000000-0005-0000-0000-0000FE370000}"/>
    <cellStyle name="警告文本 2 5 2 2" xfId="4162" xr:uid="{00000000-0005-0000-0000-0000FF370000}"/>
    <cellStyle name="警告文本 2 5 2 3" xfId="5752" xr:uid="{00000000-0005-0000-0000-000000380000}"/>
    <cellStyle name="警告文本 2 5 2 4" xfId="8457" xr:uid="{00000000-0005-0000-0000-000001380000}"/>
    <cellStyle name="警告文本 2 5 3" xfId="7585" xr:uid="{00000000-0005-0000-0000-000002380000}"/>
    <cellStyle name="警告文本 2 6" xfId="2598" xr:uid="{00000000-0005-0000-0000-000003380000}"/>
    <cellStyle name="警告文本 2 6 2" xfId="4157" xr:uid="{00000000-0005-0000-0000-000004380000}"/>
    <cellStyle name="警告文本 2 6 3" xfId="5747" xr:uid="{00000000-0005-0000-0000-000005380000}"/>
    <cellStyle name="警告文本 2 6 4" xfId="8452" xr:uid="{00000000-0005-0000-0000-000006380000}"/>
    <cellStyle name="警告文本 2 7" xfId="6283" xr:uid="{00000000-0005-0000-0000-000007380000}"/>
    <cellStyle name="警告文本 3" xfId="277" xr:uid="{00000000-0005-0000-0000-000008380000}"/>
    <cellStyle name="警告文本 3 2" xfId="362" xr:uid="{00000000-0005-0000-0000-000009380000}"/>
    <cellStyle name="警告文本 3 2 2" xfId="1378" xr:uid="{00000000-0005-0000-0000-00000A380000}"/>
    <cellStyle name="警告文本 3 2 2 2" xfId="2606" xr:uid="{00000000-0005-0000-0000-00000B380000}"/>
    <cellStyle name="警告文本 3 2 2 2 2" xfId="4165" xr:uid="{00000000-0005-0000-0000-00000C380000}"/>
    <cellStyle name="警告文本 3 2 2 2 3" xfId="5755" xr:uid="{00000000-0005-0000-0000-00000D380000}"/>
    <cellStyle name="警告文本 3 2 2 2 4" xfId="8460" xr:uid="{00000000-0005-0000-0000-00000E380000}"/>
    <cellStyle name="警告文本 3 2 2 3" xfId="3364" xr:uid="{00000000-0005-0000-0000-00000F380000}"/>
    <cellStyle name="警告文本 3 2 2 4" xfId="4954" xr:uid="{00000000-0005-0000-0000-000010380000}"/>
    <cellStyle name="警告文本 3 2 2 5" xfId="7295" xr:uid="{00000000-0005-0000-0000-000011380000}"/>
    <cellStyle name="警告文本 3 2 3" xfId="2605" xr:uid="{00000000-0005-0000-0000-000012380000}"/>
    <cellStyle name="警告文本 3 2 3 2" xfId="4164" xr:uid="{00000000-0005-0000-0000-000013380000}"/>
    <cellStyle name="警告文本 3 2 3 3" xfId="5754" xr:uid="{00000000-0005-0000-0000-000014380000}"/>
    <cellStyle name="警告文本 3 2 3 4" xfId="8459" xr:uid="{00000000-0005-0000-0000-000015380000}"/>
    <cellStyle name="警告文本 3 2 4" xfId="6364" xr:uid="{00000000-0005-0000-0000-000016380000}"/>
    <cellStyle name="警告文本 3 3" xfId="1377" xr:uid="{00000000-0005-0000-0000-000017380000}"/>
    <cellStyle name="警告文本 3 3 2" xfId="2607" xr:uid="{00000000-0005-0000-0000-000018380000}"/>
    <cellStyle name="警告文本 3 3 2 2" xfId="4166" xr:uid="{00000000-0005-0000-0000-000019380000}"/>
    <cellStyle name="警告文本 3 3 2 3" xfId="5756" xr:uid="{00000000-0005-0000-0000-00001A380000}"/>
    <cellStyle name="警告文本 3 3 2 4" xfId="8461" xr:uid="{00000000-0005-0000-0000-00001B380000}"/>
    <cellStyle name="警告文本 3 3 3" xfId="3363" xr:uid="{00000000-0005-0000-0000-00001C380000}"/>
    <cellStyle name="警告文本 3 3 4" xfId="4953" xr:uid="{00000000-0005-0000-0000-00001D380000}"/>
    <cellStyle name="警告文本 3 3 5" xfId="7294" xr:uid="{00000000-0005-0000-0000-00001E380000}"/>
    <cellStyle name="警告文本 3 4" xfId="1552" xr:uid="{00000000-0005-0000-0000-00001F380000}"/>
    <cellStyle name="警告文本 3 4 2" xfId="2608" xr:uid="{00000000-0005-0000-0000-000020380000}"/>
    <cellStyle name="警告文本 3 4 2 2" xfId="4167" xr:uid="{00000000-0005-0000-0000-000021380000}"/>
    <cellStyle name="警告文本 3 4 2 3" xfId="5757" xr:uid="{00000000-0005-0000-0000-000022380000}"/>
    <cellStyle name="警告文本 3 4 2 4" xfId="8462" xr:uid="{00000000-0005-0000-0000-000023380000}"/>
    <cellStyle name="警告文本 3 4 3" xfId="7469" xr:uid="{00000000-0005-0000-0000-000024380000}"/>
    <cellStyle name="警告文本 3 5" xfId="1671" xr:uid="{00000000-0005-0000-0000-000025380000}"/>
    <cellStyle name="警告文本 3 5 2" xfId="2609" xr:uid="{00000000-0005-0000-0000-000026380000}"/>
    <cellStyle name="警告文本 3 5 2 2" xfId="4168" xr:uid="{00000000-0005-0000-0000-000027380000}"/>
    <cellStyle name="警告文本 3 5 2 3" xfId="5758" xr:uid="{00000000-0005-0000-0000-000028380000}"/>
    <cellStyle name="警告文本 3 5 2 4" xfId="8463" xr:uid="{00000000-0005-0000-0000-000029380000}"/>
    <cellStyle name="警告文本 3 5 3" xfId="7584" xr:uid="{00000000-0005-0000-0000-00002A380000}"/>
    <cellStyle name="警告文本 3 6" xfId="2604" xr:uid="{00000000-0005-0000-0000-00002B380000}"/>
    <cellStyle name="警告文本 3 6 2" xfId="4163" xr:uid="{00000000-0005-0000-0000-00002C380000}"/>
    <cellStyle name="警告文本 3 6 3" xfId="5753" xr:uid="{00000000-0005-0000-0000-00002D380000}"/>
    <cellStyle name="警告文本 3 6 4" xfId="8458" xr:uid="{00000000-0005-0000-0000-00002E380000}"/>
    <cellStyle name="警告文本 3 7" xfId="6284" xr:uid="{00000000-0005-0000-0000-00002F380000}"/>
    <cellStyle name="计算 2" xfId="297" xr:uid="{00000000-0005-0000-0000-000030380000}"/>
    <cellStyle name="计算 2 10" xfId="4469" xr:uid="{00000000-0005-0000-0000-000031380000}"/>
    <cellStyle name="计算 2 10 2" xfId="12784" xr:uid="{00000000-0005-0000-0000-000032380000}"/>
    <cellStyle name="计算 2 10 3" xfId="11799" xr:uid="{00000000-0005-0000-0000-000033380000}"/>
    <cellStyle name="计算 2 10 4" xfId="19822" xr:uid="{00000000-0005-0000-0000-000034380000}"/>
    <cellStyle name="计算 2 11" xfId="6299" xr:uid="{00000000-0005-0000-0000-000035380000}"/>
    <cellStyle name="计算 2 11 2" xfId="14119" xr:uid="{00000000-0005-0000-0000-000036380000}"/>
    <cellStyle name="计算 2 11 3" xfId="16990" xr:uid="{00000000-0005-0000-0000-000037380000}"/>
    <cellStyle name="计算 2 11 4" xfId="19687" xr:uid="{00000000-0005-0000-0000-000038380000}"/>
    <cellStyle name="计算 2 12" xfId="10069" xr:uid="{00000000-0005-0000-0000-000039380000}"/>
    <cellStyle name="计算 2 13" xfId="15267" xr:uid="{00000000-0005-0000-0000-00003A380000}"/>
    <cellStyle name="计算 2 14" xfId="21643" xr:uid="{00000000-0005-0000-0000-00003B380000}"/>
    <cellStyle name="计算 2 2" xfId="357" xr:uid="{00000000-0005-0000-0000-00003C380000}"/>
    <cellStyle name="计算 2 2 10" xfId="14116" xr:uid="{00000000-0005-0000-0000-00003D380000}"/>
    <cellStyle name="计算 2 2 11" xfId="20625" xr:uid="{00000000-0005-0000-0000-00003E380000}"/>
    <cellStyle name="计算 2 2 2" xfId="623" xr:uid="{00000000-0005-0000-0000-00003F380000}"/>
    <cellStyle name="计算 2 2 2 10" xfId="10217" xr:uid="{00000000-0005-0000-0000-000040380000}"/>
    <cellStyle name="计算 2 2 2 11" xfId="14144" xr:uid="{00000000-0005-0000-0000-000041380000}"/>
    <cellStyle name="计算 2 2 2 12" xfId="20165" xr:uid="{00000000-0005-0000-0000-000042380000}"/>
    <cellStyle name="计算 2 2 2 2" xfId="700" xr:uid="{00000000-0005-0000-0000-000043380000}"/>
    <cellStyle name="计算 2 2 2 2 10" xfId="10274" xr:uid="{00000000-0005-0000-0000-000044380000}"/>
    <cellStyle name="计算 2 2 2 2 11" xfId="12570" xr:uid="{00000000-0005-0000-0000-000045380000}"/>
    <cellStyle name="计算 2 2 2 2 12" xfId="20805" xr:uid="{00000000-0005-0000-0000-000046380000}"/>
    <cellStyle name="计算 2 2 2 2 2" xfId="785" xr:uid="{00000000-0005-0000-0000-000047380000}"/>
    <cellStyle name="计算 2 2 2 2 2 2" xfId="1447" xr:uid="{00000000-0005-0000-0000-000048380000}"/>
    <cellStyle name="计算 2 2 2 2 2 2 2" xfId="2771" xr:uid="{00000000-0005-0000-0000-000049380000}"/>
    <cellStyle name="计算 2 2 2 2 2 2 2 2" xfId="4330" xr:uid="{00000000-0005-0000-0000-00004A380000}"/>
    <cellStyle name="计算 2 2 2 2 2 2 2 2 2" xfId="12667" xr:uid="{00000000-0005-0000-0000-00004B380000}"/>
    <cellStyle name="计算 2 2 2 2 2 2 2 2 3" xfId="14065" xr:uid="{00000000-0005-0000-0000-00004C380000}"/>
    <cellStyle name="计算 2 2 2 2 2 2 2 2 4" xfId="21742" xr:uid="{00000000-0005-0000-0000-00004D380000}"/>
    <cellStyle name="计算 2 2 2 2 2 2 2 3" xfId="5920" xr:uid="{00000000-0005-0000-0000-00004E380000}"/>
    <cellStyle name="计算 2 2 2 2 2 2 2 3 2" xfId="13860" xr:uid="{00000000-0005-0000-0000-00004F380000}"/>
    <cellStyle name="计算 2 2 2 2 2 2 2 3 3" xfId="16902" xr:uid="{00000000-0005-0000-0000-000050380000}"/>
    <cellStyle name="计算 2 2 2 2 2 2 2 3 4" xfId="19084" xr:uid="{00000000-0005-0000-0000-000051380000}"/>
    <cellStyle name="计算 2 2 2 2 2 2 2 4" xfId="8625" xr:uid="{00000000-0005-0000-0000-000052380000}"/>
    <cellStyle name="计算 2 2 2 2 2 2 2 4 2" xfId="15527" xr:uid="{00000000-0005-0000-0000-000053380000}"/>
    <cellStyle name="计算 2 2 2 2 2 2 2 4 3" xfId="17676" xr:uid="{00000000-0005-0000-0000-000054380000}"/>
    <cellStyle name="计算 2 2 2 2 2 2 2 4 4" xfId="22051" xr:uid="{00000000-0005-0000-0000-000055380000}"/>
    <cellStyle name="计算 2 2 2 2 2 2 2 5" xfId="9370" xr:uid="{00000000-0005-0000-0000-000056380000}"/>
    <cellStyle name="计算 2 2 2 2 2 2 2 5 2" xfId="16181" xr:uid="{00000000-0005-0000-0000-000057380000}"/>
    <cellStyle name="计算 2 2 2 2 2 2 2 5 3" xfId="18272" xr:uid="{00000000-0005-0000-0000-000058380000}"/>
    <cellStyle name="计算 2 2 2 2 2 2 2 5 4" xfId="18837" xr:uid="{00000000-0005-0000-0000-000059380000}"/>
    <cellStyle name="计算 2 2 2 2 2 2 2 6" xfId="11522" xr:uid="{00000000-0005-0000-0000-00005A380000}"/>
    <cellStyle name="计算 2 2 2 2 2 2 2 7" xfId="14628" xr:uid="{00000000-0005-0000-0000-00005B380000}"/>
    <cellStyle name="计算 2 2 2 2 2 2 2 8" xfId="20122" xr:uid="{00000000-0005-0000-0000-00005C380000}"/>
    <cellStyle name="计算 2 2 2 2 2 2 3" xfId="3433" xr:uid="{00000000-0005-0000-0000-00005D380000}"/>
    <cellStyle name="计算 2 2 2 2 2 2 3 2" xfId="12080" xr:uid="{00000000-0005-0000-0000-00005E380000}"/>
    <cellStyle name="计算 2 2 2 2 2 2 3 3" xfId="10199" xr:uid="{00000000-0005-0000-0000-00005F380000}"/>
    <cellStyle name="计算 2 2 2 2 2 2 3 4" xfId="22645" xr:uid="{00000000-0005-0000-0000-000060380000}"/>
    <cellStyle name="计算 2 2 2 2 2 2 4" xfId="5023" xr:uid="{00000000-0005-0000-0000-000061380000}"/>
    <cellStyle name="计算 2 2 2 2 2 2 4 2" xfId="13246" xr:uid="{00000000-0005-0000-0000-000062380000}"/>
    <cellStyle name="计算 2 2 2 2 2 2 4 3" xfId="13327" xr:uid="{00000000-0005-0000-0000-000063380000}"/>
    <cellStyle name="计算 2 2 2 2 2 2 4 4" xfId="19768" xr:uid="{00000000-0005-0000-0000-000064380000}"/>
    <cellStyle name="计算 2 2 2 2 2 2 5" xfId="7364" xr:uid="{00000000-0005-0000-0000-000065380000}"/>
    <cellStyle name="计算 2 2 2 2 2 2 5 2" xfId="14790" xr:uid="{00000000-0005-0000-0000-000066380000}"/>
    <cellStyle name="计算 2 2 2 2 2 2 5 3" xfId="17310" xr:uid="{00000000-0005-0000-0000-000067380000}"/>
    <cellStyle name="计算 2 2 2 2 2 2 5 4" xfId="22702" xr:uid="{00000000-0005-0000-0000-000068380000}"/>
    <cellStyle name="计算 2 2 2 2 2 2 6" xfId="10760" xr:uid="{00000000-0005-0000-0000-000069380000}"/>
    <cellStyle name="计算 2 2 2 2 2 2 7" xfId="11226" xr:uid="{00000000-0005-0000-0000-00006A380000}"/>
    <cellStyle name="计算 2 2 2 2 2 2 8" xfId="20147" xr:uid="{00000000-0005-0000-0000-00006B380000}"/>
    <cellStyle name="计算 2 2 2 2 2 3" xfId="2770" xr:uid="{00000000-0005-0000-0000-00006C380000}"/>
    <cellStyle name="计算 2 2 2 2 2 3 2" xfId="4329" xr:uid="{00000000-0005-0000-0000-00006D380000}"/>
    <cellStyle name="计算 2 2 2 2 2 3 2 2" xfId="12666" xr:uid="{00000000-0005-0000-0000-00006E380000}"/>
    <cellStyle name="计算 2 2 2 2 2 3 2 3" xfId="10002" xr:uid="{00000000-0005-0000-0000-00006F380000}"/>
    <cellStyle name="计算 2 2 2 2 2 3 2 4" xfId="19835" xr:uid="{00000000-0005-0000-0000-000070380000}"/>
    <cellStyle name="计算 2 2 2 2 2 3 3" xfId="5919" xr:uid="{00000000-0005-0000-0000-000071380000}"/>
    <cellStyle name="计算 2 2 2 2 2 3 3 2" xfId="13859" xr:uid="{00000000-0005-0000-0000-000072380000}"/>
    <cellStyle name="计算 2 2 2 2 2 3 3 3" xfId="16901" xr:uid="{00000000-0005-0000-0000-000073380000}"/>
    <cellStyle name="计算 2 2 2 2 2 3 3 4" xfId="21528" xr:uid="{00000000-0005-0000-0000-000074380000}"/>
    <cellStyle name="计算 2 2 2 2 2 3 4" xfId="8624" xr:uid="{00000000-0005-0000-0000-000075380000}"/>
    <cellStyle name="计算 2 2 2 2 2 3 4 2" xfId="15526" xr:uid="{00000000-0005-0000-0000-000076380000}"/>
    <cellStyle name="计算 2 2 2 2 2 3 4 3" xfId="17675" xr:uid="{00000000-0005-0000-0000-000077380000}"/>
    <cellStyle name="计算 2 2 2 2 2 3 4 4" xfId="20048" xr:uid="{00000000-0005-0000-0000-000078380000}"/>
    <cellStyle name="计算 2 2 2 2 2 3 5" xfId="9369" xr:uid="{00000000-0005-0000-0000-000079380000}"/>
    <cellStyle name="计算 2 2 2 2 2 3 5 2" xfId="16180" xr:uid="{00000000-0005-0000-0000-00007A380000}"/>
    <cellStyle name="计算 2 2 2 2 2 3 5 3" xfId="18271" xr:uid="{00000000-0005-0000-0000-00007B380000}"/>
    <cellStyle name="计算 2 2 2 2 2 3 5 4" xfId="18924" xr:uid="{00000000-0005-0000-0000-00007C380000}"/>
    <cellStyle name="计算 2 2 2 2 2 3 6" xfId="11521" xr:uid="{00000000-0005-0000-0000-00007D380000}"/>
    <cellStyle name="计算 2 2 2 2 2 3 7" xfId="10501" xr:uid="{00000000-0005-0000-0000-00007E380000}"/>
    <cellStyle name="计算 2 2 2 2 2 3 8" xfId="20764" xr:uid="{00000000-0005-0000-0000-00007F380000}"/>
    <cellStyle name="计算 2 2 2 2 2 4" xfId="3030" xr:uid="{00000000-0005-0000-0000-000080380000}"/>
    <cellStyle name="计算 2 2 2 2 2 4 2" xfId="11767" xr:uid="{00000000-0005-0000-0000-000081380000}"/>
    <cellStyle name="计算 2 2 2 2 2 4 3" xfId="14396" xr:uid="{00000000-0005-0000-0000-000082380000}"/>
    <cellStyle name="计算 2 2 2 2 2 4 4" xfId="19963" xr:uid="{00000000-0005-0000-0000-000083380000}"/>
    <cellStyle name="计算 2 2 2 2 2 5" xfId="4620" xr:uid="{00000000-0005-0000-0000-000084380000}"/>
    <cellStyle name="计算 2 2 2 2 2 5 2" xfId="12934" xr:uid="{00000000-0005-0000-0000-000085380000}"/>
    <cellStyle name="计算 2 2 2 2 2 5 3" xfId="10849" xr:uid="{00000000-0005-0000-0000-000086380000}"/>
    <cellStyle name="计算 2 2 2 2 2 5 4" xfId="21362" xr:uid="{00000000-0005-0000-0000-000087380000}"/>
    <cellStyle name="计算 2 2 2 2 2 6" xfId="6739" xr:uid="{00000000-0005-0000-0000-000088380000}"/>
    <cellStyle name="计算 2 2 2 2 2 6 2" xfId="14382" xr:uid="{00000000-0005-0000-0000-000089380000}"/>
    <cellStyle name="计算 2 2 2 2 2 6 3" xfId="17108" xr:uid="{00000000-0005-0000-0000-00008A380000}"/>
    <cellStyle name="计算 2 2 2 2 2 6 4" xfId="21268" xr:uid="{00000000-0005-0000-0000-00008B380000}"/>
    <cellStyle name="计算 2 2 2 2 2 7" xfId="10344" xr:uid="{00000000-0005-0000-0000-00008C380000}"/>
    <cellStyle name="计算 2 2 2 2 2 8" xfId="13755" xr:uid="{00000000-0005-0000-0000-00008D380000}"/>
    <cellStyle name="计算 2 2 2 2 2 9" xfId="19331" xr:uid="{00000000-0005-0000-0000-00008E380000}"/>
    <cellStyle name="计算 2 2 2 2 3" xfId="1133" xr:uid="{00000000-0005-0000-0000-00008F380000}"/>
    <cellStyle name="计算 2 2 2 2 3 2" xfId="1448" xr:uid="{00000000-0005-0000-0000-000090380000}"/>
    <cellStyle name="计算 2 2 2 2 3 2 2" xfId="2773" xr:uid="{00000000-0005-0000-0000-000091380000}"/>
    <cellStyle name="计算 2 2 2 2 3 2 2 2" xfId="4332" xr:uid="{00000000-0005-0000-0000-000092380000}"/>
    <cellStyle name="计算 2 2 2 2 3 2 2 2 2" xfId="12669" xr:uid="{00000000-0005-0000-0000-000093380000}"/>
    <cellStyle name="计算 2 2 2 2 3 2 2 2 3" xfId="13385" xr:uid="{00000000-0005-0000-0000-000094380000}"/>
    <cellStyle name="计算 2 2 2 2 3 2 2 2 4" xfId="20139" xr:uid="{00000000-0005-0000-0000-000095380000}"/>
    <cellStyle name="计算 2 2 2 2 3 2 2 3" xfId="5922" xr:uid="{00000000-0005-0000-0000-000096380000}"/>
    <cellStyle name="计算 2 2 2 2 3 2 2 3 2" xfId="13862" xr:uid="{00000000-0005-0000-0000-000097380000}"/>
    <cellStyle name="计算 2 2 2 2 3 2 2 3 3" xfId="16904" xr:uid="{00000000-0005-0000-0000-000098380000}"/>
    <cellStyle name="计算 2 2 2 2 3 2 2 3 4" xfId="21516" xr:uid="{00000000-0005-0000-0000-000099380000}"/>
    <cellStyle name="计算 2 2 2 2 3 2 2 4" xfId="8627" xr:uid="{00000000-0005-0000-0000-00009A380000}"/>
    <cellStyle name="计算 2 2 2 2 3 2 2 4 2" xfId="15529" xr:uid="{00000000-0005-0000-0000-00009B380000}"/>
    <cellStyle name="计算 2 2 2 2 3 2 2 4 3" xfId="17678" xr:uid="{00000000-0005-0000-0000-00009C380000}"/>
    <cellStyle name="计算 2 2 2 2 3 2 2 4 4" xfId="20331" xr:uid="{00000000-0005-0000-0000-00009D380000}"/>
    <cellStyle name="计算 2 2 2 2 3 2 2 5" xfId="9372" xr:uid="{00000000-0005-0000-0000-00009E380000}"/>
    <cellStyle name="计算 2 2 2 2 3 2 2 5 2" xfId="16183" xr:uid="{00000000-0005-0000-0000-00009F380000}"/>
    <cellStyle name="计算 2 2 2 2 3 2 2 5 3" xfId="18274" xr:uid="{00000000-0005-0000-0000-0000A0380000}"/>
    <cellStyle name="计算 2 2 2 2 3 2 2 5 4" xfId="21959" xr:uid="{00000000-0005-0000-0000-0000A1380000}"/>
    <cellStyle name="计算 2 2 2 2 3 2 2 6" xfId="11524" xr:uid="{00000000-0005-0000-0000-0000A2380000}"/>
    <cellStyle name="计算 2 2 2 2 3 2 2 7" xfId="14522" xr:uid="{00000000-0005-0000-0000-0000A3380000}"/>
    <cellStyle name="计算 2 2 2 2 3 2 2 8" xfId="22174" xr:uid="{00000000-0005-0000-0000-0000A4380000}"/>
    <cellStyle name="计算 2 2 2 2 3 2 3" xfId="3434" xr:uid="{00000000-0005-0000-0000-0000A5380000}"/>
    <cellStyle name="计算 2 2 2 2 3 2 3 2" xfId="12081" xr:uid="{00000000-0005-0000-0000-0000A6380000}"/>
    <cellStyle name="计算 2 2 2 2 3 2 3 3" xfId="14612" xr:uid="{00000000-0005-0000-0000-0000A7380000}"/>
    <cellStyle name="计算 2 2 2 2 3 2 3 4" xfId="22364" xr:uid="{00000000-0005-0000-0000-0000A8380000}"/>
    <cellStyle name="计算 2 2 2 2 3 2 4" xfId="5024" xr:uid="{00000000-0005-0000-0000-0000A9380000}"/>
    <cellStyle name="计算 2 2 2 2 3 2 4 2" xfId="13247" xr:uid="{00000000-0005-0000-0000-0000AA380000}"/>
    <cellStyle name="计算 2 2 2 2 3 2 4 3" xfId="12160" xr:uid="{00000000-0005-0000-0000-0000AB380000}"/>
    <cellStyle name="计算 2 2 2 2 3 2 4 4" xfId="19450" xr:uid="{00000000-0005-0000-0000-0000AC380000}"/>
    <cellStyle name="计算 2 2 2 2 3 2 5" xfId="7365" xr:uid="{00000000-0005-0000-0000-0000AD380000}"/>
    <cellStyle name="计算 2 2 2 2 3 2 5 2" xfId="14791" xr:uid="{00000000-0005-0000-0000-0000AE380000}"/>
    <cellStyle name="计算 2 2 2 2 3 2 5 3" xfId="17311" xr:uid="{00000000-0005-0000-0000-0000AF380000}"/>
    <cellStyle name="计算 2 2 2 2 3 2 5 4" xfId="20370" xr:uid="{00000000-0005-0000-0000-0000B0380000}"/>
    <cellStyle name="计算 2 2 2 2 3 2 6" xfId="10761" xr:uid="{00000000-0005-0000-0000-0000B1380000}"/>
    <cellStyle name="计算 2 2 2 2 3 2 7" xfId="14651" xr:uid="{00000000-0005-0000-0000-0000B2380000}"/>
    <cellStyle name="计算 2 2 2 2 3 2 8" xfId="22607" xr:uid="{00000000-0005-0000-0000-0000B3380000}"/>
    <cellStyle name="计算 2 2 2 2 3 3" xfId="2772" xr:uid="{00000000-0005-0000-0000-0000B4380000}"/>
    <cellStyle name="计算 2 2 2 2 3 3 2" xfId="4331" xr:uid="{00000000-0005-0000-0000-0000B5380000}"/>
    <cellStyle name="计算 2 2 2 2 3 3 2 2" xfId="12668" xr:uid="{00000000-0005-0000-0000-0000B6380000}"/>
    <cellStyle name="计算 2 2 2 2 3 3 2 3" xfId="14999" xr:uid="{00000000-0005-0000-0000-0000B7380000}"/>
    <cellStyle name="计算 2 2 2 2 3 3 2 4" xfId="20783" xr:uid="{00000000-0005-0000-0000-0000B8380000}"/>
    <cellStyle name="计算 2 2 2 2 3 3 3" xfId="5921" xr:uid="{00000000-0005-0000-0000-0000B9380000}"/>
    <cellStyle name="计算 2 2 2 2 3 3 3 2" xfId="13861" xr:uid="{00000000-0005-0000-0000-0000BA380000}"/>
    <cellStyle name="计算 2 2 2 2 3 3 3 3" xfId="16903" xr:uid="{00000000-0005-0000-0000-0000BB380000}"/>
    <cellStyle name="计算 2 2 2 2 3 3 3 4" xfId="21511" xr:uid="{00000000-0005-0000-0000-0000BC380000}"/>
    <cellStyle name="计算 2 2 2 2 3 3 4" xfId="8626" xr:uid="{00000000-0005-0000-0000-0000BD380000}"/>
    <cellStyle name="计算 2 2 2 2 3 3 4 2" xfId="15528" xr:uid="{00000000-0005-0000-0000-0000BE380000}"/>
    <cellStyle name="计算 2 2 2 2 3 3 4 3" xfId="17677" xr:uid="{00000000-0005-0000-0000-0000BF380000}"/>
    <cellStyle name="计算 2 2 2 2 3 3 4 4" xfId="20971" xr:uid="{00000000-0005-0000-0000-0000C0380000}"/>
    <cellStyle name="计算 2 2 2 2 3 3 5" xfId="9371" xr:uid="{00000000-0005-0000-0000-0000C1380000}"/>
    <cellStyle name="计算 2 2 2 2 3 3 5 2" xfId="16182" xr:uid="{00000000-0005-0000-0000-0000C2380000}"/>
    <cellStyle name="计算 2 2 2 2 3 3 5 3" xfId="18273" xr:uid="{00000000-0005-0000-0000-0000C3380000}"/>
    <cellStyle name="计算 2 2 2 2 3 3 5 4" xfId="21315" xr:uid="{00000000-0005-0000-0000-0000C4380000}"/>
    <cellStyle name="计算 2 2 2 2 3 3 6" xfId="11523" xr:uid="{00000000-0005-0000-0000-0000C5380000}"/>
    <cellStyle name="计算 2 2 2 2 3 3 7" xfId="14529" xr:uid="{00000000-0005-0000-0000-0000C6380000}"/>
    <cellStyle name="计算 2 2 2 2 3 3 8" xfId="22587" xr:uid="{00000000-0005-0000-0000-0000C7380000}"/>
    <cellStyle name="计算 2 2 2 2 3 4" xfId="3202" xr:uid="{00000000-0005-0000-0000-0000C8380000}"/>
    <cellStyle name="计算 2 2 2 2 3 4 2" xfId="11916" xr:uid="{00000000-0005-0000-0000-0000C9380000}"/>
    <cellStyle name="计算 2 2 2 2 3 4 3" xfId="10139" xr:uid="{00000000-0005-0000-0000-0000CA380000}"/>
    <cellStyle name="计算 2 2 2 2 3 4 4" xfId="19110" xr:uid="{00000000-0005-0000-0000-0000CB380000}"/>
    <cellStyle name="计算 2 2 2 2 3 5" xfId="4792" xr:uid="{00000000-0005-0000-0000-0000CC380000}"/>
    <cellStyle name="计算 2 2 2 2 3 5 2" xfId="13081" xr:uid="{00000000-0005-0000-0000-0000CD380000}"/>
    <cellStyle name="计算 2 2 2 2 3 5 3" xfId="12180" xr:uid="{00000000-0005-0000-0000-0000CE380000}"/>
    <cellStyle name="计算 2 2 2 2 3 5 4" xfId="18892" xr:uid="{00000000-0005-0000-0000-0000CF380000}"/>
    <cellStyle name="计算 2 2 2 2 3 6" xfId="7053" xr:uid="{00000000-0005-0000-0000-0000D0380000}"/>
    <cellStyle name="计算 2 2 2 2 3 6 2" xfId="14594" xr:uid="{00000000-0005-0000-0000-0000D1380000}"/>
    <cellStyle name="计算 2 2 2 2 3 6 3" xfId="17173" xr:uid="{00000000-0005-0000-0000-0000D2380000}"/>
    <cellStyle name="计算 2 2 2 2 3 6 4" xfId="21276" xr:uid="{00000000-0005-0000-0000-0000D3380000}"/>
    <cellStyle name="计算 2 2 2 2 3 7" xfId="10559" xr:uid="{00000000-0005-0000-0000-0000D4380000}"/>
    <cellStyle name="计算 2 2 2 2 3 8" xfId="11248" xr:uid="{00000000-0005-0000-0000-0000D5380000}"/>
    <cellStyle name="计算 2 2 2 2 3 9" xfId="20517" xr:uid="{00000000-0005-0000-0000-0000D6380000}"/>
    <cellStyle name="计算 2 2 2 2 4" xfId="1446" xr:uid="{00000000-0005-0000-0000-0000D7380000}"/>
    <cellStyle name="计算 2 2 2 2 4 2" xfId="2774" xr:uid="{00000000-0005-0000-0000-0000D8380000}"/>
    <cellStyle name="计算 2 2 2 2 4 2 2" xfId="4333" xr:uid="{00000000-0005-0000-0000-0000D9380000}"/>
    <cellStyle name="计算 2 2 2 2 4 2 2 2" xfId="12670" xr:uid="{00000000-0005-0000-0000-0000DA380000}"/>
    <cellStyle name="计算 2 2 2 2 4 2 2 3" xfId="12218" xr:uid="{00000000-0005-0000-0000-0000DB380000}"/>
    <cellStyle name="计算 2 2 2 2 4 2 2 4" xfId="22260" xr:uid="{00000000-0005-0000-0000-0000DC380000}"/>
    <cellStyle name="计算 2 2 2 2 4 2 3" xfId="5923" xr:uid="{00000000-0005-0000-0000-0000DD380000}"/>
    <cellStyle name="计算 2 2 2 2 4 2 3 2" xfId="13863" xr:uid="{00000000-0005-0000-0000-0000DE380000}"/>
    <cellStyle name="计算 2 2 2 2 4 2 3 3" xfId="16905" xr:uid="{00000000-0005-0000-0000-0000DF380000}"/>
    <cellStyle name="计算 2 2 2 2 4 2 3 4" xfId="19069" xr:uid="{00000000-0005-0000-0000-0000E0380000}"/>
    <cellStyle name="计算 2 2 2 2 4 2 4" xfId="8628" xr:uid="{00000000-0005-0000-0000-0000E1380000}"/>
    <cellStyle name="计算 2 2 2 2 4 2 4 2" xfId="15530" xr:uid="{00000000-0005-0000-0000-0000E2380000}"/>
    <cellStyle name="计算 2 2 2 2 4 2 4 3" xfId="17679" xr:uid="{00000000-0005-0000-0000-0000E3380000}"/>
    <cellStyle name="计算 2 2 2 2 4 2 4 4" xfId="19618" xr:uid="{00000000-0005-0000-0000-0000E4380000}"/>
    <cellStyle name="计算 2 2 2 2 4 2 5" xfId="9373" xr:uid="{00000000-0005-0000-0000-0000E5380000}"/>
    <cellStyle name="计算 2 2 2 2 4 2 5 2" xfId="16184" xr:uid="{00000000-0005-0000-0000-0000E6380000}"/>
    <cellStyle name="计算 2 2 2 2 4 2 5 3" xfId="18275" xr:uid="{00000000-0005-0000-0000-0000E7380000}"/>
    <cellStyle name="计算 2 2 2 2 4 2 5 4" xfId="20878" xr:uid="{00000000-0005-0000-0000-0000E8380000}"/>
    <cellStyle name="计算 2 2 2 2 4 2 6" xfId="11525" xr:uid="{00000000-0005-0000-0000-0000E9380000}"/>
    <cellStyle name="计算 2 2 2 2 4 2 7" xfId="10484" xr:uid="{00000000-0005-0000-0000-0000EA380000}"/>
    <cellStyle name="计算 2 2 2 2 4 2 8" xfId="21052" xr:uid="{00000000-0005-0000-0000-0000EB380000}"/>
    <cellStyle name="计算 2 2 2 2 4 3" xfId="3432" xr:uid="{00000000-0005-0000-0000-0000EC380000}"/>
    <cellStyle name="计算 2 2 2 2 4 3 2" xfId="12079" xr:uid="{00000000-0005-0000-0000-0000ED380000}"/>
    <cellStyle name="计算 2 2 2 2 4 3 3" xfId="10582" xr:uid="{00000000-0005-0000-0000-0000EE380000}"/>
    <cellStyle name="计算 2 2 2 2 4 3 4" xfId="20184" xr:uid="{00000000-0005-0000-0000-0000EF380000}"/>
    <cellStyle name="计算 2 2 2 2 4 4" xfId="5022" xr:uid="{00000000-0005-0000-0000-0000F0380000}"/>
    <cellStyle name="计算 2 2 2 2 4 4 2" xfId="13245" xr:uid="{00000000-0005-0000-0000-0000F1380000}"/>
    <cellStyle name="计算 2 2 2 2 4 4 3" xfId="14938" xr:uid="{00000000-0005-0000-0000-0000F2380000}"/>
    <cellStyle name="计算 2 2 2 2 4 4 4" xfId="22195" xr:uid="{00000000-0005-0000-0000-0000F3380000}"/>
    <cellStyle name="计算 2 2 2 2 4 5" xfId="7363" xr:uid="{00000000-0005-0000-0000-0000F4380000}"/>
    <cellStyle name="计算 2 2 2 2 4 5 2" xfId="14789" xr:uid="{00000000-0005-0000-0000-0000F5380000}"/>
    <cellStyle name="计算 2 2 2 2 4 5 3" xfId="17309" xr:uid="{00000000-0005-0000-0000-0000F6380000}"/>
    <cellStyle name="计算 2 2 2 2 4 5 4" xfId="21011" xr:uid="{00000000-0005-0000-0000-0000F7380000}"/>
    <cellStyle name="计算 2 2 2 2 4 6" xfId="10759" xr:uid="{00000000-0005-0000-0000-0000F8380000}"/>
    <cellStyle name="计算 2 2 2 2 4 7" xfId="15237" xr:uid="{00000000-0005-0000-0000-0000F9380000}"/>
    <cellStyle name="计算 2 2 2 2 4 8" xfId="20791" xr:uid="{00000000-0005-0000-0000-0000FA380000}"/>
    <cellStyle name="计算 2 2 2 2 5" xfId="2769" xr:uid="{00000000-0005-0000-0000-0000FB380000}"/>
    <cellStyle name="计算 2 2 2 2 5 2" xfId="4328" xr:uid="{00000000-0005-0000-0000-0000FC380000}"/>
    <cellStyle name="计算 2 2 2 2 5 2 2" xfId="12665" xr:uid="{00000000-0005-0000-0000-0000FD380000}"/>
    <cellStyle name="计算 2 2 2 2 5 2 3" xfId="10083" xr:uid="{00000000-0005-0000-0000-0000FE380000}"/>
    <cellStyle name="计算 2 2 2 2 5 2 4" xfId="20473" xr:uid="{00000000-0005-0000-0000-0000FF380000}"/>
    <cellStyle name="计算 2 2 2 2 5 3" xfId="5918" xr:uid="{00000000-0005-0000-0000-000000390000}"/>
    <cellStyle name="计算 2 2 2 2 5 3 2" xfId="13858" xr:uid="{00000000-0005-0000-0000-000001390000}"/>
    <cellStyle name="计算 2 2 2 2 5 3 3" xfId="16900" xr:uid="{00000000-0005-0000-0000-000002390000}"/>
    <cellStyle name="计算 2 2 2 2 5 3 4" xfId="19097" xr:uid="{00000000-0005-0000-0000-000003390000}"/>
    <cellStyle name="计算 2 2 2 2 5 4" xfId="8623" xr:uid="{00000000-0005-0000-0000-000004390000}"/>
    <cellStyle name="计算 2 2 2 2 5 4 2" xfId="15525" xr:uid="{00000000-0005-0000-0000-000005390000}"/>
    <cellStyle name="计算 2 2 2 2 5 4 3" xfId="17674" xr:uid="{00000000-0005-0000-0000-000006390000}"/>
    <cellStyle name="计算 2 2 2 2 5 4 4" xfId="20687" xr:uid="{00000000-0005-0000-0000-000007390000}"/>
    <cellStyle name="计算 2 2 2 2 5 5" xfId="9368" xr:uid="{00000000-0005-0000-0000-000008390000}"/>
    <cellStyle name="计算 2 2 2 2 5 5 2" xfId="16179" xr:uid="{00000000-0005-0000-0000-000009390000}"/>
    <cellStyle name="计算 2 2 2 2 5 5 3" xfId="18270" xr:uid="{00000000-0005-0000-0000-00000A390000}"/>
    <cellStyle name="计算 2 2 2 2 5 5 4" xfId="19245" xr:uid="{00000000-0005-0000-0000-00000B390000}"/>
    <cellStyle name="计算 2 2 2 2 5 6" xfId="11520" xr:uid="{00000000-0005-0000-0000-00000C390000}"/>
    <cellStyle name="计算 2 2 2 2 5 7" xfId="14538" xr:uid="{00000000-0005-0000-0000-00000D390000}"/>
    <cellStyle name="计算 2 2 2 2 5 8" xfId="21699" xr:uid="{00000000-0005-0000-0000-00000E390000}"/>
    <cellStyle name="计算 2 2 2 2 6" xfId="2961" xr:uid="{00000000-0005-0000-0000-00000F390000}"/>
    <cellStyle name="计算 2 2 2 2 6 2" xfId="11698" xr:uid="{00000000-0005-0000-0000-000010390000}"/>
    <cellStyle name="计算 2 2 2 2 6 3" xfId="15132" xr:uid="{00000000-0005-0000-0000-000011390000}"/>
    <cellStyle name="计算 2 2 2 2 6 4" xfId="20186" xr:uid="{00000000-0005-0000-0000-000012390000}"/>
    <cellStyle name="计算 2 2 2 2 7" xfId="4551" xr:uid="{00000000-0005-0000-0000-000013390000}"/>
    <cellStyle name="计算 2 2 2 2 7 2" xfId="12865" xr:uid="{00000000-0005-0000-0000-000014390000}"/>
    <cellStyle name="计算 2 2 2 2 7 3" xfId="13368" xr:uid="{00000000-0005-0000-0000-000015390000}"/>
    <cellStyle name="计算 2 2 2 2 7 4" xfId="21846" xr:uid="{00000000-0005-0000-0000-000016390000}"/>
    <cellStyle name="计算 2 2 2 2 8" xfId="6662" xr:uid="{00000000-0005-0000-0000-000017390000}"/>
    <cellStyle name="计算 2 2 2 2 8 2" xfId="14314" xr:uid="{00000000-0005-0000-0000-000018390000}"/>
    <cellStyle name="计算 2 2 2 2 8 3" xfId="17052" xr:uid="{00000000-0005-0000-0000-000019390000}"/>
    <cellStyle name="计算 2 2 2 2 8 4" xfId="21034" xr:uid="{00000000-0005-0000-0000-00001A390000}"/>
    <cellStyle name="计算 2 2 2 2 9" xfId="8831" xr:uid="{00000000-0005-0000-0000-00001B390000}"/>
    <cellStyle name="计算 2 2 2 2 9 2" xfId="15672" xr:uid="{00000000-0005-0000-0000-00001C390000}"/>
    <cellStyle name="计算 2 2 2 2 9 3" xfId="17844" xr:uid="{00000000-0005-0000-0000-00001D390000}"/>
    <cellStyle name="计算 2 2 2 2 9 4" xfId="22026" xr:uid="{00000000-0005-0000-0000-00001E390000}"/>
    <cellStyle name="计算 2 2 2 3" xfId="748" xr:uid="{00000000-0005-0000-0000-00001F390000}"/>
    <cellStyle name="计算 2 2 2 3 2" xfId="1449" xr:uid="{00000000-0005-0000-0000-000020390000}"/>
    <cellStyle name="计算 2 2 2 3 2 2" xfId="2776" xr:uid="{00000000-0005-0000-0000-000021390000}"/>
    <cellStyle name="计算 2 2 2 3 2 2 2" xfId="4335" xr:uid="{00000000-0005-0000-0000-000022390000}"/>
    <cellStyle name="计算 2 2 2 3 2 2 2 2" xfId="12672" xr:uid="{00000000-0005-0000-0000-000023390000}"/>
    <cellStyle name="计算 2 2 2 3 2 2 2 3" xfId="14873" xr:uid="{00000000-0005-0000-0000-000024390000}"/>
    <cellStyle name="计算 2 2 2 3 2 2 2 4" xfId="20474" xr:uid="{00000000-0005-0000-0000-000025390000}"/>
    <cellStyle name="计算 2 2 2 3 2 2 3" xfId="5925" xr:uid="{00000000-0005-0000-0000-000026390000}"/>
    <cellStyle name="计算 2 2 2 3 2 2 3 2" xfId="13865" xr:uid="{00000000-0005-0000-0000-000027390000}"/>
    <cellStyle name="计算 2 2 2 3 2 2 3 3" xfId="16907" xr:uid="{00000000-0005-0000-0000-000028390000}"/>
    <cellStyle name="计算 2 2 2 3 2 2 3 4" xfId="21488" xr:uid="{00000000-0005-0000-0000-000029390000}"/>
    <cellStyle name="计算 2 2 2 3 2 2 4" xfId="8630" xr:uid="{00000000-0005-0000-0000-00002A390000}"/>
    <cellStyle name="计算 2 2 2 3 2 2 4 2" xfId="15532" xr:uid="{00000000-0005-0000-0000-00002B390000}"/>
    <cellStyle name="计算 2 2 2 3 2 2 4 3" xfId="17681" xr:uid="{00000000-0005-0000-0000-00002C390000}"/>
    <cellStyle name="计算 2 2 2 3 2 2 4 4" xfId="21401" xr:uid="{00000000-0005-0000-0000-00002D390000}"/>
    <cellStyle name="计算 2 2 2 3 2 2 5" xfId="9375" xr:uid="{00000000-0005-0000-0000-00002E390000}"/>
    <cellStyle name="计算 2 2 2 3 2 2 5 2" xfId="16186" xr:uid="{00000000-0005-0000-0000-00002F390000}"/>
    <cellStyle name="计算 2 2 2 3 2 2 5 3" xfId="18277" xr:uid="{00000000-0005-0000-0000-000030390000}"/>
    <cellStyle name="计算 2 2 2 3 2 2 5 4" xfId="19524" xr:uid="{00000000-0005-0000-0000-000031390000}"/>
    <cellStyle name="计算 2 2 2 3 2 2 6" xfId="11527" xr:uid="{00000000-0005-0000-0000-000032390000}"/>
    <cellStyle name="计算 2 2 2 3 2 2 7" xfId="10593" xr:uid="{00000000-0005-0000-0000-000033390000}"/>
    <cellStyle name="计算 2 2 2 3 2 2 8" xfId="19744" xr:uid="{00000000-0005-0000-0000-000034390000}"/>
    <cellStyle name="计算 2 2 2 3 2 3" xfId="3435" xr:uid="{00000000-0005-0000-0000-000035390000}"/>
    <cellStyle name="计算 2 2 2 3 2 3 2" xfId="12082" xr:uid="{00000000-0005-0000-0000-000036390000}"/>
    <cellStyle name="计算 2 2 2 3 2 3 3" xfId="14608" xr:uid="{00000000-0005-0000-0000-000037390000}"/>
    <cellStyle name="计算 2 2 2 3 2 3 4" xfId="21221" xr:uid="{00000000-0005-0000-0000-000038390000}"/>
    <cellStyle name="计算 2 2 2 3 2 4" xfId="5025" xr:uid="{00000000-0005-0000-0000-000039390000}"/>
    <cellStyle name="计算 2 2 2 3 2 4 2" xfId="13248" xr:uid="{00000000-0005-0000-0000-00003A390000}"/>
    <cellStyle name="计算 2 2 2 3 2 4 3" xfId="10914" xr:uid="{00000000-0005-0000-0000-00003B390000}"/>
    <cellStyle name="计算 2 2 2 3 2 4 4" xfId="21428" xr:uid="{00000000-0005-0000-0000-00003C390000}"/>
    <cellStyle name="计算 2 2 2 3 2 5" xfId="7366" xr:uid="{00000000-0005-0000-0000-00003D390000}"/>
    <cellStyle name="计算 2 2 2 3 2 5 2" xfId="14792" xr:uid="{00000000-0005-0000-0000-00003E390000}"/>
    <cellStyle name="计算 2 2 2 3 2 5 3" xfId="17312" xr:uid="{00000000-0005-0000-0000-00003F390000}"/>
    <cellStyle name="计算 2 2 2 3 2 5 4" xfId="19658" xr:uid="{00000000-0005-0000-0000-000040390000}"/>
    <cellStyle name="计算 2 2 2 3 2 6" xfId="10762" xr:uid="{00000000-0005-0000-0000-000041390000}"/>
    <cellStyle name="计算 2 2 2 3 2 7" xfId="10616" xr:uid="{00000000-0005-0000-0000-000042390000}"/>
    <cellStyle name="计算 2 2 2 3 2 8" xfId="22289" xr:uid="{00000000-0005-0000-0000-000043390000}"/>
    <cellStyle name="计算 2 2 2 3 3" xfId="2775" xr:uid="{00000000-0005-0000-0000-000044390000}"/>
    <cellStyle name="计算 2 2 2 3 3 2" xfId="4334" xr:uid="{00000000-0005-0000-0000-000045390000}"/>
    <cellStyle name="计算 2 2 2 3 3 2 2" xfId="12671" xr:uid="{00000000-0005-0000-0000-000046390000}"/>
    <cellStyle name="计算 2 2 2 3 3 2 3" xfId="10971" xr:uid="{00000000-0005-0000-0000-000047390000}"/>
    <cellStyle name="计算 2 2 2 3 3 2 4" xfId="21116" xr:uid="{00000000-0005-0000-0000-000048390000}"/>
    <cellStyle name="计算 2 2 2 3 3 3" xfId="5924" xr:uid="{00000000-0005-0000-0000-000049390000}"/>
    <cellStyle name="计算 2 2 2 3 3 3 2" xfId="13864" xr:uid="{00000000-0005-0000-0000-00004A390000}"/>
    <cellStyle name="计算 2 2 2 3 3 3 3" xfId="16906" xr:uid="{00000000-0005-0000-0000-00004B390000}"/>
    <cellStyle name="计算 2 2 2 3 3 3 4" xfId="19064" xr:uid="{00000000-0005-0000-0000-00004C390000}"/>
    <cellStyle name="计算 2 2 2 3 3 4" xfId="8629" xr:uid="{00000000-0005-0000-0000-00004D390000}"/>
    <cellStyle name="计算 2 2 2 3 3 4 2" xfId="15531" xr:uid="{00000000-0005-0000-0000-00004E390000}"/>
    <cellStyle name="计算 2 2 2 3 3 4 3" xfId="17680" xr:uid="{00000000-0005-0000-0000-00004F390000}"/>
    <cellStyle name="计算 2 2 2 3 3 4 4" xfId="19146" xr:uid="{00000000-0005-0000-0000-000050390000}"/>
    <cellStyle name="计算 2 2 2 3 3 5" xfId="9374" xr:uid="{00000000-0005-0000-0000-000051390000}"/>
    <cellStyle name="计算 2 2 2 3 3 5 2" xfId="16185" xr:uid="{00000000-0005-0000-0000-000052390000}"/>
    <cellStyle name="计算 2 2 2 3 3 5 3" xfId="18276" xr:uid="{00000000-0005-0000-0000-000053390000}"/>
    <cellStyle name="计算 2 2 2 3 3 5 4" xfId="20235" xr:uid="{00000000-0005-0000-0000-000054390000}"/>
    <cellStyle name="计算 2 2 2 3 3 6" xfId="11526" xr:uid="{00000000-0005-0000-0000-000055390000}"/>
    <cellStyle name="计算 2 2 2 3 3 7" xfId="10491" xr:uid="{00000000-0005-0000-0000-000056390000}"/>
    <cellStyle name="计算 2 2 2 3 3 8" xfId="20410" xr:uid="{00000000-0005-0000-0000-000057390000}"/>
    <cellStyle name="计算 2 2 2 3 4" xfId="2995" xr:uid="{00000000-0005-0000-0000-000058390000}"/>
    <cellStyle name="计算 2 2 2 3 4 2" xfId="11732" xr:uid="{00000000-0005-0000-0000-000059390000}"/>
    <cellStyle name="计算 2 2 2 3 4 3" xfId="15125" xr:uid="{00000000-0005-0000-0000-00005A390000}"/>
    <cellStyle name="计算 2 2 2 3 4 4" xfId="20838" xr:uid="{00000000-0005-0000-0000-00005B390000}"/>
    <cellStyle name="计算 2 2 2 3 5" xfId="4585" xr:uid="{00000000-0005-0000-0000-00005C390000}"/>
    <cellStyle name="计算 2 2 2 3 5 2" xfId="12899" xr:uid="{00000000-0005-0000-0000-00005D390000}"/>
    <cellStyle name="计算 2 2 2 3 5 3" xfId="10951" xr:uid="{00000000-0005-0000-0000-00005E390000}"/>
    <cellStyle name="计算 2 2 2 3 5 4" xfId="21911" xr:uid="{00000000-0005-0000-0000-00005F390000}"/>
    <cellStyle name="计算 2 2 2 3 6" xfId="6705" xr:uid="{00000000-0005-0000-0000-000060390000}"/>
    <cellStyle name="计算 2 2 2 3 6 2" xfId="14348" xr:uid="{00000000-0005-0000-0000-000061390000}"/>
    <cellStyle name="计算 2 2 2 3 6 3" xfId="17076" xr:uid="{00000000-0005-0000-0000-000062390000}"/>
    <cellStyle name="计算 2 2 2 3 6 4" xfId="20096" xr:uid="{00000000-0005-0000-0000-000063390000}"/>
    <cellStyle name="计算 2 2 2 3 7" xfId="10310" xr:uid="{00000000-0005-0000-0000-000064390000}"/>
    <cellStyle name="计算 2 2 2 3 8" xfId="14742" xr:uid="{00000000-0005-0000-0000-000065390000}"/>
    <cellStyle name="计算 2 2 2 3 9" xfId="22468" xr:uid="{00000000-0005-0000-0000-000066390000}"/>
    <cellStyle name="计算 2 2 2 4" xfId="1075" xr:uid="{00000000-0005-0000-0000-000067390000}"/>
    <cellStyle name="计算 2 2 2 4 2" xfId="1450" xr:uid="{00000000-0005-0000-0000-000068390000}"/>
    <cellStyle name="计算 2 2 2 4 2 2" xfId="2778" xr:uid="{00000000-0005-0000-0000-000069390000}"/>
    <cellStyle name="计算 2 2 2 4 2 2 2" xfId="4337" xr:uid="{00000000-0005-0000-0000-00006A390000}"/>
    <cellStyle name="计算 2 2 2 4 2 2 2 2" xfId="12674" xr:uid="{00000000-0005-0000-0000-00006B390000}"/>
    <cellStyle name="计算 2 2 2 4 2 2 2 3" xfId="13390" xr:uid="{00000000-0005-0000-0000-00006C390000}"/>
    <cellStyle name="计算 2 2 2 4 2 2 2 4" xfId="19311" xr:uid="{00000000-0005-0000-0000-00006D390000}"/>
    <cellStyle name="计算 2 2 2 4 2 2 3" xfId="5927" xr:uid="{00000000-0005-0000-0000-00006E390000}"/>
    <cellStyle name="计算 2 2 2 4 2 2 3 2" xfId="13867" xr:uid="{00000000-0005-0000-0000-00006F390000}"/>
    <cellStyle name="计算 2 2 2 4 2 2 3 3" xfId="16909" xr:uid="{00000000-0005-0000-0000-000070390000}"/>
    <cellStyle name="计算 2 2 2 4 2 2 3 4" xfId="19044" xr:uid="{00000000-0005-0000-0000-000071390000}"/>
    <cellStyle name="计算 2 2 2 4 2 2 4" xfId="8632" xr:uid="{00000000-0005-0000-0000-000072390000}"/>
    <cellStyle name="计算 2 2 2 4 2 2 4 2" xfId="15534" xr:uid="{00000000-0005-0000-0000-000073390000}"/>
    <cellStyle name="计算 2 2 2 4 2 2 4 3" xfId="17683" xr:uid="{00000000-0005-0000-0000-000074390000}"/>
    <cellStyle name="计算 2 2 2 4 2 2 4 4" xfId="20969" xr:uid="{00000000-0005-0000-0000-000075390000}"/>
    <cellStyle name="计算 2 2 2 4 2 2 5" xfId="9377" xr:uid="{00000000-0005-0000-0000-000076390000}"/>
    <cellStyle name="计算 2 2 2 4 2 2 5 2" xfId="16188" xr:uid="{00000000-0005-0000-0000-000077390000}"/>
    <cellStyle name="计算 2 2 2 4 2 2 5 3" xfId="18279" xr:uid="{00000000-0005-0000-0000-000078390000}"/>
    <cellStyle name="计算 2 2 2 4 2 2 5 4" xfId="21964" xr:uid="{00000000-0005-0000-0000-000079390000}"/>
    <cellStyle name="计算 2 2 2 4 2 2 6" xfId="11529" xr:uid="{00000000-0005-0000-0000-00007A390000}"/>
    <cellStyle name="计算 2 2 2 4 2 2 7" xfId="14354" xr:uid="{00000000-0005-0000-0000-00007B390000}"/>
    <cellStyle name="计算 2 2 2 4 2 2 8" xfId="22464" xr:uid="{00000000-0005-0000-0000-00007C390000}"/>
    <cellStyle name="计算 2 2 2 4 2 3" xfId="3436" xr:uid="{00000000-0005-0000-0000-00007D390000}"/>
    <cellStyle name="计算 2 2 2 4 2 3 2" xfId="12083" xr:uid="{00000000-0005-0000-0000-00007E390000}"/>
    <cellStyle name="计算 2 2 2 4 2 3 3" xfId="10574" xr:uid="{00000000-0005-0000-0000-00007F390000}"/>
    <cellStyle name="计算 2 2 2 4 2 3 4" xfId="20580" xr:uid="{00000000-0005-0000-0000-000080390000}"/>
    <cellStyle name="计算 2 2 2 4 2 4" xfId="5026" xr:uid="{00000000-0005-0000-0000-000081390000}"/>
    <cellStyle name="计算 2 2 2 4 2 4 2" xfId="13249" xr:uid="{00000000-0005-0000-0000-000082390000}"/>
    <cellStyle name="计算 2 2 2 4 2 4 3" xfId="10857" xr:uid="{00000000-0005-0000-0000-000083390000}"/>
    <cellStyle name="计算 2 2 2 4 2 4 4" xfId="22194" xr:uid="{00000000-0005-0000-0000-000084390000}"/>
    <cellStyle name="计算 2 2 2 4 2 5" xfId="7367" xr:uid="{00000000-0005-0000-0000-000085390000}"/>
    <cellStyle name="计算 2 2 2 4 2 5 2" xfId="14793" xr:uid="{00000000-0005-0000-0000-000086390000}"/>
    <cellStyle name="计算 2 2 2 4 2 5 3" xfId="17313" xr:uid="{00000000-0005-0000-0000-000087390000}"/>
    <cellStyle name="计算 2 2 2 4 2 5 4" xfId="22490" xr:uid="{00000000-0005-0000-0000-000088390000}"/>
    <cellStyle name="计算 2 2 2 4 2 6" xfId="10763" xr:uid="{00000000-0005-0000-0000-000089390000}"/>
    <cellStyle name="计算 2 2 2 4 2 7" xfId="10105" xr:uid="{00000000-0005-0000-0000-00008A390000}"/>
    <cellStyle name="计算 2 2 2 4 2 8" xfId="21145" xr:uid="{00000000-0005-0000-0000-00008B390000}"/>
    <cellStyle name="计算 2 2 2 4 3" xfId="2777" xr:uid="{00000000-0005-0000-0000-00008C390000}"/>
    <cellStyle name="计算 2 2 2 4 3 2" xfId="4336" xr:uid="{00000000-0005-0000-0000-00008D390000}"/>
    <cellStyle name="计算 2 2 2 4 3 2 2" xfId="12673" xr:uid="{00000000-0005-0000-0000-00008E390000}"/>
    <cellStyle name="计算 2 2 2 4 3 2 3" xfId="15004" xr:uid="{00000000-0005-0000-0000-00008F390000}"/>
    <cellStyle name="计算 2 2 2 4 3 2 4" xfId="19836" xr:uid="{00000000-0005-0000-0000-000090390000}"/>
    <cellStyle name="计算 2 2 2 4 3 3" xfId="5926" xr:uid="{00000000-0005-0000-0000-000091390000}"/>
    <cellStyle name="计算 2 2 2 4 3 3 2" xfId="13866" xr:uid="{00000000-0005-0000-0000-000092390000}"/>
    <cellStyle name="计算 2 2 2 4 3 3 3" xfId="16908" xr:uid="{00000000-0005-0000-0000-000093390000}"/>
    <cellStyle name="计算 2 2 2 4 3 3 4" xfId="21493" xr:uid="{00000000-0005-0000-0000-000094390000}"/>
    <cellStyle name="计算 2 2 2 4 3 4" xfId="8631" xr:uid="{00000000-0005-0000-0000-000095390000}"/>
    <cellStyle name="计算 2 2 2 4 3 4 2" xfId="15533" xr:uid="{00000000-0005-0000-0000-000096390000}"/>
    <cellStyle name="计算 2 2 2 4 3 4 3" xfId="17682" xr:uid="{00000000-0005-0000-0000-000097390000}"/>
    <cellStyle name="计算 2 2 2 4 3 4 4" xfId="22049" xr:uid="{00000000-0005-0000-0000-000098390000}"/>
    <cellStyle name="计算 2 2 2 4 3 5" xfId="9376" xr:uid="{00000000-0005-0000-0000-000099390000}"/>
    <cellStyle name="计算 2 2 2 4 3 5 2" xfId="16187" xr:uid="{00000000-0005-0000-0000-00009A390000}"/>
    <cellStyle name="计算 2 2 2 4 3 5 3" xfId="18278" xr:uid="{00000000-0005-0000-0000-00009B390000}"/>
    <cellStyle name="计算 2 2 2 4 3 5 4" xfId="21879" xr:uid="{00000000-0005-0000-0000-00009C390000}"/>
    <cellStyle name="计算 2 2 2 4 3 6" xfId="11528" xr:uid="{00000000-0005-0000-0000-00009D390000}"/>
    <cellStyle name="计算 2 2 2 4 3 7" xfId="10522" xr:uid="{00000000-0005-0000-0000-00009E390000}"/>
    <cellStyle name="计算 2 2 2 4 3 8" xfId="19266" xr:uid="{00000000-0005-0000-0000-00009F390000}"/>
    <cellStyle name="计算 2 2 2 4 4" xfId="3159" xr:uid="{00000000-0005-0000-0000-0000A0390000}"/>
    <cellStyle name="计算 2 2 2 4 4 2" xfId="11874" xr:uid="{00000000-0005-0000-0000-0000A1390000}"/>
    <cellStyle name="计算 2 2 2 4 4 3" xfId="9985" xr:uid="{00000000-0005-0000-0000-0000A2390000}"/>
    <cellStyle name="计算 2 2 2 4 4 4" xfId="20835" xr:uid="{00000000-0005-0000-0000-0000A3390000}"/>
    <cellStyle name="计算 2 2 2 4 5" xfId="4749" xr:uid="{00000000-0005-0000-0000-0000A4390000}"/>
    <cellStyle name="计算 2 2 2 4 5 2" xfId="13040" xr:uid="{00000000-0005-0000-0000-0000A5390000}"/>
    <cellStyle name="计算 2 2 2 4 5 3" xfId="11803" xr:uid="{00000000-0005-0000-0000-0000A6390000}"/>
    <cellStyle name="计算 2 2 2 4 5 4" xfId="21432" xr:uid="{00000000-0005-0000-0000-0000A7390000}"/>
    <cellStyle name="计算 2 2 2 4 6" xfId="7000" xr:uid="{00000000-0005-0000-0000-0000A8390000}"/>
    <cellStyle name="计算 2 2 2 4 6 2" xfId="14552" xr:uid="{00000000-0005-0000-0000-0000A9390000}"/>
    <cellStyle name="计算 2 2 2 4 6 3" xfId="17141" xr:uid="{00000000-0005-0000-0000-0000AA390000}"/>
    <cellStyle name="计算 2 2 2 4 6 4" xfId="20382" xr:uid="{00000000-0005-0000-0000-0000AB390000}"/>
    <cellStyle name="计算 2 2 2 4 7" xfId="10515" xr:uid="{00000000-0005-0000-0000-0000AC390000}"/>
    <cellStyle name="计算 2 2 2 4 8" xfId="10632" xr:uid="{00000000-0005-0000-0000-0000AD390000}"/>
    <cellStyle name="计算 2 2 2 4 9" xfId="20009" xr:uid="{00000000-0005-0000-0000-0000AE390000}"/>
    <cellStyle name="计算 2 2 2 5" xfId="1445" xr:uid="{00000000-0005-0000-0000-0000AF390000}"/>
    <cellStyle name="计算 2 2 2 5 2" xfId="2779" xr:uid="{00000000-0005-0000-0000-0000B0390000}"/>
    <cellStyle name="计算 2 2 2 5 2 2" xfId="4338" xr:uid="{00000000-0005-0000-0000-0000B1390000}"/>
    <cellStyle name="计算 2 2 2 5 2 2 2" xfId="12675" xr:uid="{00000000-0005-0000-0000-0000B2390000}"/>
    <cellStyle name="计算 2 2 2 5 2 2 3" xfId="12223" xr:uid="{00000000-0005-0000-0000-0000B3390000}"/>
    <cellStyle name="计算 2 2 2 5 2 2 4" xfId="18964" xr:uid="{00000000-0005-0000-0000-0000B4390000}"/>
    <cellStyle name="计算 2 2 2 5 2 3" xfId="5928" xr:uid="{00000000-0005-0000-0000-0000B5390000}"/>
    <cellStyle name="计算 2 2 2 5 2 3 2" xfId="13868" xr:uid="{00000000-0005-0000-0000-0000B6390000}"/>
    <cellStyle name="计算 2 2 2 5 2 3 3" xfId="16910" xr:uid="{00000000-0005-0000-0000-0000B7390000}"/>
    <cellStyle name="计算 2 2 2 5 2 3 4" xfId="19038" xr:uid="{00000000-0005-0000-0000-0000B8390000}"/>
    <cellStyle name="计算 2 2 2 5 2 4" xfId="8633" xr:uid="{00000000-0005-0000-0000-0000B9390000}"/>
    <cellStyle name="计算 2 2 2 5 2 4 2" xfId="15535" xr:uid="{00000000-0005-0000-0000-0000BA390000}"/>
    <cellStyle name="计算 2 2 2 5 2 4 3" xfId="17684" xr:uid="{00000000-0005-0000-0000-0000BB390000}"/>
    <cellStyle name="计算 2 2 2 5 2 4 4" xfId="20329" xr:uid="{00000000-0005-0000-0000-0000BC390000}"/>
    <cellStyle name="计算 2 2 2 5 2 5" xfId="9378" xr:uid="{00000000-0005-0000-0000-0000BD390000}"/>
    <cellStyle name="计算 2 2 2 5 2 5 2" xfId="16189" xr:uid="{00000000-0005-0000-0000-0000BE390000}"/>
    <cellStyle name="计算 2 2 2 5 2 5 3" xfId="18280" xr:uid="{00000000-0005-0000-0000-0000BF390000}"/>
    <cellStyle name="计算 2 2 2 5 2 5 4" xfId="20883" xr:uid="{00000000-0005-0000-0000-0000C0390000}"/>
    <cellStyle name="计算 2 2 2 5 2 6" xfId="11530" xr:uid="{00000000-0005-0000-0000-0000C1390000}"/>
    <cellStyle name="计算 2 2 2 5 2 7" xfId="10317" xr:uid="{00000000-0005-0000-0000-0000C2390000}"/>
    <cellStyle name="计算 2 2 2 5 2 8" xfId="21521" xr:uid="{00000000-0005-0000-0000-0000C3390000}"/>
    <cellStyle name="计算 2 2 2 5 3" xfId="3431" xr:uid="{00000000-0005-0000-0000-0000C4390000}"/>
    <cellStyle name="计算 2 2 2 5 3 2" xfId="12078" xr:uid="{00000000-0005-0000-0000-0000C5390000}"/>
    <cellStyle name="计算 2 2 2 5 3 3" xfId="10371" xr:uid="{00000000-0005-0000-0000-0000C6390000}"/>
    <cellStyle name="计算 2 2 2 5 3 4" xfId="20829" xr:uid="{00000000-0005-0000-0000-0000C7390000}"/>
    <cellStyle name="计算 2 2 2 5 4" xfId="5021" xr:uid="{00000000-0005-0000-0000-0000C8390000}"/>
    <cellStyle name="计算 2 2 2 5 4 2" xfId="13244" xr:uid="{00000000-0005-0000-0000-0000C9390000}"/>
    <cellStyle name="计算 2 2 2 5 4 3" xfId="14886" xr:uid="{00000000-0005-0000-0000-0000CA390000}"/>
    <cellStyle name="计算 2 2 2 5 4 4" xfId="21886" xr:uid="{00000000-0005-0000-0000-0000CB390000}"/>
    <cellStyle name="计算 2 2 2 5 5" xfId="7362" xr:uid="{00000000-0005-0000-0000-0000CC390000}"/>
    <cellStyle name="计算 2 2 2 5 5 2" xfId="14788" xr:uid="{00000000-0005-0000-0000-0000CD390000}"/>
    <cellStyle name="计算 2 2 2 5 5 3" xfId="17308" xr:uid="{00000000-0005-0000-0000-0000CE390000}"/>
    <cellStyle name="计算 2 2 2 5 5 4" xfId="22732" xr:uid="{00000000-0005-0000-0000-0000CF390000}"/>
    <cellStyle name="计算 2 2 2 5 6" xfId="10758" xr:uid="{00000000-0005-0000-0000-0000D0390000}"/>
    <cellStyle name="计算 2 2 2 5 7" xfId="14162" xr:uid="{00000000-0005-0000-0000-0000D1390000}"/>
    <cellStyle name="计算 2 2 2 5 8" xfId="21750" xr:uid="{00000000-0005-0000-0000-0000D2390000}"/>
    <cellStyle name="计算 2 2 2 6" xfId="2768" xr:uid="{00000000-0005-0000-0000-0000D3390000}"/>
    <cellStyle name="计算 2 2 2 6 2" xfId="4327" xr:uid="{00000000-0005-0000-0000-0000D4390000}"/>
    <cellStyle name="计算 2 2 2 6 2 2" xfId="12664" xr:uid="{00000000-0005-0000-0000-0000D5390000}"/>
    <cellStyle name="计算 2 2 2 6 2 3" xfId="10391" xr:uid="{00000000-0005-0000-0000-0000D6390000}"/>
    <cellStyle name="计算 2 2 2 6 2 4" xfId="21115" xr:uid="{00000000-0005-0000-0000-0000D7390000}"/>
    <cellStyle name="计算 2 2 2 6 3" xfId="5917" xr:uid="{00000000-0005-0000-0000-0000D8390000}"/>
    <cellStyle name="计算 2 2 2 6 3 2" xfId="13857" xr:uid="{00000000-0005-0000-0000-0000D9390000}"/>
    <cellStyle name="计算 2 2 2 6 3 3" xfId="16899" xr:uid="{00000000-0005-0000-0000-0000DA390000}"/>
    <cellStyle name="计算 2 2 2 6 3 4" xfId="21538" xr:uid="{00000000-0005-0000-0000-0000DB390000}"/>
    <cellStyle name="计算 2 2 2 6 4" xfId="8622" xr:uid="{00000000-0005-0000-0000-0000DC390000}"/>
    <cellStyle name="计算 2 2 2 6 4 2" xfId="15524" xr:uid="{00000000-0005-0000-0000-0000DD390000}"/>
    <cellStyle name="计算 2 2 2 6 4 3" xfId="17673" xr:uid="{00000000-0005-0000-0000-0000DE390000}"/>
    <cellStyle name="计算 2 2 2 6 4 4" xfId="21588" xr:uid="{00000000-0005-0000-0000-0000DF390000}"/>
    <cellStyle name="计算 2 2 2 6 5" xfId="9367" xr:uid="{00000000-0005-0000-0000-0000E0390000}"/>
    <cellStyle name="计算 2 2 2 6 5 2" xfId="16178" xr:uid="{00000000-0005-0000-0000-0000E1390000}"/>
    <cellStyle name="计算 2 2 2 6 5 3" xfId="18269" xr:uid="{00000000-0005-0000-0000-0000E2390000}"/>
    <cellStyle name="计算 2 2 2 6 5 4" xfId="19532" xr:uid="{00000000-0005-0000-0000-0000E3390000}"/>
    <cellStyle name="计算 2 2 2 6 6" xfId="11519" xr:uid="{00000000-0005-0000-0000-0000E4390000}"/>
    <cellStyle name="计算 2 2 2 6 7" xfId="14558" xr:uid="{00000000-0005-0000-0000-0000E5390000}"/>
    <cellStyle name="计算 2 2 2 6 8" xfId="19424" xr:uid="{00000000-0005-0000-0000-0000E6390000}"/>
    <cellStyle name="计算 2 2 2 7" xfId="2913" xr:uid="{00000000-0005-0000-0000-0000E7390000}"/>
    <cellStyle name="计算 2 2 2 7 2" xfId="11650" xr:uid="{00000000-0005-0000-0000-0000E8390000}"/>
    <cellStyle name="计算 2 2 2 7 3" xfId="14386" xr:uid="{00000000-0005-0000-0000-0000E9390000}"/>
    <cellStyle name="计算 2 2 2 7 4" xfId="21553" xr:uid="{00000000-0005-0000-0000-0000EA390000}"/>
    <cellStyle name="计算 2 2 2 8" xfId="4503" xr:uid="{00000000-0005-0000-0000-0000EB390000}"/>
    <cellStyle name="计算 2 2 2 8 2" xfId="12818" xr:uid="{00000000-0005-0000-0000-0000EC390000}"/>
    <cellStyle name="计算 2 2 2 8 3" xfId="13373" xr:uid="{00000000-0005-0000-0000-0000ED390000}"/>
    <cellStyle name="计算 2 2 2 8 4" xfId="20452" xr:uid="{00000000-0005-0000-0000-0000EE390000}"/>
    <cellStyle name="计算 2 2 2 9" xfId="6592" xr:uid="{00000000-0005-0000-0000-0000EF390000}"/>
    <cellStyle name="计算 2 2 2 9 2" xfId="14259" xr:uid="{00000000-0005-0000-0000-0000F0390000}"/>
    <cellStyle name="计算 2 2 2 9 3" xfId="17014" xr:uid="{00000000-0005-0000-0000-0000F1390000}"/>
    <cellStyle name="计算 2 2 2 9 4" xfId="18910" xr:uid="{00000000-0005-0000-0000-0000F2390000}"/>
    <cellStyle name="计算 2 2 3" xfId="671" xr:uid="{00000000-0005-0000-0000-0000F3390000}"/>
    <cellStyle name="计算 2 2 3 10" xfId="10250" xr:uid="{00000000-0005-0000-0000-0000F4390000}"/>
    <cellStyle name="计算 2 2 3 11" xfId="15433" xr:uid="{00000000-0005-0000-0000-0000F5390000}"/>
    <cellStyle name="计算 2 2 3 12" xfId="21534" xr:uid="{00000000-0005-0000-0000-0000F6390000}"/>
    <cellStyle name="计算 2 2 3 2" xfId="769" xr:uid="{00000000-0005-0000-0000-0000F7390000}"/>
    <cellStyle name="计算 2 2 3 2 2" xfId="1452" xr:uid="{00000000-0005-0000-0000-0000F8390000}"/>
    <cellStyle name="计算 2 2 3 2 2 2" xfId="2782" xr:uid="{00000000-0005-0000-0000-0000F9390000}"/>
    <cellStyle name="计算 2 2 3 2 2 2 2" xfId="4341" xr:uid="{00000000-0005-0000-0000-0000FA390000}"/>
    <cellStyle name="计算 2 2 3 2 2 2 2 2" xfId="12678" xr:uid="{00000000-0005-0000-0000-0000FB390000}"/>
    <cellStyle name="计算 2 2 3 2 2 2 2 3" xfId="14841" xr:uid="{00000000-0005-0000-0000-0000FC390000}"/>
    <cellStyle name="计算 2 2 3 2 2 2 2 4" xfId="22252" xr:uid="{00000000-0005-0000-0000-0000FD390000}"/>
    <cellStyle name="计算 2 2 3 2 2 2 3" xfId="5931" xr:uid="{00000000-0005-0000-0000-0000FE390000}"/>
    <cellStyle name="计算 2 2 3 2 2 2 3 2" xfId="13871" xr:uid="{00000000-0005-0000-0000-0000FF390000}"/>
    <cellStyle name="计算 2 2 3 2 2 2 3 3" xfId="16913" xr:uid="{00000000-0005-0000-0000-0000003A0000}"/>
    <cellStyle name="计算 2 2 3 2 2 2 3 4" xfId="21474" xr:uid="{00000000-0005-0000-0000-0000013A0000}"/>
    <cellStyle name="计算 2 2 3 2 2 2 4" xfId="8636" xr:uid="{00000000-0005-0000-0000-0000023A0000}"/>
    <cellStyle name="计算 2 2 3 2 2 2 4 2" xfId="15538" xr:uid="{00000000-0005-0000-0000-0000033A0000}"/>
    <cellStyle name="计算 2 2 3 2 2 2 4 3" xfId="17687" xr:uid="{00000000-0005-0000-0000-0000043A0000}"/>
    <cellStyle name="计算 2 2 3 2 2 2 4 4" xfId="20699" xr:uid="{00000000-0005-0000-0000-0000053A0000}"/>
    <cellStyle name="计算 2 2 3 2 2 2 5" xfId="9381" xr:uid="{00000000-0005-0000-0000-0000063A0000}"/>
    <cellStyle name="计算 2 2 3 2 2 2 5 2" xfId="16192" xr:uid="{00000000-0005-0000-0000-0000073A0000}"/>
    <cellStyle name="计算 2 2 3 2 2 2 5 3" xfId="18283" xr:uid="{00000000-0005-0000-0000-0000083A0000}"/>
    <cellStyle name="计算 2 2 3 2 2 2 5 4" xfId="19445" xr:uid="{00000000-0005-0000-0000-0000093A0000}"/>
    <cellStyle name="计算 2 2 3 2 2 2 6" xfId="11533" xr:uid="{00000000-0005-0000-0000-00000A3A0000}"/>
    <cellStyle name="计算 2 2 3 2 2 2 7" xfId="11704" xr:uid="{00000000-0005-0000-0000-00000B3A0000}"/>
    <cellStyle name="计算 2 2 3 2 2 2 8" xfId="22581" xr:uid="{00000000-0005-0000-0000-00000C3A0000}"/>
    <cellStyle name="计算 2 2 3 2 2 3" xfId="3438" xr:uid="{00000000-0005-0000-0000-00000D3A0000}"/>
    <cellStyle name="计算 2 2 3 2 2 3 2" xfId="12085" xr:uid="{00000000-0005-0000-0000-00000E3A0000}"/>
    <cellStyle name="计算 2 2 3 2 2 3 3" xfId="10182" xr:uid="{00000000-0005-0000-0000-00000F3A0000}"/>
    <cellStyle name="计算 2 2 3 2 2 3 4" xfId="19357" xr:uid="{00000000-0005-0000-0000-0000103A0000}"/>
    <cellStyle name="计算 2 2 3 2 2 4" xfId="5028" xr:uid="{00000000-0005-0000-0000-0000113A0000}"/>
    <cellStyle name="计算 2 2 3 2 2 4 2" xfId="13251" xr:uid="{00000000-0005-0000-0000-0000123A0000}"/>
    <cellStyle name="计算 2 2 3 2 2 4 3" xfId="14937" xr:uid="{00000000-0005-0000-0000-0000133A0000}"/>
    <cellStyle name="计算 2 2 3 2 2 4 4" xfId="21707" xr:uid="{00000000-0005-0000-0000-0000143A0000}"/>
    <cellStyle name="计算 2 2 3 2 2 5" xfId="7369" xr:uid="{00000000-0005-0000-0000-0000153A0000}"/>
    <cellStyle name="计算 2 2 3 2 2 5 2" xfId="14795" xr:uid="{00000000-0005-0000-0000-0000163A0000}"/>
    <cellStyle name="计算 2 2 3 2 2 5 3" xfId="17315" xr:uid="{00000000-0005-0000-0000-0000173A0000}"/>
    <cellStyle name="计算 2 2 3 2 2 5 4" xfId="22723" xr:uid="{00000000-0005-0000-0000-0000183A0000}"/>
    <cellStyle name="计算 2 2 3 2 2 6" xfId="10765" xr:uid="{00000000-0005-0000-0000-0000193A0000}"/>
    <cellStyle name="计算 2 2 3 2 2 7" xfId="14038" xr:uid="{00000000-0005-0000-0000-00001A3A0000}"/>
    <cellStyle name="计算 2 2 3 2 2 8" xfId="19866" xr:uid="{00000000-0005-0000-0000-00001B3A0000}"/>
    <cellStyle name="计算 2 2 3 2 3" xfId="2781" xr:uid="{00000000-0005-0000-0000-00001C3A0000}"/>
    <cellStyle name="计算 2 2 3 2 3 2" xfId="4340" xr:uid="{00000000-0005-0000-0000-00001D3A0000}"/>
    <cellStyle name="计算 2 2 3 2 3 2 2" xfId="12677" xr:uid="{00000000-0005-0000-0000-00001E3A0000}"/>
    <cellStyle name="计算 2 2 3 2 3 2 3" xfId="10843" xr:uid="{00000000-0005-0000-0000-00001F3A0000}"/>
    <cellStyle name="计算 2 2 3 2 3 2 4" xfId="21367" xr:uid="{00000000-0005-0000-0000-0000203A0000}"/>
    <cellStyle name="计算 2 2 3 2 3 3" xfId="5930" xr:uid="{00000000-0005-0000-0000-0000213A0000}"/>
    <cellStyle name="计算 2 2 3 2 3 3 2" xfId="13870" xr:uid="{00000000-0005-0000-0000-0000223A0000}"/>
    <cellStyle name="计算 2 2 3 2 3 3 3" xfId="16912" xr:uid="{00000000-0005-0000-0000-0000233A0000}"/>
    <cellStyle name="计算 2 2 3 2 3 3 4" xfId="19015" xr:uid="{00000000-0005-0000-0000-0000243A0000}"/>
    <cellStyle name="计算 2 2 3 2 3 4" xfId="8635" xr:uid="{00000000-0005-0000-0000-0000253A0000}"/>
    <cellStyle name="计算 2 2 3 2 3 4 2" xfId="15537" xr:uid="{00000000-0005-0000-0000-0000263A0000}"/>
    <cellStyle name="计算 2 2 3 2 3 4 3" xfId="17686" xr:uid="{00000000-0005-0000-0000-0000273A0000}"/>
    <cellStyle name="计算 2 2 3 2 3 4 4" xfId="21603" xr:uid="{00000000-0005-0000-0000-0000283A0000}"/>
    <cellStyle name="计算 2 2 3 2 3 5" xfId="9380" xr:uid="{00000000-0005-0000-0000-0000293A0000}"/>
    <cellStyle name="计算 2 2 3 2 3 5 2" xfId="16191" xr:uid="{00000000-0005-0000-0000-00002A3A0000}"/>
    <cellStyle name="计算 2 2 3 2 3 5 3" xfId="18282" xr:uid="{00000000-0005-0000-0000-00002B3A0000}"/>
    <cellStyle name="计算 2 2 3 2 3 5 4" xfId="19529" xr:uid="{00000000-0005-0000-0000-00002C3A0000}"/>
    <cellStyle name="计算 2 2 3 2 3 6" xfId="11532" xr:uid="{00000000-0005-0000-0000-00002D3A0000}"/>
    <cellStyle name="计算 2 2 3 2 3 7" xfId="12759" xr:uid="{00000000-0005-0000-0000-00002E3A0000}"/>
    <cellStyle name="计算 2 2 3 2 3 8" xfId="20003" xr:uid="{00000000-0005-0000-0000-00002F3A0000}"/>
    <cellStyle name="计算 2 2 3 2 4" xfId="3014" xr:uid="{00000000-0005-0000-0000-0000303A0000}"/>
    <cellStyle name="计算 2 2 3 2 4 2" xfId="11751" xr:uid="{00000000-0005-0000-0000-0000313A0000}"/>
    <cellStyle name="计算 2 2 3 2 4 3" xfId="14090" xr:uid="{00000000-0005-0000-0000-0000323A0000}"/>
    <cellStyle name="计算 2 2 3 2 4 4" xfId="20195" xr:uid="{00000000-0005-0000-0000-0000333A0000}"/>
    <cellStyle name="计算 2 2 3 2 5" xfId="4604" xr:uid="{00000000-0005-0000-0000-0000343A0000}"/>
    <cellStyle name="计算 2 2 3 2 5 2" xfId="12918" xr:uid="{00000000-0005-0000-0000-0000353A0000}"/>
    <cellStyle name="计算 2 2 3 2 5 3" xfId="13362" xr:uid="{00000000-0005-0000-0000-0000363A0000}"/>
    <cellStyle name="计算 2 2 3 2 5 4" xfId="19300" xr:uid="{00000000-0005-0000-0000-0000373A0000}"/>
    <cellStyle name="计算 2 2 3 2 6" xfId="6724" xr:uid="{00000000-0005-0000-0000-0000383A0000}"/>
    <cellStyle name="计算 2 2 3 2 6 2" xfId="14367" xr:uid="{00000000-0005-0000-0000-0000393A0000}"/>
    <cellStyle name="计算 2 2 3 2 6 3" xfId="17093" xr:uid="{00000000-0005-0000-0000-00003A3A0000}"/>
    <cellStyle name="计算 2 2 3 2 6 4" xfId="19094" xr:uid="{00000000-0005-0000-0000-00003B3A0000}"/>
    <cellStyle name="计算 2 2 3 2 7" xfId="10330" xr:uid="{00000000-0005-0000-0000-00003C3A0000}"/>
    <cellStyle name="计算 2 2 3 2 8" xfId="14847" xr:uid="{00000000-0005-0000-0000-00003D3A0000}"/>
    <cellStyle name="计算 2 2 3 2 9" xfId="20636" xr:uid="{00000000-0005-0000-0000-00003E3A0000}"/>
    <cellStyle name="计算 2 2 3 3" xfId="1109" xr:uid="{00000000-0005-0000-0000-00003F3A0000}"/>
    <cellStyle name="计算 2 2 3 3 2" xfId="1453" xr:uid="{00000000-0005-0000-0000-0000403A0000}"/>
    <cellStyle name="计算 2 2 3 3 2 2" xfId="2784" xr:uid="{00000000-0005-0000-0000-0000413A0000}"/>
    <cellStyle name="计算 2 2 3 3 2 2 2" xfId="4343" xr:uid="{00000000-0005-0000-0000-0000423A0000}"/>
    <cellStyle name="计算 2 2 3 3 2 2 2 2" xfId="12680" xr:uid="{00000000-0005-0000-0000-0000433A0000}"/>
    <cellStyle name="计算 2 2 3 3 2 2 2 3" xfId="13389" xr:uid="{00000000-0005-0000-0000-0000443A0000}"/>
    <cellStyle name="计算 2 2 3 3 2 2 2 4" xfId="20466" xr:uid="{00000000-0005-0000-0000-0000453A0000}"/>
    <cellStyle name="计算 2 2 3 3 2 2 3" xfId="5933" xr:uid="{00000000-0005-0000-0000-0000463A0000}"/>
    <cellStyle name="计算 2 2 3 3 2 2 3 2" xfId="13873" xr:uid="{00000000-0005-0000-0000-0000473A0000}"/>
    <cellStyle name="计算 2 2 3 3 2 2 3 3" xfId="16915" xr:uid="{00000000-0005-0000-0000-0000483A0000}"/>
    <cellStyle name="计算 2 2 3 3 2 2 3 4" xfId="21632" xr:uid="{00000000-0005-0000-0000-0000493A0000}"/>
    <cellStyle name="计算 2 2 3 3 2 2 4" xfId="8638" xr:uid="{00000000-0005-0000-0000-00004A3A0000}"/>
    <cellStyle name="计算 2 2 3 3 2 2 4 2" xfId="15540" xr:uid="{00000000-0005-0000-0000-00004B3A0000}"/>
    <cellStyle name="计算 2 2 3 3 2 2 4 3" xfId="17689" xr:uid="{00000000-0005-0000-0000-00004C3A0000}"/>
    <cellStyle name="计算 2 2 3 3 2 2 4 4" xfId="22050" xr:uid="{00000000-0005-0000-0000-00004D3A0000}"/>
    <cellStyle name="计算 2 2 3 3 2 2 5" xfId="9383" xr:uid="{00000000-0005-0000-0000-00004E3A0000}"/>
    <cellStyle name="计算 2 2 3 3 2 2 5 2" xfId="16194" xr:uid="{00000000-0005-0000-0000-00004F3A0000}"/>
    <cellStyle name="计算 2 2 3 3 2 2 5 3" xfId="18285" xr:uid="{00000000-0005-0000-0000-0000503A0000}"/>
    <cellStyle name="计算 2 2 3 3 2 2 5 4" xfId="21963" xr:uid="{00000000-0005-0000-0000-0000513A0000}"/>
    <cellStyle name="计算 2 2 3 3 2 2 6" xfId="11535" xr:uid="{00000000-0005-0000-0000-0000523A0000}"/>
    <cellStyle name="计算 2 2 3 3 2 2 7" xfId="11145" xr:uid="{00000000-0005-0000-0000-0000533A0000}"/>
    <cellStyle name="计算 2 2 3 3 2 2 8" xfId="21046" xr:uid="{00000000-0005-0000-0000-0000543A0000}"/>
    <cellStyle name="计算 2 2 3 3 2 3" xfId="3439" xr:uid="{00000000-0005-0000-0000-0000553A0000}"/>
    <cellStyle name="计算 2 2 3 3 2 3 2" xfId="12086" xr:uid="{00000000-0005-0000-0000-0000563A0000}"/>
    <cellStyle name="计算 2 2 3 3 2 3 3" xfId="10025" xr:uid="{00000000-0005-0000-0000-0000573A0000}"/>
    <cellStyle name="计算 2 2 3 3 2 3 4" xfId="19207" xr:uid="{00000000-0005-0000-0000-0000583A0000}"/>
    <cellStyle name="计算 2 2 3 3 2 4" xfId="5029" xr:uid="{00000000-0005-0000-0000-0000593A0000}"/>
    <cellStyle name="计算 2 2 3 3 2 4 2" xfId="13252" xr:uid="{00000000-0005-0000-0000-00005A3A0000}"/>
    <cellStyle name="计算 2 2 3 3 2 4 3" xfId="13326" xr:uid="{00000000-0005-0000-0000-00005B3A0000}"/>
    <cellStyle name="计算 2 2 3 3 2 4 4" xfId="19273" xr:uid="{00000000-0005-0000-0000-00005C3A0000}"/>
    <cellStyle name="计算 2 2 3 3 2 5" xfId="7370" xr:uid="{00000000-0005-0000-0000-00005D3A0000}"/>
    <cellStyle name="计算 2 2 3 3 2 5 2" xfId="14796" xr:uid="{00000000-0005-0000-0000-00005E3A0000}"/>
    <cellStyle name="计算 2 2 3 3 2 5 3" xfId="17316" xr:uid="{00000000-0005-0000-0000-00005F3A0000}"/>
    <cellStyle name="计算 2 2 3 3 2 5 4" xfId="20719" xr:uid="{00000000-0005-0000-0000-0000603A0000}"/>
    <cellStyle name="计算 2 2 3 3 2 6" xfId="10766" xr:uid="{00000000-0005-0000-0000-0000613A0000}"/>
    <cellStyle name="计算 2 2 3 3 2 7" xfId="15632" xr:uid="{00000000-0005-0000-0000-0000623A0000}"/>
    <cellStyle name="计算 2 2 3 3 2 8" xfId="19320" xr:uid="{00000000-0005-0000-0000-0000633A0000}"/>
    <cellStyle name="计算 2 2 3 3 3" xfId="2783" xr:uid="{00000000-0005-0000-0000-0000643A0000}"/>
    <cellStyle name="计算 2 2 3 3 3 2" xfId="4342" xr:uid="{00000000-0005-0000-0000-0000653A0000}"/>
    <cellStyle name="计算 2 2 3 3 3 2 2" xfId="12679" xr:uid="{00000000-0005-0000-0000-0000663A0000}"/>
    <cellStyle name="计算 2 2 3 3 3 2 3" xfId="15003" xr:uid="{00000000-0005-0000-0000-0000673A0000}"/>
    <cellStyle name="计算 2 2 3 3 3 2 4" xfId="21108" xr:uid="{00000000-0005-0000-0000-0000683A0000}"/>
    <cellStyle name="计算 2 2 3 3 3 3" xfId="5932" xr:uid="{00000000-0005-0000-0000-0000693A0000}"/>
    <cellStyle name="计算 2 2 3 3 3 3 2" xfId="13872" xr:uid="{00000000-0005-0000-0000-00006A3A0000}"/>
    <cellStyle name="计算 2 2 3 3 3 3 3" xfId="16914" xr:uid="{00000000-0005-0000-0000-00006B3A0000}"/>
    <cellStyle name="计算 2 2 3 3 3 3 4" xfId="19017" xr:uid="{00000000-0005-0000-0000-00006C3A0000}"/>
    <cellStyle name="计算 2 2 3 3 3 4" xfId="8637" xr:uid="{00000000-0005-0000-0000-00006D3A0000}"/>
    <cellStyle name="计算 2 2 3 3 3 4 2" xfId="15539" xr:uid="{00000000-0005-0000-0000-00006E3A0000}"/>
    <cellStyle name="计算 2 2 3 3 3 4 3" xfId="17688" xr:uid="{00000000-0005-0000-0000-00006F3A0000}"/>
    <cellStyle name="计算 2 2 3 3 3 4 4" xfId="20058" xr:uid="{00000000-0005-0000-0000-0000703A0000}"/>
    <cellStyle name="计算 2 2 3 3 3 5" xfId="9382" xr:uid="{00000000-0005-0000-0000-0000713A0000}"/>
    <cellStyle name="计算 2 2 3 3 3 5 2" xfId="16193" xr:uid="{00000000-0005-0000-0000-0000723A0000}"/>
    <cellStyle name="计算 2 2 3 3 3 5 3" xfId="18284" xr:uid="{00000000-0005-0000-0000-0000733A0000}"/>
    <cellStyle name="计算 2 2 3 3 3 5 4" xfId="21810" xr:uid="{00000000-0005-0000-0000-0000743A0000}"/>
    <cellStyle name="计算 2 2 3 3 3 6" xfId="11534" xr:uid="{00000000-0005-0000-0000-0000753A0000}"/>
    <cellStyle name="计算 2 2 3 3 3 7" xfId="15159" xr:uid="{00000000-0005-0000-0000-0000763A0000}"/>
    <cellStyle name="计算 2 2 3 3 3 8" xfId="22168" xr:uid="{00000000-0005-0000-0000-0000773A0000}"/>
    <cellStyle name="计算 2 2 3 3 4" xfId="3184" xr:uid="{00000000-0005-0000-0000-0000783A0000}"/>
    <cellStyle name="计算 2 2 3 3 4 2" xfId="11899" xr:uid="{00000000-0005-0000-0000-0000793A0000}"/>
    <cellStyle name="计算 2 2 3 3 4 3" xfId="10071" xr:uid="{00000000-0005-0000-0000-00007A3A0000}"/>
    <cellStyle name="计算 2 2 3 3 4 4" xfId="19217" xr:uid="{00000000-0005-0000-0000-00007B3A0000}"/>
    <cellStyle name="计算 2 2 3 3 5" xfId="4774" xr:uid="{00000000-0005-0000-0000-00007C3A0000}"/>
    <cellStyle name="计算 2 2 3 3 5 2" xfId="13064" xr:uid="{00000000-0005-0000-0000-00007D3A0000}"/>
    <cellStyle name="计算 2 2 3 3 5 3" xfId="10934" xr:uid="{00000000-0005-0000-0000-00007E3A0000}"/>
    <cellStyle name="计算 2 2 3 3 5 4" xfId="21295" xr:uid="{00000000-0005-0000-0000-00007F3A0000}"/>
    <cellStyle name="计算 2 2 3 3 6" xfId="7030" xr:uid="{00000000-0005-0000-0000-0000803A0000}"/>
    <cellStyle name="计算 2 2 3 3 6 2" xfId="14577" xr:uid="{00000000-0005-0000-0000-0000813A0000}"/>
    <cellStyle name="计算 2 2 3 3 6 3" xfId="17158" xr:uid="{00000000-0005-0000-0000-0000823A0000}"/>
    <cellStyle name="计算 2 2 3 3 6 4" xfId="21027" xr:uid="{00000000-0005-0000-0000-0000833A0000}"/>
    <cellStyle name="计算 2 2 3 3 7" xfId="10542" xr:uid="{00000000-0005-0000-0000-0000843A0000}"/>
    <cellStyle name="计算 2 2 3 3 8" xfId="13119" xr:uid="{00000000-0005-0000-0000-0000853A0000}"/>
    <cellStyle name="计算 2 2 3 3 9" xfId="20666" xr:uid="{00000000-0005-0000-0000-0000863A0000}"/>
    <cellStyle name="计算 2 2 3 4" xfId="1451" xr:uid="{00000000-0005-0000-0000-0000873A0000}"/>
    <cellStyle name="计算 2 2 3 4 2" xfId="2785" xr:uid="{00000000-0005-0000-0000-0000883A0000}"/>
    <cellStyle name="计算 2 2 3 4 2 2" xfId="4344" xr:uid="{00000000-0005-0000-0000-0000893A0000}"/>
    <cellStyle name="计算 2 2 3 4 2 2 2" xfId="12681" xr:uid="{00000000-0005-0000-0000-00008A3A0000}"/>
    <cellStyle name="计算 2 2 3 4 2 2 3" xfId="12222" xr:uid="{00000000-0005-0000-0000-00008B3A0000}"/>
    <cellStyle name="计算 2 2 3 4 2 2 4" xfId="19828" xr:uid="{00000000-0005-0000-0000-00008C3A0000}"/>
    <cellStyle name="计算 2 2 3 4 2 3" xfId="5934" xr:uid="{00000000-0005-0000-0000-00008D3A0000}"/>
    <cellStyle name="计算 2 2 3 4 2 3 2" xfId="13874" xr:uid="{00000000-0005-0000-0000-00008E3A0000}"/>
    <cellStyle name="计算 2 2 3 4 2 3 3" xfId="16916" xr:uid="{00000000-0005-0000-0000-00008F3A0000}"/>
    <cellStyle name="计算 2 2 3 4 2 3 4" xfId="21661" xr:uid="{00000000-0005-0000-0000-0000903A0000}"/>
    <cellStyle name="计算 2 2 3 4 2 4" xfId="8639" xr:uid="{00000000-0005-0000-0000-0000913A0000}"/>
    <cellStyle name="计算 2 2 3 4 2 4 2" xfId="15541" xr:uid="{00000000-0005-0000-0000-0000923A0000}"/>
    <cellStyle name="计算 2 2 3 4 2 4 3" xfId="17690" xr:uid="{00000000-0005-0000-0000-0000933A0000}"/>
    <cellStyle name="计算 2 2 3 4 2 4 4" xfId="20970" xr:uid="{00000000-0005-0000-0000-0000943A0000}"/>
    <cellStyle name="计算 2 2 3 4 2 5" xfId="9384" xr:uid="{00000000-0005-0000-0000-0000953A0000}"/>
    <cellStyle name="计算 2 2 3 4 2 5 2" xfId="16195" xr:uid="{00000000-0005-0000-0000-0000963A0000}"/>
    <cellStyle name="计算 2 2 3 4 2 5 3" xfId="18286" xr:uid="{00000000-0005-0000-0000-0000973A0000}"/>
    <cellStyle name="计算 2 2 3 4 2 5 4" xfId="20882" xr:uid="{00000000-0005-0000-0000-0000983A0000}"/>
    <cellStyle name="计算 2 2 3 4 2 6" xfId="11536" xr:uid="{00000000-0005-0000-0000-0000993A0000}"/>
    <cellStyle name="计算 2 2 3 4 2 7" xfId="15158" xr:uid="{00000000-0005-0000-0000-00009A3A0000}"/>
    <cellStyle name="计算 2 2 3 4 2 8" xfId="20404" xr:uid="{00000000-0005-0000-0000-00009B3A0000}"/>
    <cellStyle name="计算 2 2 3 4 3" xfId="3437" xr:uid="{00000000-0005-0000-0000-00009C3A0000}"/>
    <cellStyle name="计算 2 2 3 4 3 2" xfId="12084" xr:uid="{00000000-0005-0000-0000-00009D3A0000}"/>
    <cellStyle name="计算 2 2 3 4 3 3" xfId="10577" xr:uid="{00000000-0005-0000-0000-00009E3A0000}"/>
    <cellStyle name="计算 2 2 3 4 3 4" xfId="19943" xr:uid="{00000000-0005-0000-0000-00009F3A0000}"/>
    <cellStyle name="计算 2 2 3 4 4" xfId="5027" xr:uid="{00000000-0005-0000-0000-0000A03A0000}"/>
    <cellStyle name="计算 2 2 3 4 4 2" xfId="13250" xr:uid="{00000000-0005-0000-0000-0000A13A0000}"/>
    <cellStyle name="计算 2 2 3 4 4 3" xfId="14827" xr:uid="{00000000-0005-0000-0000-0000A23A0000}"/>
    <cellStyle name="计算 2 2 3 4 4 4" xfId="19767" xr:uid="{00000000-0005-0000-0000-0000A33A0000}"/>
    <cellStyle name="计算 2 2 3 4 5" xfId="7368" xr:uid="{00000000-0005-0000-0000-0000A43A0000}"/>
    <cellStyle name="计算 2 2 3 4 5 2" xfId="14794" xr:uid="{00000000-0005-0000-0000-0000A53A0000}"/>
    <cellStyle name="计算 2 2 3 4 5 3" xfId="17314" xr:uid="{00000000-0005-0000-0000-0000A63A0000}"/>
    <cellStyle name="计算 2 2 3 4 5 4" xfId="21629" xr:uid="{00000000-0005-0000-0000-0000A73A0000}"/>
    <cellStyle name="计算 2 2 3 4 6" xfId="10764" xr:uid="{00000000-0005-0000-0000-0000A83A0000}"/>
    <cellStyle name="计算 2 2 3 4 7" xfId="10050" xr:uid="{00000000-0005-0000-0000-0000A93A0000}"/>
    <cellStyle name="计算 2 2 3 4 8" xfId="20503" xr:uid="{00000000-0005-0000-0000-0000AA3A0000}"/>
    <cellStyle name="计算 2 2 3 5" xfId="2780" xr:uid="{00000000-0005-0000-0000-0000AB3A0000}"/>
    <cellStyle name="计算 2 2 3 5 2" xfId="4339" xr:uid="{00000000-0005-0000-0000-0000AC3A0000}"/>
    <cellStyle name="计算 2 2 3 5 2 2" xfId="12676" xr:uid="{00000000-0005-0000-0000-0000AD3A0000}"/>
    <cellStyle name="计算 2 2 3 5 2 3" xfId="10976" xr:uid="{00000000-0005-0000-0000-0000AE3A0000}"/>
    <cellStyle name="计算 2 2 3 5 2 4" xfId="18901" xr:uid="{00000000-0005-0000-0000-0000AF3A0000}"/>
    <cellStyle name="计算 2 2 3 5 3" xfId="5929" xr:uid="{00000000-0005-0000-0000-0000B03A0000}"/>
    <cellStyle name="计算 2 2 3 5 3 2" xfId="13869" xr:uid="{00000000-0005-0000-0000-0000B13A0000}"/>
    <cellStyle name="计算 2 2 3 5 3 3" xfId="16911" xr:uid="{00000000-0005-0000-0000-0000B23A0000}"/>
    <cellStyle name="计算 2 2 3 5 3 4" xfId="21472" xr:uid="{00000000-0005-0000-0000-0000B33A0000}"/>
    <cellStyle name="计算 2 2 3 5 4" xfId="8634" xr:uid="{00000000-0005-0000-0000-0000B43A0000}"/>
    <cellStyle name="计算 2 2 3 5 4 2" xfId="15536" xr:uid="{00000000-0005-0000-0000-0000B53A0000}"/>
    <cellStyle name="计算 2 2 3 5 4 3" xfId="17685" xr:uid="{00000000-0005-0000-0000-0000B63A0000}"/>
    <cellStyle name="计算 2 2 3 5 4 4" xfId="19616" xr:uid="{00000000-0005-0000-0000-0000B73A0000}"/>
    <cellStyle name="计算 2 2 3 5 5" xfId="9379" xr:uid="{00000000-0005-0000-0000-0000B83A0000}"/>
    <cellStyle name="计算 2 2 3 5 5 2" xfId="16190" xr:uid="{00000000-0005-0000-0000-0000B93A0000}"/>
    <cellStyle name="计算 2 2 3 5 5 3" xfId="18281" xr:uid="{00000000-0005-0000-0000-0000BA3A0000}"/>
    <cellStyle name="计算 2 2 3 5 5 4" xfId="20240" xr:uid="{00000000-0005-0000-0000-0000BB3A0000}"/>
    <cellStyle name="计算 2 2 3 5 6" xfId="11531" xr:uid="{00000000-0005-0000-0000-0000BC3A0000}"/>
    <cellStyle name="计算 2 2 3 5 7" xfId="12871" xr:uid="{00000000-0005-0000-0000-0000BD3A0000}"/>
    <cellStyle name="计算 2 2 3 5 8" xfId="20640" xr:uid="{00000000-0005-0000-0000-0000BE3A0000}"/>
    <cellStyle name="计算 2 2 3 6" xfId="2938" xr:uid="{00000000-0005-0000-0000-0000BF3A0000}"/>
    <cellStyle name="计算 2 2 3 6 2" xfId="11675" xr:uid="{00000000-0005-0000-0000-0000C03A0000}"/>
    <cellStyle name="计算 2 2 3 6 3" xfId="12797" xr:uid="{00000000-0005-0000-0000-0000C13A0000}"/>
    <cellStyle name="计算 2 2 3 6 4" xfId="21229" xr:uid="{00000000-0005-0000-0000-0000C23A0000}"/>
    <cellStyle name="计算 2 2 3 7" xfId="4528" xr:uid="{00000000-0005-0000-0000-0000C33A0000}"/>
    <cellStyle name="计算 2 2 3 7 2" xfId="12842" xr:uid="{00000000-0005-0000-0000-0000C43A0000}"/>
    <cellStyle name="计算 2 2 3 7 3" xfId="10081" xr:uid="{00000000-0005-0000-0000-0000C53A0000}"/>
    <cellStyle name="计算 2 2 3 7 4" xfId="20453" xr:uid="{00000000-0005-0000-0000-0000C63A0000}"/>
    <cellStyle name="计算 2 2 3 8" xfId="6636" xr:uid="{00000000-0005-0000-0000-0000C73A0000}"/>
    <cellStyle name="计算 2 2 3 8 2" xfId="14291" xr:uid="{00000000-0005-0000-0000-0000C83A0000}"/>
    <cellStyle name="计算 2 2 3 8 3" xfId="17033" xr:uid="{00000000-0005-0000-0000-0000C93A0000}"/>
    <cellStyle name="计算 2 2 3 8 4" xfId="21272" xr:uid="{00000000-0005-0000-0000-0000CA3A0000}"/>
    <cellStyle name="计算 2 2 3 9" xfId="8808" xr:uid="{00000000-0005-0000-0000-0000CB3A0000}"/>
    <cellStyle name="计算 2 2 3 9 2" xfId="15650" xr:uid="{00000000-0005-0000-0000-0000CC3A0000}"/>
    <cellStyle name="计算 2 2 3 9 3" xfId="17824" xr:uid="{00000000-0005-0000-0000-0000CD3A0000}"/>
    <cellStyle name="计算 2 2 3 9 4" xfId="20305" xr:uid="{00000000-0005-0000-0000-0000CE3A0000}"/>
    <cellStyle name="计算 2 2 4" xfId="1444" xr:uid="{00000000-0005-0000-0000-0000CF3A0000}"/>
    <cellStyle name="计算 2 2 4 2" xfId="2786" xr:uid="{00000000-0005-0000-0000-0000D03A0000}"/>
    <cellStyle name="计算 2 2 4 2 2" xfId="4345" xr:uid="{00000000-0005-0000-0000-0000D13A0000}"/>
    <cellStyle name="计算 2 2 4 2 2 2" xfId="12682" xr:uid="{00000000-0005-0000-0000-0000D23A0000}"/>
    <cellStyle name="计算 2 2 4 2 2 3" xfId="10975" xr:uid="{00000000-0005-0000-0000-0000D33A0000}"/>
    <cellStyle name="计算 2 2 4 2 2 4" xfId="21915" xr:uid="{00000000-0005-0000-0000-0000D43A0000}"/>
    <cellStyle name="计算 2 2 4 2 3" xfId="5935" xr:uid="{00000000-0005-0000-0000-0000D53A0000}"/>
    <cellStyle name="计算 2 2 4 2 3 2" xfId="13875" xr:uid="{00000000-0005-0000-0000-0000D63A0000}"/>
    <cellStyle name="计算 2 2 4 2 3 3" xfId="16917" xr:uid="{00000000-0005-0000-0000-0000D73A0000}"/>
    <cellStyle name="计算 2 2 4 2 3 4" xfId="19227" xr:uid="{00000000-0005-0000-0000-0000D83A0000}"/>
    <cellStyle name="计算 2 2 4 2 4" xfId="8640" xr:uid="{00000000-0005-0000-0000-0000D93A0000}"/>
    <cellStyle name="计算 2 2 4 2 4 2" xfId="15542" xr:uid="{00000000-0005-0000-0000-0000DA3A0000}"/>
    <cellStyle name="计算 2 2 4 2 4 3" xfId="17691" xr:uid="{00000000-0005-0000-0000-0000DB3A0000}"/>
    <cellStyle name="计算 2 2 4 2 4 4" xfId="20330" xr:uid="{00000000-0005-0000-0000-0000DC3A0000}"/>
    <cellStyle name="计算 2 2 4 2 5" xfId="9385" xr:uid="{00000000-0005-0000-0000-0000DD3A0000}"/>
    <cellStyle name="计算 2 2 4 2 5 2" xfId="16196" xr:uid="{00000000-0005-0000-0000-0000DE3A0000}"/>
    <cellStyle name="计算 2 2 4 2 5 3" xfId="18287" xr:uid="{00000000-0005-0000-0000-0000DF3A0000}"/>
    <cellStyle name="计算 2 2 4 2 5 4" xfId="20239" xr:uid="{00000000-0005-0000-0000-0000E03A0000}"/>
    <cellStyle name="计算 2 2 4 2 6" xfId="11537" xr:uid="{00000000-0005-0000-0000-0000E13A0000}"/>
    <cellStyle name="计算 2 2 4 2 7" xfId="11144" xr:uid="{00000000-0005-0000-0000-0000E23A0000}"/>
    <cellStyle name="计算 2 2 4 2 8" xfId="19738" xr:uid="{00000000-0005-0000-0000-0000E33A0000}"/>
    <cellStyle name="计算 2 2 4 3" xfId="3430" xr:uid="{00000000-0005-0000-0000-0000E43A0000}"/>
    <cellStyle name="计算 2 2 4 3 2" xfId="12077" xr:uid="{00000000-0005-0000-0000-0000E53A0000}"/>
    <cellStyle name="计算 2 2 4 3 3" xfId="14407" xr:uid="{00000000-0005-0000-0000-0000E63A0000}"/>
    <cellStyle name="计算 2 2 4 3 4" xfId="21786" xr:uid="{00000000-0005-0000-0000-0000E73A0000}"/>
    <cellStyle name="计算 2 2 4 4" xfId="5020" xr:uid="{00000000-0005-0000-0000-0000E83A0000}"/>
    <cellStyle name="计算 2 2 4 4 2" xfId="13243" xr:uid="{00000000-0005-0000-0000-0000E93A0000}"/>
    <cellStyle name="计算 2 2 4 4 3" xfId="10909" xr:uid="{00000000-0005-0000-0000-0000EA3A0000}"/>
    <cellStyle name="计算 2 2 4 4 4" xfId="19488" xr:uid="{00000000-0005-0000-0000-0000EB3A0000}"/>
    <cellStyle name="计算 2 2 4 5" xfId="7361" xr:uid="{00000000-0005-0000-0000-0000EC3A0000}"/>
    <cellStyle name="计算 2 2 4 5 2" xfId="14787" xr:uid="{00000000-0005-0000-0000-0000ED3A0000}"/>
    <cellStyle name="计算 2 2 4 5 3" xfId="17307" xr:uid="{00000000-0005-0000-0000-0000EE3A0000}"/>
    <cellStyle name="计算 2 2 4 5 4" xfId="22090" xr:uid="{00000000-0005-0000-0000-0000EF3A0000}"/>
    <cellStyle name="计算 2 2 4 6" xfId="10757" xr:uid="{00000000-0005-0000-0000-0000F03A0000}"/>
    <cellStyle name="计算 2 2 4 7" xfId="10835" xr:uid="{00000000-0005-0000-0000-0000F13A0000}"/>
    <cellStyle name="计算 2 2 4 8" xfId="19861" xr:uid="{00000000-0005-0000-0000-0000F23A0000}"/>
    <cellStyle name="计算 2 2 5" xfId="2767" xr:uid="{00000000-0005-0000-0000-0000F33A0000}"/>
    <cellStyle name="计算 2 2 5 2" xfId="4326" xr:uid="{00000000-0005-0000-0000-0000F43A0000}"/>
    <cellStyle name="计算 2 2 5 2 2" xfId="12663" xr:uid="{00000000-0005-0000-0000-0000F53A0000}"/>
    <cellStyle name="计算 2 2 5 2 3" xfId="10979" xr:uid="{00000000-0005-0000-0000-0000F63A0000}"/>
    <cellStyle name="计算 2 2 5 2 4" xfId="22259" xr:uid="{00000000-0005-0000-0000-0000F73A0000}"/>
    <cellStyle name="计算 2 2 5 3" xfId="5916" xr:uid="{00000000-0005-0000-0000-0000F83A0000}"/>
    <cellStyle name="计算 2 2 5 3 2" xfId="13856" xr:uid="{00000000-0005-0000-0000-0000F93A0000}"/>
    <cellStyle name="计算 2 2 5 3 3" xfId="16898" xr:uid="{00000000-0005-0000-0000-0000FA3A0000}"/>
    <cellStyle name="计算 2 2 5 3 4" xfId="19195" xr:uid="{00000000-0005-0000-0000-0000FB3A0000}"/>
    <cellStyle name="计算 2 2 5 4" xfId="8621" xr:uid="{00000000-0005-0000-0000-0000FC3A0000}"/>
    <cellStyle name="计算 2 2 5 4 2" xfId="15523" xr:uid="{00000000-0005-0000-0000-0000FD3A0000}"/>
    <cellStyle name="计算 2 2 5 4 3" xfId="17672" xr:uid="{00000000-0005-0000-0000-0000FE3A0000}"/>
    <cellStyle name="计算 2 2 5 4 4" xfId="19398" xr:uid="{00000000-0005-0000-0000-0000FF3A0000}"/>
    <cellStyle name="计算 2 2 5 5" xfId="9366" xr:uid="{00000000-0005-0000-0000-0000003B0000}"/>
    <cellStyle name="计算 2 2 5 5 2" xfId="16177" xr:uid="{00000000-0005-0000-0000-0000013B0000}"/>
    <cellStyle name="计算 2 2 5 5 3" xfId="18268" xr:uid="{00000000-0005-0000-0000-0000023B0000}"/>
    <cellStyle name="计算 2 2 5 5 4" xfId="20243" xr:uid="{00000000-0005-0000-0000-0000033B0000}"/>
    <cellStyle name="计算 2 2 5 6" xfId="11518" xr:uid="{00000000-0005-0000-0000-0000043B0000}"/>
    <cellStyle name="计算 2 2 5 7" xfId="10458" xr:uid="{00000000-0005-0000-0000-0000053B0000}"/>
    <cellStyle name="计算 2 2 5 8" xfId="19745" xr:uid="{00000000-0005-0000-0000-0000063B0000}"/>
    <cellStyle name="计算 2 2 6" xfId="2884" xr:uid="{00000000-0005-0000-0000-0000073B0000}"/>
    <cellStyle name="计算 2 2 6 2" xfId="11622" xr:uid="{00000000-0005-0000-0000-0000083B0000}"/>
    <cellStyle name="计算 2 2 6 3" xfId="11129" xr:uid="{00000000-0005-0000-0000-0000093B0000}"/>
    <cellStyle name="计算 2 2 6 4" xfId="20398" xr:uid="{00000000-0005-0000-0000-00000A3B0000}"/>
    <cellStyle name="计算 2 2 7" xfId="4474" xr:uid="{00000000-0005-0000-0000-00000B3B0000}"/>
    <cellStyle name="计算 2 2 7 2" xfId="12789" xr:uid="{00000000-0005-0000-0000-00000C3B0000}"/>
    <cellStyle name="计算 2 2 7 3" xfId="10396" xr:uid="{00000000-0005-0000-0000-00000D3B0000}"/>
    <cellStyle name="计算 2 2 7 4" xfId="20459" xr:uid="{00000000-0005-0000-0000-00000E3B0000}"/>
    <cellStyle name="计算 2 2 8" xfId="6359" xr:uid="{00000000-0005-0000-0000-00000F3B0000}"/>
    <cellStyle name="计算 2 2 8 2" xfId="14150" xr:uid="{00000000-0005-0000-0000-0000103B0000}"/>
    <cellStyle name="计算 2 2 8 3" xfId="16995" xr:uid="{00000000-0005-0000-0000-0000113B0000}"/>
    <cellStyle name="计算 2 2 8 4" xfId="22117" xr:uid="{00000000-0005-0000-0000-0000123B0000}"/>
    <cellStyle name="计算 2 2 9" xfId="10096" xr:uid="{00000000-0005-0000-0000-0000133B0000}"/>
    <cellStyle name="计算 2 3" xfId="618" xr:uid="{00000000-0005-0000-0000-0000143B0000}"/>
    <cellStyle name="计算 2 3 10" xfId="10212" xr:uid="{00000000-0005-0000-0000-0000153B0000}"/>
    <cellStyle name="计算 2 3 11" xfId="15436" xr:uid="{00000000-0005-0000-0000-0000163B0000}"/>
    <cellStyle name="计算 2 3 12" xfId="20530" xr:uid="{00000000-0005-0000-0000-0000173B0000}"/>
    <cellStyle name="计算 2 3 2" xfId="695" xr:uid="{00000000-0005-0000-0000-0000183B0000}"/>
    <cellStyle name="计算 2 3 2 10" xfId="10269" xr:uid="{00000000-0005-0000-0000-0000193B0000}"/>
    <cellStyle name="计算 2 3 2 11" xfId="14743" xr:uid="{00000000-0005-0000-0000-00001A3B0000}"/>
    <cellStyle name="计算 2 3 2 12" xfId="21166" xr:uid="{00000000-0005-0000-0000-00001B3B0000}"/>
    <cellStyle name="计算 2 3 2 2" xfId="780" xr:uid="{00000000-0005-0000-0000-00001C3B0000}"/>
    <cellStyle name="计算 2 3 2 2 2" xfId="1456" xr:uid="{00000000-0005-0000-0000-00001D3B0000}"/>
    <cellStyle name="计算 2 3 2 2 2 2" xfId="2790" xr:uid="{00000000-0005-0000-0000-00001E3B0000}"/>
    <cellStyle name="计算 2 3 2 2 2 2 2" xfId="4349" xr:uid="{00000000-0005-0000-0000-00001F3B0000}"/>
    <cellStyle name="计算 2 3 2 2 2 2 2 2" xfId="12686" xr:uid="{00000000-0005-0000-0000-0000203B0000}"/>
    <cellStyle name="计算 2 3 2 2 2 2 2 3" xfId="11797" xr:uid="{00000000-0005-0000-0000-0000213B0000}"/>
    <cellStyle name="计算 2 3 2 2 2 2 2 4" xfId="19833" xr:uid="{00000000-0005-0000-0000-0000223B0000}"/>
    <cellStyle name="计算 2 3 2 2 2 2 3" xfId="5939" xr:uid="{00000000-0005-0000-0000-0000233B0000}"/>
    <cellStyle name="计算 2 3 2 2 2 2 3 2" xfId="13879" xr:uid="{00000000-0005-0000-0000-0000243B0000}"/>
    <cellStyle name="计算 2 3 2 2 2 2 3 3" xfId="16921" xr:uid="{00000000-0005-0000-0000-0000253B0000}"/>
    <cellStyle name="计算 2 3 2 2 2 2 3 4" xfId="19209" xr:uid="{00000000-0005-0000-0000-0000263B0000}"/>
    <cellStyle name="计算 2 3 2 2 2 2 4" xfId="8644" xr:uid="{00000000-0005-0000-0000-0000273B0000}"/>
    <cellStyle name="计算 2 3 2 2 2 2 4 2" xfId="15546" xr:uid="{00000000-0005-0000-0000-0000283B0000}"/>
    <cellStyle name="计算 2 3 2 2 2 2 4 3" xfId="17695" xr:uid="{00000000-0005-0000-0000-0000293B0000}"/>
    <cellStyle name="计算 2 3 2 2 2 2 4 4" xfId="18853" xr:uid="{00000000-0005-0000-0000-00002A3B0000}"/>
    <cellStyle name="计算 2 3 2 2 2 2 5" xfId="9389" xr:uid="{00000000-0005-0000-0000-00002B3B0000}"/>
    <cellStyle name="计算 2 3 2 2 2 2 5 2" xfId="16200" xr:uid="{00000000-0005-0000-0000-00002C3B0000}"/>
    <cellStyle name="计算 2 3 2 2 2 2 5 3" xfId="18291" xr:uid="{00000000-0005-0000-0000-00002D3B0000}"/>
    <cellStyle name="计算 2 3 2 2 2 2 5 4" xfId="20756" xr:uid="{00000000-0005-0000-0000-00002E3B0000}"/>
    <cellStyle name="计算 2 3 2 2 2 2 6" xfId="11541" xr:uid="{00000000-0005-0000-0000-00002F3B0000}"/>
    <cellStyle name="计算 2 3 2 2 2 2 7" xfId="11125" xr:uid="{00000000-0005-0000-0000-0000303B0000}"/>
    <cellStyle name="计算 2 3 2 2 2 2 8" xfId="22586" xr:uid="{00000000-0005-0000-0000-0000313B0000}"/>
    <cellStyle name="计算 2 3 2 2 2 3" xfId="3442" xr:uid="{00000000-0005-0000-0000-0000323B0000}"/>
    <cellStyle name="计算 2 3 2 2 2 3 2" xfId="12089" xr:uid="{00000000-0005-0000-0000-0000333B0000}"/>
    <cellStyle name="计算 2 3 2 2 2 3 3" xfId="10023" xr:uid="{00000000-0005-0000-0000-0000343B0000}"/>
    <cellStyle name="计算 2 3 2 2 2 3 4" xfId="20019" xr:uid="{00000000-0005-0000-0000-0000353B0000}"/>
    <cellStyle name="计算 2 3 2 2 2 4" xfId="5032" xr:uid="{00000000-0005-0000-0000-0000363B0000}"/>
    <cellStyle name="计算 2 3 2 2 2 4 2" xfId="13255" xr:uid="{00000000-0005-0000-0000-0000373B0000}"/>
    <cellStyle name="计算 2 3 2 2 2 4 3" xfId="10798" xr:uid="{00000000-0005-0000-0000-0000383B0000}"/>
    <cellStyle name="计算 2 3 2 2 2 4 4" xfId="18807" xr:uid="{00000000-0005-0000-0000-0000393B0000}"/>
    <cellStyle name="计算 2 3 2 2 2 5" xfId="7373" xr:uid="{00000000-0005-0000-0000-00003A3B0000}"/>
    <cellStyle name="计算 2 3 2 2 2 5 2" xfId="14799" xr:uid="{00000000-0005-0000-0000-00003B3B0000}"/>
    <cellStyle name="计算 2 3 2 2 2 5 3" xfId="17319" xr:uid="{00000000-0005-0000-0000-00003C3B0000}"/>
    <cellStyle name="计算 2 3 2 2 2 5 4" xfId="22093" xr:uid="{00000000-0005-0000-0000-00003D3B0000}"/>
    <cellStyle name="计算 2 3 2 2 2 6" xfId="10769" xr:uid="{00000000-0005-0000-0000-00003E3B0000}"/>
    <cellStyle name="计算 2 3 2 2 2 7" xfId="10891" xr:uid="{00000000-0005-0000-0000-00003F3B0000}"/>
    <cellStyle name="计算 2 3 2 2 2 8" xfId="20647" xr:uid="{00000000-0005-0000-0000-0000403B0000}"/>
    <cellStyle name="计算 2 3 2 2 3" xfId="2789" xr:uid="{00000000-0005-0000-0000-0000413B0000}"/>
    <cellStyle name="计算 2 3 2 2 3 2" xfId="4348" xr:uid="{00000000-0005-0000-0000-0000423B0000}"/>
    <cellStyle name="计算 2 3 2 2 3 2 2" xfId="12685" xr:uid="{00000000-0005-0000-0000-0000433B0000}"/>
    <cellStyle name="计算 2 3 2 2 3 2 3" xfId="12965" xr:uid="{00000000-0005-0000-0000-0000443B0000}"/>
    <cellStyle name="计算 2 3 2 2 3 2 4" xfId="20471" xr:uid="{00000000-0005-0000-0000-0000453B0000}"/>
    <cellStyle name="计算 2 3 2 2 3 3" xfId="5938" xr:uid="{00000000-0005-0000-0000-0000463B0000}"/>
    <cellStyle name="计算 2 3 2 2 3 3 2" xfId="13878" xr:uid="{00000000-0005-0000-0000-0000473B0000}"/>
    <cellStyle name="计算 2 3 2 2 3 3 3" xfId="16920" xr:uid="{00000000-0005-0000-0000-0000483B0000}"/>
    <cellStyle name="计算 2 3 2 2 3 3 4" xfId="21648" xr:uid="{00000000-0005-0000-0000-0000493B0000}"/>
    <cellStyle name="计算 2 3 2 2 3 4" xfId="8643" xr:uid="{00000000-0005-0000-0000-00004A3B0000}"/>
    <cellStyle name="计算 2 3 2 2 3 4 2" xfId="15545" xr:uid="{00000000-0005-0000-0000-00004B3B0000}"/>
    <cellStyle name="计算 2 3 2 2 3 4 3" xfId="17694" xr:uid="{00000000-0005-0000-0000-00004C3B0000}"/>
    <cellStyle name="计算 2 3 2 2 3 4 4" xfId="18940" xr:uid="{00000000-0005-0000-0000-00004D3B0000}"/>
    <cellStyle name="计算 2 3 2 2 3 5" xfId="9388" xr:uid="{00000000-0005-0000-0000-00004E3B0000}"/>
    <cellStyle name="计算 2 3 2 2 3 5 2" xfId="16199" xr:uid="{00000000-0005-0000-0000-00004F3B0000}"/>
    <cellStyle name="计算 2 3 2 2 3 5 3" xfId="18290" xr:uid="{00000000-0005-0000-0000-0000503B0000}"/>
    <cellStyle name="计算 2 3 2 2 3 5 4" xfId="21687" xr:uid="{00000000-0005-0000-0000-0000513B0000}"/>
    <cellStyle name="计算 2 3 2 2 3 6" xfId="11540" xr:uid="{00000000-0005-0000-0000-0000523B0000}"/>
    <cellStyle name="计算 2 3 2 2 3 7" xfId="11143" xr:uid="{00000000-0005-0000-0000-0000533B0000}"/>
    <cellStyle name="计算 2 3 2 2 3 8" xfId="20119" xr:uid="{00000000-0005-0000-0000-0000543B0000}"/>
    <cellStyle name="计算 2 3 2 2 4" xfId="3025" xr:uid="{00000000-0005-0000-0000-0000553B0000}"/>
    <cellStyle name="计算 2 3 2 2 4 2" xfId="11762" xr:uid="{00000000-0005-0000-0000-0000563B0000}"/>
    <cellStyle name="计算 2 3 2 2 4 3" xfId="11104" xr:uid="{00000000-0005-0000-0000-0000573B0000}"/>
    <cellStyle name="计算 2 3 2 2 4 4" xfId="19997" xr:uid="{00000000-0005-0000-0000-0000583B0000}"/>
    <cellStyle name="计算 2 3 2 2 5" xfId="4615" xr:uid="{00000000-0005-0000-0000-0000593B0000}"/>
    <cellStyle name="计算 2 3 2 2 5 2" xfId="12929" xr:uid="{00000000-0005-0000-0000-00005A3B0000}"/>
    <cellStyle name="计算 2 3 2 2 5 3" xfId="14879" xr:uid="{00000000-0005-0000-0000-00005B3B0000}"/>
    <cellStyle name="计算 2 3 2 2 5 4" xfId="20444" xr:uid="{00000000-0005-0000-0000-00005C3B0000}"/>
    <cellStyle name="计算 2 3 2 2 6" xfId="6734" xr:uid="{00000000-0005-0000-0000-00005D3B0000}"/>
    <cellStyle name="计算 2 3 2 2 6 2" xfId="14377" xr:uid="{00000000-0005-0000-0000-00005E3B0000}"/>
    <cellStyle name="计算 2 3 2 2 6 3" xfId="17103" xr:uid="{00000000-0005-0000-0000-00005F3B0000}"/>
    <cellStyle name="计算 2 3 2 2 6 4" xfId="20388" xr:uid="{00000000-0005-0000-0000-0000603B0000}"/>
    <cellStyle name="计算 2 3 2 2 7" xfId="10339" xr:uid="{00000000-0005-0000-0000-0000613B0000}"/>
    <cellStyle name="计算 2 3 2 2 8" xfId="12563" xr:uid="{00000000-0005-0000-0000-0000623B0000}"/>
    <cellStyle name="计算 2 3 2 2 9" xfId="22626" xr:uid="{00000000-0005-0000-0000-0000633B0000}"/>
    <cellStyle name="计算 2 3 2 3" xfId="1128" xr:uid="{00000000-0005-0000-0000-0000643B0000}"/>
    <cellStyle name="计算 2 3 2 3 2" xfId="1457" xr:uid="{00000000-0005-0000-0000-0000653B0000}"/>
    <cellStyle name="计算 2 3 2 3 2 2" xfId="2792" xr:uid="{00000000-0005-0000-0000-0000663B0000}"/>
    <cellStyle name="计算 2 3 2 3 2 2 2" xfId="4351" xr:uid="{00000000-0005-0000-0000-0000673B0000}"/>
    <cellStyle name="计算 2 3 2 3 2 2 2 2" xfId="12688" xr:uid="{00000000-0005-0000-0000-0000683B0000}"/>
    <cellStyle name="计算 2 3 2 3 2 2 2 3" xfId="13388" xr:uid="{00000000-0005-0000-0000-0000693B0000}"/>
    <cellStyle name="计算 2 3 2 3 2 2 2 4" xfId="21848" xr:uid="{00000000-0005-0000-0000-00006A3B0000}"/>
    <cellStyle name="计算 2 3 2 3 2 2 3" xfId="5941" xr:uid="{00000000-0005-0000-0000-00006B3B0000}"/>
    <cellStyle name="计算 2 3 2 3 2 2 3 2" xfId="13881" xr:uid="{00000000-0005-0000-0000-00006C3B0000}"/>
    <cellStyle name="计算 2 3 2 3 2 2 3 3" xfId="16923" xr:uid="{00000000-0005-0000-0000-00006D3B0000}"/>
    <cellStyle name="计算 2 3 2 3 2 2 3 4" xfId="19257" xr:uid="{00000000-0005-0000-0000-00006E3B0000}"/>
    <cellStyle name="计算 2 3 2 3 2 2 4" xfId="8646" xr:uid="{00000000-0005-0000-0000-00006F3B0000}"/>
    <cellStyle name="计算 2 3 2 3 2 2 4 2" xfId="15548" xr:uid="{00000000-0005-0000-0000-0000703B0000}"/>
    <cellStyle name="计算 2 3 2 3 2 2 4 3" xfId="17697" xr:uid="{00000000-0005-0000-0000-0000713B0000}"/>
    <cellStyle name="计算 2 3 2 3 2 2 4 4" xfId="22042" xr:uid="{00000000-0005-0000-0000-0000723B0000}"/>
    <cellStyle name="计算 2 3 2 3 2 2 5" xfId="9391" xr:uid="{00000000-0005-0000-0000-0000733B0000}"/>
    <cellStyle name="计算 2 3 2 3 2 2 5 2" xfId="16202" xr:uid="{00000000-0005-0000-0000-0000743B0000}"/>
    <cellStyle name="计算 2 3 2 3 2 2 5 3" xfId="18293" xr:uid="{00000000-0005-0000-0000-0000753B0000}"/>
    <cellStyle name="计算 2 3 2 3 2 2 5 4" xfId="21962" xr:uid="{00000000-0005-0000-0000-0000763B0000}"/>
    <cellStyle name="计算 2 3 2 3 2 2 6" xfId="11543" xr:uid="{00000000-0005-0000-0000-0000773B0000}"/>
    <cellStyle name="计算 2 3 2 3 2 2 7" xfId="14564" xr:uid="{00000000-0005-0000-0000-0000783B0000}"/>
    <cellStyle name="计算 2 3 2 3 2 2 8" xfId="21051" xr:uid="{00000000-0005-0000-0000-0000793B0000}"/>
    <cellStyle name="计算 2 3 2 3 2 3" xfId="3443" xr:uid="{00000000-0005-0000-0000-00007A3B0000}"/>
    <cellStyle name="计算 2 3 2 3 2 3 2" xfId="12090" xr:uid="{00000000-0005-0000-0000-00007B3B0000}"/>
    <cellStyle name="计算 2 3 2 3 2 3 3" xfId="10022" xr:uid="{00000000-0005-0000-0000-00007C3B0000}"/>
    <cellStyle name="计算 2 3 2 3 2 3 4" xfId="22642" xr:uid="{00000000-0005-0000-0000-00007D3B0000}"/>
    <cellStyle name="计算 2 3 2 3 2 4" xfId="5033" xr:uid="{00000000-0005-0000-0000-00007E3B0000}"/>
    <cellStyle name="计算 2 3 2 3 2 4 2" xfId="13256" xr:uid="{00000000-0005-0000-0000-00007F3B0000}"/>
    <cellStyle name="计算 2 3 2 3 2 4 3" xfId="14617" xr:uid="{00000000-0005-0000-0000-0000803B0000}"/>
    <cellStyle name="计算 2 3 2 3 2 4 4" xfId="18808" xr:uid="{00000000-0005-0000-0000-0000813B0000}"/>
    <cellStyle name="计算 2 3 2 3 2 5" xfId="7374" xr:uid="{00000000-0005-0000-0000-0000823B0000}"/>
    <cellStyle name="计算 2 3 2 3 2 5 2" xfId="14800" xr:uid="{00000000-0005-0000-0000-0000833B0000}"/>
    <cellStyle name="计算 2 3 2 3 2 5 3" xfId="17320" xr:uid="{00000000-0005-0000-0000-0000843B0000}"/>
    <cellStyle name="计算 2 3 2 3 2 5 4" xfId="22735" xr:uid="{00000000-0005-0000-0000-0000853B0000}"/>
    <cellStyle name="计算 2 3 2 3 2 6" xfId="10770" xr:uid="{00000000-0005-0000-0000-0000863B0000}"/>
    <cellStyle name="计算 2 3 2 3 2 7" xfId="11224" xr:uid="{00000000-0005-0000-0000-0000873B0000}"/>
    <cellStyle name="计算 2 3 2 3 2 8" xfId="20010" xr:uid="{00000000-0005-0000-0000-0000883B0000}"/>
    <cellStyle name="计算 2 3 2 3 3" xfId="2791" xr:uid="{00000000-0005-0000-0000-0000893B0000}"/>
    <cellStyle name="计算 2 3 2 3 3 2" xfId="4350" xr:uid="{00000000-0005-0000-0000-00008A3B0000}"/>
    <cellStyle name="计算 2 3 2 3 3 2 2" xfId="12687" xr:uid="{00000000-0005-0000-0000-00008B3B0000}"/>
    <cellStyle name="计算 2 3 2 3 3 2 3" xfId="15002" xr:uid="{00000000-0005-0000-0000-00008C3B0000}"/>
    <cellStyle name="计算 2 3 2 3 3 2 4" xfId="19479" xr:uid="{00000000-0005-0000-0000-00008D3B0000}"/>
    <cellStyle name="计算 2 3 2 3 3 3" xfId="5940" xr:uid="{00000000-0005-0000-0000-00008E3B0000}"/>
    <cellStyle name="计算 2 3 2 3 3 3 2" xfId="13880" xr:uid="{00000000-0005-0000-0000-00008F3B0000}"/>
    <cellStyle name="计算 2 3 2 3 3 3 3" xfId="16922" xr:uid="{00000000-0005-0000-0000-0000903B0000}"/>
    <cellStyle name="计算 2 3 2 3 3 3 4" xfId="19211" xr:uid="{00000000-0005-0000-0000-0000913B0000}"/>
    <cellStyle name="计算 2 3 2 3 3 4" xfId="8645" xr:uid="{00000000-0005-0000-0000-0000923B0000}"/>
    <cellStyle name="计算 2 3 2 3 3 4 2" xfId="15547" xr:uid="{00000000-0005-0000-0000-0000933B0000}"/>
    <cellStyle name="计算 2 3 2 3 3 4 3" xfId="17696" xr:uid="{00000000-0005-0000-0000-0000943B0000}"/>
    <cellStyle name="计算 2 3 2 3 3 4 4" xfId="21328" xr:uid="{00000000-0005-0000-0000-0000953B0000}"/>
    <cellStyle name="计算 2 3 2 3 3 5" xfId="9390" xr:uid="{00000000-0005-0000-0000-0000963B0000}"/>
    <cellStyle name="计算 2 3 2 3 3 5 2" xfId="16201" xr:uid="{00000000-0005-0000-0000-0000973B0000}"/>
    <cellStyle name="计算 2 3 2 3 3 5 3" xfId="18292" xr:uid="{00000000-0005-0000-0000-0000983B0000}"/>
    <cellStyle name="计算 2 3 2 3 3 5 4" xfId="20114" xr:uid="{00000000-0005-0000-0000-0000993B0000}"/>
    <cellStyle name="计算 2 3 2 3 3 6" xfId="11542" xr:uid="{00000000-0005-0000-0000-00009A3B0000}"/>
    <cellStyle name="计算 2 3 2 3 3 7" xfId="14495" xr:uid="{00000000-0005-0000-0000-00009B3B0000}"/>
    <cellStyle name="计算 2 3 2 3 3 8" xfId="22173" xr:uid="{00000000-0005-0000-0000-00009C3B0000}"/>
    <cellStyle name="计算 2 3 2 3 4" xfId="3197" xr:uid="{00000000-0005-0000-0000-00009D3B0000}"/>
    <cellStyle name="计算 2 3 2 3 4 2" xfId="11911" xr:uid="{00000000-0005-0000-0000-00009E3B0000}"/>
    <cellStyle name="计算 2 3 2 3 4 3" xfId="14086" xr:uid="{00000000-0005-0000-0000-00009F3B0000}"/>
    <cellStyle name="计算 2 3 2 3 4 4" xfId="22380" xr:uid="{00000000-0005-0000-0000-0000A03B0000}"/>
    <cellStyle name="计算 2 3 2 3 5" xfId="4787" xr:uid="{00000000-0005-0000-0000-0000A13B0000}"/>
    <cellStyle name="计算 2 3 2 3 5 2" xfId="13076" xr:uid="{00000000-0005-0000-0000-0000A23B0000}"/>
    <cellStyle name="计算 2 3 2 3 5 3" xfId="14437" xr:uid="{00000000-0005-0000-0000-0000A33B0000}"/>
    <cellStyle name="计算 2 3 2 3 5 4" xfId="22214" xr:uid="{00000000-0005-0000-0000-0000A43B0000}"/>
    <cellStyle name="计算 2 3 2 3 6" xfId="7048" xr:uid="{00000000-0005-0000-0000-0000A53B0000}"/>
    <cellStyle name="计算 2 3 2 3 6 2" xfId="14589" xr:uid="{00000000-0005-0000-0000-0000A63B0000}"/>
    <cellStyle name="计算 2 3 2 3 6 3" xfId="17168" xr:uid="{00000000-0005-0000-0000-0000A73B0000}"/>
    <cellStyle name="计算 2 3 2 3 6 4" xfId="21270" xr:uid="{00000000-0005-0000-0000-0000A83B0000}"/>
    <cellStyle name="计算 2 3 2 3 7" xfId="10554" xr:uid="{00000000-0005-0000-0000-0000A93B0000}"/>
    <cellStyle name="计算 2 3 2 3 8" xfId="10877" xr:uid="{00000000-0005-0000-0000-0000AA3B0000}"/>
    <cellStyle name="计算 2 3 2 3 9" xfId="20637" xr:uid="{00000000-0005-0000-0000-0000AB3B0000}"/>
    <cellStyle name="计算 2 3 2 4" xfId="1455" xr:uid="{00000000-0005-0000-0000-0000AC3B0000}"/>
    <cellStyle name="计算 2 3 2 4 2" xfId="2793" xr:uid="{00000000-0005-0000-0000-0000AD3B0000}"/>
    <cellStyle name="计算 2 3 2 4 2 2" xfId="4352" xr:uid="{00000000-0005-0000-0000-0000AE3B0000}"/>
    <cellStyle name="计算 2 3 2 4 2 2 2" xfId="12689" xr:uid="{00000000-0005-0000-0000-0000AF3B0000}"/>
    <cellStyle name="计算 2 3 2 4 2 2 3" xfId="12221" xr:uid="{00000000-0005-0000-0000-0000B03B0000}"/>
    <cellStyle name="计算 2 3 2 4 2 2 4" xfId="22256" xr:uid="{00000000-0005-0000-0000-0000B13B0000}"/>
    <cellStyle name="计算 2 3 2 4 2 3" xfId="5942" xr:uid="{00000000-0005-0000-0000-0000B23B0000}"/>
    <cellStyle name="计算 2 3 2 4 2 3 2" xfId="13882" xr:uid="{00000000-0005-0000-0000-0000B33B0000}"/>
    <cellStyle name="计算 2 3 2 4 2 3 3" xfId="16924" xr:uid="{00000000-0005-0000-0000-0000B43B0000}"/>
    <cellStyle name="计算 2 3 2 4 2 3 4" xfId="19196" xr:uid="{00000000-0005-0000-0000-0000B53B0000}"/>
    <cellStyle name="计算 2 3 2 4 2 4" xfId="8647" xr:uid="{00000000-0005-0000-0000-0000B63B0000}"/>
    <cellStyle name="计算 2 3 2 4 2 4 2" xfId="15549" xr:uid="{00000000-0005-0000-0000-0000B73B0000}"/>
    <cellStyle name="计算 2 3 2 4 2 4 3" xfId="17698" xr:uid="{00000000-0005-0000-0000-0000B83B0000}"/>
    <cellStyle name="计算 2 3 2 4 2 4 4" xfId="20962" xr:uid="{00000000-0005-0000-0000-0000B93B0000}"/>
    <cellStyle name="计算 2 3 2 4 2 5" xfId="9392" xr:uid="{00000000-0005-0000-0000-0000BA3B0000}"/>
    <cellStyle name="计算 2 3 2 4 2 5 2" xfId="16203" xr:uid="{00000000-0005-0000-0000-0000BB3B0000}"/>
    <cellStyle name="计算 2 3 2 4 2 5 3" xfId="18294" xr:uid="{00000000-0005-0000-0000-0000BC3B0000}"/>
    <cellStyle name="计算 2 3 2 4 2 5 4" xfId="20881" xr:uid="{00000000-0005-0000-0000-0000BD3B0000}"/>
    <cellStyle name="计算 2 3 2 4 2 6" xfId="11544" xr:uid="{00000000-0005-0000-0000-0000BE3B0000}"/>
    <cellStyle name="计算 2 3 2 4 2 7" xfId="10529" xr:uid="{00000000-0005-0000-0000-0000BF3B0000}"/>
    <cellStyle name="计算 2 3 2 4 2 8" xfId="20409" xr:uid="{00000000-0005-0000-0000-0000C03B0000}"/>
    <cellStyle name="计算 2 3 2 4 3" xfId="3441" xr:uid="{00000000-0005-0000-0000-0000C13B0000}"/>
    <cellStyle name="计算 2 3 2 4 3 2" xfId="12088" xr:uid="{00000000-0005-0000-0000-0000C23B0000}"/>
    <cellStyle name="计算 2 3 2 4 3 3" xfId="10024" xr:uid="{00000000-0005-0000-0000-0000C33B0000}"/>
    <cellStyle name="计算 2 3 2 4 3 4" xfId="20656" xr:uid="{00000000-0005-0000-0000-0000C43B0000}"/>
    <cellStyle name="计算 2 3 2 4 4" xfId="5031" xr:uid="{00000000-0005-0000-0000-0000C53B0000}"/>
    <cellStyle name="计算 2 3 2 4 4 2" xfId="13254" xr:uid="{00000000-0005-0000-0000-0000C63B0000}"/>
    <cellStyle name="计算 2 3 2 4 4 3" xfId="10913" xr:uid="{00000000-0005-0000-0000-0000C73B0000}"/>
    <cellStyle name="计算 2 3 2 4 4 4" xfId="18886" xr:uid="{00000000-0005-0000-0000-0000C83B0000}"/>
    <cellStyle name="计算 2 3 2 4 5" xfId="7372" xr:uid="{00000000-0005-0000-0000-0000C93B0000}"/>
    <cellStyle name="计算 2 3 2 4 5 2" xfId="14798" xr:uid="{00000000-0005-0000-0000-0000CA3B0000}"/>
    <cellStyle name="计算 2 3 2 4 5 3" xfId="17318" xr:uid="{00000000-0005-0000-0000-0000CB3B0000}"/>
    <cellStyle name="计算 2 3 2 4 5 4" xfId="20078" xr:uid="{00000000-0005-0000-0000-0000CC3B0000}"/>
    <cellStyle name="计算 2 3 2 4 6" xfId="10768" xr:uid="{00000000-0005-0000-0000-0000CD3B0000}"/>
    <cellStyle name="计算 2 3 2 4 7" xfId="11225" xr:uid="{00000000-0005-0000-0000-0000CE3B0000}"/>
    <cellStyle name="计算 2 3 2 4 8" xfId="21527" xr:uid="{00000000-0005-0000-0000-0000CF3B0000}"/>
    <cellStyle name="计算 2 3 2 5" xfId="2788" xr:uid="{00000000-0005-0000-0000-0000D03B0000}"/>
    <cellStyle name="计算 2 3 2 5 2" xfId="4347" xr:uid="{00000000-0005-0000-0000-0000D13B0000}"/>
    <cellStyle name="计算 2 3 2 5 2 2" xfId="12684" xr:uid="{00000000-0005-0000-0000-0000D23B0000}"/>
    <cellStyle name="计算 2 3 2 5 2 3" xfId="14429" xr:uid="{00000000-0005-0000-0000-0000D33B0000}"/>
    <cellStyle name="计算 2 3 2 5 2 4" xfId="21113" xr:uid="{00000000-0005-0000-0000-0000D43B0000}"/>
    <cellStyle name="计算 2 3 2 5 3" xfId="5937" xr:uid="{00000000-0005-0000-0000-0000D53B0000}"/>
    <cellStyle name="计算 2 3 2 5 3 2" xfId="13877" xr:uid="{00000000-0005-0000-0000-0000D63B0000}"/>
    <cellStyle name="计算 2 3 2 5 3 3" xfId="16919" xr:uid="{00000000-0005-0000-0000-0000D73B0000}"/>
    <cellStyle name="计算 2 3 2 5 3 4" xfId="21650" xr:uid="{00000000-0005-0000-0000-0000D83B0000}"/>
    <cellStyle name="计算 2 3 2 5 4" xfId="8642" xr:uid="{00000000-0005-0000-0000-0000D93B0000}"/>
    <cellStyle name="计算 2 3 2 5 4 2" xfId="15544" xr:uid="{00000000-0005-0000-0000-0000DA3B0000}"/>
    <cellStyle name="计算 2 3 2 5 4 3" xfId="17693" xr:uid="{00000000-0005-0000-0000-0000DB3B0000}"/>
    <cellStyle name="计算 2 3 2 5 4 4" xfId="19162" xr:uid="{00000000-0005-0000-0000-0000DC3B0000}"/>
    <cellStyle name="计算 2 3 2 5 5" xfId="9387" xr:uid="{00000000-0005-0000-0000-0000DD3B0000}"/>
    <cellStyle name="计算 2 3 2 5 5 2" xfId="16198" xr:uid="{00000000-0005-0000-0000-0000DE3B0000}"/>
    <cellStyle name="计算 2 3 2 5 5 3" xfId="18289" xr:uid="{00000000-0005-0000-0000-0000DF3B0000}"/>
    <cellStyle name="计算 2 3 2 5 5 4" xfId="19381" xr:uid="{00000000-0005-0000-0000-0000E03B0000}"/>
    <cellStyle name="计算 2 3 2 5 6" xfId="11539" xr:uid="{00000000-0005-0000-0000-0000E13B0000}"/>
    <cellStyle name="计算 2 3 2 5 7" xfId="15157" xr:uid="{00000000-0005-0000-0000-0000E23B0000}"/>
    <cellStyle name="计算 2 3 2 5 8" xfId="20761" xr:uid="{00000000-0005-0000-0000-0000E33B0000}"/>
    <cellStyle name="计算 2 3 2 6" xfId="2956" xr:uid="{00000000-0005-0000-0000-0000E43B0000}"/>
    <cellStyle name="计算 2 3 2 6 2" xfId="11693" xr:uid="{00000000-0005-0000-0000-0000E53B0000}"/>
    <cellStyle name="计算 2 3 2 6 3" xfId="11628" xr:uid="{00000000-0005-0000-0000-0000E63B0000}"/>
    <cellStyle name="计算 2 3 2 6 4" xfId="20611" xr:uid="{00000000-0005-0000-0000-0000E73B0000}"/>
    <cellStyle name="计算 2 3 2 7" xfId="4546" xr:uid="{00000000-0005-0000-0000-0000E83B0000}"/>
    <cellStyle name="计算 2 3 2 7 2" xfId="12860" xr:uid="{00000000-0005-0000-0000-0000E93B0000}"/>
    <cellStyle name="计算 2 3 2 7 3" xfId="10806" xr:uid="{00000000-0005-0000-0000-0000EA3B0000}"/>
    <cellStyle name="计算 2 3 2 7 4" xfId="22237" xr:uid="{00000000-0005-0000-0000-0000EB3B0000}"/>
    <cellStyle name="计算 2 3 2 8" xfId="6657" xr:uid="{00000000-0005-0000-0000-0000EC3B0000}"/>
    <cellStyle name="计算 2 3 2 8 2" xfId="14309" xr:uid="{00000000-0005-0000-0000-0000ED3B0000}"/>
    <cellStyle name="计算 2 3 2 8 3" xfId="17047" xr:uid="{00000000-0005-0000-0000-0000EE3B0000}"/>
    <cellStyle name="计算 2 3 2 8 4" xfId="22481" xr:uid="{00000000-0005-0000-0000-0000EF3B0000}"/>
    <cellStyle name="计算 2 3 2 9" xfId="8826" xr:uid="{00000000-0005-0000-0000-0000F03B0000}"/>
    <cellStyle name="计算 2 3 2 9 2" xfId="15667" xr:uid="{00000000-0005-0000-0000-0000F13B0000}"/>
    <cellStyle name="计算 2 3 2 9 3" xfId="17839" xr:uid="{00000000-0005-0000-0000-0000F23B0000}"/>
    <cellStyle name="计算 2 3 2 9 4" xfId="20947" xr:uid="{00000000-0005-0000-0000-0000F33B0000}"/>
    <cellStyle name="计算 2 3 3" xfId="743" xr:uid="{00000000-0005-0000-0000-0000F43B0000}"/>
    <cellStyle name="计算 2 3 3 2" xfId="1458" xr:uid="{00000000-0005-0000-0000-0000F53B0000}"/>
    <cellStyle name="计算 2 3 3 2 2" xfId="2795" xr:uid="{00000000-0005-0000-0000-0000F63B0000}"/>
    <cellStyle name="计算 2 3 3 2 2 2" xfId="4354" xr:uid="{00000000-0005-0000-0000-0000F73B0000}"/>
    <cellStyle name="计算 2 3 3 2 2 2 2" xfId="12691" xr:uid="{00000000-0005-0000-0000-0000F83B0000}"/>
    <cellStyle name="计算 2 3 3 2 2 2 3" xfId="10394" xr:uid="{00000000-0005-0000-0000-0000F93B0000}"/>
    <cellStyle name="计算 2 3 3 2 2 2 4" xfId="20470" xr:uid="{00000000-0005-0000-0000-0000FA3B0000}"/>
    <cellStyle name="计算 2 3 3 2 2 3" xfId="5944" xr:uid="{00000000-0005-0000-0000-0000FB3B0000}"/>
    <cellStyle name="计算 2 3 3 2 2 3 2" xfId="13884" xr:uid="{00000000-0005-0000-0000-0000FC3B0000}"/>
    <cellStyle name="计算 2 3 3 2 2 3 3" xfId="16926" xr:uid="{00000000-0005-0000-0000-0000FD3B0000}"/>
    <cellStyle name="计算 2 3 3 2 2 3 4" xfId="19098" xr:uid="{00000000-0005-0000-0000-0000FE3B0000}"/>
    <cellStyle name="计算 2 3 3 2 2 4" xfId="8649" xr:uid="{00000000-0005-0000-0000-0000FF3B0000}"/>
    <cellStyle name="计算 2 3 3 2 2 4 2" xfId="15551" xr:uid="{00000000-0005-0000-0000-0000003C0000}"/>
    <cellStyle name="计算 2 3 3 2 2 4 3" xfId="17700" xr:uid="{00000000-0005-0000-0000-0000013C0000}"/>
    <cellStyle name="计算 2 3 3 2 2 4 4" xfId="19609" xr:uid="{00000000-0005-0000-0000-0000023C0000}"/>
    <cellStyle name="计算 2 3 3 2 2 5" xfId="9394" xr:uid="{00000000-0005-0000-0000-0000033C0000}"/>
    <cellStyle name="计算 2 3 3 2 2 5 2" xfId="16205" xr:uid="{00000000-0005-0000-0000-0000043C0000}"/>
    <cellStyle name="计算 2 3 3 2 2 5 3" xfId="18296" xr:uid="{00000000-0005-0000-0000-0000053C0000}"/>
    <cellStyle name="计算 2 3 3 2 2 5 4" xfId="19527" xr:uid="{00000000-0005-0000-0000-0000063C0000}"/>
    <cellStyle name="计算 2 3 3 2 2 6" xfId="11546" xr:uid="{00000000-0005-0000-0000-0000073C0000}"/>
    <cellStyle name="计算 2 3 3 2 2 7" xfId="14597" xr:uid="{00000000-0005-0000-0000-0000083C0000}"/>
    <cellStyle name="计算 2 3 3 2 2 8" xfId="19263" xr:uid="{00000000-0005-0000-0000-0000093C0000}"/>
    <cellStyle name="计算 2 3 3 2 3" xfId="3444" xr:uid="{00000000-0005-0000-0000-00000A3C0000}"/>
    <cellStyle name="计算 2 3 3 2 3 2" xfId="12091" xr:uid="{00000000-0005-0000-0000-00000B3C0000}"/>
    <cellStyle name="计算 2 3 3 2 3 3" xfId="14076" xr:uid="{00000000-0005-0000-0000-00000C3C0000}"/>
    <cellStyle name="计算 2 3 3 2 3 4" xfId="22361" xr:uid="{00000000-0005-0000-0000-00000D3C0000}"/>
    <cellStyle name="计算 2 3 3 2 4" xfId="5034" xr:uid="{00000000-0005-0000-0000-00000E3C0000}"/>
    <cellStyle name="计算 2 3 3 2 4 2" xfId="13257" xr:uid="{00000000-0005-0000-0000-00000F3C0000}"/>
    <cellStyle name="计算 2 3 3 2 4 3" xfId="13095" xr:uid="{00000000-0005-0000-0000-0000103C0000}"/>
    <cellStyle name="计算 2 3 3 2 4 4" xfId="18805" xr:uid="{00000000-0005-0000-0000-0000113C0000}"/>
    <cellStyle name="计算 2 3 3 2 5" xfId="7375" xr:uid="{00000000-0005-0000-0000-0000123C0000}"/>
    <cellStyle name="计算 2 3 3 2 5 2" xfId="14801" xr:uid="{00000000-0005-0000-0000-0000133C0000}"/>
    <cellStyle name="计算 2 3 3 2 5 3" xfId="17321" xr:uid="{00000000-0005-0000-0000-0000143C0000}"/>
    <cellStyle name="计算 2 3 3 2 5 4" xfId="21013" xr:uid="{00000000-0005-0000-0000-0000153C0000}"/>
    <cellStyle name="计算 2 3 3 2 6" xfId="10771" xr:uid="{00000000-0005-0000-0000-0000163C0000}"/>
    <cellStyle name="计算 2 3 3 2 7" xfId="10862" xr:uid="{00000000-0005-0000-0000-0000173C0000}"/>
    <cellStyle name="计算 2 3 3 2 8" xfId="22604" xr:uid="{00000000-0005-0000-0000-0000183C0000}"/>
    <cellStyle name="计算 2 3 3 3" xfId="2794" xr:uid="{00000000-0005-0000-0000-0000193C0000}"/>
    <cellStyle name="计算 2 3 3 3 2" xfId="4353" xr:uid="{00000000-0005-0000-0000-00001A3C0000}"/>
    <cellStyle name="计算 2 3 3 3 2 2" xfId="12690" xr:uid="{00000000-0005-0000-0000-00001B3C0000}"/>
    <cellStyle name="计算 2 3 3 3 2 3" xfId="10974" xr:uid="{00000000-0005-0000-0000-00001C3C0000}"/>
    <cellStyle name="计算 2 3 3 3 2 4" xfId="21112" xr:uid="{00000000-0005-0000-0000-00001D3C0000}"/>
    <cellStyle name="计算 2 3 3 3 3" xfId="5943" xr:uid="{00000000-0005-0000-0000-00001E3C0000}"/>
    <cellStyle name="计算 2 3 3 3 3 2" xfId="13883" xr:uid="{00000000-0005-0000-0000-00001F3C0000}"/>
    <cellStyle name="计算 2 3 3 3 3 3" xfId="16925" xr:uid="{00000000-0005-0000-0000-0000203C0000}"/>
    <cellStyle name="计算 2 3 3 3 3 4" xfId="21539" xr:uid="{00000000-0005-0000-0000-0000213C0000}"/>
    <cellStyle name="计算 2 3 3 3 4" xfId="8648" xr:uid="{00000000-0005-0000-0000-0000223C0000}"/>
    <cellStyle name="计算 2 3 3 3 4 2" xfId="15550" xr:uid="{00000000-0005-0000-0000-0000233C0000}"/>
    <cellStyle name="计算 2 3 3 3 4 3" xfId="17699" xr:uid="{00000000-0005-0000-0000-0000243C0000}"/>
    <cellStyle name="计算 2 3 3 3 4 4" xfId="20322" xr:uid="{00000000-0005-0000-0000-0000253C0000}"/>
    <cellStyle name="计算 2 3 3 3 5" xfId="9393" xr:uid="{00000000-0005-0000-0000-0000263C0000}"/>
    <cellStyle name="计算 2 3 3 3 5 2" xfId="16204" xr:uid="{00000000-0005-0000-0000-0000273C0000}"/>
    <cellStyle name="计算 2 3 3 3 5 3" xfId="18295" xr:uid="{00000000-0005-0000-0000-0000283C0000}"/>
    <cellStyle name="计算 2 3 3 3 5 4" xfId="20238" xr:uid="{00000000-0005-0000-0000-0000293C0000}"/>
    <cellStyle name="计算 2 3 3 3 6" xfId="11545" xr:uid="{00000000-0005-0000-0000-00002A3C0000}"/>
    <cellStyle name="计算 2 3 3 3 7" xfId="10456" xr:uid="{00000000-0005-0000-0000-00002B3C0000}"/>
    <cellStyle name="计算 2 3 3 3 8" xfId="19743" xr:uid="{00000000-0005-0000-0000-00002C3C0000}"/>
    <cellStyle name="计算 2 3 3 4" xfId="2990" xr:uid="{00000000-0005-0000-0000-00002D3C0000}"/>
    <cellStyle name="计算 2 3 3 4 2" xfId="11727" xr:uid="{00000000-0005-0000-0000-00002E3C0000}"/>
    <cellStyle name="计算 2 3 3 4 3" xfId="11608" xr:uid="{00000000-0005-0000-0000-00002F3C0000}"/>
    <cellStyle name="计算 2 3 3 4 4" xfId="22390" xr:uid="{00000000-0005-0000-0000-0000303C0000}"/>
    <cellStyle name="计算 2 3 3 5" xfId="4580" xr:uid="{00000000-0005-0000-0000-0000313C0000}"/>
    <cellStyle name="计算 2 3 3 5 2" xfId="12894" xr:uid="{00000000-0005-0000-0000-0000323C0000}"/>
    <cellStyle name="计算 2 3 3 5 3" xfId="10847" xr:uid="{00000000-0005-0000-0000-0000333C0000}"/>
    <cellStyle name="计算 2 3 3 5 4" xfId="21363" xr:uid="{00000000-0005-0000-0000-0000343C0000}"/>
    <cellStyle name="计算 2 3 3 6" xfId="6700" xr:uid="{00000000-0005-0000-0000-0000353C0000}"/>
    <cellStyle name="计算 2 3 3 6 2" xfId="14343" xr:uid="{00000000-0005-0000-0000-0000363C0000}"/>
    <cellStyle name="计算 2 3 3 6 3" xfId="17071" xr:uid="{00000000-0005-0000-0000-0000373C0000}"/>
    <cellStyle name="计算 2 3 3 6 4" xfId="19677" xr:uid="{00000000-0005-0000-0000-0000383C0000}"/>
    <cellStyle name="计算 2 3 3 7" xfId="10305" xr:uid="{00000000-0005-0000-0000-0000393C0000}"/>
    <cellStyle name="计算 2 3 3 8" xfId="14143" xr:uid="{00000000-0005-0000-0000-00003A3C0000}"/>
    <cellStyle name="计算 2 3 3 9" xfId="21169" xr:uid="{00000000-0005-0000-0000-00003B3C0000}"/>
    <cellStyle name="计算 2 3 4" xfId="1070" xr:uid="{00000000-0005-0000-0000-00003C3C0000}"/>
    <cellStyle name="计算 2 3 4 2" xfId="1459" xr:uid="{00000000-0005-0000-0000-00003D3C0000}"/>
    <cellStyle name="计算 2 3 4 2 2" xfId="2797" xr:uid="{00000000-0005-0000-0000-00003E3C0000}"/>
    <cellStyle name="计算 2 3 4 2 2 2" xfId="4356" xr:uid="{00000000-0005-0000-0000-00003F3C0000}"/>
    <cellStyle name="计算 2 3 4 2 2 2 2" xfId="12693" xr:uid="{00000000-0005-0000-0000-0000403C0000}"/>
    <cellStyle name="计算 2 3 4 2 2 2 3" xfId="15000" xr:uid="{00000000-0005-0000-0000-0000413C0000}"/>
    <cellStyle name="计算 2 3 4 2 2 2 4" xfId="19419" xr:uid="{00000000-0005-0000-0000-0000423C0000}"/>
    <cellStyle name="计算 2 3 4 2 2 3" xfId="5946" xr:uid="{00000000-0005-0000-0000-0000433C0000}"/>
    <cellStyle name="计算 2 3 4 2 2 3 2" xfId="13886" xr:uid="{00000000-0005-0000-0000-0000443C0000}"/>
    <cellStyle name="计算 2 3 4 2 2 3 3" xfId="16928" xr:uid="{00000000-0005-0000-0000-0000453C0000}"/>
    <cellStyle name="计算 2 3 4 2 2 3 4" xfId="19085" xr:uid="{00000000-0005-0000-0000-0000463C0000}"/>
    <cellStyle name="计算 2 3 4 2 2 4" xfId="8651" xr:uid="{00000000-0005-0000-0000-0000473C0000}"/>
    <cellStyle name="计算 2 3 4 2 2 4 2" xfId="15553" xr:uid="{00000000-0005-0000-0000-0000483C0000}"/>
    <cellStyle name="计算 2 3 4 2 2 4 3" xfId="17702" xr:uid="{00000000-0005-0000-0000-0000493C0000}"/>
    <cellStyle name="计算 2 3 4 2 2 4 4" xfId="22047" xr:uid="{00000000-0005-0000-0000-00004A3C0000}"/>
    <cellStyle name="计算 2 3 4 2 2 5" xfId="9396" xr:uid="{00000000-0005-0000-0000-00004B3C0000}"/>
    <cellStyle name="计算 2 3 4 2 2 5 2" xfId="16207" xr:uid="{00000000-0005-0000-0000-00004C3C0000}"/>
    <cellStyle name="计算 2 3 4 2 2 5 3" xfId="18298" xr:uid="{00000000-0005-0000-0000-00004D3C0000}"/>
    <cellStyle name="计算 2 3 4 2 2 5 4" xfId="21383" xr:uid="{00000000-0005-0000-0000-00004E3C0000}"/>
    <cellStyle name="计算 2 3 4 2 2 6" xfId="11548" xr:uid="{00000000-0005-0000-0000-00004F3C0000}"/>
    <cellStyle name="计算 2 3 4 2 2 7" xfId="10459" xr:uid="{00000000-0005-0000-0000-0000503C0000}"/>
    <cellStyle name="计算 2 3 4 2 2 8" xfId="20731" xr:uid="{00000000-0005-0000-0000-0000513C0000}"/>
    <cellStyle name="计算 2 3 4 2 3" xfId="3445" xr:uid="{00000000-0005-0000-0000-0000523C0000}"/>
    <cellStyle name="计算 2 3 4 2 3 2" xfId="12092" xr:uid="{00000000-0005-0000-0000-0000533C0000}"/>
    <cellStyle name="计算 2 3 4 2 3 3" xfId="10021" xr:uid="{00000000-0005-0000-0000-0000543C0000}"/>
    <cellStyle name="计算 2 3 4 2 3 4" xfId="21218" xr:uid="{00000000-0005-0000-0000-0000553C0000}"/>
    <cellStyle name="计算 2 3 4 2 4" xfId="5035" xr:uid="{00000000-0005-0000-0000-0000563C0000}"/>
    <cellStyle name="计算 2 3 4 2 4 2" xfId="13258" xr:uid="{00000000-0005-0000-0000-0000573C0000}"/>
    <cellStyle name="计算 2 3 4 2 4 3" xfId="11931" xr:uid="{00000000-0005-0000-0000-0000583C0000}"/>
    <cellStyle name="计算 2 3 4 2 4 4" xfId="21352" xr:uid="{00000000-0005-0000-0000-0000593C0000}"/>
    <cellStyle name="计算 2 3 4 2 5" xfId="7376" xr:uid="{00000000-0005-0000-0000-00005A3C0000}"/>
    <cellStyle name="计算 2 3 4 2 5 2" xfId="14802" xr:uid="{00000000-0005-0000-0000-00005B3C0000}"/>
    <cellStyle name="计算 2 3 4 2 5 3" xfId="17322" xr:uid="{00000000-0005-0000-0000-00005C3C0000}"/>
    <cellStyle name="计算 2 3 4 2 5 4" xfId="22704" xr:uid="{00000000-0005-0000-0000-00005D3C0000}"/>
    <cellStyle name="计算 2 3 4 2 6" xfId="10772" xr:uid="{00000000-0005-0000-0000-00005E3C0000}"/>
    <cellStyle name="计算 2 3 4 2 7" xfId="11223" xr:uid="{00000000-0005-0000-0000-00005F3C0000}"/>
    <cellStyle name="计算 2 3 4 2 8" xfId="22286" xr:uid="{00000000-0005-0000-0000-0000603C0000}"/>
    <cellStyle name="计算 2 3 4 3" xfId="2796" xr:uid="{00000000-0005-0000-0000-0000613C0000}"/>
    <cellStyle name="计算 2 3 4 3 2" xfId="4355" xr:uid="{00000000-0005-0000-0000-0000623C0000}"/>
    <cellStyle name="计算 2 3 4 3 2 2" xfId="12692" xr:uid="{00000000-0005-0000-0000-0000633C0000}"/>
    <cellStyle name="计算 2 3 4 3 2 3" xfId="14135" xr:uid="{00000000-0005-0000-0000-0000643C0000}"/>
    <cellStyle name="计算 2 3 4 3 2 4" xfId="19832" xr:uid="{00000000-0005-0000-0000-0000653C0000}"/>
    <cellStyle name="计算 2 3 4 3 3" xfId="5945" xr:uid="{00000000-0005-0000-0000-0000663C0000}"/>
    <cellStyle name="计算 2 3 4 3 3 2" xfId="13885" xr:uid="{00000000-0005-0000-0000-0000673C0000}"/>
    <cellStyle name="计算 2 3 4 3 3 3" xfId="16927" xr:uid="{00000000-0005-0000-0000-0000683C0000}"/>
    <cellStyle name="计算 2 3 4 3 3 4" xfId="21529" xr:uid="{00000000-0005-0000-0000-0000693C0000}"/>
    <cellStyle name="计算 2 3 4 3 4" xfId="8650" xr:uid="{00000000-0005-0000-0000-00006A3C0000}"/>
    <cellStyle name="计算 2 3 4 3 4 2" xfId="15552" xr:uid="{00000000-0005-0000-0000-00006B3C0000}"/>
    <cellStyle name="计算 2 3 4 3 4 3" xfId="17701" xr:uid="{00000000-0005-0000-0000-00006C3C0000}"/>
    <cellStyle name="计算 2 3 4 3 4 4" xfId="21864" xr:uid="{00000000-0005-0000-0000-00006D3C0000}"/>
    <cellStyle name="计算 2 3 4 3 5" xfId="9395" xr:uid="{00000000-0005-0000-0000-00006E3C0000}"/>
    <cellStyle name="计算 2 3 4 3 5 2" xfId="16206" xr:uid="{00000000-0005-0000-0000-00006F3C0000}"/>
    <cellStyle name="计算 2 3 4 3 5 3" xfId="18297" xr:uid="{00000000-0005-0000-0000-0000703C0000}"/>
    <cellStyle name="计算 2 3 4 3 5 4" xfId="19254" xr:uid="{00000000-0005-0000-0000-0000713C0000}"/>
    <cellStyle name="计算 2 3 4 3 6" xfId="11547" xr:uid="{00000000-0005-0000-0000-0000723C0000}"/>
    <cellStyle name="计算 2 3 4 3 7" xfId="14498" xr:uid="{00000000-0005-0000-0000-0000733C0000}"/>
    <cellStyle name="计算 2 3 4 3 8" xfId="21652" xr:uid="{00000000-0005-0000-0000-0000743C0000}"/>
    <cellStyle name="计算 2 3 4 4" xfId="3154" xr:uid="{00000000-0005-0000-0000-0000753C0000}"/>
    <cellStyle name="计算 2 3 4 4 2" xfId="11869" xr:uid="{00000000-0005-0000-0000-0000763C0000}"/>
    <cellStyle name="计算 2 3 4 4 3" xfId="14040" xr:uid="{00000000-0005-0000-0000-0000773C0000}"/>
    <cellStyle name="计算 2 3 4 4 4" xfId="22378" xr:uid="{00000000-0005-0000-0000-0000783C0000}"/>
    <cellStyle name="计算 2 3 4 5" xfId="4744" xr:uid="{00000000-0005-0000-0000-0000793C0000}"/>
    <cellStyle name="计算 2 3 4 5 2" xfId="13035" xr:uid="{00000000-0005-0000-0000-00007A3C0000}"/>
    <cellStyle name="计算 2 3 4 5 3" xfId="12185" xr:uid="{00000000-0005-0000-0000-00007B3C0000}"/>
    <cellStyle name="计算 2 3 4 5 4" xfId="21725" xr:uid="{00000000-0005-0000-0000-00007C3C0000}"/>
    <cellStyle name="计算 2 3 4 6" xfId="6995" xr:uid="{00000000-0005-0000-0000-00007D3C0000}"/>
    <cellStyle name="计算 2 3 4 6 2" xfId="14547" xr:uid="{00000000-0005-0000-0000-00007E3C0000}"/>
    <cellStyle name="计算 2 3 4 6 3" xfId="17136" xr:uid="{00000000-0005-0000-0000-00007F3C0000}"/>
    <cellStyle name="计算 2 3 4 6 4" xfId="21259" xr:uid="{00000000-0005-0000-0000-0000803C0000}"/>
    <cellStyle name="计算 2 3 4 7" xfId="10510" xr:uid="{00000000-0005-0000-0000-0000813C0000}"/>
    <cellStyle name="计算 2 3 4 8" xfId="11955" xr:uid="{00000000-0005-0000-0000-0000823C0000}"/>
    <cellStyle name="计算 2 3 4 9" xfId="19885" xr:uid="{00000000-0005-0000-0000-0000833C0000}"/>
    <cellStyle name="计算 2 3 5" xfId="1454" xr:uid="{00000000-0005-0000-0000-0000843C0000}"/>
    <cellStyle name="计算 2 3 5 2" xfId="2798" xr:uid="{00000000-0005-0000-0000-0000853C0000}"/>
    <cellStyle name="计算 2 3 5 2 2" xfId="4357" xr:uid="{00000000-0005-0000-0000-0000863C0000}"/>
    <cellStyle name="计算 2 3 5 2 2 2" xfId="12694" xr:uid="{00000000-0005-0000-0000-0000873C0000}"/>
    <cellStyle name="计算 2 3 5 2 2 3" xfId="13386" xr:uid="{00000000-0005-0000-0000-0000883C0000}"/>
    <cellStyle name="计算 2 3 5 2 2 4" xfId="21739" xr:uid="{00000000-0005-0000-0000-0000893C0000}"/>
    <cellStyle name="计算 2 3 5 2 3" xfId="5947" xr:uid="{00000000-0005-0000-0000-00008A3C0000}"/>
    <cellStyle name="计算 2 3 5 2 3 2" xfId="13887" xr:uid="{00000000-0005-0000-0000-00008B3C0000}"/>
    <cellStyle name="计算 2 3 5 2 3 3" xfId="16929" xr:uid="{00000000-0005-0000-0000-00008C3C0000}"/>
    <cellStyle name="计算 2 3 5 2 3 4" xfId="21512" xr:uid="{00000000-0005-0000-0000-00008D3C0000}"/>
    <cellStyle name="计算 2 3 5 2 4" xfId="8652" xr:uid="{00000000-0005-0000-0000-00008E3C0000}"/>
    <cellStyle name="计算 2 3 5 2 4 2" xfId="15554" xr:uid="{00000000-0005-0000-0000-00008F3C0000}"/>
    <cellStyle name="计算 2 3 5 2 4 3" xfId="17703" xr:uid="{00000000-0005-0000-0000-0000903C0000}"/>
    <cellStyle name="计算 2 3 5 2 4 4" xfId="20967" xr:uid="{00000000-0005-0000-0000-0000913C0000}"/>
    <cellStyle name="计算 2 3 5 2 5" xfId="9397" xr:uid="{00000000-0005-0000-0000-0000923C0000}"/>
    <cellStyle name="计算 2 3 5 2 5 2" xfId="16208" xr:uid="{00000000-0005-0000-0000-0000933C0000}"/>
    <cellStyle name="计算 2 3 5 2 5 3" xfId="18299" xr:uid="{00000000-0005-0000-0000-0000943C0000}"/>
    <cellStyle name="计算 2 3 5 2 5 4" xfId="21960" xr:uid="{00000000-0005-0000-0000-0000953C0000}"/>
    <cellStyle name="计算 2 3 5 2 6" xfId="11549" xr:uid="{00000000-0005-0000-0000-0000963C0000}"/>
    <cellStyle name="计算 2 3 5 2 7" xfId="14629" xr:uid="{00000000-0005-0000-0000-0000973C0000}"/>
    <cellStyle name="计算 2 3 5 2 8" xfId="20087" xr:uid="{00000000-0005-0000-0000-0000983C0000}"/>
    <cellStyle name="计算 2 3 5 3" xfId="3440" xr:uid="{00000000-0005-0000-0000-0000993C0000}"/>
    <cellStyle name="计算 2 3 5 3 2" xfId="12087" xr:uid="{00000000-0005-0000-0000-00009A3C0000}"/>
    <cellStyle name="计算 2 3 5 3 3" xfId="57" xr:uid="{00000000-0005-0000-0000-00009B3C0000}"/>
    <cellStyle name="计算 2 3 5 3 4" xfId="21543" xr:uid="{00000000-0005-0000-0000-00009C3C0000}"/>
    <cellStyle name="计算 2 3 5 4" xfId="5030" xr:uid="{00000000-0005-0000-0000-00009D3C0000}"/>
    <cellStyle name="计算 2 3 5 4 2" xfId="13253" xr:uid="{00000000-0005-0000-0000-00009E3C0000}"/>
    <cellStyle name="计算 2 3 5 4 3" xfId="12159" xr:uid="{00000000-0005-0000-0000-00009F3C0000}"/>
    <cellStyle name="计算 2 3 5 4 4" xfId="18969" xr:uid="{00000000-0005-0000-0000-0000A03C0000}"/>
    <cellStyle name="计算 2 3 5 5" xfId="7371" xr:uid="{00000000-0005-0000-0000-0000A13C0000}"/>
    <cellStyle name="计算 2 3 5 5 2" xfId="14797" xr:uid="{00000000-0005-0000-0000-0000A23C0000}"/>
    <cellStyle name="计算 2 3 5 5 3" xfId="17317" xr:uid="{00000000-0005-0000-0000-0000A33C0000}"/>
    <cellStyle name="计算 2 3 5 5 4" xfId="22692" xr:uid="{00000000-0005-0000-0000-0000A43C0000}"/>
    <cellStyle name="计算 2 3 5 6" xfId="10767" xr:uid="{00000000-0005-0000-0000-0000A53C0000}"/>
    <cellStyle name="计算 2 3 5 7" xfId="14101" xr:uid="{00000000-0005-0000-0000-0000A63C0000}"/>
    <cellStyle name="计算 2 3 5 8" xfId="22470" xr:uid="{00000000-0005-0000-0000-0000A73C0000}"/>
    <cellStyle name="计算 2 3 6" xfId="2787" xr:uid="{00000000-0005-0000-0000-0000A83C0000}"/>
    <cellStyle name="计算 2 3 6 2" xfId="4346" xr:uid="{00000000-0005-0000-0000-0000A93C0000}"/>
    <cellStyle name="计算 2 3 6 2 2" xfId="12683" xr:uid="{00000000-0005-0000-0000-0000AA3C0000}"/>
    <cellStyle name="计算 2 3 6 2 3" xfId="10812" xr:uid="{00000000-0005-0000-0000-0000AB3C0000}"/>
    <cellStyle name="计算 2 3 6 2 4" xfId="22257" xr:uid="{00000000-0005-0000-0000-0000AC3C0000}"/>
    <cellStyle name="计算 2 3 6 3" xfId="5936" xr:uid="{00000000-0005-0000-0000-0000AD3C0000}"/>
    <cellStyle name="计算 2 3 6 3 2" xfId="13876" xr:uid="{00000000-0005-0000-0000-0000AE3C0000}"/>
    <cellStyle name="计算 2 3 6 3 3" xfId="16918" xr:uid="{00000000-0005-0000-0000-0000AF3C0000}"/>
    <cellStyle name="计算 2 3 6 3 4" xfId="21690" xr:uid="{00000000-0005-0000-0000-0000B03C0000}"/>
    <cellStyle name="计算 2 3 6 4" xfId="8641" xr:uid="{00000000-0005-0000-0000-0000B13C0000}"/>
    <cellStyle name="计算 2 3 6 4 2" xfId="15543" xr:uid="{00000000-0005-0000-0000-0000B23C0000}"/>
    <cellStyle name="计算 2 3 6 4 3" xfId="17692" xr:uid="{00000000-0005-0000-0000-0000B33C0000}"/>
    <cellStyle name="计算 2 3 6 4 4" xfId="19617" xr:uid="{00000000-0005-0000-0000-0000B43C0000}"/>
    <cellStyle name="计算 2 3 6 5" xfId="9386" xr:uid="{00000000-0005-0000-0000-0000B53C0000}"/>
    <cellStyle name="计算 2 3 6 5 2" xfId="16197" xr:uid="{00000000-0005-0000-0000-0000B63C0000}"/>
    <cellStyle name="计算 2 3 6 5 3" xfId="18288" xr:uid="{00000000-0005-0000-0000-0000B73C0000}"/>
    <cellStyle name="计算 2 3 6 5 4" xfId="19528" xr:uid="{00000000-0005-0000-0000-0000B83C0000}"/>
    <cellStyle name="计算 2 3 6 6" xfId="11538" xr:uid="{00000000-0005-0000-0000-0000B93C0000}"/>
    <cellStyle name="计算 2 3 6 7" xfId="15143" xr:uid="{00000000-0005-0000-0000-0000BA3C0000}"/>
    <cellStyle name="计算 2 3 6 8" xfId="21696" xr:uid="{00000000-0005-0000-0000-0000BB3C0000}"/>
    <cellStyle name="计算 2 3 7" xfId="2908" xr:uid="{00000000-0005-0000-0000-0000BC3C0000}"/>
    <cellStyle name="计算 2 3 7 2" xfId="11645" xr:uid="{00000000-0005-0000-0000-0000BD3C0000}"/>
    <cellStyle name="计算 2 3 7 3" xfId="11130" xr:uid="{00000000-0005-0000-0000-0000BE3C0000}"/>
    <cellStyle name="计算 2 3 7 4" xfId="21043" xr:uid="{00000000-0005-0000-0000-0000BF3C0000}"/>
    <cellStyle name="计算 2 3 8" xfId="4498" xr:uid="{00000000-0005-0000-0000-0000C03C0000}"/>
    <cellStyle name="计算 2 3 8 2" xfId="12813" xr:uid="{00000000-0005-0000-0000-0000C13C0000}"/>
    <cellStyle name="计算 2 3 8 3" xfId="12208" xr:uid="{00000000-0005-0000-0000-0000C23C0000}"/>
    <cellStyle name="计算 2 3 8 4" xfId="18961" xr:uid="{00000000-0005-0000-0000-0000C33C0000}"/>
    <cellStyle name="计算 2 3 9" xfId="6587" xr:uid="{00000000-0005-0000-0000-0000C43C0000}"/>
    <cellStyle name="计算 2 3 9 2" xfId="14254" xr:uid="{00000000-0005-0000-0000-0000C53C0000}"/>
    <cellStyle name="计算 2 3 9 3" xfId="17009" xr:uid="{00000000-0005-0000-0000-0000C63C0000}"/>
    <cellStyle name="计算 2 3 9 4" xfId="19129" xr:uid="{00000000-0005-0000-0000-0000C73C0000}"/>
    <cellStyle name="计算 2 4" xfId="666" xr:uid="{00000000-0005-0000-0000-0000C83C0000}"/>
    <cellStyle name="计算 2 4 10" xfId="10245" xr:uid="{00000000-0005-0000-0000-0000C93C0000}"/>
    <cellStyle name="计算 2 4 11" xfId="12572" xr:uid="{00000000-0005-0000-0000-0000CA3C0000}"/>
    <cellStyle name="计算 2 4 12" xfId="20531" xr:uid="{00000000-0005-0000-0000-0000CB3C0000}"/>
    <cellStyle name="计算 2 4 2" xfId="764" xr:uid="{00000000-0005-0000-0000-0000CC3C0000}"/>
    <cellStyle name="计算 2 4 2 2" xfId="1461" xr:uid="{00000000-0005-0000-0000-0000CD3C0000}"/>
    <cellStyle name="计算 2 4 2 2 2" xfId="2801" xr:uid="{00000000-0005-0000-0000-0000CE3C0000}"/>
    <cellStyle name="计算 2 4 2 2 2 2" xfId="4360" xr:uid="{00000000-0005-0000-0000-0000CF3C0000}"/>
    <cellStyle name="计算 2 4 2 2 2 2 2" xfId="12697" xr:uid="{00000000-0005-0000-0000-0000D03C0000}"/>
    <cellStyle name="计算 2 4 2 2 2 2 3" xfId="14428" xr:uid="{00000000-0005-0000-0000-0000D13C0000}"/>
    <cellStyle name="计算 2 4 2 2 2 2 4" xfId="22255" xr:uid="{00000000-0005-0000-0000-0000D23C0000}"/>
    <cellStyle name="计算 2 4 2 2 2 3" xfId="5950" xr:uid="{00000000-0005-0000-0000-0000D33C0000}"/>
    <cellStyle name="计算 2 4 2 2 2 3 2" xfId="13890" xr:uid="{00000000-0005-0000-0000-0000D43C0000}"/>
    <cellStyle name="计算 2 4 2 2 2 3 3" xfId="16932" xr:uid="{00000000-0005-0000-0000-0000D53C0000}"/>
    <cellStyle name="计算 2 4 2 2 2 3 4" xfId="19065" xr:uid="{00000000-0005-0000-0000-0000D63C0000}"/>
    <cellStyle name="计算 2 4 2 2 2 4" xfId="8655" xr:uid="{00000000-0005-0000-0000-0000D73C0000}"/>
    <cellStyle name="计算 2 4 2 2 2 4 2" xfId="15557" xr:uid="{00000000-0005-0000-0000-0000D83C0000}"/>
    <cellStyle name="计算 2 4 2 2 2 4 3" xfId="17706" xr:uid="{00000000-0005-0000-0000-0000D93C0000}"/>
    <cellStyle name="计算 2 4 2 2 2 4 4" xfId="19432" xr:uid="{00000000-0005-0000-0000-0000DA3C0000}"/>
    <cellStyle name="计算 2 4 2 2 2 5" xfId="9400" xr:uid="{00000000-0005-0000-0000-0000DB3C0000}"/>
    <cellStyle name="计算 2 4 2 2 2 5 2" xfId="16211" xr:uid="{00000000-0005-0000-0000-0000DC3C0000}"/>
    <cellStyle name="计算 2 4 2 2 2 5 3" xfId="18302" xr:uid="{00000000-0005-0000-0000-0000DD3C0000}"/>
    <cellStyle name="计算 2 4 2 2 2 5 4" xfId="19525" xr:uid="{00000000-0005-0000-0000-0000DE3C0000}"/>
    <cellStyle name="计算 2 4 2 2 2 6" xfId="11552" xr:uid="{00000000-0005-0000-0000-0000DF3C0000}"/>
    <cellStyle name="计算 2 4 2 2 2 7" xfId="10570" xr:uid="{00000000-0005-0000-0000-0000E03C0000}"/>
    <cellStyle name="计算 2 4 2 2 2 8" xfId="21049" xr:uid="{00000000-0005-0000-0000-0000E13C0000}"/>
    <cellStyle name="计算 2 4 2 2 3" xfId="3447" xr:uid="{00000000-0005-0000-0000-0000E23C0000}"/>
    <cellStyle name="计算 2 4 2 2 3 2" xfId="12094" xr:uid="{00000000-0005-0000-0000-0000E33C0000}"/>
    <cellStyle name="计算 2 4 2 2 3 3" xfId="64" xr:uid="{00000000-0005-0000-0000-0000E43C0000}"/>
    <cellStyle name="计算 2 4 2 2 3 4" xfId="19940" xr:uid="{00000000-0005-0000-0000-0000E53C0000}"/>
    <cellStyle name="计算 2 4 2 2 4" xfId="5037" xr:uid="{00000000-0005-0000-0000-0000E63C0000}"/>
    <cellStyle name="计算 2 4 2 2 4 2" xfId="13260" xr:uid="{00000000-0005-0000-0000-0000E73C0000}"/>
    <cellStyle name="计算 2 4 2 2 4 3" xfId="13325" xr:uid="{00000000-0005-0000-0000-0000E83C0000}"/>
    <cellStyle name="计算 2 4 2 2 4 4" xfId="21069" xr:uid="{00000000-0005-0000-0000-0000E93C0000}"/>
    <cellStyle name="计算 2 4 2 2 5" xfId="7378" xr:uid="{00000000-0005-0000-0000-0000EA3C0000}"/>
    <cellStyle name="计算 2 4 2 2 5 2" xfId="14804" xr:uid="{00000000-0005-0000-0000-0000EB3C0000}"/>
    <cellStyle name="计算 2 4 2 2 5 3" xfId="17324" xr:uid="{00000000-0005-0000-0000-0000EC3C0000}"/>
    <cellStyle name="计算 2 4 2 2 5 4" xfId="19660" xr:uid="{00000000-0005-0000-0000-0000ED3C0000}"/>
    <cellStyle name="计算 2 4 2 2 6" xfId="10774" xr:uid="{00000000-0005-0000-0000-0000EE3C0000}"/>
    <cellStyle name="计算 2 4 2 2 7" xfId="10109" xr:uid="{00000000-0005-0000-0000-0000EF3C0000}"/>
    <cellStyle name="计算 2 4 2 2 8" xfId="20500" xr:uid="{00000000-0005-0000-0000-0000F03C0000}"/>
    <cellStyle name="计算 2 4 2 3" xfId="2800" xr:uid="{00000000-0005-0000-0000-0000F13C0000}"/>
    <cellStyle name="计算 2 4 2 3 2" xfId="4359" xr:uid="{00000000-0005-0000-0000-0000F23C0000}"/>
    <cellStyle name="计算 2 4 2 3 2 2" xfId="12696" xr:uid="{00000000-0005-0000-0000-0000F33C0000}"/>
    <cellStyle name="计算 2 4 2 3 2 3" xfId="10972" xr:uid="{00000000-0005-0000-0000-0000F43C0000}"/>
    <cellStyle name="计算 2 4 2 3 2 4" xfId="20136" xr:uid="{00000000-0005-0000-0000-0000F53C0000}"/>
    <cellStyle name="计算 2 4 2 3 3" xfId="5949" xr:uid="{00000000-0005-0000-0000-0000F63C0000}"/>
    <cellStyle name="计算 2 4 2 3 3 2" xfId="13889" xr:uid="{00000000-0005-0000-0000-0000F73C0000}"/>
    <cellStyle name="计算 2 4 2 3 3 3" xfId="16931" xr:uid="{00000000-0005-0000-0000-0000F83C0000}"/>
    <cellStyle name="计算 2 4 2 3 3 4" xfId="19070" xr:uid="{00000000-0005-0000-0000-0000F93C0000}"/>
    <cellStyle name="计算 2 4 2 3 4" xfId="8654" xr:uid="{00000000-0005-0000-0000-0000FA3C0000}"/>
    <cellStyle name="计算 2 4 2 3 4 2" xfId="15556" xr:uid="{00000000-0005-0000-0000-0000FB3C0000}"/>
    <cellStyle name="计算 2 4 2 3 4 3" xfId="17705" xr:uid="{00000000-0005-0000-0000-0000FC3C0000}"/>
    <cellStyle name="计算 2 4 2 3 4 4" xfId="19614" xr:uid="{00000000-0005-0000-0000-0000FD3C0000}"/>
    <cellStyle name="计算 2 4 2 3 5" xfId="9399" xr:uid="{00000000-0005-0000-0000-0000FE3C0000}"/>
    <cellStyle name="计算 2 4 2 3 5 2" xfId="16210" xr:uid="{00000000-0005-0000-0000-0000FF3C0000}"/>
    <cellStyle name="计算 2 4 2 3 5 3" xfId="18301" xr:uid="{00000000-0005-0000-0000-0000003D0000}"/>
    <cellStyle name="计算 2 4 2 3 5 4" xfId="20236" xr:uid="{00000000-0005-0000-0000-0000013D0000}"/>
    <cellStyle name="计算 2 4 2 3 6" xfId="11551" xr:uid="{00000000-0005-0000-0000-0000023D0000}"/>
    <cellStyle name="计算 2 4 2 3 7" xfId="14604" xr:uid="{00000000-0005-0000-0000-0000033D0000}"/>
    <cellStyle name="计算 2 4 2 3 8" xfId="22171" xr:uid="{00000000-0005-0000-0000-0000043D0000}"/>
    <cellStyle name="计算 2 4 2 4" xfId="3009" xr:uid="{00000000-0005-0000-0000-0000053D0000}"/>
    <cellStyle name="计算 2 4 2 4 2" xfId="11746" xr:uid="{00000000-0005-0000-0000-0000063D0000}"/>
    <cellStyle name="计算 2 4 2 4 3" xfId="10460" xr:uid="{00000000-0005-0000-0000-0000073D0000}"/>
    <cellStyle name="计算 2 4 2 4 4" xfId="21247" xr:uid="{00000000-0005-0000-0000-0000083D0000}"/>
    <cellStyle name="计算 2 4 2 5" xfId="4599" xr:uid="{00000000-0005-0000-0000-0000093D0000}"/>
    <cellStyle name="计算 2 4 2 5 2" xfId="12913" xr:uid="{00000000-0005-0000-0000-00000A3D0000}"/>
    <cellStyle name="计算 2 4 2 5 3" xfId="10948" xr:uid="{00000000-0005-0000-0000-00000B3D0000}"/>
    <cellStyle name="计算 2 4 2 5 4" xfId="20129" xr:uid="{00000000-0005-0000-0000-00000C3D0000}"/>
    <cellStyle name="计算 2 4 2 6" xfId="6719" xr:uid="{00000000-0005-0000-0000-00000D3D0000}"/>
    <cellStyle name="计算 2 4 2 6 2" xfId="14362" xr:uid="{00000000-0005-0000-0000-00000E3D0000}"/>
    <cellStyle name="计算 2 4 2 6 3" xfId="17088" xr:uid="{00000000-0005-0000-0000-00000F3D0000}"/>
    <cellStyle name="计算 2 4 2 6 4" xfId="21283" xr:uid="{00000000-0005-0000-0000-0000103D0000}"/>
    <cellStyle name="计算 2 4 2 7" xfId="10325" xr:uid="{00000000-0005-0000-0000-0000113D0000}"/>
    <cellStyle name="计算 2 4 2 8" xfId="15424" xr:uid="{00000000-0005-0000-0000-0000123D0000}"/>
    <cellStyle name="计算 2 4 2 9" xfId="20527" xr:uid="{00000000-0005-0000-0000-0000133D0000}"/>
    <cellStyle name="计算 2 4 3" xfId="1104" xr:uid="{00000000-0005-0000-0000-0000143D0000}"/>
    <cellStyle name="计算 2 4 3 2" xfId="1462" xr:uid="{00000000-0005-0000-0000-0000153D0000}"/>
    <cellStyle name="计算 2 4 3 2 2" xfId="2803" xr:uid="{00000000-0005-0000-0000-0000163D0000}"/>
    <cellStyle name="计算 2 4 3 2 2 2" xfId="4362" xr:uid="{00000000-0005-0000-0000-0000173D0000}"/>
    <cellStyle name="计算 2 4 3 2 2 2 2" xfId="12699" xr:uid="{00000000-0005-0000-0000-0000183D0000}"/>
    <cellStyle name="计算 2 4 3 2 2 2 3" xfId="11796" xr:uid="{00000000-0005-0000-0000-0000193D0000}"/>
    <cellStyle name="计算 2 4 3 2 2 2 4" xfId="20469" xr:uid="{00000000-0005-0000-0000-00001A3D0000}"/>
    <cellStyle name="计算 2 4 3 2 2 3" xfId="5952" xr:uid="{00000000-0005-0000-0000-00001B3D0000}"/>
    <cellStyle name="计算 2 4 3 2 2 3 2" xfId="13892" xr:uid="{00000000-0005-0000-0000-00001C3D0000}"/>
    <cellStyle name="计算 2 4 3 2 2 3 3" xfId="16934" xr:uid="{00000000-0005-0000-0000-00001D3D0000}"/>
    <cellStyle name="计算 2 4 3 2 2 3 4" xfId="21494" xr:uid="{00000000-0005-0000-0000-00001E3D0000}"/>
    <cellStyle name="计算 2 4 3 2 2 4" xfId="8657" xr:uid="{00000000-0005-0000-0000-00001F3D0000}"/>
    <cellStyle name="计算 2 4 3 2 2 4 2" xfId="15559" xr:uid="{00000000-0005-0000-0000-0000203D0000}"/>
    <cellStyle name="计算 2 4 3 2 2 4 3" xfId="17708" xr:uid="{00000000-0005-0000-0000-0000213D0000}"/>
    <cellStyle name="计算 2 4 3 2 2 4 4" xfId="22046" xr:uid="{00000000-0005-0000-0000-0000223D0000}"/>
    <cellStyle name="计算 2 4 3 2 2 5" xfId="9402" xr:uid="{00000000-0005-0000-0000-0000233D0000}"/>
    <cellStyle name="计算 2 4 3 2 2 5 2" xfId="16213" xr:uid="{00000000-0005-0000-0000-0000243D0000}"/>
    <cellStyle name="计算 2 4 3 2 2 5 3" xfId="18304" xr:uid="{00000000-0005-0000-0000-0000253D0000}"/>
    <cellStyle name="计算 2 4 3 2 2 5 4" xfId="20708" xr:uid="{00000000-0005-0000-0000-0000263D0000}"/>
    <cellStyle name="计算 2 4 3 2 2 6" xfId="11554" xr:uid="{00000000-0005-0000-0000-0000273D0000}"/>
    <cellStyle name="计算 2 4 3 2 2 7" xfId="10594" xr:uid="{00000000-0005-0000-0000-0000283D0000}"/>
    <cellStyle name="计算 2 4 3 2 2 8" xfId="19741" xr:uid="{00000000-0005-0000-0000-0000293D0000}"/>
    <cellStyle name="计算 2 4 3 2 3" xfId="3448" xr:uid="{00000000-0005-0000-0000-00002A3D0000}"/>
    <cellStyle name="计算 2 4 3 2 3 2" xfId="12095" xr:uid="{00000000-0005-0000-0000-00002B3D0000}"/>
    <cellStyle name="计算 2 4 3 2 3 3" xfId="52" xr:uid="{00000000-0005-0000-0000-00002C3D0000}"/>
    <cellStyle name="计算 2 4 3 2 3 4" xfId="21785" xr:uid="{00000000-0005-0000-0000-00002D3D0000}"/>
    <cellStyle name="计算 2 4 3 2 4" xfId="5038" xr:uid="{00000000-0005-0000-0000-00002E3D0000}"/>
    <cellStyle name="计算 2 4 3 2 4 2" xfId="13261" xr:uid="{00000000-0005-0000-0000-00002F3D0000}"/>
    <cellStyle name="计算 2 4 3 2 4 3" xfId="12158" xr:uid="{00000000-0005-0000-0000-0000303D0000}"/>
    <cellStyle name="计算 2 4 3 2 4 4" xfId="20428" xr:uid="{00000000-0005-0000-0000-0000313D0000}"/>
    <cellStyle name="计算 2 4 3 2 5" xfId="7379" xr:uid="{00000000-0005-0000-0000-0000323D0000}"/>
    <cellStyle name="计算 2 4 3 2 5 2" xfId="14805" xr:uid="{00000000-0005-0000-0000-0000333D0000}"/>
    <cellStyle name="计算 2 4 3 2 5 3" xfId="17325" xr:uid="{00000000-0005-0000-0000-0000343D0000}"/>
    <cellStyle name="计算 2 4 3 2 5 4" xfId="19193" xr:uid="{00000000-0005-0000-0000-0000353D0000}"/>
    <cellStyle name="计算 2 4 3 2 6" xfId="10775" xr:uid="{00000000-0005-0000-0000-0000363D0000}"/>
    <cellStyle name="计算 2 4 3 2 7" xfId="9973" xr:uid="{00000000-0005-0000-0000-0000373D0000}"/>
    <cellStyle name="计算 2 4 3 2 8" xfId="19863" xr:uid="{00000000-0005-0000-0000-0000383D0000}"/>
    <cellStyle name="计算 2 4 3 3" xfId="2802" xr:uid="{00000000-0005-0000-0000-0000393D0000}"/>
    <cellStyle name="计算 2 4 3 3 2" xfId="4361" xr:uid="{00000000-0005-0000-0000-00003A3D0000}"/>
    <cellStyle name="计算 2 4 3 3 2 2" xfId="12698" xr:uid="{00000000-0005-0000-0000-00003B3D0000}"/>
    <cellStyle name="计算 2 4 3 3 2 3" xfId="12964" xr:uid="{00000000-0005-0000-0000-00003C3D0000}"/>
    <cellStyle name="计算 2 4 3 3 2 4" xfId="21111" xr:uid="{00000000-0005-0000-0000-00003D3D0000}"/>
    <cellStyle name="计算 2 4 3 3 3" xfId="5951" xr:uid="{00000000-0005-0000-0000-00003E3D0000}"/>
    <cellStyle name="计算 2 4 3 3 3 2" xfId="13891" xr:uid="{00000000-0005-0000-0000-00003F3D0000}"/>
    <cellStyle name="计算 2 4 3 3 3 3" xfId="16933" xr:uid="{00000000-0005-0000-0000-0000403D0000}"/>
    <cellStyle name="计算 2 4 3 3 3 4" xfId="21489" xr:uid="{00000000-0005-0000-0000-0000413D0000}"/>
    <cellStyle name="计算 2 4 3 3 4" xfId="8656" xr:uid="{00000000-0005-0000-0000-0000423D0000}"/>
    <cellStyle name="计算 2 4 3 3 4 2" xfId="15558" xr:uid="{00000000-0005-0000-0000-0000433D0000}"/>
    <cellStyle name="计算 2 4 3 3 4 3" xfId="17707" xr:uid="{00000000-0005-0000-0000-0000443D0000}"/>
    <cellStyle name="计算 2 4 3 3 4 4" xfId="21824" xr:uid="{00000000-0005-0000-0000-0000453D0000}"/>
    <cellStyle name="计算 2 4 3 3 5" xfId="9401" xr:uid="{00000000-0005-0000-0000-0000463D0000}"/>
    <cellStyle name="计算 2 4 3 3 5 2" xfId="16212" xr:uid="{00000000-0005-0000-0000-0000473D0000}"/>
    <cellStyle name="计算 2 4 3 3 5 3" xfId="18303" xr:uid="{00000000-0005-0000-0000-0000483D0000}"/>
    <cellStyle name="计算 2 4 3 3 5 4" xfId="21613" xr:uid="{00000000-0005-0000-0000-0000493D0000}"/>
    <cellStyle name="计算 2 4 3 3 6" xfId="11553" xr:uid="{00000000-0005-0000-0000-00004A3D0000}"/>
    <cellStyle name="计算 2 4 3 3 7" xfId="10457" xr:uid="{00000000-0005-0000-0000-00004B3D0000}"/>
    <cellStyle name="计算 2 4 3 3 8" xfId="20407" xr:uid="{00000000-0005-0000-0000-00004C3D0000}"/>
    <cellStyle name="计算 2 4 3 4" xfId="3179" xr:uid="{00000000-0005-0000-0000-00004D3D0000}"/>
    <cellStyle name="计算 2 4 3 4 2" xfId="11894" xr:uid="{00000000-0005-0000-0000-00004E3D0000}"/>
    <cellStyle name="计算 2 4 3 4 3" xfId="14121" xr:uid="{00000000-0005-0000-0000-00004F3D0000}"/>
    <cellStyle name="计算 2 4 3 4 4" xfId="22381" xr:uid="{00000000-0005-0000-0000-0000503D0000}"/>
    <cellStyle name="计算 2 4 3 5" xfId="4769" xr:uid="{00000000-0005-0000-0000-0000513D0000}"/>
    <cellStyle name="计算 2 4 3 5 2" xfId="13059" xr:uid="{00000000-0005-0000-0000-0000523D0000}"/>
    <cellStyle name="计算 2 4 3 5 3" xfId="9997" xr:uid="{00000000-0005-0000-0000-0000533D0000}"/>
    <cellStyle name="计算 2 4 3 5 4" xfId="19037" xr:uid="{00000000-0005-0000-0000-0000543D0000}"/>
    <cellStyle name="计算 2 4 3 6" xfId="7025" xr:uid="{00000000-0005-0000-0000-0000553D0000}"/>
    <cellStyle name="计算 2 4 3 6 2" xfId="14572" xr:uid="{00000000-0005-0000-0000-0000563D0000}"/>
    <cellStyle name="计算 2 4 3 6 3" xfId="17153" xr:uid="{00000000-0005-0000-0000-0000573D0000}"/>
    <cellStyle name="计算 2 4 3 6 4" xfId="20716" xr:uid="{00000000-0005-0000-0000-0000583D0000}"/>
    <cellStyle name="计算 2 4 3 7" xfId="10537" xr:uid="{00000000-0005-0000-0000-0000593D0000}"/>
    <cellStyle name="计算 2 4 3 8" xfId="15258" xr:uid="{00000000-0005-0000-0000-00005A3D0000}"/>
    <cellStyle name="计算 2 4 3 9" xfId="20522" xr:uid="{00000000-0005-0000-0000-00005B3D0000}"/>
    <cellStyle name="计算 2 4 4" xfId="1460" xr:uid="{00000000-0005-0000-0000-00005C3D0000}"/>
    <cellStyle name="计算 2 4 4 2" xfId="2804" xr:uid="{00000000-0005-0000-0000-00005D3D0000}"/>
    <cellStyle name="计算 2 4 4 2 2" xfId="4363" xr:uid="{00000000-0005-0000-0000-00005E3D0000}"/>
    <cellStyle name="计算 2 4 4 2 2 2" xfId="12700" xr:uid="{00000000-0005-0000-0000-00005F3D0000}"/>
    <cellStyle name="计算 2 4 4 2 2 3" xfId="15001" xr:uid="{00000000-0005-0000-0000-0000603D0000}"/>
    <cellStyle name="计算 2 4 4 2 2 4" xfId="19831" xr:uid="{00000000-0005-0000-0000-0000613D0000}"/>
    <cellStyle name="计算 2 4 4 2 3" xfId="5953" xr:uid="{00000000-0005-0000-0000-0000623D0000}"/>
    <cellStyle name="计算 2 4 4 2 3 2" xfId="13893" xr:uid="{00000000-0005-0000-0000-0000633D0000}"/>
    <cellStyle name="计算 2 4 4 2 3 3" xfId="16935" xr:uid="{00000000-0005-0000-0000-0000643D0000}"/>
    <cellStyle name="计算 2 4 4 2 3 4" xfId="19045" xr:uid="{00000000-0005-0000-0000-0000653D0000}"/>
    <cellStyle name="计算 2 4 4 2 4" xfId="8658" xr:uid="{00000000-0005-0000-0000-0000663D0000}"/>
    <cellStyle name="计算 2 4 4 2 4 2" xfId="15560" xr:uid="{00000000-0005-0000-0000-0000673D0000}"/>
    <cellStyle name="计算 2 4 4 2 4 3" xfId="17709" xr:uid="{00000000-0005-0000-0000-0000683D0000}"/>
    <cellStyle name="计算 2 4 4 2 4 4" xfId="20966" xr:uid="{00000000-0005-0000-0000-0000693D0000}"/>
    <cellStyle name="计算 2 4 4 2 5" xfId="9403" xr:uid="{00000000-0005-0000-0000-00006A3D0000}"/>
    <cellStyle name="计算 2 4 4 2 5 2" xfId="16214" xr:uid="{00000000-0005-0000-0000-00006B3D0000}"/>
    <cellStyle name="计算 2 4 4 2 5 3" xfId="18305" xr:uid="{00000000-0005-0000-0000-00006C3D0000}"/>
    <cellStyle name="计算 2 4 4 2 5 4" xfId="20067" xr:uid="{00000000-0005-0000-0000-00006D3D0000}"/>
    <cellStyle name="计算 2 4 4 2 6" xfId="11555" xr:uid="{00000000-0005-0000-0000-00006E3D0000}"/>
    <cellStyle name="计算 2 4 4 2 7" xfId="10562" xr:uid="{00000000-0005-0000-0000-00006F3D0000}"/>
    <cellStyle name="计算 2 4 4 2 8" xfId="21698" xr:uid="{00000000-0005-0000-0000-0000703D0000}"/>
    <cellStyle name="计算 2 4 4 3" xfId="3446" xr:uid="{00000000-0005-0000-0000-0000713D0000}"/>
    <cellStyle name="计算 2 4 4 3 2" xfId="12093" xr:uid="{00000000-0005-0000-0000-0000723D0000}"/>
    <cellStyle name="计算 2 4 4 3 3" xfId="10020" xr:uid="{00000000-0005-0000-0000-0000733D0000}"/>
    <cellStyle name="计算 2 4 4 3 4" xfId="20577" xr:uid="{00000000-0005-0000-0000-0000743D0000}"/>
    <cellStyle name="计算 2 4 4 4" xfId="5036" xr:uid="{00000000-0005-0000-0000-0000753D0000}"/>
    <cellStyle name="计算 2 4 4 4 2" xfId="13259" xr:uid="{00000000-0005-0000-0000-0000763D0000}"/>
    <cellStyle name="计算 2 4 4 4 3" xfId="14936" xr:uid="{00000000-0005-0000-0000-0000773D0000}"/>
    <cellStyle name="计算 2 4 4 4 4" xfId="22189" xr:uid="{00000000-0005-0000-0000-0000783D0000}"/>
    <cellStyle name="计算 2 4 4 5" xfId="7377" xr:uid="{00000000-0005-0000-0000-0000793D0000}"/>
    <cellStyle name="计算 2 4 4 5 2" xfId="14803" xr:uid="{00000000-0005-0000-0000-00007A3D0000}"/>
    <cellStyle name="计算 2 4 4 5 3" xfId="17323" xr:uid="{00000000-0005-0000-0000-00007B3D0000}"/>
    <cellStyle name="计算 2 4 4 5 4" xfId="20372" xr:uid="{00000000-0005-0000-0000-00007C3D0000}"/>
    <cellStyle name="计算 2 4 4 6" xfId="10773" xr:uid="{00000000-0005-0000-0000-00007D3D0000}"/>
    <cellStyle name="计算 2 4 4 7" xfId="10615" xr:uid="{00000000-0005-0000-0000-00007E3D0000}"/>
    <cellStyle name="计算 2 4 4 8" xfId="21142" xr:uid="{00000000-0005-0000-0000-00007F3D0000}"/>
    <cellStyle name="计算 2 4 5" xfId="2799" xr:uid="{00000000-0005-0000-0000-0000803D0000}"/>
    <cellStyle name="计算 2 4 5 2" xfId="4358" xr:uid="{00000000-0005-0000-0000-0000813D0000}"/>
    <cellStyle name="计算 2 4 5 2 2" xfId="12695" xr:uid="{00000000-0005-0000-0000-0000823D0000}"/>
    <cellStyle name="计算 2 4 5 2 3" xfId="12219" xr:uid="{00000000-0005-0000-0000-0000833D0000}"/>
    <cellStyle name="计算 2 4 5 2 4" xfId="20780" xr:uid="{00000000-0005-0000-0000-0000843D0000}"/>
    <cellStyle name="计算 2 4 5 3" xfId="5948" xr:uid="{00000000-0005-0000-0000-0000853D0000}"/>
    <cellStyle name="计算 2 4 5 3 2" xfId="13888" xr:uid="{00000000-0005-0000-0000-0000863D0000}"/>
    <cellStyle name="计算 2 4 5 3 3" xfId="16930" xr:uid="{00000000-0005-0000-0000-0000873D0000}"/>
    <cellStyle name="计算 2 4 5 3 4" xfId="21517" xr:uid="{00000000-0005-0000-0000-0000883D0000}"/>
    <cellStyle name="计算 2 4 5 4" xfId="8653" xr:uid="{00000000-0005-0000-0000-0000893D0000}"/>
    <cellStyle name="计算 2 4 5 4 2" xfId="15555" xr:uid="{00000000-0005-0000-0000-00008A3D0000}"/>
    <cellStyle name="计算 2 4 5 4 3" xfId="17704" xr:uid="{00000000-0005-0000-0000-00008B3D0000}"/>
    <cellStyle name="计算 2 4 5 4 4" xfId="20327" xr:uid="{00000000-0005-0000-0000-00008C3D0000}"/>
    <cellStyle name="计算 2 4 5 5" xfId="9398" xr:uid="{00000000-0005-0000-0000-00008D3D0000}"/>
    <cellStyle name="计算 2 4 5 5 2" xfId="16209" xr:uid="{00000000-0005-0000-0000-00008E3D0000}"/>
    <cellStyle name="计算 2 4 5 5 3" xfId="18300" xr:uid="{00000000-0005-0000-0000-00008F3D0000}"/>
    <cellStyle name="计算 2 4 5 5 4" xfId="20879" xr:uid="{00000000-0005-0000-0000-0000903D0000}"/>
    <cellStyle name="计算 2 4 5 6" xfId="11550" xr:uid="{00000000-0005-0000-0000-0000913D0000}"/>
    <cellStyle name="计算 2 4 5 7" xfId="14496" xr:uid="{00000000-0005-0000-0000-0000923D0000}"/>
    <cellStyle name="计算 2 4 5 8" xfId="22584" xr:uid="{00000000-0005-0000-0000-0000933D0000}"/>
    <cellStyle name="计算 2 4 6" xfId="2933" xr:uid="{00000000-0005-0000-0000-0000943D0000}"/>
    <cellStyle name="计算 2 4 6 2" xfId="11670" xr:uid="{00000000-0005-0000-0000-0000953D0000}"/>
    <cellStyle name="计算 2 4 6 3" xfId="11631" xr:uid="{00000000-0005-0000-0000-0000963D0000}"/>
    <cellStyle name="计算 2 4 6 4" xfId="21349" xr:uid="{00000000-0005-0000-0000-0000973D0000}"/>
    <cellStyle name="计算 2 4 7" xfId="4523" xr:uid="{00000000-0005-0000-0000-0000983D0000}"/>
    <cellStyle name="计算 2 4 7 2" xfId="12837" xr:uid="{00000000-0005-0000-0000-0000993D0000}"/>
    <cellStyle name="计算 2 4 7 3" xfId="14986" xr:uid="{00000000-0005-0000-0000-00009A3D0000}"/>
    <cellStyle name="计算 2 4 7 4" xfId="19817" xr:uid="{00000000-0005-0000-0000-00009B3D0000}"/>
    <cellStyle name="计算 2 4 8" xfId="6631" xr:uid="{00000000-0005-0000-0000-00009C3D0000}"/>
    <cellStyle name="计算 2 4 8 2" xfId="14286" xr:uid="{00000000-0005-0000-0000-00009D3D0000}"/>
    <cellStyle name="计算 2 4 8 3" xfId="17028" xr:uid="{00000000-0005-0000-0000-00009E3D0000}"/>
    <cellStyle name="计算 2 4 8 4" xfId="20394" xr:uid="{00000000-0005-0000-0000-00009F3D0000}"/>
    <cellStyle name="计算 2 4 9" xfId="8803" xr:uid="{00000000-0005-0000-0000-0000A03D0000}"/>
    <cellStyle name="计算 2 4 9 2" xfId="15645" xr:uid="{00000000-0005-0000-0000-0000A13D0000}"/>
    <cellStyle name="计算 2 4 9 3" xfId="17819" xr:uid="{00000000-0005-0000-0000-0000A23D0000}"/>
    <cellStyle name="计算 2 4 9 4" xfId="18936" xr:uid="{00000000-0005-0000-0000-0000A33D0000}"/>
    <cellStyle name="计算 2 5" xfId="1443" xr:uid="{00000000-0005-0000-0000-0000A43D0000}"/>
    <cellStyle name="计算 2 5 2" xfId="2805" xr:uid="{00000000-0005-0000-0000-0000A53D0000}"/>
    <cellStyle name="计算 2 5 2 2" xfId="4364" xr:uid="{00000000-0005-0000-0000-0000A63D0000}"/>
    <cellStyle name="计算 2 5 2 2 2" xfId="12701" xr:uid="{00000000-0005-0000-0000-0000A73D0000}"/>
    <cellStyle name="计算 2 5 2 2 3" xfId="13387" xr:uid="{00000000-0005-0000-0000-0000A83D0000}"/>
    <cellStyle name="计算 2 5 2 2 4" xfId="19308" xr:uid="{00000000-0005-0000-0000-0000A93D0000}"/>
    <cellStyle name="计算 2 5 2 3" xfId="5954" xr:uid="{00000000-0005-0000-0000-0000AA3D0000}"/>
    <cellStyle name="计算 2 5 2 3 2" xfId="13894" xr:uid="{00000000-0005-0000-0000-0000AB3D0000}"/>
    <cellStyle name="计算 2 5 2 3 3" xfId="16936" xr:uid="{00000000-0005-0000-0000-0000AC3D0000}"/>
    <cellStyle name="计算 2 5 2 3 4" xfId="19039" xr:uid="{00000000-0005-0000-0000-0000AD3D0000}"/>
    <cellStyle name="计算 2 5 2 4" xfId="8659" xr:uid="{00000000-0005-0000-0000-0000AE3D0000}"/>
    <cellStyle name="计算 2 5 2 4 2" xfId="15561" xr:uid="{00000000-0005-0000-0000-0000AF3D0000}"/>
    <cellStyle name="计算 2 5 2 4 3" xfId="17710" xr:uid="{00000000-0005-0000-0000-0000B03D0000}"/>
    <cellStyle name="计算 2 5 2 4 4" xfId="20326" xr:uid="{00000000-0005-0000-0000-0000B13D0000}"/>
    <cellStyle name="计算 2 5 2 5" xfId="9404" xr:uid="{00000000-0005-0000-0000-0000B23D0000}"/>
    <cellStyle name="计算 2 5 2 5 2" xfId="16215" xr:uid="{00000000-0005-0000-0000-0000B33D0000}"/>
    <cellStyle name="计算 2 5 2 5 3" xfId="18306" xr:uid="{00000000-0005-0000-0000-0000B43D0000}"/>
    <cellStyle name="计算 2 5 2 5 4" xfId="21961" xr:uid="{00000000-0005-0000-0000-0000B53D0000}"/>
    <cellStyle name="计算 2 5 2 6" xfId="11556" xr:uid="{00000000-0005-0000-0000-0000B63D0000}"/>
    <cellStyle name="计算 2 5 2 7" xfId="12872" xr:uid="{00000000-0005-0000-0000-0000B73D0000}"/>
    <cellStyle name="计算 2 5 2 8" xfId="20763" xr:uid="{00000000-0005-0000-0000-0000B83D0000}"/>
    <cellStyle name="计算 2 5 3" xfId="3429" xr:uid="{00000000-0005-0000-0000-0000B93D0000}"/>
    <cellStyle name="计算 2 5 3 2" xfId="12076" xr:uid="{00000000-0005-0000-0000-0000BA3D0000}"/>
    <cellStyle name="计算 2 5 3 3" xfId="14616" xr:uid="{00000000-0005-0000-0000-0000BB3D0000}"/>
    <cellStyle name="计算 2 5 3 4" xfId="19942" xr:uid="{00000000-0005-0000-0000-0000BC3D0000}"/>
    <cellStyle name="计算 2 5 4" xfId="5019" xr:uid="{00000000-0005-0000-0000-0000BD3D0000}"/>
    <cellStyle name="计算 2 5 4 2" xfId="13242" xr:uid="{00000000-0005-0000-0000-0000BE3D0000}"/>
    <cellStyle name="计算 2 5 4 3" xfId="12155" xr:uid="{00000000-0005-0000-0000-0000BF3D0000}"/>
    <cellStyle name="计算 2 5 4 4" xfId="19769" xr:uid="{00000000-0005-0000-0000-0000C03D0000}"/>
    <cellStyle name="计算 2 5 5" xfId="7360" xr:uid="{00000000-0005-0000-0000-0000C13D0000}"/>
    <cellStyle name="计算 2 5 5 2" xfId="14786" xr:uid="{00000000-0005-0000-0000-0000C23D0000}"/>
    <cellStyle name="计算 2 5 5 3" xfId="17306" xr:uid="{00000000-0005-0000-0000-0000C33D0000}"/>
    <cellStyle name="计算 2 5 5 4" xfId="20011" xr:uid="{00000000-0005-0000-0000-0000C43D0000}"/>
    <cellStyle name="计算 2 5 6" xfId="10756" xr:uid="{00000000-0005-0000-0000-0000C53D0000}"/>
    <cellStyle name="计算 2 5 7" xfId="11227" xr:uid="{00000000-0005-0000-0000-0000C63D0000}"/>
    <cellStyle name="计算 2 5 8" xfId="20499" xr:uid="{00000000-0005-0000-0000-0000C73D0000}"/>
    <cellStyle name="计算 2 6" xfId="1547" xr:uid="{00000000-0005-0000-0000-0000C83D0000}"/>
    <cellStyle name="计算 2 6 2" xfId="2806" xr:uid="{00000000-0005-0000-0000-0000C93D0000}"/>
    <cellStyle name="计算 2 6 2 2" xfId="4365" xr:uid="{00000000-0005-0000-0000-0000CA3D0000}"/>
    <cellStyle name="计算 2 6 2 2 2" xfId="12702" xr:uid="{00000000-0005-0000-0000-0000CB3D0000}"/>
    <cellStyle name="计算 2 6 2 2 3" xfId="12220" xr:uid="{00000000-0005-0000-0000-0000CC3D0000}"/>
    <cellStyle name="计算 2 6 2 2 4" xfId="21420" xr:uid="{00000000-0005-0000-0000-0000CD3D0000}"/>
    <cellStyle name="计算 2 6 2 3" xfId="5955" xr:uid="{00000000-0005-0000-0000-0000CE3D0000}"/>
    <cellStyle name="计算 2 6 2 3 2" xfId="13895" xr:uid="{00000000-0005-0000-0000-0000CF3D0000}"/>
    <cellStyle name="计算 2 6 2 3 3" xfId="16937" xr:uid="{00000000-0005-0000-0000-0000D03D0000}"/>
    <cellStyle name="计算 2 6 2 3 4" xfId="21471" xr:uid="{00000000-0005-0000-0000-0000D13D0000}"/>
    <cellStyle name="计算 2 6 2 4" xfId="8660" xr:uid="{00000000-0005-0000-0000-0000D23D0000}"/>
    <cellStyle name="计算 2 6 2 4 2" xfId="15562" xr:uid="{00000000-0005-0000-0000-0000D33D0000}"/>
    <cellStyle name="计算 2 6 2 4 3" xfId="17711" xr:uid="{00000000-0005-0000-0000-0000D43D0000}"/>
    <cellStyle name="计算 2 6 2 4 4" xfId="19613" xr:uid="{00000000-0005-0000-0000-0000D53D0000}"/>
    <cellStyle name="计算 2 6 2 5" xfId="9405" xr:uid="{00000000-0005-0000-0000-0000D63D0000}"/>
    <cellStyle name="计算 2 6 2 5 2" xfId="16216" xr:uid="{00000000-0005-0000-0000-0000D73D0000}"/>
    <cellStyle name="计算 2 6 2 5 3" xfId="18307" xr:uid="{00000000-0005-0000-0000-0000D83D0000}"/>
    <cellStyle name="计算 2 6 2 5 4" xfId="20880" xr:uid="{00000000-0005-0000-0000-0000D93D0000}"/>
    <cellStyle name="计算 2 6 2 6" xfId="11557" xr:uid="{00000000-0005-0000-0000-0000DA3D0000}"/>
    <cellStyle name="计算 2 6 2 7" xfId="12760" xr:uid="{00000000-0005-0000-0000-0000DB3D0000}"/>
    <cellStyle name="计算 2 6 2 8" xfId="20121" xr:uid="{00000000-0005-0000-0000-0000DC3D0000}"/>
    <cellStyle name="计算 2 6 3" xfId="3476" xr:uid="{00000000-0005-0000-0000-0000DD3D0000}"/>
    <cellStyle name="计算 2 6 3 2" xfId="12119" xr:uid="{00000000-0005-0000-0000-0000DE3D0000}"/>
    <cellStyle name="计算 2 6 3 3" xfId="10016" xr:uid="{00000000-0005-0000-0000-0000DF3D0000}"/>
    <cellStyle name="计算 2 6 3 4" xfId="21660" xr:uid="{00000000-0005-0000-0000-0000E03D0000}"/>
    <cellStyle name="计算 2 6 4" xfId="5066" xr:uid="{00000000-0005-0000-0000-0000E13D0000}"/>
    <cellStyle name="计算 2 6 4 2" xfId="13285" xr:uid="{00000000-0005-0000-0000-0000E23D0000}"/>
    <cellStyle name="计算 2 6 4 3" xfId="10855" xr:uid="{00000000-0005-0000-0000-0000E33D0000}"/>
    <cellStyle name="计算 2 6 4 4" xfId="20771" xr:uid="{00000000-0005-0000-0000-0000E43D0000}"/>
    <cellStyle name="计算 2 6 5" xfId="7464" xr:uid="{00000000-0005-0000-0000-0000E53D0000}"/>
    <cellStyle name="计算 2 6 5 2" xfId="14854" xr:uid="{00000000-0005-0000-0000-0000E63D0000}"/>
    <cellStyle name="计算 2 6 5 3" xfId="17349" xr:uid="{00000000-0005-0000-0000-0000E73D0000}"/>
    <cellStyle name="计算 2 6 5 4" xfId="21610" xr:uid="{00000000-0005-0000-0000-0000E83D0000}"/>
    <cellStyle name="计算 2 6 6" xfId="10826" xr:uid="{00000000-0005-0000-0000-0000E93D0000}"/>
    <cellStyle name="计算 2 6 7" xfId="11219" xr:uid="{00000000-0005-0000-0000-0000EA3D0000}"/>
    <cellStyle name="计算 2 6 8" xfId="22603" xr:uid="{00000000-0005-0000-0000-0000EB3D0000}"/>
    <cellStyle name="计算 2 7" xfId="1666" xr:uid="{00000000-0005-0000-0000-0000EC3D0000}"/>
    <cellStyle name="计算 2 7 2" xfId="2807" xr:uid="{00000000-0005-0000-0000-0000ED3D0000}"/>
    <cellStyle name="计算 2 7 2 2" xfId="4366" xr:uid="{00000000-0005-0000-0000-0000EE3D0000}"/>
    <cellStyle name="计算 2 7 2 2 2" xfId="12703" xr:uid="{00000000-0005-0000-0000-0000EF3D0000}"/>
    <cellStyle name="计算 2 7 2 2 3" xfId="10973" xr:uid="{00000000-0005-0000-0000-0000F03D0000}"/>
    <cellStyle name="计算 2 7 2 2 4" xfId="22253" xr:uid="{00000000-0005-0000-0000-0000F13D0000}"/>
    <cellStyle name="计算 2 7 2 3" xfId="5956" xr:uid="{00000000-0005-0000-0000-0000F23D0000}"/>
    <cellStyle name="计算 2 7 2 3 2" xfId="13896" xr:uid="{00000000-0005-0000-0000-0000F33D0000}"/>
    <cellStyle name="计算 2 7 2 3 3" xfId="16938" xr:uid="{00000000-0005-0000-0000-0000F43D0000}"/>
    <cellStyle name="计算 2 7 2 3 4" xfId="19014" xr:uid="{00000000-0005-0000-0000-0000F53D0000}"/>
    <cellStyle name="计算 2 7 2 4" xfId="8661" xr:uid="{00000000-0005-0000-0000-0000F63D0000}"/>
    <cellStyle name="计算 2 7 2 4 2" xfId="15563" xr:uid="{00000000-0005-0000-0000-0000F73D0000}"/>
    <cellStyle name="计算 2 7 2 4 3" xfId="17712" xr:uid="{00000000-0005-0000-0000-0000F83D0000}"/>
    <cellStyle name="计算 2 7 2 4 4" xfId="19395" xr:uid="{00000000-0005-0000-0000-0000F93D0000}"/>
    <cellStyle name="计算 2 7 2 5" xfId="9406" xr:uid="{00000000-0005-0000-0000-0000FA3D0000}"/>
    <cellStyle name="计算 2 7 2 5 2" xfId="16217" xr:uid="{00000000-0005-0000-0000-0000FB3D0000}"/>
    <cellStyle name="计算 2 7 2 5 3" xfId="18308" xr:uid="{00000000-0005-0000-0000-0000FC3D0000}"/>
    <cellStyle name="计算 2 7 2 5 4" xfId="20237" xr:uid="{00000000-0005-0000-0000-0000FD3D0000}"/>
    <cellStyle name="计算 2 7 2 6" xfId="11558" xr:uid="{00000000-0005-0000-0000-0000FE3D0000}"/>
    <cellStyle name="计算 2 7 2 7" xfId="11705" xr:uid="{00000000-0005-0000-0000-0000FF3D0000}"/>
    <cellStyle name="计算 2 7 2 8" xfId="22585" xr:uid="{00000000-0005-0000-0000-0000003E0000}"/>
    <cellStyle name="计算 2 7 3" xfId="3490" xr:uid="{00000000-0005-0000-0000-0000013E0000}"/>
    <cellStyle name="计算 2 7 3 2" xfId="12133" xr:uid="{00000000-0005-0000-0000-0000023E0000}"/>
    <cellStyle name="计算 2 7 3 3" xfId="14460" xr:uid="{00000000-0005-0000-0000-0000033E0000}"/>
    <cellStyle name="计算 2 7 3 4" xfId="20575" xr:uid="{00000000-0005-0000-0000-0000043E0000}"/>
    <cellStyle name="计算 2 7 4" xfId="5080" xr:uid="{00000000-0005-0000-0000-0000053E0000}"/>
    <cellStyle name="计算 2 7 4 2" xfId="13299" xr:uid="{00000000-0005-0000-0000-0000063E0000}"/>
    <cellStyle name="计算 2 7 4 3" xfId="10580" xr:uid="{00000000-0005-0000-0000-0000073E0000}"/>
    <cellStyle name="计算 2 7 4 4" xfId="21905" xr:uid="{00000000-0005-0000-0000-0000083E0000}"/>
    <cellStyle name="计算 2 7 5" xfId="7579" xr:uid="{00000000-0005-0000-0000-0000093E0000}"/>
    <cellStyle name="计算 2 7 5 2" xfId="14904" xr:uid="{00000000-0005-0000-0000-00000A3E0000}"/>
    <cellStyle name="计算 2 7 5 3" xfId="17360" xr:uid="{00000000-0005-0000-0000-00000B3E0000}"/>
    <cellStyle name="计算 2 7 5 4" xfId="20082" xr:uid="{00000000-0005-0000-0000-00000C3E0000}"/>
    <cellStyle name="计算 2 7 6" xfId="10876" xr:uid="{00000000-0005-0000-0000-00000D3E0000}"/>
    <cellStyle name="计算 2 7 7" xfId="10861" xr:uid="{00000000-0005-0000-0000-00000E3E0000}"/>
    <cellStyle name="计算 2 7 8" xfId="20841" xr:uid="{00000000-0005-0000-0000-00000F3E0000}"/>
    <cellStyle name="计算 2 8" xfId="2766" xr:uid="{00000000-0005-0000-0000-0000103E0000}"/>
    <cellStyle name="计算 2 8 2" xfId="4325" xr:uid="{00000000-0005-0000-0000-0000113E0000}"/>
    <cellStyle name="计算 2 8 2 2" xfId="12662" xr:uid="{00000000-0005-0000-0000-0000123E0000}"/>
    <cellStyle name="计算 2 8 2 3" xfId="12226" xr:uid="{00000000-0005-0000-0000-0000133E0000}"/>
    <cellStyle name="计算 2 8 2 4" xfId="21423" xr:uid="{00000000-0005-0000-0000-0000143E0000}"/>
    <cellStyle name="计算 2 8 3" xfId="5915" xr:uid="{00000000-0005-0000-0000-0000153E0000}"/>
    <cellStyle name="计算 2 8 3 2" xfId="13855" xr:uid="{00000000-0005-0000-0000-0000163E0000}"/>
    <cellStyle name="计算 2 8 3 3" xfId="16897" xr:uid="{00000000-0005-0000-0000-0000173E0000}"/>
    <cellStyle name="计算 2 8 3 4" xfId="19256" xr:uid="{00000000-0005-0000-0000-0000183E0000}"/>
    <cellStyle name="计算 2 8 4" xfId="8620" xr:uid="{00000000-0005-0000-0000-0000193E0000}"/>
    <cellStyle name="计算 2 8 4 2" xfId="15522" xr:uid="{00000000-0005-0000-0000-00001A3E0000}"/>
    <cellStyle name="计算 2 8 4 3" xfId="17671" xr:uid="{00000000-0005-0000-0000-00001B3E0000}"/>
    <cellStyle name="计算 2 8 4 4" xfId="19619" xr:uid="{00000000-0005-0000-0000-00001C3E0000}"/>
    <cellStyle name="计算 2 8 5" xfId="9365" xr:uid="{00000000-0005-0000-0000-00001D3E0000}"/>
    <cellStyle name="计算 2 8 5 2" xfId="16176" xr:uid="{00000000-0005-0000-0000-00001E3E0000}"/>
    <cellStyle name="计算 2 8 5 3" xfId="18267" xr:uid="{00000000-0005-0000-0000-00001F3E0000}"/>
    <cellStyle name="计算 2 8 5 4" xfId="20886" xr:uid="{00000000-0005-0000-0000-0000203E0000}"/>
    <cellStyle name="计算 2 8 6" xfId="11517" xr:uid="{00000000-0005-0000-0000-0000213E0000}"/>
    <cellStyle name="计算 2 8 7" xfId="10464" xr:uid="{00000000-0005-0000-0000-0000223E0000}"/>
    <cellStyle name="计算 2 8 8" xfId="20411" xr:uid="{00000000-0005-0000-0000-0000233E0000}"/>
    <cellStyle name="计算 2 9" xfId="2879" xr:uid="{00000000-0005-0000-0000-0000243E0000}"/>
    <cellStyle name="计算 2 9 2" xfId="11617" xr:uid="{00000000-0005-0000-0000-0000253E0000}"/>
    <cellStyle name="计算 2 9 3" xfId="15148" xr:uid="{00000000-0005-0000-0000-0000263E0000}"/>
    <cellStyle name="计算 2 9 4" xfId="20649" xr:uid="{00000000-0005-0000-0000-0000273E0000}"/>
    <cellStyle name="计算 3" xfId="298" xr:uid="{00000000-0005-0000-0000-0000283E0000}"/>
    <cellStyle name="计算 3 10" xfId="4470" xr:uid="{00000000-0005-0000-0000-0000293E0000}"/>
    <cellStyle name="计算 3 10 2" xfId="12785" xr:uid="{00000000-0005-0000-0000-00002A3E0000}"/>
    <cellStyle name="计算 3 10 3" xfId="14990" xr:uid="{00000000-0005-0000-0000-00002B3E0000}"/>
    <cellStyle name="计算 3 10 4" xfId="19478" xr:uid="{00000000-0005-0000-0000-00002C3E0000}"/>
    <cellStyle name="计算 3 11" xfId="6300" xr:uid="{00000000-0005-0000-0000-00002D3E0000}"/>
    <cellStyle name="计算 3 11 2" xfId="14120" xr:uid="{00000000-0005-0000-0000-00002E3E0000}"/>
    <cellStyle name="计算 3 11 3" xfId="16991" xr:uid="{00000000-0005-0000-0000-00002F3E0000}"/>
    <cellStyle name="计算 3 11 4" xfId="22119" xr:uid="{00000000-0005-0000-0000-0000303E0000}"/>
    <cellStyle name="计算 3 12" xfId="10070" xr:uid="{00000000-0005-0000-0000-0000313E0000}"/>
    <cellStyle name="计算 3 13" xfId="13600" xr:uid="{00000000-0005-0000-0000-0000323E0000}"/>
    <cellStyle name="计算 3 14" xfId="20726" xr:uid="{00000000-0005-0000-0000-0000333E0000}"/>
    <cellStyle name="计算 3 2" xfId="356" xr:uid="{00000000-0005-0000-0000-0000343E0000}"/>
    <cellStyle name="计算 3 2 10" xfId="10178" xr:uid="{00000000-0005-0000-0000-0000353E0000}"/>
    <cellStyle name="计算 3 2 11" xfId="19060" xr:uid="{00000000-0005-0000-0000-0000363E0000}"/>
    <cellStyle name="计算 3 2 2" xfId="622" xr:uid="{00000000-0005-0000-0000-0000373E0000}"/>
    <cellStyle name="计算 3 2 2 10" xfId="10216" xr:uid="{00000000-0005-0000-0000-0000383E0000}"/>
    <cellStyle name="计算 3 2 2 11" xfId="10714" xr:uid="{00000000-0005-0000-0000-0000393E0000}"/>
    <cellStyle name="计算 3 2 2 12" xfId="20809" xr:uid="{00000000-0005-0000-0000-00003A3E0000}"/>
    <cellStyle name="计算 3 2 2 2" xfId="699" xr:uid="{00000000-0005-0000-0000-00003B3E0000}"/>
    <cellStyle name="计算 3 2 2 2 10" xfId="10273" xr:uid="{00000000-0005-0000-0000-00003C3E0000}"/>
    <cellStyle name="计算 3 2 2 2 11" xfId="13763" xr:uid="{00000000-0005-0000-0000-00003D3E0000}"/>
    <cellStyle name="计算 3 2 2 2 12" xfId="21763" xr:uid="{00000000-0005-0000-0000-00003E3E0000}"/>
    <cellStyle name="计算 3 2 2 2 2" xfId="784" xr:uid="{00000000-0005-0000-0000-00003F3E0000}"/>
    <cellStyle name="计算 3 2 2 2 2 2" xfId="1467" xr:uid="{00000000-0005-0000-0000-0000403E0000}"/>
    <cellStyle name="计算 3 2 2 2 2 2 2" xfId="2813" xr:uid="{00000000-0005-0000-0000-0000413E0000}"/>
    <cellStyle name="计算 3 2 2 2 2 2 2 2" xfId="4372" xr:uid="{00000000-0005-0000-0000-0000423E0000}"/>
    <cellStyle name="计算 3 2 2 2 2 2 2 2 2" xfId="12709" xr:uid="{00000000-0005-0000-0000-0000433E0000}"/>
    <cellStyle name="计算 3 2 2 2 2 2 2 2 3" xfId="13379" xr:uid="{00000000-0005-0000-0000-0000443E0000}"/>
    <cellStyle name="计算 3 2 2 2 2 2 2 2 4" xfId="20137" xr:uid="{00000000-0005-0000-0000-0000453E0000}"/>
    <cellStyle name="计算 3 2 2 2 2 2 2 3" xfId="5962" xr:uid="{00000000-0005-0000-0000-0000463E0000}"/>
    <cellStyle name="计算 3 2 2 2 2 2 2 3 2" xfId="13902" xr:uid="{00000000-0005-0000-0000-0000473E0000}"/>
    <cellStyle name="计算 3 2 2 2 2 2 2 3 3" xfId="16944" xr:uid="{00000000-0005-0000-0000-0000483E0000}"/>
    <cellStyle name="计算 3 2 2 2 2 2 2 3 4" xfId="19689" xr:uid="{00000000-0005-0000-0000-0000493E0000}"/>
    <cellStyle name="计算 3 2 2 2 2 2 2 4" xfId="8667" xr:uid="{00000000-0005-0000-0000-00004A3E0000}"/>
    <cellStyle name="计算 3 2 2 2 2 2 2 4 2" xfId="15569" xr:uid="{00000000-0005-0000-0000-00004B3E0000}"/>
    <cellStyle name="计算 3 2 2 2 2 2 2 4 3" xfId="17718" xr:uid="{00000000-0005-0000-0000-00004C3E0000}"/>
    <cellStyle name="计算 3 2 2 2 2 2 2 4 4" xfId="20325" xr:uid="{00000000-0005-0000-0000-00004D3E0000}"/>
    <cellStyle name="计算 3 2 2 2 2 2 2 5" xfId="9412" xr:uid="{00000000-0005-0000-0000-00004E3E0000}"/>
    <cellStyle name="计算 3 2 2 2 2 2 2 5 2" xfId="16223" xr:uid="{00000000-0005-0000-0000-00004F3E0000}"/>
    <cellStyle name="计算 3 2 2 2 2 2 2 5 3" xfId="18314" xr:uid="{00000000-0005-0000-0000-0000503E0000}"/>
    <cellStyle name="计算 3 2 2 2 2 2 2 5 4" xfId="21953" xr:uid="{00000000-0005-0000-0000-0000513E0000}"/>
    <cellStyle name="计算 3 2 2 2 2 2 2 6" xfId="11564" xr:uid="{00000000-0005-0000-0000-0000523E0000}"/>
    <cellStyle name="计算 3 2 2 2 2 2 2 7" xfId="15154" xr:uid="{00000000-0005-0000-0000-0000533E0000}"/>
    <cellStyle name="计算 3 2 2 2 2 2 2 8" xfId="19213" xr:uid="{00000000-0005-0000-0000-0000543E0000}"/>
    <cellStyle name="计算 3 2 2 2 2 2 3" xfId="3453" xr:uid="{00000000-0005-0000-0000-0000553E0000}"/>
    <cellStyle name="计算 3 2 2 2 2 2 3 2" xfId="12100" xr:uid="{00000000-0005-0000-0000-0000563E0000}"/>
    <cellStyle name="计算 3 2 2 2 2 2 3 3" xfId="15628" xr:uid="{00000000-0005-0000-0000-0000573E0000}"/>
    <cellStyle name="计算 3 2 2 2 2 2 3 4" xfId="21219" xr:uid="{00000000-0005-0000-0000-0000583E0000}"/>
    <cellStyle name="计算 3 2 2 2 2 2 4" xfId="5043" xr:uid="{00000000-0005-0000-0000-0000593E0000}"/>
    <cellStyle name="计算 3 2 2 2 2 2 4 2" xfId="13266" xr:uid="{00000000-0005-0000-0000-00005A3E0000}"/>
    <cellStyle name="计算 3 2 2 2 2 2 4 3" xfId="13323" xr:uid="{00000000-0005-0000-0000-00005B3E0000}"/>
    <cellStyle name="计算 3 2 2 2 2 2 4 4" xfId="20433" xr:uid="{00000000-0005-0000-0000-00005C3E0000}"/>
    <cellStyle name="计算 3 2 2 2 2 2 5" xfId="7384" xr:uid="{00000000-0005-0000-0000-00005D3E0000}"/>
    <cellStyle name="计算 3 2 2 2 2 2 5 2" xfId="14810" xr:uid="{00000000-0005-0000-0000-00005E3E0000}"/>
    <cellStyle name="计算 3 2 2 2 2 2 5 3" xfId="17330" xr:uid="{00000000-0005-0000-0000-00005F3E0000}"/>
    <cellStyle name="计算 3 2 2 2 2 2 5 4" xfId="22695" xr:uid="{00000000-0005-0000-0000-0000603E0000}"/>
    <cellStyle name="计算 3 2 2 2 2 2 6" xfId="10780" xr:uid="{00000000-0005-0000-0000-0000613E0000}"/>
    <cellStyle name="计算 3 2 2 2 2 2 7" xfId="14099" xr:uid="{00000000-0005-0000-0000-0000623E0000}"/>
    <cellStyle name="计算 3 2 2 2 2 2 8" xfId="22288" xr:uid="{00000000-0005-0000-0000-0000633E0000}"/>
    <cellStyle name="计算 3 2 2 2 2 3" xfId="2812" xr:uid="{00000000-0005-0000-0000-0000643E0000}"/>
    <cellStyle name="计算 3 2 2 2 2 3 2" xfId="4371" xr:uid="{00000000-0005-0000-0000-0000653E0000}"/>
    <cellStyle name="计算 3 2 2 2 2 3 2 2" xfId="12708" xr:uid="{00000000-0005-0000-0000-0000663E0000}"/>
    <cellStyle name="计算 3 2 2 2 2 3 2 3" xfId="14993" xr:uid="{00000000-0005-0000-0000-0000673E0000}"/>
    <cellStyle name="计算 3 2 2 2 2 3 2 4" xfId="20781" xr:uid="{00000000-0005-0000-0000-0000683E0000}"/>
    <cellStyle name="计算 3 2 2 2 2 3 3" xfId="5961" xr:uid="{00000000-0005-0000-0000-0000693E0000}"/>
    <cellStyle name="计算 3 2 2 2 2 3 3 2" xfId="13901" xr:uid="{00000000-0005-0000-0000-00006A3E0000}"/>
    <cellStyle name="计算 3 2 2 2 2 3 3 3" xfId="16943" xr:uid="{00000000-0005-0000-0000-00006B3E0000}"/>
    <cellStyle name="计算 3 2 2 2 2 3 3 4" xfId="19695" xr:uid="{00000000-0005-0000-0000-00006C3E0000}"/>
    <cellStyle name="计算 3 2 2 2 2 3 4" xfId="8666" xr:uid="{00000000-0005-0000-0000-00006D3E0000}"/>
    <cellStyle name="计算 3 2 2 2 2 3 4 2" xfId="15568" xr:uid="{00000000-0005-0000-0000-00006E3E0000}"/>
    <cellStyle name="计算 3 2 2 2 2 3 4 3" xfId="17717" xr:uid="{00000000-0005-0000-0000-00006F3E0000}"/>
    <cellStyle name="计算 3 2 2 2 2 3 4 4" xfId="20965" xr:uid="{00000000-0005-0000-0000-0000703E0000}"/>
    <cellStyle name="计算 3 2 2 2 2 3 5" xfId="9411" xr:uid="{00000000-0005-0000-0000-0000713E0000}"/>
    <cellStyle name="计算 3 2 2 2 2 3 5 2" xfId="16222" xr:uid="{00000000-0005-0000-0000-0000723E0000}"/>
    <cellStyle name="计算 3 2 2 2 2 3 5 3" xfId="18313" xr:uid="{00000000-0005-0000-0000-0000733E0000}"/>
    <cellStyle name="计算 3 2 2 2 2 3 5 4" xfId="21314" xr:uid="{00000000-0005-0000-0000-0000743E0000}"/>
    <cellStyle name="计算 3 2 2 2 2 3 6" xfId="11563" xr:uid="{00000000-0005-0000-0000-0000753E0000}"/>
    <cellStyle name="计算 3 2 2 2 2 3 7" xfId="15144" xr:uid="{00000000-0005-0000-0000-0000763E0000}"/>
    <cellStyle name="计算 3 2 2 2 2 3 8" xfId="19265" xr:uid="{00000000-0005-0000-0000-0000773E0000}"/>
    <cellStyle name="计算 3 2 2 2 2 4" xfId="3029" xr:uid="{00000000-0005-0000-0000-0000783E0000}"/>
    <cellStyle name="计算 3 2 2 2 2 4 2" xfId="11766" xr:uid="{00000000-0005-0000-0000-0000793E0000}"/>
    <cellStyle name="计算 3 2 2 2 2 4 3" xfId="10428" xr:uid="{00000000-0005-0000-0000-00007A3E0000}"/>
    <cellStyle name="计算 3 2 2 2 2 4 4" xfId="20601" xr:uid="{00000000-0005-0000-0000-00007B3E0000}"/>
    <cellStyle name="计算 3 2 2 2 2 5" xfId="4619" xr:uid="{00000000-0005-0000-0000-00007C3E0000}"/>
    <cellStyle name="计算 3 2 2 2 2 5 2" xfId="12933" xr:uid="{00000000-0005-0000-0000-00007D3E0000}"/>
    <cellStyle name="计算 3 2 2 2 2 5 3" xfId="10946" xr:uid="{00000000-0005-0000-0000-00007E3E0000}"/>
    <cellStyle name="计算 3 2 2 2 2 5 4" xfId="18896" xr:uid="{00000000-0005-0000-0000-00007F3E0000}"/>
    <cellStyle name="计算 3 2 2 2 2 6" xfId="6738" xr:uid="{00000000-0005-0000-0000-0000803E0000}"/>
    <cellStyle name="计算 3 2 2 2 2 6 2" xfId="14381" xr:uid="{00000000-0005-0000-0000-0000813E0000}"/>
    <cellStyle name="计算 3 2 2 2 2 6 3" xfId="17107" xr:uid="{00000000-0005-0000-0000-0000823E0000}"/>
    <cellStyle name="计算 3 2 2 2 2 6 4" xfId="20722" xr:uid="{00000000-0005-0000-0000-0000833E0000}"/>
    <cellStyle name="计算 3 2 2 2 2 7" xfId="10343" xr:uid="{00000000-0005-0000-0000-0000843E0000}"/>
    <cellStyle name="计算 3 2 2 2 2 8" xfId="15421" xr:uid="{00000000-0005-0000-0000-0000853E0000}"/>
    <cellStyle name="计算 3 2 2 2 2 9" xfId="19888" xr:uid="{00000000-0005-0000-0000-0000863E0000}"/>
    <cellStyle name="计算 3 2 2 2 3" xfId="1132" xr:uid="{00000000-0005-0000-0000-0000873E0000}"/>
    <cellStyle name="计算 3 2 2 2 3 2" xfId="1468" xr:uid="{00000000-0005-0000-0000-0000883E0000}"/>
    <cellStyle name="计算 3 2 2 2 3 2 2" xfId="2815" xr:uid="{00000000-0005-0000-0000-0000893E0000}"/>
    <cellStyle name="计算 3 2 2 2 3 2 2 2" xfId="4374" xr:uid="{00000000-0005-0000-0000-00008A3E0000}"/>
    <cellStyle name="计算 3 2 2 2 3 2 2 2 2" xfId="12711" xr:uid="{00000000-0005-0000-0000-00008B3E0000}"/>
    <cellStyle name="计算 3 2 2 2 3 2 2 2 3" xfId="10965" xr:uid="{00000000-0005-0000-0000-00008C3E0000}"/>
    <cellStyle name="计算 3 2 2 2 3 2 2 2 4" xfId="21110" xr:uid="{00000000-0005-0000-0000-00008D3E0000}"/>
    <cellStyle name="计算 3 2 2 2 3 2 2 3" xfId="5964" xr:uid="{00000000-0005-0000-0000-00008E3E0000}"/>
    <cellStyle name="计算 3 2 2 2 3 2 2 3 2" xfId="13904" xr:uid="{00000000-0005-0000-0000-00008F3E0000}"/>
    <cellStyle name="计算 3 2 2 2 3 2 2 3 3" xfId="16946" xr:uid="{00000000-0005-0000-0000-0000903E0000}"/>
    <cellStyle name="计算 3 2 2 2 3 2 2 3 4" xfId="21662" xr:uid="{00000000-0005-0000-0000-0000913E0000}"/>
    <cellStyle name="计算 3 2 2 2 3 2 2 4" xfId="8669" xr:uid="{00000000-0005-0000-0000-0000923E0000}"/>
    <cellStyle name="计算 3 2 2 2 3 2 2 4 2" xfId="15571" xr:uid="{00000000-0005-0000-0000-0000933E0000}"/>
    <cellStyle name="计算 3 2 2 2 3 2 2 4 3" xfId="17720" xr:uid="{00000000-0005-0000-0000-0000943E0000}"/>
    <cellStyle name="计算 3 2 2 2 3 2 2 4 4" xfId="19147" xr:uid="{00000000-0005-0000-0000-0000953E0000}"/>
    <cellStyle name="计算 3 2 2 2 3 2 2 5" xfId="9414" xr:uid="{00000000-0005-0000-0000-0000963E0000}"/>
    <cellStyle name="计算 3 2 2 2 3 2 2 5 2" xfId="16225" xr:uid="{00000000-0005-0000-0000-0000973E0000}"/>
    <cellStyle name="计算 3 2 2 2 3 2 2 5 3" xfId="18316" xr:uid="{00000000-0005-0000-0000-0000983E0000}"/>
    <cellStyle name="计算 3 2 2 2 3 2 2 5 4" xfId="20229" xr:uid="{00000000-0005-0000-0000-0000993E0000}"/>
    <cellStyle name="计算 3 2 2 2 3 2 2 6" xfId="11566" xr:uid="{00000000-0005-0000-0000-00009A3E0000}"/>
    <cellStyle name="计算 3 2 2 2 3 2 2 7" xfId="11126" xr:uid="{00000000-0005-0000-0000-00009B3E0000}"/>
    <cellStyle name="计算 3 2 2 2 3 2 2 8" xfId="20660" xr:uid="{00000000-0005-0000-0000-00009C3E0000}"/>
    <cellStyle name="计算 3 2 2 2 3 2 3" xfId="3454" xr:uid="{00000000-0005-0000-0000-00009D3E0000}"/>
    <cellStyle name="计算 3 2 2 2 3 2 3 2" xfId="12101" xr:uid="{00000000-0005-0000-0000-00009E3E0000}"/>
    <cellStyle name="计算 3 2 2 2 3 2 3 3" xfId="53" xr:uid="{00000000-0005-0000-0000-00009F3E0000}"/>
    <cellStyle name="计算 3 2 2 2 3 2 3 4" xfId="20578" xr:uid="{00000000-0005-0000-0000-0000A03E0000}"/>
    <cellStyle name="计算 3 2 2 2 3 2 4" xfId="5044" xr:uid="{00000000-0005-0000-0000-0000A13E0000}"/>
    <cellStyle name="计算 3 2 2 2 3 2 4 2" xfId="13267" xr:uid="{00000000-0005-0000-0000-0000A23E0000}"/>
    <cellStyle name="计算 3 2 2 2 3 2 4 3" xfId="12156" xr:uid="{00000000-0005-0000-0000-0000A33E0000}"/>
    <cellStyle name="计算 3 2 2 2 3 2 4 4" xfId="19766" xr:uid="{00000000-0005-0000-0000-0000A43E0000}"/>
    <cellStyle name="计算 3 2 2 2 3 2 5" xfId="7385" xr:uid="{00000000-0005-0000-0000-0000A53E0000}"/>
    <cellStyle name="计算 3 2 2 2 3 2 5 2" xfId="14811" xr:uid="{00000000-0005-0000-0000-0000A63E0000}"/>
    <cellStyle name="计算 3 2 2 2 3 2 5 3" xfId="17331" xr:uid="{00000000-0005-0000-0000-0000A73E0000}"/>
    <cellStyle name="计算 3 2 2 2 3 2 5 4" xfId="20092" xr:uid="{00000000-0005-0000-0000-0000A83E0000}"/>
    <cellStyle name="计算 3 2 2 2 3 2 6" xfId="10781" xr:uid="{00000000-0005-0000-0000-0000A93E0000}"/>
    <cellStyle name="计算 3 2 2 2 3 2 7" xfId="15630" xr:uid="{00000000-0005-0000-0000-0000AA3E0000}"/>
    <cellStyle name="计算 3 2 2 2 3 2 8" xfId="21144" xr:uid="{00000000-0005-0000-0000-0000AB3E0000}"/>
    <cellStyle name="计算 3 2 2 2 3 3" xfId="2814" xr:uid="{00000000-0005-0000-0000-0000AC3E0000}"/>
    <cellStyle name="计算 3 2 2 2 3 3 2" xfId="4373" xr:uid="{00000000-0005-0000-0000-0000AD3E0000}"/>
    <cellStyle name="计算 3 2 2 2 3 3 2 2" xfId="12710" xr:uid="{00000000-0005-0000-0000-0000AE3E0000}"/>
    <cellStyle name="计算 3 2 2 2 3 3 2 3" xfId="12212" xr:uid="{00000000-0005-0000-0000-0000AF3E0000}"/>
    <cellStyle name="计算 3 2 2 2 3 3 2 4" xfId="22254" xr:uid="{00000000-0005-0000-0000-0000B03E0000}"/>
    <cellStyle name="计算 3 2 2 2 3 3 3" xfId="5963" xr:uid="{00000000-0005-0000-0000-0000B13E0000}"/>
    <cellStyle name="计算 3 2 2 2 3 3 3 2" xfId="13903" xr:uid="{00000000-0005-0000-0000-0000B23E0000}"/>
    <cellStyle name="计算 3 2 2 2 3 3 3 3" xfId="16945" xr:uid="{00000000-0005-0000-0000-0000B33E0000}"/>
    <cellStyle name="计算 3 2 2 2 3 3 3 4" xfId="21622" xr:uid="{00000000-0005-0000-0000-0000B43E0000}"/>
    <cellStyle name="计算 3 2 2 2 3 3 4" xfId="8668" xr:uid="{00000000-0005-0000-0000-0000B53E0000}"/>
    <cellStyle name="计算 3 2 2 2 3 3 4 2" xfId="15570" xr:uid="{00000000-0005-0000-0000-0000B63E0000}"/>
    <cellStyle name="计算 3 2 2 2 3 3 4 3" xfId="17719" xr:uid="{00000000-0005-0000-0000-0000B73E0000}"/>
    <cellStyle name="计算 3 2 2 2 3 3 4 4" xfId="19612" xr:uid="{00000000-0005-0000-0000-0000B83E0000}"/>
    <cellStyle name="计算 3 2 2 2 3 3 5" xfId="9413" xr:uid="{00000000-0005-0000-0000-0000B93E0000}"/>
    <cellStyle name="计算 3 2 2 2 3 3 5 2" xfId="16224" xr:uid="{00000000-0005-0000-0000-0000BA3E0000}"/>
    <cellStyle name="计算 3 2 2 2 3 3 5 3" xfId="18315" xr:uid="{00000000-0005-0000-0000-0000BB3E0000}"/>
    <cellStyle name="计算 3 2 2 2 3 3 5 4" xfId="20872" xr:uid="{00000000-0005-0000-0000-0000BC3E0000}"/>
    <cellStyle name="计算 3 2 2 2 3 3 6" xfId="11565" xr:uid="{00000000-0005-0000-0000-0000BD3E0000}"/>
    <cellStyle name="计算 3 2 2 2 3 3 7" xfId="11140" xr:uid="{00000000-0005-0000-0000-0000BE3E0000}"/>
    <cellStyle name="计算 3 2 2 2 3 3 8" xfId="21547" xr:uid="{00000000-0005-0000-0000-0000BF3E0000}"/>
    <cellStyle name="计算 3 2 2 2 3 4" xfId="3201" xr:uid="{00000000-0005-0000-0000-0000C03E0000}"/>
    <cellStyle name="计算 3 2 2 2 3 4 2" xfId="11915" xr:uid="{00000000-0005-0000-0000-0000C13E0000}"/>
    <cellStyle name="计算 3 2 2 2 3 4 3" xfId="14194" xr:uid="{00000000-0005-0000-0000-0000C23E0000}"/>
    <cellStyle name="计算 3 2 2 2 3 4 4" xfId="19363" xr:uid="{00000000-0005-0000-0000-0000C33E0000}"/>
    <cellStyle name="计算 3 2 2 2 3 5" xfId="4791" xr:uid="{00000000-0005-0000-0000-0000C43E0000}"/>
    <cellStyle name="计算 3 2 2 2 3 5 2" xfId="13080" xr:uid="{00000000-0005-0000-0000-0000C53E0000}"/>
    <cellStyle name="计算 3 2 2 2 3 5 3" xfId="13346" xr:uid="{00000000-0005-0000-0000-0000C63E0000}"/>
    <cellStyle name="计算 3 2 2 2 3 5 4" xfId="18966" xr:uid="{00000000-0005-0000-0000-0000C73E0000}"/>
    <cellStyle name="计算 3 2 2 2 3 6" xfId="7052" xr:uid="{00000000-0005-0000-0000-0000C83E0000}"/>
    <cellStyle name="计算 3 2 2 2 3 6 2" xfId="14593" xr:uid="{00000000-0005-0000-0000-0000C93E0000}"/>
    <cellStyle name="计算 3 2 2 2 3 6 3" xfId="17172" xr:uid="{00000000-0005-0000-0000-0000CA3E0000}"/>
    <cellStyle name="计算 3 2 2 2 3 6 4" xfId="21025" xr:uid="{00000000-0005-0000-0000-0000CB3E0000}"/>
    <cellStyle name="计算 3 2 2 2 3 7" xfId="10558" xr:uid="{00000000-0005-0000-0000-0000CC3E0000}"/>
    <cellStyle name="计算 3 2 2 2 3 8" xfId="12398" xr:uid="{00000000-0005-0000-0000-0000CD3E0000}"/>
    <cellStyle name="计算 3 2 2 2 3 9" xfId="21158" xr:uid="{00000000-0005-0000-0000-0000CE3E0000}"/>
    <cellStyle name="计算 3 2 2 2 4" xfId="1466" xr:uid="{00000000-0005-0000-0000-0000CF3E0000}"/>
    <cellStyle name="计算 3 2 2 2 4 2" xfId="2816" xr:uid="{00000000-0005-0000-0000-0000D03E0000}"/>
    <cellStyle name="计算 3 2 2 2 4 2 2" xfId="4375" xr:uid="{00000000-0005-0000-0000-0000D13E0000}"/>
    <cellStyle name="计算 3 2 2 2 4 2 2 2" xfId="12712" xr:uid="{00000000-0005-0000-0000-0000D23E0000}"/>
    <cellStyle name="计算 3 2 2 2 4 2 2 3" xfId="14875" xr:uid="{00000000-0005-0000-0000-0000D33E0000}"/>
    <cellStyle name="计算 3 2 2 2 4 2 2 4" xfId="20468" xr:uid="{00000000-0005-0000-0000-0000D43E0000}"/>
    <cellStyle name="计算 3 2 2 2 4 2 3" xfId="5965" xr:uid="{00000000-0005-0000-0000-0000D53E0000}"/>
    <cellStyle name="计算 3 2 2 2 4 2 3 2" xfId="13905" xr:uid="{00000000-0005-0000-0000-0000D63E0000}"/>
    <cellStyle name="计算 3 2 2 2 4 2 3 3" xfId="16947" xr:uid="{00000000-0005-0000-0000-0000D73E0000}"/>
    <cellStyle name="计算 3 2 2 2 4 2 3 4" xfId="19229" xr:uid="{00000000-0005-0000-0000-0000D83E0000}"/>
    <cellStyle name="计算 3 2 2 2 4 2 4" xfId="8670" xr:uid="{00000000-0005-0000-0000-0000D93E0000}"/>
    <cellStyle name="计算 3 2 2 2 4 2 4 2" xfId="15572" xr:uid="{00000000-0005-0000-0000-0000DA3E0000}"/>
    <cellStyle name="计算 3 2 2 2 4 2 4 3" xfId="17721" xr:uid="{00000000-0005-0000-0000-0000DB3E0000}"/>
    <cellStyle name="计算 3 2 2 2 4 2 4 4" xfId="21399" xr:uid="{00000000-0005-0000-0000-0000DC3E0000}"/>
    <cellStyle name="计算 3 2 2 2 4 2 5" xfId="9415" xr:uid="{00000000-0005-0000-0000-0000DD3E0000}"/>
    <cellStyle name="计算 3 2 2 2 4 2 5 2" xfId="16226" xr:uid="{00000000-0005-0000-0000-0000DE3E0000}"/>
    <cellStyle name="计算 3 2 2 2 4 2 5 3" xfId="18317" xr:uid="{00000000-0005-0000-0000-0000DF3E0000}"/>
    <cellStyle name="计算 3 2 2 2 4 2 5 4" xfId="19518" xr:uid="{00000000-0005-0000-0000-0000E03E0000}"/>
    <cellStyle name="计算 3 2 2 2 4 2 6" xfId="11567" xr:uid="{00000000-0005-0000-0000-0000E13E0000}"/>
    <cellStyle name="计算 3 2 2 2 4 2 7" xfId="14490" xr:uid="{00000000-0005-0000-0000-0000E23E0000}"/>
    <cellStyle name="计算 3 2 2 2 4 2 8" xfId="20023" xr:uid="{00000000-0005-0000-0000-0000E33E0000}"/>
    <cellStyle name="计算 3 2 2 2 4 3" xfId="3452" xr:uid="{00000000-0005-0000-0000-0000E43E0000}"/>
    <cellStyle name="计算 3 2 2 2 4 3 2" xfId="12099" xr:uid="{00000000-0005-0000-0000-0000E53E0000}"/>
    <cellStyle name="计算 3 2 2 2 4 3 3" xfId="15627" xr:uid="{00000000-0005-0000-0000-0000E63E0000}"/>
    <cellStyle name="计算 3 2 2 2 4 3 4" xfId="22362" xr:uid="{00000000-0005-0000-0000-0000E73E0000}"/>
    <cellStyle name="计算 3 2 2 2 4 4" xfId="5042" xr:uid="{00000000-0005-0000-0000-0000E83E0000}"/>
    <cellStyle name="计算 3 2 2 2 4 4 2" xfId="13265" xr:uid="{00000000-0005-0000-0000-0000E93E0000}"/>
    <cellStyle name="计算 3 2 2 2 4 4 3" xfId="14934" xr:uid="{00000000-0005-0000-0000-0000EA3E0000}"/>
    <cellStyle name="计算 3 2 2 2 4 4 4" xfId="21073" xr:uid="{00000000-0005-0000-0000-0000EB3E0000}"/>
    <cellStyle name="计算 3 2 2 2 4 5" xfId="7383" xr:uid="{00000000-0005-0000-0000-0000EC3E0000}"/>
    <cellStyle name="计算 3 2 2 2 4 5 2" xfId="14809" xr:uid="{00000000-0005-0000-0000-0000ED3E0000}"/>
    <cellStyle name="计算 3 2 2 2 4 5 3" xfId="17329" xr:uid="{00000000-0005-0000-0000-0000EE3E0000}"/>
    <cellStyle name="计算 3 2 2 2 4 5 4" xfId="20735" xr:uid="{00000000-0005-0000-0000-0000EF3E0000}"/>
    <cellStyle name="计算 3 2 2 2 4 6" xfId="10779" xr:uid="{00000000-0005-0000-0000-0000F03E0000}"/>
    <cellStyle name="计算 3 2 2 2 4 7" xfId="10048" xr:uid="{00000000-0005-0000-0000-0000F13E0000}"/>
    <cellStyle name="计算 3 2 2 2 4 8" xfId="22606" xr:uid="{00000000-0005-0000-0000-0000F23E0000}"/>
    <cellStyle name="计算 3 2 2 2 5" xfId="2811" xr:uid="{00000000-0005-0000-0000-0000F33E0000}"/>
    <cellStyle name="计算 3 2 2 2 5 2" xfId="4370" xr:uid="{00000000-0005-0000-0000-0000F43E0000}"/>
    <cellStyle name="计算 3 2 2 2 5 2 2" xfId="12707" xr:uid="{00000000-0005-0000-0000-0000F53E0000}"/>
    <cellStyle name="计算 3 2 2 2 5 2 3" xfId="14064" xr:uid="{00000000-0005-0000-0000-0000F63E0000}"/>
    <cellStyle name="计算 3 2 2 2 5 2 4" xfId="21740" xr:uid="{00000000-0005-0000-0000-0000F73E0000}"/>
    <cellStyle name="计算 3 2 2 2 5 3" xfId="5960" xr:uid="{00000000-0005-0000-0000-0000F83E0000}"/>
    <cellStyle name="计算 3 2 2 2 5 3 2" xfId="13900" xr:uid="{00000000-0005-0000-0000-0000F93E0000}"/>
    <cellStyle name="计算 3 2 2 2 5 3 3" xfId="16942" xr:uid="{00000000-0005-0000-0000-0000FA3E0000}"/>
    <cellStyle name="计算 3 2 2 2 5 3 4" xfId="22126" xr:uid="{00000000-0005-0000-0000-0000FB3E0000}"/>
    <cellStyle name="计算 3 2 2 2 5 4" xfId="8665" xr:uid="{00000000-0005-0000-0000-0000FC3E0000}"/>
    <cellStyle name="计算 3 2 2 2 5 4 2" xfId="15567" xr:uid="{00000000-0005-0000-0000-0000FD3E0000}"/>
    <cellStyle name="计算 3 2 2 2 5 4 3" xfId="17716" xr:uid="{00000000-0005-0000-0000-0000FE3E0000}"/>
    <cellStyle name="计算 3 2 2 2 5 4 4" xfId="22045" xr:uid="{00000000-0005-0000-0000-0000FF3E0000}"/>
    <cellStyle name="计算 3 2 2 2 5 5" xfId="9410" xr:uid="{00000000-0005-0000-0000-0000003F0000}"/>
    <cellStyle name="计算 3 2 2 2 5 5 2" xfId="16221" xr:uid="{00000000-0005-0000-0000-0000013F0000}"/>
    <cellStyle name="计算 3 2 2 2 5 5 3" xfId="18312" xr:uid="{00000000-0005-0000-0000-0000023F0000}"/>
    <cellStyle name="计算 3 2 2 2 5 5 4" xfId="18836" xr:uid="{00000000-0005-0000-0000-0000033F0000}"/>
    <cellStyle name="计算 3 2 2 2 5 6" xfId="11562" xr:uid="{00000000-0005-0000-0000-0000043F0000}"/>
    <cellStyle name="计算 3 2 2 2 5 7" xfId="11141" xr:uid="{00000000-0005-0000-0000-0000053F0000}"/>
    <cellStyle name="计算 3 2 2 2 5 8" xfId="19742" xr:uid="{00000000-0005-0000-0000-0000063F0000}"/>
    <cellStyle name="计算 3 2 2 2 6" xfId="2960" xr:uid="{00000000-0005-0000-0000-0000073F0000}"/>
    <cellStyle name="计算 3 2 2 2 6 2" xfId="11697" xr:uid="{00000000-0005-0000-0000-0000083F0000}"/>
    <cellStyle name="计算 3 2 2 2 6 3" xfId="11116" xr:uid="{00000000-0005-0000-0000-0000093F0000}"/>
    <cellStyle name="计算 3 2 2 2 6 4" xfId="20832" xr:uid="{00000000-0005-0000-0000-00000A3F0000}"/>
    <cellStyle name="计算 3 2 2 2 7" xfId="4550" xr:uid="{00000000-0005-0000-0000-00000B3F0000}"/>
    <cellStyle name="计算 3 2 2 2 7 2" xfId="12864" xr:uid="{00000000-0005-0000-0000-00000C3F0000}"/>
    <cellStyle name="计算 3 2 2 2 7 3" xfId="14981" xr:uid="{00000000-0005-0000-0000-00000D3F0000}"/>
    <cellStyle name="计算 3 2 2 2 7 4" xfId="19477" xr:uid="{00000000-0005-0000-0000-00000E3F0000}"/>
    <cellStyle name="计算 3 2 2 2 8" xfId="6661" xr:uid="{00000000-0005-0000-0000-00000F3F0000}"/>
    <cellStyle name="计算 3 2 2 2 8 2" xfId="14313" xr:uid="{00000000-0005-0000-0000-0000103F0000}"/>
    <cellStyle name="计算 3 2 2 2 8 3" xfId="17051" xr:uid="{00000000-0005-0000-0000-0000113F0000}"/>
    <cellStyle name="计算 3 2 2 2 8 4" xfId="22570" xr:uid="{00000000-0005-0000-0000-0000123F0000}"/>
    <cellStyle name="计算 3 2 2 2 9" xfId="8830" xr:uid="{00000000-0005-0000-0000-0000133F0000}"/>
    <cellStyle name="计算 3 2 2 2 9 2" xfId="15671" xr:uid="{00000000-0005-0000-0000-0000143F0000}"/>
    <cellStyle name="计算 3 2 2 2 9 3" xfId="17843" xr:uid="{00000000-0005-0000-0000-0000153F0000}"/>
    <cellStyle name="计算 3 2 2 2 9 4" xfId="21395" xr:uid="{00000000-0005-0000-0000-0000163F0000}"/>
    <cellStyle name="计算 3 2 2 3" xfId="747" xr:uid="{00000000-0005-0000-0000-0000173F0000}"/>
    <cellStyle name="计算 3 2 2 3 2" xfId="1469" xr:uid="{00000000-0005-0000-0000-0000183F0000}"/>
    <cellStyle name="计算 3 2 2 3 2 2" xfId="2818" xr:uid="{00000000-0005-0000-0000-0000193F0000}"/>
    <cellStyle name="计算 3 2 2 3 2 2 2" xfId="4377" xr:uid="{00000000-0005-0000-0000-00001A3F0000}"/>
    <cellStyle name="计算 3 2 2 3 2 2 2 2" xfId="12714" xr:uid="{00000000-0005-0000-0000-00001B3F0000}"/>
    <cellStyle name="计算 3 2 2 3 2 2 2 3" xfId="13384" xr:uid="{00000000-0005-0000-0000-00001C3F0000}"/>
    <cellStyle name="计算 3 2 2 3 2 2 2 4" xfId="19309" xr:uid="{00000000-0005-0000-0000-00001D3F0000}"/>
    <cellStyle name="计算 3 2 2 3 2 2 3" xfId="5967" xr:uid="{00000000-0005-0000-0000-00001E3F0000}"/>
    <cellStyle name="计算 3 2 2 3 2 2 3 2" xfId="13907" xr:uid="{00000000-0005-0000-0000-00001F3F0000}"/>
    <cellStyle name="计算 3 2 2 3 2 2 3 3" xfId="16949" xr:uid="{00000000-0005-0000-0000-0000203F0000}"/>
    <cellStyle name="计算 3 2 2 3 2 2 3 4" xfId="21634" xr:uid="{00000000-0005-0000-0000-0000213F0000}"/>
    <cellStyle name="计算 3 2 2 3 2 2 4" xfId="8672" xr:uid="{00000000-0005-0000-0000-0000223F0000}"/>
    <cellStyle name="计算 3 2 2 3 2 2 4 2" xfId="15574" xr:uid="{00000000-0005-0000-0000-0000233F0000}"/>
    <cellStyle name="计算 3 2 2 3 2 2 4 3" xfId="17723" xr:uid="{00000000-0005-0000-0000-0000243F0000}"/>
    <cellStyle name="计算 3 2 2 3 2 2 4 4" xfId="20963" xr:uid="{00000000-0005-0000-0000-0000253F0000}"/>
    <cellStyle name="计算 3 2 2 3 2 2 5" xfId="9417" xr:uid="{00000000-0005-0000-0000-0000263F0000}"/>
    <cellStyle name="计算 3 2 2 3 2 2 5 2" xfId="16228" xr:uid="{00000000-0005-0000-0000-0000273F0000}"/>
    <cellStyle name="计算 3 2 2 3 2 2 5 3" xfId="18319" xr:uid="{00000000-0005-0000-0000-0000283F0000}"/>
    <cellStyle name="计算 3 2 2 3 2 2 5 4" xfId="21958" xr:uid="{00000000-0005-0000-0000-0000293F0000}"/>
    <cellStyle name="计算 3 2 2 3 2 2 6" xfId="11569" xr:uid="{00000000-0005-0000-0000-00002A3F0000}"/>
    <cellStyle name="计算 3 2 2 3 2 2 7" xfId="10466" xr:uid="{00000000-0005-0000-0000-00002B3F0000}"/>
    <cellStyle name="计算 3 2 2 3 2 2 8" xfId="22169" xr:uid="{00000000-0005-0000-0000-00002C3F0000}"/>
    <cellStyle name="计算 3 2 2 3 2 3" xfId="3455" xr:uid="{00000000-0005-0000-0000-00002D3F0000}"/>
    <cellStyle name="计算 3 2 2 3 2 3 2" xfId="12102" xr:uid="{00000000-0005-0000-0000-00002E3F0000}"/>
    <cellStyle name="计算 3 2 2 3 2 3 3" xfId="50" xr:uid="{00000000-0005-0000-0000-00002F3F0000}"/>
    <cellStyle name="计算 3 2 2 3 2 3 4" xfId="19941" xr:uid="{00000000-0005-0000-0000-0000303F0000}"/>
    <cellStyle name="计算 3 2 2 3 2 4" xfId="5045" xr:uid="{00000000-0005-0000-0000-0000313F0000}"/>
    <cellStyle name="计算 3 2 2 3 2 4 2" xfId="13268" xr:uid="{00000000-0005-0000-0000-0000323F0000}"/>
    <cellStyle name="计算 3 2 2 3 2 4 3" xfId="10910" xr:uid="{00000000-0005-0000-0000-0000333F0000}"/>
    <cellStyle name="计算 3 2 2 3 2 4 4" xfId="19469" xr:uid="{00000000-0005-0000-0000-0000343F0000}"/>
    <cellStyle name="计算 3 2 2 3 2 5" xfId="7386" xr:uid="{00000000-0005-0000-0000-0000353F0000}"/>
    <cellStyle name="计算 3 2 2 3 2 5 2" xfId="14812" xr:uid="{00000000-0005-0000-0000-0000363F0000}"/>
    <cellStyle name="计算 3 2 2 3 2 5 3" xfId="17332" xr:uid="{00000000-0005-0000-0000-0000373F0000}"/>
    <cellStyle name="计算 3 2 2 3 2 5 4" xfId="22091" xr:uid="{00000000-0005-0000-0000-0000383F0000}"/>
    <cellStyle name="计算 3 2 2 3 2 6" xfId="10782" xr:uid="{00000000-0005-0000-0000-0000393F0000}"/>
    <cellStyle name="计算 3 2 2 3 2 7" xfId="59" xr:uid="{00000000-0005-0000-0000-00003A3F0000}"/>
    <cellStyle name="计算 3 2 2 3 2 8" xfId="20502" xr:uid="{00000000-0005-0000-0000-00003B3F0000}"/>
    <cellStyle name="计算 3 2 2 3 3" xfId="2817" xr:uid="{00000000-0005-0000-0000-00003C3F0000}"/>
    <cellStyle name="计算 3 2 2 3 3 2" xfId="4376" xr:uid="{00000000-0005-0000-0000-00003D3F0000}"/>
    <cellStyle name="计算 3 2 2 3 3 2 2" xfId="12713" xr:uid="{00000000-0005-0000-0000-00003E3F0000}"/>
    <cellStyle name="计算 3 2 2 3 3 2 3" xfId="14998" xr:uid="{00000000-0005-0000-0000-00003F3F0000}"/>
    <cellStyle name="计算 3 2 2 3 3 2 4" xfId="19830" xr:uid="{00000000-0005-0000-0000-0000403F0000}"/>
    <cellStyle name="计算 3 2 2 3 3 3" xfId="5966" xr:uid="{00000000-0005-0000-0000-0000413F0000}"/>
    <cellStyle name="计算 3 2 2 3 3 3 2" xfId="13906" xr:uid="{00000000-0005-0000-0000-0000423F0000}"/>
    <cellStyle name="计算 3 2 2 3 3 3 3" xfId="16948" xr:uid="{00000000-0005-0000-0000-0000433F0000}"/>
    <cellStyle name="计算 3 2 2 3 3 3 4" xfId="19182" xr:uid="{00000000-0005-0000-0000-0000443F0000}"/>
    <cellStyle name="计算 3 2 2 3 3 4" xfId="8671" xr:uid="{00000000-0005-0000-0000-0000453F0000}"/>
    <cellStyle name="计算 3 2 2 3 3 4 2" xfId="15573" xr:uid="{00000000-0005-0000-0000-0000463F0000}"/>
    <cellStyle name="计算 3 2 2 3 3 4 3" xfId="17722" xr:uid="{00000000-0005-0000-0000-0000473F0000}"/>
    <cellStyle name="计算 3 2 2 3 3 4 4" xfId="22043" xr:uid="{00000000-0005-0000-0000-0000483F0000}"/>
    <cellStyle name="计算 3 2 2 3 3 5" xfId="9416" xr:uid="{00000000-0005-0000-0000-0000493F0000}"/>
    <cellStyle name="计算 3 2 2 3 3 5 2" xfId="16227" xr:uid="{00000000-0005-0000-0000-00004A3F0000}"/>
    <cellStyle name="计算 3 2 2 3 3 5 3" xfId="18318" xr:uid="{00000000-0005-0000-0000-00004B3F0000}"/>
    <cellStyle name="计算 3 2 2 3 3 5 4" xfId="21878" xr:uid="{00000000-0005-0000-0000-00004C3F0000}"/>
    <cellStyle name="计算 3 2 2 3 3 6" xfId="11568" xr:uid="{00000000-0005-0000-0000-00004D3F0000}"/>
    <cellStyle name="计算 3 2 2 3 3 7" xfId="14505" xr:uid="{00000000-0005-0000-0000-00004E3F0000}"/>
    <cellStyle name="计算 3 2 2 3 3 8" xfId="22582" xr:uid="{00000000-0005-0000-0000-00004F3F0000}"/>
    <cellStyle name="计算 3 2 2 3 4" xfId="2994" xr:uid="{00000000-0005-0000-0000-0000503F0000}"/>
    <cellStyle name="计算 3 2 2 3 4 2" xfId="11731" xr:uid="{00000000-0005-0000-0000-0000513F0000}"/>
    <cellStyle name="计算 3 2 2 3 4 3" xfId="11110" xr:uid="{00000000-0005-0000-0000-0000523F0000}"/>
    <cellStyle name="计算 3 2 2 3 4 4" xfId="21799" xr:uid="{00000000-0005-0000-0000-0000533F0000}"/>
    <cellStyle name="计算 3 2 2 3 5" xfId="4584" xr:uid="{00000000-0005-0000-0000-0000543F0000}"/>
    <cellStyle name="计算 3 2 2 3 5 2" xfId="12898" xr:uid="{00000000-0005-0000-0000-0000553F0000}"/>
    <cellStyle name="计算 3 2 2 3 5 3" xfId="12197" xr:uid="{00000000-0005-0000-0000-0000563F0000}"/>
    <cellStyle name="计算 3 2 2 3 5 4" xfId="19802" xr:uid="{00000000-0005-0000-0000-0000573F0000}"/>
    <cellStyle name="计算 3 2 2 3 6" xfId="6704" xr:uid="{00000000-0005-0000-0000-0000583F0000}"/>
    <cellStyle name="计算 3 2 2 3 6 2" xfId="14347" xr:uid="{00000000-0005-0000-0000-0000593F0000}"/>
    <cellStyle name="计算 3 2 2 3 6 3" xfId="17075" xr:uid="{00000000-0005-0000-0000-00005A3F0000}"/>
    <cellStyle name="计算 3 2 2 3 6 4" xfId="21271" xr:uid="{00000000-0005-0000-0000-00005B3F0000}"/>
    <cellStyle name="计算 3 2 2 3 7" xfId="10309" xr:uid="{00000000-0005-0000-0000-00005C3F0000}"/>
    <cellStyle name="计算 3 2 2 3 8" xfId="11419" xr:uid="{00000000-0005-0000-0000-00005D3F0000}"/>
    <cellStyle name="计算 3 2 2 3 9" xfId="19096" xr:uid="{00000000-0005-0000-0000-00005E3F0000}"/>
    <cellStyle name="计算 3 2 2 4" xfId="1074" xr:uid="{00000000-0005-0000-0000-00005F3F0000}"/>
    <cellStyle name="计算 3 2 2 4 2" xfId="1470" xr:uid="{00000000-0005-0000-0000-0000603F0000}"/>
    <cellStyle name="计算 3 2 2 4 2 2" xfId="2820" xr:uid="{00000000-0005-0000-0000-0000613F0000}"/>
    <cellStyle name="计算 3 2 2 4 2 2 2" xfId="4379" xr:uid="{00000000-0005-0000-0000-0000623F0000}"/>
    <cellStyle name="计算 3 2 2 4 2 2 2 2" xfId="12716" xr:uid="{00000000-0005-0000-0000-0000633F0000}"/>
    <cellStyle name="计算 3 2 2 4 2 2 2 3" xfId="10970" xr:uid="{00000000-0005-0000-0000-0000643F0000}"/>
    <cellStyle name="计算 3 2 2 4 2 2 2 4" xfId="18900" xr:uid="{00000000-0005-0000-0000-0000653F0000}"/>
    <cellStyle name="计算 3 2 2 4 2 2 3" xfId="5969" xr:uid="{00000000-0005-0000-0000-0000663F0000}"/>
    <cellStyle name="计算 3 2 2 4 2 2 3 2" xfId="13909" xr:uid="{00000000-0005-0000-0000-0000673F0000}"/>
    <cellStyle name="计算 3 2 2 4 2 2 3 3" xfId="16951" xr:uid="{00000000-0005-0000-0000-0000683F0000}"/>
    <cellStyle name="计算 3 2 2 4 2 2 3 4" xfId="19220" xr:uid="{00000000-0005-0000-0000-0000693F0000}"/>
    <cellStyle name="计算 3 2 2 4 2 2 4" xfId="8674" xr:uid="{00000000-0005-0000-0000-00006A3F0000}"/>
    <cellStyle name="计算 3 2 2 4 2 2 4 2" xfId="15576" xr:uid="{00000000-0005-0000-0000-00006B3F0000}"/>
    <cellStyle name="计算 3 2 2 4 2 2 4 3" xfId="17725" xr:uid="{00000000-0005-0000-0000-00006C3F0000}"/>
    <cellStyle name="计算 3 2 2 4 2 2 4 4" xfId="19610" xr:uid="{00000000-0005-0000-0000-00006D3F0000}"/>
    <cellStyle name="计算 3 2 2 4 2 2 5" xfId="9419" xr:uid="{00000000-0005-0000-0000-00006E3F0000}"/>
    <cellStyle name="计算 3 2 2 4 2 2 5 2" xfId="16230" xr:uid="{00000000-0005-0000-0000-00006F3F0000}"/>
    <cellStyle name="计算 3 2 2 4 2 2 5 3" xfId="18321" xr:uid="{00000000-0005-0000-0000-0000703F0000}"/>
    <cellStyle name="计算 3 2 2 4 2 2 5 4" xfId="20234" xr:uid="{00000000-0005-0000-0000-0000713F0000}"/>
    <cellStyle name="计算 3 2 2 4 2 2 6" xfId="11571" xr:uid="{00000000-0005-0000-0000-0000723F0000}"/>
    <cellStyle name="计算 3 2 2 4 2 2 7" xfId="14598" xr:uid="{00000000-0005-0000-0000-0000733F0000}"/>
    <cellStyle name="计算 3 2 2 4 2 2 8" xfId="20405" xr:uid="{00000000-0005-0000-0000-0000743F0000}"/>
    <cellStyle name="计算 3 2 2 4 2 3" xfId="3456" xr:uid="{00000000-0005-0000-0000-0000753F0000}"/>
    <cellStyle name="计算 3 2 2 4 2 3 2" xfId="12103" xr:uid="{00000000-0005-0000-0000-0000763F0000}"/>
    <cellStyle name="计算 3 2 2 4 2 3 3" xfId="10019" xr:uid="{00000000-0005-0000-0000-0000773F0000}"/>
    <cellStyle name="计算 3 2 2 4 2 3 4" xfId="19356" xr:uid="{00000000-0005-0000-0000-0000783F0000}"/>
    <cellStyle name="计算 3 2 2 4 2 4" xfId="5046" xr:uid="{00000000-0005-0000-0000-0000793F0000}"/>
    <cellStyle name="计算 3 2 2 4 2 4 2" xfId="13269" xr:uid="{00000000-0005-0000-0000-00007A3F0000}"/>
    <cellStyle name="计算 3 2 2 4 2 4 3" xfId="14449" xr:uid="{00000000-0005-0000-0000-00007B3F0000}"/>
    <cellStyle name="计算 3 2 2 4 2 4 4" xfId="21837" xr:uid="{00000000-0005-0000-0000-00007C3F0000}"/>
    <cellStyle name="计算 3 2 2 4 2 5" xfId="7387" xr:uid="{00000000-0005-0000-0000-00007D3F0000}"/>
    <cellStyle name="计算 3 2 2 4 2 5 2" xfId="14813" xr:uid="{00000000-0005-0000-0000-00007E3F0000}"/>
    <cellStyle name="计算 3 2 2 4 2 5 3" xfId="17333" xr:uid="{00000000-0005-0000-0000-00007F3F0000}"/>
    <cellStyle name="计算 3 2 2 4 2 5 4" xfId="22733" xr:uid="{00000000-0005-0000-0000-0000803F0000}"/>
    <cellStyle name="计算 3 2 2 4 2 6" xfId="10783" xr:uid="{00000000-0005-0000-0000-0000813F0000}"/>
    <cellStyle name="计算 3 2 2 4 2 7" xfId="10872" xr:uid="{00000000-0005-0000-0000-0000823F0000}"/>
    <cellStyle name="计算 3 2 2 4 2 8" xfId="19865" xr:uid="{00000000-0005-0000-0000-0000833F0000}"/>
    <cellStyle name="计算 3 2 2 4 3" xfId="2819" xr:uid="{00000000-0005-0000-0000-0000843F0000}"/>
    <cellStyle name="计算 3 2 2 4 3 2" xfId="4378" xr:uid="{00000000-0005-0000-0000-0000853F0000}"/>
    <cellStyle name="计算 3 2 2 4 3 2 2" xfId="12715" xr:uid="{00000000-0005-0000-0000-0000863F0000}"/>
    <cellStyle name="计算 3 2 2 4 3 2 3" xfId="12217" xr:uid="{00000000-0005-0000-0000-0000873F0000}"/>
    <cellStyle name="计算 3 2 2 4 3 2 4" xfId="18962" xr:uid="{00000000-0005-0000-0000-0000883F0000}"/>
    <cellStyle name="计算 3 2 2 4 3 3" xfId="5968" xr:uid="{00000000-0005-0000-0000-0000893F0000}"/>
    <cellStyle name="计算 3 2 2 4 3 3 2" xfId="13908" xr:uid="{00000000-0005-0000-0000-00008A3F0000}"/>
    <cellStyle name="计算 3 2 2 4 3 3 3" xfId="16950" xr:uid="{00000000-0005-0000-0000-00008B3F0000}"/>
    <cellStyle name="计算 3 2 2 4 3 3 4" xfId="21656" xr:uid="{00000000-0005-0000-0000-00008C3F0000}"/>
    <cellStyle name="计算 3 2 2 4 3 4" xfId="8673" xr:uid="{00000000-0005-0000-0000-00008D3F0000}"/>
    <cellStyle name="计算 3 2 2 4 3 4 2" xfId="15575" xr:uid="{00000000-0005-0000-0000-00008E3F0000}"/>
    <cellStyle name="计算 3 2 2 4 3 4 3" xfId="17724" xr:uid="{00000000-0005-0000-0000-00008F3F0000}"/>
    <cellStyle name="计算 3 2 2 4 3 4 4" xfId="20323" xr:uid="{00000000-0005-0000-0000-0000903F0000}"/>
    <cellStyle name="计算 3 2 2 4 3 5" xfId="9418" xr:uid="{00000000-0005-0000-0000-0000913F0000}"/>
    <cellStyle name="计算 3 2 2 4 3 5 2" xfId="16229" xr:uid="{00000000-0005-0000-0000-0000923F0000}"/>
    <cellStyle name="计算 3 2 2 4 3 5 3" xfId="18320" xr:uid="{00000000-0005-0000-0000-0000933F0000}"/>
    <cellStyle name="计算 3 2 2 4 3 5 4" xfId="20877" xr:uid="{00000000-0005-0000-0000-0000943F0000}"/>
    <cellStyle name="计算 3 2 2 4 3 6" xfId="11570" xr:uid="{00000000-0005-0000-0000-0000953F0000}"/>
    <cellStyle name="计算 3 2 2 4 3 7" xfId="10451" xr:uid="{00000000-0005-0000-0000-0000963F0000}"/>
    <cellStyle name="计算 3 2 2 4 3 8" xfId="21047" xr:uid="{00000000-0005-0000-0000-0000973F0000}"/>
    <cellStyle name="计算 3 2 2 4 4" xfId="3158" xr:uid="{00000000-0005-0000-0000-0000983F0000}"/>
    <cellStyle name="计算 3 2 2 4 4 2" xfId="11873" xr:uid="{00000000-0005-0000-0000-0000993F0000}"/>
    <cellStyle name="计算 3 2 2 4 4 3" xfId="14047" xr:uid="{00000000-0005-0000-0000-00009A3F0000}"/>
    <cellStyle name="计算 3 2 2 4 4 4" xfId="21792" xr:uid="{00000000-0005-0000-0000-00009B3F0000}"/>
    <cellStyle name="计算 3 2 2 4 5" xfId="4748" xr:uid="{00000000-0005-0000-0000-00009C3F0000}"/>
    <cellStyle name="计算 3 2 2 4 5 2" xfId="13039" xr:uid="{00000000-0005-0000-0000-00009D3F0000}"/>
    <cellStyle name="计算 3 2 2 4 5 3" xfId="12970" xr:uid="{00000000-0005-0000-0000-00009E3F0000}"/>
    <cellStyle name="计算 3 2 2 4 5 4" xfId="19035" xr:uid="{00000000-0005-0000-0000-00009F3F0000}"/>
    <cellStyle name="计算 3 2 2 4 6" xfId="6999" xr:uid="{00000000-0005-0000-0000-0000A03F0000}"/>
    <cellStyle name="计算 3 2 2 4 6 2" xfId="14551" xr:uid="{00000000-0005-0000-0000-0000A13F0000}"/>
    <cellStyle name="计算 3 2 2 4 6 3" xfId="17140" xr:uid="{00000000-0005-0000-0000-0000A23F0000}"/>
    <cellStyle name="计算 3 2 2 4 6 4" xfId="21274" xr:uid="{00000000-0005-0000-0000-0000A33F0000}"/>
    <cellStyle name="计算 3 2 2 4 7" xfId="10514" xr:uid="{00000000-0005-0000-0000-0000A43F0000}"/>
    <cellStyle name="计算 3 2 2 4 8" xfId="11253" xr:uid="{00000000-0005-0000-0000-0000A53F0000}"/>
    <cellStyle name="计算 3 2 2 4 9" xfId="20646" xr:uid="{00000000-0005-0000-0000-0000A63F0000}"/>
    <cellStyle name="计算 3 2 2 5" xfId="1465" xr:uid="{00000000-0005-0000-0000-0000A73F0000}"/>
    <cellStyle name="计算 3 2 2 5 2" xfId="2821" xr:uid="{00000000-0005-0000-0000-0000A83F0000}"/>
    <cellStyle name="计算 3 2 2 5 2 2" xfId="4380" xr:uid="{00000000-0005-0000-0000-0000A93F0000}"/>
    <cellStyle name="计算 3 2 2 5 2 2 2" xfId="12717" xr:uid="{00000000-0005-0000-0000-0000AA3F0000}"/>
    <cellStyle name="计算 3 2 2 5 2 2 3" xfId="10845" xr:uid="{00000000-0005-0000-0000-0000AB3F0000}"/>
    <cellStyle name="计算 3 2 2 5 2 2 4" xfId="21366" xr:uid="{00000000-0005-0000-0000-0000AC3F0000}"/>
    <cellStyle name="计算 3 2 2 5 2 3" xfId="5970" xr:uid="{00000000-0005-0000-0000-0000AD3F0000}"/>
    <cellStyle name="计算 3 2 2 5 2 3 2" xfId="13910" xr:uid="{00000000-0005-0000-0000-0000AE3F0000}"/>
    <cellStyle name="计算 3 2 2 5 2 3 3" xfId="16952" xr:uid="{00000000-0005-0000-0000-0000AF3F0000}"/>
    <cellStyle name="计算 3 2 2 5 2 3 4" xfId="21691" xr:uid="{00000000-0005-0000-0000-0000B03F0000}"/>
    <cellStyle name="计算 3 2 2 5 2 4" xfId="8675" xr:uid="{00000000-0005-0000-0000-0000B13F0000}"/>
    <cellStyle name="计算 3 2 2 5 2 4 2" xfId="15577" xr:uid="{00000000-0005-0000-0000-0000B23F0000}"/>
    <cellStyle name="计算 3 2 2 5 2 4 3" xfId="17726" xr:uid="{00000000-0005-0000-0000-0000B33F0000}"/>
    <cellStyle name="计算 3 2 2 5 2 4 4" xfId="21605" xr:uid="{00000000-0005-0000-0000-0000B43F0000}"/>
    <cellStyle name="计算 3 2 2 5 2 5" xfId="9420" xr:uid="{00000000-0005-0000-0000-0000B53F0000}"/>
    <cellStyle name="计算 3 2 2 5 2 5 2" xfId="16231" xr:uid="{00000000-0005-0000-0000-0000B63F0000}"/>
    <cellStyle name="计算 3 2 2 5 2 5 3" xfId="18322" xr:uid="{00000000-0005-0000-0000-0000B73F0000}"/>
    <cellStyle name="计算 3 2 2 5 2 5 4" xfId="19523" xr:uid="{00000000-0005-0000-0000-0000B83F0000}"/>
    <cellStyle name="计算 3 2 2 5 2 6" xfId="11572" xr:uid="{00000000-0005-0000-0000-0000B93F0000}"/>
    <cellStyle name="计算 3 2 2 5 2 7" xfId="14521" xr:uid="{00000000-0005-0000-0000-0000BA3F0000}"/>
    <cellStyle name="计算 3 2 2 5 2 8" xfId="19739" xr:uid="{00000000-0005-0000-0000-0000BB3F0000}"/>
    <cellStyle name="计算 3 2 2 5 3" xfId="3451" xr:uid="{00000000-0005-0000-0000-0000BC3F0000}"/>
    <cellStyle name="计算 3 2 2 5 3 2" xfId="12098" xr:uid="{00000000-0005-0000-0000-0000BD3F0000}"/>
    <cellStyle name="计算 3 2 2 5 3 3" xfId="70" xr:uid="{00000000-0005-0000-0000-0000BE3F0000}"/>
    <cellStyle name="计算 3 2 2 5 3 4" xfId="22643" xr:uid="{00000000-0005-0000-0000-0000BF3F0000}"/>
    <cellStyle name="计算 3 2 2 5 4" xfId="5041" xr:uid="{00000000-0005-0000-0000-0000C03F0000}"/>
    <cellStyle name="计算 3 2 2 5 4 2" xfId="13264" xr:uid="{00000000-0005-0000-0000-0000C13F0000}"/>
    <cellStyle name="计算 3 2 2 5 4 3" xfId="14123" xr:uid="{00000000-0005-0000-0000-0000C23F0000}"/>
    <cellStyle name="计算 3 2 2 5 4 4" xfId="22193" xr:uid="{00000000-0005-0000-0000-0000C33F0000}"/>
    <cellStyle name="计算 3 2 2 5 5" xfId="7382" xr:uid="{00000000-0005-0000-0000-0000C43F0000}"/>
    <cellStyle name="计算 3 2 2 5 5 2" xfId="14808" xr:uid="{00000000-0005-0000-0000-0000C53F0000}"/>
    <cellStyle name="计算 3 2 2 5 5 3" xfId="17328" xr:uid="{00000000-0005-0000-0000-0000C63F0000}"/>
    <cellStyle name="计算 3 2 2 5 5 4" xfId="22726" xr:uid="{00000000-0005-0000-0000-0000C73F0000}"/>
    <cellStyle name="计算 3 2 2 5 6" xfId="10778" xr:uid="{00000000-0005-0000-0000-0000C83F0000}"/>
    <cellStyle name="计算 3 2 2 5 7" xfId="61" xr:uid="{00000000-0005-0000-0000-0000C93F0000}"/>
    <cellStyle name="计算 3 2 2 5 8" xfId="20149" xr:uid="{00000000-0005-0000-0000-0000CA3F0000}"/>
    <cellStyle name="计算 3 2 2 6" xfId="2810" xr:uid="{00000000-0005-0000-0000-0000CB3F0000}"/>
    <cellStyle name="计算 3 2 2 6 2" xfId="4369" xr:uid="{00000000-0005-0000-0000-0000CC3F0000}"/>
    <cellStyle name="计算 3 2 2 6 2 2" xfId="12706" xr:uid="{00000000-0005-0000-0000-0000CD3F0000}"/>
    <cellStyle name="计算 3 2 2 6 2 3" xfId="10001" xr:uid="{00000000-0005-0000-0000-0000CE3F0000}"/>
    <cellStyle name="计算 3 2 2 6 2 4" xfId="19829" xr:uid="{00000000-0005-0000-0000-0000CF3F0000}"/>
    <cellStyle name="计算 3 2 2 6 3" xfId="5959" xr:uid="{00000000-0005-0000-0000-0000D03F0000}"/>
    <cellStyle name="计算 3 2 2 6 3 2" xfId="13899" xr:uid="{00000000-0005-0000-0000-0000D13F0000}"/>
    <cellStyle name="计算 3 2 2 6 3 3" xfId="16941" xr:uid="{00000000-0005-0000-0000-0000D23F0000}"/>
    <cellStyle name="计算 3 2 2 6 3 4" xfId="22121" xr:uid="{00000000-0005-0000-0000-0000D33F0000}"/>
    <cellStyle name="计算 3 2 2 6 4" xfId="8664" xr:uid="{00000000-0005-0000-0000-0000D43F0000}"/>
    <cellStyle name="计算 3 2 2 6 4 2" xfId="15566" xr:uid="{00000000-0005-0000-0000-0000D53F0000}"/>
    <cellStyle name="计算 3 2 2 6 4 3" xfId="17715" xr:uid="{00000000-0005-0000-0000-0000D63F0000}"/>
    <cellStyle name="计算 3 2 2 6 4 4" xfId="20049" xr:uid="{00000000-0005-0000-0000-0000D73F0000}"/>
    <cellStyle name="计算 3 2 2 6 5" xfId="9409" xr:uid="{00000000-0005-0000-0000-0000D83F0000}"/>
    <cellStyle name="计算 3 2 2 6 5 2" xfId="16220" xr:uid="{00000000-0005-0000-0000-0000D93F0000}"/>
    <cellStyle name="计算 3 2 2 6 5 3" xfId="18311" xr:uid="{00000000-0005-0000-0000-0000DA3F0000}"/>
    <cellStyle name="计算 3 2 2 6 5 4" xfId="18922" xr:uid="{00000000-0005-0000-0000-0000DB3F0000}"/>
    <cellStyle name="计算 3 2 2 6 6" xfId="11561" xr:uid="{00000000-0005-0000-0000-0000DC3F0000}"/>
    <cellStyle name="计算 3 2 2 6 7" xfId="15155" xr:uid="{00000000-0005-0000-0000-0000DD3F0000}"/>
    <cellStyle name="计算 3 2 2 6 8" xfId="20408" xr:uid="{00000000-0005-0000-0000-0000DE3F0000}"/>
    <cellStyle name="计算 3 2 2 7" xfId="2912" xr:uid="{00000000-0005-0000-0000-0000DF3F0000}"/>
    <cellStyle name="计算 3 2 2 7 2" xfId="11649" xr:uid="{00000000-0005-0000-0000-0000E03F0000}"/>
    <cellStyle name="计算 3 2 2 7 3" xfId="10585" xr:uid="{00000000-0005-0000-0000-0000E13F0000}"/>
    <cellStyle name="计算 3 2 2 7 4" xfId="19221" xr:uid="{00000000-0005-0000-0000-0000E23F0000}"/>
    <cellStyle name="计算 3 2 2 8" xfId="4502" xr:uid="{00000000-0005-0000-0000-0000E33F0000}"/>
    <cellStyle name="计算 3 2 2 8 2" xfId="12817" xr:uid="{00000000-0005-0000-0000-0000E43F0000}"/>
    <cellStyle name="计算 3 2 2 8 3" xfId="14987" xr:uid="{00000000-0005-0000-0000-0000E53F0000}"/>
    <cellStyle name="计算 3 2 2 8 4" xfId="21093" xr:uid="{00000000-0005-0000-0000-0000E63F0000}"/>
    <cellStyle name="计算 3 2 2 9" xfId="6591" xr:uid="{00000000-0005-0000-0000-0000E73F0000}"/>
    <cellStyle name="计算 3 2 2 9 2" xfId="14258" xr:uid="{00000000-0005-0000-0000-0000E83F0000}"/>
    <cellStyle name="计算 3 2 2 9 3" xfId="17013" xr:uid="{00000000-0005-0000-0000-0000E93F0000}"/>
    <cellStyle name="计算 3 2 2 9 4" xfId="18911" xr:uid="{00000000-0005-0000-0000-0000EA3F0000}"/>
    <cellStyle name="计算 3 2 3" xfId="670" xr:uid="{00000000-0005-0000-0000-0000EB3F0000}"/>
    <cellStyle name="计算 3 2 3 10" xfId="10249" xr:uid="{00000000-0005-0000-0000-0000EC3F0000}"/>
    <cellStyle name="计算 3 2 3 11" xfId="12034" xr:uid="{00000000-0005-0000-0000-0000ED3F0000}"/>
    <cellStyle name="计算 3 2 3 12" xfId="22475" xr:uid="{00000000-0005-0000-0000-0000EE3F0000}"/>
    <cellStyle name="计算 3 2 3 2" xfId="768" xr:uid="{00000000-0005-0000-0000-0000EF3F0000}"/>
    <cellStyle name="计算 3 2 3 2 2" xfId="1472" xr:uid="{00000000-0005-0000-0000-0000F03F0000}"/>
    <cellStyle name="计算 3 2 3 2 2 2" xfId="2824" xr:uid="{00000000-0005-0000-0000-0000F13F0000}"/>
    <cellStyle name="计算 3 2 3 2 2 2 2" xfId="4383" xr:uid="{00000000-0005-0000-0000-0000F23F0000}"/>
    <cellStyle name="计算 3 2 3 2 2 2 2 2" xfId="12720" xr:uid="{00000000-0005-0000-0000-0000F33F0000}"/>
    <cellStyle name="计算 3 2 3 2 2 2 2 3" xfId="13383" xr:uid="{00000000-0005-0000-0000-0000F43F0000}"/>
    <cellStyle name="计算 3 2 3 2 2 2 2 4" xfId="20461" xr:uid="{00000000-0005-0000-0000-0000F53F0000}"/>
    <cellStyle name="计算 3 2 3 2 2 2 3" xfId="5973" xr:uid="{00000000-0005-0000-0000-0000F63F0000}"/>
    <cellStyle name="计算 3 2 3 2 2 2 3 2" xfId="13913" xr:uid="{00000000-0005-0000-0000-0000F73F0000}"/>
    <cellStyle name="计算 3 2 3 2 2 2 3 3" xfId="16955" xr:uid="{00000000-0005-0000-0000-0000F83F0000}"/>
    <cellStyle name="计算 3 2 3 2 2 2 3 4" xfId="19241" xr:uid="{00000000-0005-0000-0000-0000F93F0000}"/>
    <cellStyle name="计算 3 2 3 2 2 2 4" xfId="8678" xr:uid="{00000000-0005-0000-0000-0000FA3F0000}"/>
    <cellStyle name="计算 3 2 3 2 2 2 4 2" xfId="15580" xr:uid="{00000000-0005-0000-0000-0000FB3F0000}"/>
    <cellStyle name="计算 3 2 3 2 2 2 4 3" xfId="17729" xr:uid="{00000000-0005-0000-0000-0000FC3F0000}"/>
    <cellStyle name="计算 3 2 3 2 2 2 4 4" xfId="22044" xr:uid="{00000000-0005-0000-0000-0000FD3F0000}"/>
    <cellStyle name="计算 3 2 3 2 2 2 5" xfId="9423" xr:uid="{00000000-0005-0000-0000-0000FE3F0000}"/>
    <cellStyle name="计算 3 2 3 2 2 2 5 2" xfId="16234" xr:uid="{00000000-0005-0000-0000-0000FF3F0000}"/>
    <cellStyle name="计算 3 2 3 2 2 2 5 3" xfId="18325" xr:uid="{00000000-0005-0000-0000-000000400000}"/>
    <cellStyle name="计算 3 2 3 2 2 2 5 4" xfId="21957" xr:uid="{00000000-0005-0000-0000-000001400000}"/>
    <cellStyle name="计算 3 2 3 2 2 2 6" xfId="11575" xr:uid="{00000000-0005-0000-0000-000002400000}"/>
    <cellStyle name="计算 3 2 3 2 2 2 7" xfId="14504" xr:uid="{00000000-0005-0000-0000-000003400000}"/>
    <cellStyle name="计算 3 2 3 2 2 2 8" xfId="20120" xr:uid="{00000000-0005-0000-0000-000004400000}"/>
    <cellStyle name="计算 3 2 3 2 2 3" xfId="3458" xr:uid="{00000000-0005-0000-0000-000005400000}"/>
    <cellStyle name="计算 3 2 3 2 2 3 2" xfId="12105" xr:uid="{00000000-0005-0000-0000-000006400000}"/>
    <cellStyle name="计算 3 2 3 2 2 3 3" xfId="10018" xr:uid="{00000000-0005-0000-0000-000007400000}"/>
    <cellStyle name="计算 3 2 3 2 2 3 4" xfId="22476" xr:uid="{00000000-0005-0000-0000-000008400000}"/>
    <cellStyle name="计算 3 2 3 2 2 4" xfId="5048" xr:uid="{00000000-0005-0000-0000-000009400000}"/>
    <cellStyle name="计算 3 2 3 2 2 4 2" xfId="13271" xr:uid="{00000000-0005-0000-0000-00000A400000}"/>
    <cellStyle name="计算 3 2 3 2 2 4 3" xfId="11813" xr:uid="{00000000-0005-0000-0000-00000B400000}"/>
    <cellStyle name="计算 3 2 3 2 2 4 4" xfId="21072" xr:uid="{00000000-0005-0000-0000-00000C400000}"/>
    <cellStyle name="计算 3 2 3 2 2 5" xfId="7389" xr:uid="{00000000-0005-0000-0000-00000D400000}"/>
    <cellStyle name="计算 3 2 3 2 2 5 2" xfId="14815" xr:uid="{00000000-0005-0000-0000-00000E400000}"/>
    <cellStyle name="计算 3 2 3 2 2 5 3" xfId="17335" xr:uid="{00000000-0005-0000-0000-00000F400000}"/>
    <cellStyle name="计算 3 2 3 2 2 5 4" xfId="22703" xr:uid="{00000000-0005-0000-0000-000010400000}"/>
    <cellStyle name="计算 3 2 3 2 2 6" xfId="10785" xr:uid="{00000000-0005-0000-0000-000011400000}"/>
    <cellStyle name="计算 3 2 3 2 2 7" xfId="15236" xr:uid="{00000000-0005-0000-0000-000012400000}"/>
    <cellStyle name="计算 3 2 3 2 2 8" xfId="21655" xr:uid="{00000000-0005-0000-0000-000013400000}"/>
    <cellStyle name="计算 3 2 3 2 3" xfId="2823" xr:uid="{00000000-0005-0000-0000-000014400000}"/>
    <cellStyle name="计算 3 2 3 2 3 2" xfId="4382" xr:uid="{00000000-0005-0000-0000-000015400000}"/>
    <cellStyle name="计算 3 2 3 2 3 2 2" xfId="12719" xr:uid="{00000000-0005-0000-0000-000016400000}"/>
    <cellStyle name="计算 3 2 3 2 3 2 3" xfId="14997" xr:uid="{00000000-0005-0000-0000-000017400000}"/>
    <cellStyle name="计算 3 2 3 2 3 2 4" xfId="21103" xr:uid="{00000000-0005-0000-0000-000018400000}"/>
    <cellStyle name="计算 3 2 3 2 3 3" xfId="5972" xr:uid="{00000000-0005-0000-0000-000019400000}"/>
    <cellStyle name="计算 3 2 3 2 3 3 2" xfId="13912" xr:uid="{00000000-0005-0000-0000-00001A400000}"/>
    <cellStyle name="计算 3 2 3 2 3 3 3" xfId="16954" xr:uid="{00000000-0005-0000-0000-00001B400000}"/>
    <cellStyle name="计算 3 2 3 2 3 3 4" xfId="21674" xr:uid="{00000000-0005-0000-0000-00001C400000}"/>
    <cellStyle name="计算 3 2 3 2 3 4" xfId="8677" xr:uid="{00000000-0005-0000-0000-00001D400000}"/>
    <cellStyle name="计算 3 2 3 2 3 4 2" xfId="15579" xr:uid="{00000000-0005-0000-0000-00001E400000}"/>
    <cellStyle name="计算 3 2 3 2 3 4 3" xfId="17728" xr:uid="{00000000-0005-0000-0000-00001F400000}"/>
    <cellStyle name="计算 3 2 3 2 3 4 4" xfId="20061" xr:uid="{00000000-0005-0000-0000-000020400000}"/>
    <cellStyle name="计算 3 2 3 2 3 5" xfId="9422" xr:uid="{00000000-0005-0000-0000-000021400000}"/>
    <cellStyle name="计算 3 2 3 2 3 5 2" xfId="16233" xr:uid="{00000000-0005-0000-0000-000022400000}"/>
    <cellStyle name="计算 3 2 3 2 3 5 3" xfId="18324" xr:uid="{00000000-0005-0000-0000-000023400000}"/>
    <cellStyle name="计算 3 2 3 2 3 5 4" xfId="21811" xr:uid="{00000000-0005-0000-0000-000024400000}"/>
    <cellStyle name="计算 3 2 3 2 3 6" xfId="11574" xr:uid="{00000000-0005-0000-0000-000025400000}"/>
    <cellStyle name="计算 3 2 3 2 3 7" xfId="14630" xr:uid="{00000000-0005-0000-0000-000026400000}"/>
    <cellStyle name="计算 3 2 3 2 3 8" xfId="20762" xr:uid="{00000000-0005-0000-0000-000027400000}"/>
    <cellStyle name="计算 3 2 3 2 4" xfId="3013" xr:uid="{00000000-0005-0000-0000-000028400000}"/>
    <cellStyle name="计算 3 2 3 2 4 2" xfId="11750" xr:uid="{00000000-0005-0000-0000-000029400000}"/>
    <cellStyle name="计算 3 2 3 2 4 3" xfId="10153" xr:uid="{00000000-0005-0000-0000-00002A400000}"/>
    <cellStyle name="计算 3 2 3 2 4 4" xfId="20837" xr:uid="{00000000-0005-0000-0000-00002B400000}"/>
    <cellStyle name="计算 3 2 3 2 5" xfId="4603" xr:uid="{00000000-0005-0000-0000-00002C400000}"/>
    <cellStyle name="计算 3 2 3 2 5 2" xfId="12917" xr:uid="{00000000-0005-0000-0000-00002D400000}"/>
    <cellStyle name="计算 3 2 3 2 5 3" xfId="14976" xr:uid="{00000000-0005-0000-0000-00002E400000}"/>
    <cellStyle name="计算 3 2 3 2 5 4" xfId="19805" xr:uid="{00000000-0005-0000-0000-00002F400000}"/>
    <cellStyle name="计算 3 2 3 2 6" xfId="6723" xr:uid="{00000000-0005-0000-0000-000030400000}"/>
    <cellStyle name="计算 3 2 3 2 6 2" xfId="14366" xr:uid="{00000000-0005-0000-0000-000031400000}"/>
    <cellStyle name="计算 3 2 3 2 6 3" xfId="17092" xr:uid="{00000000-0005-0000-0000-000032400000}"/>
    <cellStyle name="计算 3 2 3 2 6 4" xfId="19228" xr:uid="{00000000-0005-0000-0000-000033400000}"/>
    <cellStyle name="计算 3 2 3 2 7" xfId="10329" xr:uid="{00000000-0005-0000-0000-000034400000}"/>
    <cellStyle name="计算 3 2 3 2 8" xfId="10868" xr:uid="{00000000-0005-0000-0000-000035400000}"/>
    <cellStyle name="计算 3 2 3 2 9" xfId="21509" xr:uid="{00000000-0005-0000-0000-000036400000}"/>
    <cellStyle name="计算 3 2 3 3" xfId="1108" xr:uid="{00000000-0005-0000-0000-000037400000}"/>
    <cellStyle name="计算 3 2 3 3 2" xfId="1473" xr:uid="{00000000-0005-0000-0000-000038400000}"/>
    <cellStyle name="计算 3 2 3 3 2 2" xfId="2826" xr:uid="{00000000-0005-0000-0000-000039400000}"/>
    <cellStyle name="计算 3 2 3 3 2 2 2" xfId="4385" xr:uid="{00000000-0005-0000-0000-00003A400000}"/>
    <cellStyle name="计算 3 2 3 3 2 2 2 2" xfId="12722" xr:uid="{00000000-0005-0000-0000-00003B400000}"/>
    <cellStyle name="计算 3 2 3 3 2 2 2 3" xfId="10969" xr:uid="{00000000-0005-0000-0000-00003C400000}"/>
    <cellStyle name="计算 3 2 3 3 2 2 2 4" xfId="21916" xr:uid="{00000000-0005-0000-0000-00003D400000}"/>
    <cellStyle name="计算 3 2 3 3 2 2 3" xfId="5975" xr:uid="{00000000-0005-0000-0000-00003E400000}"/>
    <cellStyle name="计算 3 2 3 3 2 2 3 2" xfId="13915" xr:uid="{00000000-0005-0000-0000-00003F400000}"/>
    <cellStyle name="计算 3 2 3 3 2 2 3 3" xfId="16957" xr:uid="{00000000-0005-0000-0000-000040400000}"/>
    <cellStyle name="计算 3 2 3 3 2 2 3 4" xfId="19258" xr:uid="{00000000-0005-0000-0000-000041400000}"/>
    <cellStyle name="计算 3 2 3 3 2 2 4" xfId="8680" xr:uid="{00000000-0005-0000-0000-000042400000}"/>
    <cellStyle name="计算 3 2 3 3 2 2 4 2" xfId="15582" xr:uid="{00000000-0005-0000-0000-000043400000}"/>
    <cellStyle name="计算 3 2 3 3 2 2 4 3" xfId="17731" xr:uid="{00000000-0005-0000-0000-000044400000}"/>
    <cellStyle name="计算 3 2 3 3 2 2 4 4" xfId="20324" xr:uid="{00000000-0005-0000-0000-000045400000}"/>
    <cellStyle name="计算 3 2 3 3 2 2 5" xfId="9425" xr:uid="{00000000-0005-0000-0000-000046400000}"/>
    <cellStyle name="计算 3 2 3 3 2 2 5 2" xfId="16236" xr:uid="{00000000-0005-0000-0000-000047400000}"/>
    <cellStyle name="计算 3 2 3 3 2 2 5 3" xfId="18327" xr:uid="{00000000-0005-0000-0000-000048400000}"/>
    <cellStyle name="计算 3 2 3 3 2 2 5 4" xfId="20233" xr:uid="{00000000-0005-0000-0000-000049400000}"/>
    <cellStyle name="计算 3 2 3 3 2 2 6" xfId="11577" xr:uid="{00000000-0005-0000-0000-00004A400000}"/>
    <cellStyle name="计算 3 2 3 3 2 2 7" xfId="10473" xr:uid="{00000000-0005-0000-0000-00004B400000}"/>
    <cellStyle name="计算 3 2 3 3 2 2 8" xfId="22170" xr:uid="{00000000-0005-0000-0000-00004C400000}"/>
    <cellStyle name="计算 3 2 3 3 2 3" xfId="3459" xr:uid="{00000000-0005-0000-0000-00004D400000}"/>
    <cellStyle name="计算 3 2 3 3 2 3 2" xfId="12106" xr:uid="{00000000-0005-0000-0000-00004E400000}"/>
    <cellStyle name="计算 3 2 3 3 2 3 3" xfId="10017" xr:uid="{00000000-0005-0000-0000-00004F400000}"/>
    <cellStyle name="计算 3 2 3 3 2 3 4" xfId="21535" xr:uid="{00000000-0005-0000-0000-000050400000}"/>
    <cellStyle name="计算 3 2 3 3 2 4" xfId="5049" xr:uid="{00000000-0005-0000-0000-000051400000}"/>
    <cellStyle name="计算 3 2 3 3 2 4 2" xfId="13272" xr:uid="{00000000-0005-0000-0000-000052400000}"/>
    <cellStyle name="计算 3 2 3 3 2 4 3" xfId="14935" xr:uid="{00000000-0005-0000-0000-000053400000}"/>
    <cellStyle name="计算 3 2 3 3 2 4 4" xfId="20432" xr:uid="{00000000-0005-0000-0000-000054400000}"/>
    <cellStyle name="计算 3 2 3 3 2 5" xfId="7390" xr:uid="{00000000-0005-0000-0000-000055400000}"/>
    <cellStyle name="计算 3 2 3 3 2 5 2" xfId="14816" xr:uid="{00000000-0005-0000-0000-000056400000}"/>
    <cellStyle name="计算 3 2 3 3 2 5 3" xfId="17336" xr:uid="{00000000-0005-0000-0000-000057400000}"/>
    <cellStyle name="计算 3 2 3 3 2 5 4" xfId="20371" xr:uid="{00000000-0005-0000-0000-000058400000}"/>
    <cellStyle name="计算 3 2 3 3 2 6" xfId="10786" xr:uid="{00000000-0005-0000-0000-000059400000}"/>
    <cellStyle name="计算 3 2 3 3 2 7" xfId="11222" xr:uid="{00000000-0005-0000-0000-00005A400000}"/>
    <cellStyle name="计算 3 2 3 3 2 8" xfId="20734" xr:uid="{00000000-0005-0000-0000-00005B400000}"/>
    <cellStyle name="计算 3 2 3 3 3" xfId="2825" xr:uid="{00000000-0005-0000-0000-00005C400000}"/>
    <cellStyle name="计算 3 2 3 3 3 2" xfId="4384" xr:uid="{00000000-0005-0000-0000-00005D400000}"/>
    <cellStyle name="计算 3 2 3 3 3 2 2" xfId="12721" xr:uid="{00000000-0005-0000-0000-00005E400000}"/>
    <cellStyle name="计算 3 2 3 3 3 2 3" xfId="12216" xr:uid="{00000000-0005-0000-0000-00005F400000}"/>
    <cellStyle name="计算 3 2 3 3 3 2 4" xfId="19824" xr:uid="{00000000-0005-0000-0000-000060400000}"/>
    <cellStyle name="计算 3 2 3 3 3 3" xfId="5974" xr:uid="{00000000-0005-0000-0000-000061400000}"/>
    <cellStyle name="计算 3 2 3 3 3 3 2" xfId="13914" xr:uid="{00000000-0005-0000-0000-000062400000}"/>
    <cellStyle name="计算 3 2 3 3 3 3 3" xfId="16956" xr:uid="{00000000-0005-0000-0000-000063400000}"/>
    <cellStyle name="计算 3 2 3 3 3 3 4" xfId="19240" xr:uid="{00000000-0005-0000-0000-000064400000}"/>
    <cellStyle name="计算 3 2 3 3 3 4" xfId="8679" xr:uid="{00000000-0005-0000-0000-000065400000}"/>
    <cellStyle name="计算 3 2 3 3 3 4 2" xfId="15581" xr:uid="{00000000-0005-0000-0000-000066400000}"/>
    <cellStyle name="计算 3 2 3 3 3 4 3" xfId="17730" xr:uid="{00000000-0005-0000-0000-000067400000}"/>
    <cellStyle name="计算 3 2 3 3 3 4 4" xfId="20964" xr:uid="{00000000-0005-0000-0000-000068400000}"/>
    <cellStyle name="计算 3 2 3 3 3 5" xfId="9424" xr:uid="{00000000-0005-0000-0000-000069400000}"/>
    <cellStyle name="计算 3 2 3 3 3 5 2" xfId="16235" xr:uid="{00000000-0005-0000-0000-00006A400000}"/>
    <cellStyle name="计算 3 2 3 3 3 5 3" xfId="18326" xr:uid="{00000000-0005-0000-0000-00006B400000}"/>
    <cellStyle name="计算 3 2 3 3 3 5 4" xfId="20876" xr:uid="{00000000-0005-0000-0000-00006C400000}"/>
    <cellStyle name="计算 3 2 3 3 3 6" xfId="11576" xr:uid="{00000000-0005-0000-0000-00006D400000}"/>
    <cellStyle name="计算 3 2 3 3 3 7" xfId="14512" xr:uid="{00000000-0005-0000-0000-00006E400000}"/>
    <cellStyle name="计算 3 2 3 3 3 8" xfId="22583" xr:uid="{00000000-0005-0000-0000-00006F400000}"/>
    <cellStyle name="计算 3 2 3 3 4" xfId="3183" xr:uid="{00000000-0005-0000-0000-000070400000}"/>
    <cellStyle name="计算 3 2 3 3 4 2" xfId="11898" xr:uid="{00000000-0005-0000-0000-000071400000}"/>
    <cellStyle name="计算 3 2 3 3 4 3" xfId="10349" xr:uid="{00000000-0005-0000-0000-000072400000}"/>
    <cellStyle name="计算 3 2 3 3 4 4" xfId="19364" xr:uid="{00000000-0005-0000-0000-000073400000}"/>
    <cellStyle name="计算 3 2 3 3 5" xfId="4773" xr:uid="{00000000-0005-0000-0000-000074400000}"/>
    <cellStyle name="计算 3 2 3 3 5 2" xfId="13063" xr:uid="{00000000-0005-0000-0000-000075400000}"/>
    <cellStyle name="计算 3 2 3 3 5 3" xfId="12179" xr:uid="{00000000-0005-0000-0000-000076400000}"/>
    <cellStyle name="计算 3 2 3 3 5 4" xfId="22456" xr:uid="{00000000-0005-0000-0000-000077400000}"/>
    <cellStyle name="计算 3 2 3 3 6" xfId="7029" xr:uid="{00000000-0005-0000-0000-000078400000}"/>
    <cellStyle name="计算 3 2 3 3 6 2" xfId="14576" xr:uid="{00000000-0005-0000-0000-000079400000}"/>
    <cellStyle name="计算 3 2 3 3 6 3" xfId="17157" xr:uid="{00000000-0005-0000-0000-00007A400000}"/>
    <cellStyle name="计算 3 2 3 3 6 4" xfId="22105" xr:uid="{00000000-0005-0000-0000-00007B400000}"/>
    <cellStyle name="计算 3 2 3 3 7" xfId="10541" xr:uid="{00000000-0005-0000-0000-00007C400000}"/>
    <cellStyle name="计算 3 2 3 3 8" xfId="14666" xr:uid="{00000000-0005-0000-0000-00007D400000}"/>
    <cellStyle name="计算 3 2 3 3 9" xfId="21552" xr:uid="{00000000-0005-0000-0000-00007E400000}"/>
    <cellStyle name="计算 3 2 3 4" xfId="1471" xr:uid="{00000000-0005-0000-0000-00007F400000}"/>
    <cellStyle name="计算 3 2 3 4 2" xfId="2827" xr:uid="{00000000-0005-0000-0000-000080400000}"/>
    <cellStyle name="计算 3 2 3 4 2 2" xfId="4386" xr:uid="{00000000-0005-0000-0000-000081400000}"/>
    <cellStyle name="计算 3 2 3 4 2 2 2" xfId="12723" xr:uid="{00000000-0005-0000-0000-000082400000}"/>
    <cellStyle name="计算 3 2 3 4 2 2 3" xfId="10810" xr:uid="{00000000-0005-0000-0000-000083400000}"/>
    <cellStyle name="计算 3 2 3 4 2 2 4" xfId="22251" xr:uid="{00000000-0005-0000-0000-000084400000}"/>
    <cellStyle name="计算 3 2 3 4 2 3" xfId="5976" xr:uid="{00000000-0005-0000-0000-000085400000}"/>
    <cellStyle name="计算 3 2 3 4 2 3 2" xfId="13916" xr:uid="{00000000-0005-0000-0000-000086400000}"/>
    <cellStyle name="计算 3 2 3 4 2 3 3" xfId="16958" xr:uid="{00000000-0005-0000-0000-000087400000}"/>
    <cellStyle name="计算 3 2 3 4 2 3 4" xfId="19198" xr:uid="{00000000-0005-0000-0000-000088400000}"/>
    <cellStyle name="计算 3 2 3 4 2 4" xfId="8681" xr:uid="{00000000-0005-0000-0000-000089400000}"/>
    <cellStyle name="计算 3 2 3 4 2 4 2" xfId="15583" xr:uid="{00000000-0005-0000-0000-00008A400000}"/>
    <cellStyle name="计算 3 2 3 4 2 4 3" xfId="17732" xr:uid="{00000000-0005-0000-0000-00008B400000}"/>
    <cellStyle name="计算 3 2 3 4 2 4 4" xfId="19611" xr:uid="{00000000-0005-0000-0000-00008C400000}"/>
    <cellStyle name="计算 3 2 3 4 2 5" xfId="9426" xr:uid="{00000000-0005-0000-0000-00008D400000}"/>
    <cellStyle name="计算 3 2 3 4 2 5 2" xfId="16237" xr:uid="{00000000-0005-0000-0000-00008E400000}"/>
    <cellStyle name="计算 3 2 3 4 2 5 3" xfId="18328" xr:uid="{00000000-0005-0000-0000-00008F400000}"/>
    <cellStyle name="计算 3 2 3 4 2 5 4" xfId="19522" xr:uid="{00000000-0005-0000-0000-000090400000}"/>
    <cellStyle name="计算 3 2 3 4 2 6" xfId="11578" xr:uid="{00000000-0005-0000-0000-000091400000}"/>
    <cellStyle name="计算 3 2 3 4 2 7" xfId="10465" xr:uid="{00000000-0005-0000-0000-000092400000}"/>
    <cellStyle name="计算 3 2 3 4 2 8" xfId="21048" xr:uid="{00000000-0005-0000-0000-000093400000}"/>
    <cellStyle name="计算 3 2 3 4 3" xfId="3457" xr:uid="{00000000-0005-0000-0000-000094400000}"/>
    <cellStyle name="计算 3 2 3 4 3 2" xfId="12104" xr:uid="{00000000-0005-0000-0000-000095400000}"/>
    <cellStyle name="计算 3 2 3 4 3 3" xfId="51" xr:uid="{00000000-0005-0000-0000-000096400000}"/>
    <cellStyle name="计算 3 2 3 4 3 4" xfId="19104" xr:uid="{00000000-0005-0000-0000-000097400000}"/>
    <cellStyle name="计算 3 2 3 4 4" xfId="5047" xr:uid="{00000000-0005-0000-0000-000098400000}"/>
    <cellStyle name="计算 3 2 3 4 4 2" xfId="13270" xr:uid="{00000000-0005-0000-0000-000099400000}"/>
    <cellStyle name="计算 3 2 3 4 4 3" xfId="12979" xr:uid="{00000000-0005-0000-0000-00009A400000}"/>
    <cellStyle name="计算 3 2 3 4 4 4" xfId="22192" xr:uid="{00000000-0005-0000-0000-00009B400000}"/>
    <cellStyle name="计算 3 2 3 4 5" xfId="7388" xr:uid="{00000000-0005-0000-0000-00009C400000}"/>
    <cellStyle name="计算 3 2 3 4 5 2" xfId="14814" xr:uid="{00000000-0005-0000-0000-00009D400000}"/>
    <cellStyle name="计算 3 2 3 4 5 3" xfId="17334" xr:uid="{00000000-0005-0000-0000-00009E400000}"/>
    <cellStyle name="计算 3 2 3 4 5 4" xfId="21012" xr:uid="{00000000-0005-0000-0000-00009F400000}"/>
    <cellStyle name="计算 3 2 3 4 6" xfId="10784" xr:uid="{00000000-0005-0000-0000-0000A0400000}"/>
    <cellStyle name="计算 3 2 3 4 7" xfId="14900" xr:uid="{00000000-0005-0000-0000-0000A1400000}"/>
    <cellStyle name="计算 3 2 3 4 8" xfId="19321" xr:uid="{00000000-0005-0000-0000-0000A2400000}"/>
    <cellStyle name="计算 3 2 3 5" xfId="2822" xr:uid="{00000000-0005-0000-0000-0000A3400000}"/>
    <cellStyle name="计算 3 2 3 5 2" xfId="4381" xr:uid="{00000000-0005-0000-0000-0000A4400000}"/>
    <cellStyle name="计算 3 2 3 5 2 2" xfId="12718" xr:uid="{00000000-0005-0000-0000-0000A5400000}"/>
    <cellStyle name="计算 3 2 3 5 2 3" xfId="14839" xr:uid="{00000000-0005-0000-0000-0000A6400000}"/>
    <cellStyle name="计算 3 2 3 5 2 4" xfId="22247" xr:uid="{00000000-0005-0000-0000-0000A7400000}"/>
    <cellStyle name="计算 3 2 3 5 3" xfId="5971" xr:uid="{00000000-0005-0000-0000-0000A8400000}"/>
    <cellStyle name="计算 3 2 3 5 3 2" xfId="13911" xr:uid="{00000000-0005-0000-0000-0000A9400000}"/>
    <cellStyle name="计算 3 2 3 5 3 3" xfId="16953" xr:uid="{00000000-0005-0000-0000-0000AA400000}"/>
    <cellStyle name="计算 3 2 3 5 3 4" xfId="21673" xr:uid="{00000000-0005-0000-0000-0000AB400000}"/>
    <cellStyle name="计算 3 2 3 5 4" xfId="8676" xr:uid="{00000000-0005-0000-0000-0000AC400000}"/>
    <cellStyle name="计算 3 2 3 5 4 2" xfId="15578" xr:uid="{00000000-0005-0000-0000-0000AD400000}"/>
    <cellStyle name="计算 3 2 3 5 4 3" xfId="17727" xr:uid="{00000000-0005-0000-0000-0000AE400000}"/>
    <cellStyle name="计算 3 2 3 5 4 4" xfId="20701" xr:uid="{00000000-0005-0000-0000-0000AF400000}"/>
    <cellStyle name="计算 3 2 3 5 5" xfId="9421" xr:uid="{00000000-0005-0000-0000-0000B0400000}"/>
    <cellStyle name="计算 3 2 3 5 5 2" xfId="16232" xr:uid="{00000000-0005-0000-0000-0000B1400000}"/>
    <cellStyle name="计算 3 2 3 5 5 3" xfId="18323" xr:uid="{00000000-0005-0000-0000-0000B2400000}"/>
    <cellStyle name="计算 3 2 3 5 5 4" xfId="19444" xr:uid="{00000000-0005-0000-0000-0000B3400000}"/>
    <cellStyle name="计算 3 2 3 5 6" xfId="11573" xr:uid="{00000000-0005-0000-0000-0000B4400000}"/>
    <cellStyle name="计算 3 2 3 5 7" xfId="10483" xr:uid="{00000000-0005-0000-0000-0000B5400000}"/>
    <cellStyle name="计算 3 2 3 5 8" xfId="21697" xr:uid="{00000000-0005-0000-0000-0000B6400000}"/>
    <cellStyle name="计算 3 2 3 6" xfId="2937" xr:uid="{00000000-0005-0000-0000-0000B7400000}"/>
    <cellStyle name="计算 3 2 3 6 2" xfId="11674" xr:uid="{00000000-0005-0000-0000-0000B8400000}"/>
    <cellStyle name="计算 3 2 3 6 3" xfId="14234" xr:uid="{00000000-0005-0000-0000-0000B9400000}"/>
    <cellStyle name="计算 3 2 3 6 4" xfId="22372" xr:uid="{00000000-0005-0000-0000-0000BA400000}"/>
    <cellStyle name="计算 3 2 3 7" xfId="4527" xr:uid="{00000000-0005-0000-0000-0000BB400000}"/>
    <cellStyle name="计算 3 2 3 7 2" xfId="12841" xr:uid="{00000000-0005-0000-0000-0000BC400000}"/>
    <cellStyle name="计算 3 2 3 7 3" xfId="10408" xr:uid="{00000000-0005-0000-0000-0000BD400000}"/>
    <cellStyle name="计算 3 2 3 7 4" xfId="21094" xr:uid="{00000000-0005-0000-0000-0000BE400000}"/>
    <cellStyle name="计算 3 2 3 8" xfId="6635" xr:uid="{00000000-0005-0000-0000-0000BF400000}"/>
    <cellStyle name="计算 3 2 3 8 2" xfId="14290" xr:uid="{00000000-0005-0000-0000-0000C0400000}"/>
    <cellStyle name="计算 3 2 3 8 3" xfId="17032" xr:uid="{00000000-0005-0000-0000-0000C1400000}"/>
    <cellStyle name="计算 3 2 3 8 4" xfId="20848" xr:uid="{00000000-0005-0000-0000-0000C2400000}"/>
    <cellStyle name="计算 3 2 3 9" xfId="8807" xr:uid="{00000000-0005-0000-0000-0000C3400000}"/>
    <cellStyle name="计算 3 2 3 9 2" xfId="15649" xr:uid="{00000000-0005-0000-0000-0000C4400000}"/>
    <cellStyle name="计算 3 2 3 9 3" xfId="17823" xr:uid="{00000000-0005-0000-0000-0000C5400000}"/>
    <cellStyle name="计算 3 2 3 9 4" xfId="20944" xr:uid="{00000000-0005-0000-0000-0000C6400000}"/>
    <cellStyle name="计算 3 2 4" xfId="1464" xr:uid="{00000000-0005-0000-0000-0000C7400000}"/>
    <cellStyle name="计算 3 2 4 2" xfId="2828" xr:uid="{00000000-0005-0000-0000-0000C8400000}"/>
    <cellStyle name="计算 3 2 4 2 2" xfId="4387" xr:uid="{00000000-0005-0000-0000-0000C9400000}"/>
    <cellStyle name="计算 3 2 4 2 2 2" xfId="12724" xr:uid="{00000000-0005-0000-0000-0000CA400000}"/>
    <cellStyle name="计算 3 2 4 2 2 3" xfId="14430" xr:uid="{00000000-0005-0000-0000-0000CB400000}"/>
    <cellStyle name="计算 3 2 4 2 2 4" xfId="21107" xr:uid="{00000000-0005-0000-0000-0000CC400000}"/>
    <cellStyle name="计算 3 2 4 2 3" xfId="5977" xr:uid="{00000000-0005-0000-0000-0000CD400000}"/>
    <cellStyle name="计算 3 2 4 2 3 2" xfId="13917" xr:uid="{00000000-0005-0000-0000-0000CE400000}"/>
    <cellStyle name="计算 3 2 4 2 3 3" xfId="16959" xr:uid="{00000000-0005-0000-0000-0000CF400000}"/>
    <cellStyle name="计算 3 2 4 2 3 4" xfId="21540" xr:uid="{00000000-0005-0000-0000-0000D0400000}"/>
    <cellStyle name="计算 3 2 4 2 4" xfId="8682" xr:uid="{00000000-0005-0000-0000-0000D1400000}"/>
    <cellStyle name="计算 3 2 4 2 4 2" xfId="15584" xr:uid="{00000000-0005-0000-0000-0000D2400000}"/>
    <cellStyle name="计算 3 2 4 2 4 3" xfId="17733" xr:uid="{00000000-0005-0000-0000-0000D3400000}"/>
    <cellStyle name="计算 3 2 4 2 4 4" xfId="19165" xr:uid="{00000000-0005-0000-0000-0000D4400000}"/>
    <cellStyle name="计算 3 2 4 2 5" xfId="9427" xr:uid="{00000000-0005-0000-0000-0000D5400000}"/>
    <cellStyle name="计算 3 2 4 2 5 2" xfId="16238" xr:uid="{00000000-0005-0000-0000-0000D6400000}"/>
    <cellStyle name="计算 3 2 4 2 5 3" xfId="18329" xr:uid="{00000000-0005-0000-0000-0000D7400000}"/>
    <cellStyle name="计算 3 2 4 2 5 4" xfId="19382" xr:uid="{00000000-0005-0000-0000-0000D8400000}"/>
    <cellStyle name="计算 3 2 4 2 6" xfId="11579" xr:uid="{00000000-0005-0000-0000-0000D9400000}"/>
    <cellStyle name="计算 3 2 4 2 7" xfId="10595" xr:uid="{00000000-0005-0000-0000-0000DA400000}"/>
    <cellStyle name="计算 3 2 4 2 8" xfId="20406" xr:uid="{00000000-0005-0000-0000-0000DB400000}"/>
    <cellStyle name="计算 3 2 4 3" xfId="3450" xr:uid="{00000000-0005-0000-0000-0000DC400000}"/>
    <cellStyle name="计算 3 2 4 3 2" xfId="12097" xr:uid="{00000000-0005-0000-0000-0000DD400000}"/>
    <cellStyle name="计算 3 2 4 3 3" xfId="66" xr:uid="{00000000-0005-0000-0000-0000DE400000}"/>
    <cellStyle name="计算 3 2 4 3 4" xfId="20183" xr:uid="{00000000-0005-0000-0000-0000DF400000}"/>
    <cellStyle name="计算 3 2 4 4" xfId="5040" xr:uid="{00000000-0005-0000-0000-0000E0400000}"/>
    <cellStyle name="计算 3 2 4 4 2" xfId="13263" xr:uid="{00000000-0005-0000-0000-0000E1400000}"/>
    <cellStyle name="计算 3 2 4 4 3" xfId="10583" xr:uid="{00000000-0005-0000-0000-0000E2400000}"/>
    <cellStyle name="计算 3 2 4 4 4" xfId="21904" xr:uid="{00000000-0005-0000-0000-0000E3400000}"/>
    <cellStyle name="计算 3 2 4 5" xfId="7381" xr:uid="{00000000-0005-0000-0000-0000E4400000}"/>
    <cellStyle name="计算 3 2 4 5 2" xfId="14807" xr:uid="{00000000-0005-0000-0000-0000E5400000}"/>
    <cellStyle name="计算 3 2 4 5 3" xfId="17327" xr:uid="{00000000-0005-0000-0000-0000E6400000}"/>
    <cellStyle name="计算 3 2 4 5 4" xfId="21657" xr:uid="{00000000-0005-0000-0000-0000E7400000}"/>
    <cellStyle name="计算 3 2 4 6" xfId="10777" xr:uid="{00000000-0005-0000-0000-0000E8400000}"/>
    <cellStyle name="计算 3 2 4 7" xfId="58" xr:uid="{00000000-0005-0000-0000-0000E9400000}"/>
    <cellStyle name="计算 3 2 4 8" xfId="20793" xr:uid="{00000000-0005-0000-0000-0000EA400000}"/>
    <cellStyle name="计算 3 2 5" xfId="2809" xr:uid="{00000000-0005-0000-0000-0000EB400000}"/>
    <cellStyle name="计算 3 2 5 2" xfId="4368" xr:uid="{00000000-0005-0000-0000-0000EC400000}"/>
    <cellStyle name="计算 3 2 5 2 2" xfId="12705" xr:uid="{00000000-0005-0000-0000-0000ED400000}"/>
    <cellStyle name="计算 3 2 5 2 3" xfId="10084" xr:uid="{00000000-0005-0000-0000-0000EE400000}"/>
    <cellStyle name="计算 3 2 5 2 4" xfId="20467" xr:uid="{00000000-0005-0000-0000-0000EF400000}"/>
    <cellStyle name="计算 3 2 5 3" xfId="5958" xr:uid="{00000000-0005-0000-0000-0000F0400000}"/>
    <cellStyle name="计算 3 2 5 3 2" xfId="13898" xr:uid="{00000000-0005-0000-0000-0000F1400000}"/>
    <cellStyle name="计算 3 2 5 3 3" xfId="16940" xr:uid="{00000000-0005-0000-0000-0000F2400000}"/>
    <cellStyle name="计算 3 2 5 3 4" xfId="19009" xr:uid="{00000000-0005-0000-0000-0000F3400000}"/>
    <cellStyle name="计算 3 2 5 4" xfId="8663" xr:uid="{00000000-0005-0000-0000-0000F4400000}"/>
    <cellStyle name="计算 3 2 5 4 2" xfId="15565" xr:uid="{00000000-0005-0000-0000-0000F5400000}"/>
    <cellStyle name="计算 3 2 5 4 3" xfId="17714" xr:uid="{00000000-0005-0000-0000-0000F6400000}"/>
    <cellStyle name="计算 3 2 5 4 4" xfId="20688" xr:uid="{00000000-0005-0000-0000-0000F7400000}"/>
    <cellStyle name="计算 3 2 5 5" xfId="9408" xr:uid="{00000000-0005-0000-0000-0000F8400000}"/>
    <cellStyle name="计算 3 2 5 5 2" xfId="16219" xr:uid="{00000000-0005-0000-0000-0000F9400000}"/>
    <cellStyle name="计算 3 2 5 5 3" xfId="18310" xr:uid="{00000000-0005-0000-0000-0000FA400000}"/>
    <cellStyle name="计算 3 2 5 5 4" xfId="19172" xr:uid="{00000000-0005-0000-0000-0000FB400000}"/>
    <cellStyle name="计算 3 2 5 6" xfId="11560" xr:uid="{00000000-0005-0000-0000-0000FC400000}"/>
    <cellStyle name="计算 3 2 5 7" xfId="11142" xr:uid="{00000000-0005-0000-0000-0000FD400000}"/>
    <cellStyle name="计算 3 2 5 8" xfId="21050" xr:uid="{00000000-0005-0000-0000-0000FE400000}"/>
    <cellStyle name="计算 3 2 6" xfId="2883" xr:uid="{00000000-0005-0000-0000-0000FF400000}"/>
    <cellStyle name="计算 3 2 6 2" xfId="11621" xr:uid="{00000000-0005-0000-0000-000000410000}"/>
    <cellStyle name="计算 3 2 6 3" xfId="11132" xr:uid="{00000000-0005-0000-0000-000001410000}"/>
    <cellStyle name="计算 3 2 6 4" xfId="21040" xr:uid="{00000000-0005-0000-0000-000002410000}"/>
    <cellStyle name="计算 3 2 7" xfId="4473" xr:uid="{00000000-0005-0000-0000-000003410000}"/>
    <cellStyle name="计算 3 2 7 2" xfId="12788" xr:uid="{00000000-0005-0000-0000-000004410000}"/>
    <cellStyle name="计算 3 2 7 3" xfId="10963" xr:uid="{00000000-0005-0000-0000-000005410000}"/>
    <cellStyle name="计算 3 2 7 4" xfId="21101" xr:uid="{00000000-0005-0000-0000-000006410000}"/>
    <cellStyle name="计算 3 2 8" xfId="6358" xr:uid="{00000000-0005-0000-0000-000007410000}"/>
    <cellStyle name="计算 3 2 8 2" xfId="14149" xr:uid="{00000000-0005-0000-0000-000008410000}"/>
    <cellStyle name="计算 3 2 8 3" xfId="16994" xr:uid="{00000000-0005-0000-0000-000009410000}"/>
    <cellStyle name="计算 3 2 8 4" xfId="19686" xr:uid="{00000000-0005-0000-0000-00000A410000}"/>
    <cellStyle name="计算 3 2 9" xfId="10095" xr:uid="{00000000-0005-0000-0000-00000B410000}"/>
    <cellStyle name="计算 3 3" xfId="619" xr:uid="{00000000-0005-0000-0000-00000C410000}"/>
    <cellStyle name="计算 3 3 10" xfId="10213" xr:uid="{00000000-0005-0000-0000-00000D410000}"/>
    <cellStyle name="计算 3 3 11" xfId="13770" xr:uid="{00000000-0005-0000-0000-00000E410000}"/>
    <cellStyle name="计算 3 3 12" xfId="19892" xr:uid="{00000000-0005-0000-0000-00000F410000}"/>
    <cellStyle name="计算 3 3 2" xfId="696" xr:uid="{00000000-0005-0000-0000-000010410000}"/>
    <cellStyle name="计算 3 3 2 10" xfId="10270" xr:uid="{00000000-0005-0000-0000-000011410000}"/>
    <cellStyle name="计算 3 3 2 11" xfId="13199" xr:uid="{00000000-0005-0000-0000-000012410000}"/>
    <cellStyle name="计算 3 3 2 12" xfId="20524" xr:uid="{00000000-0005-0000-0000-000013410000}"/>
    <cellStyle name="计算 3 3 2 2" xfId="781" xr:uid="{00000000-0005-0000-0000-000014410000}"/>
    <cellStyle name="计算 3 3 2 2 2" xfId="1476" xr:uid="{00000000-0005-0000-0000-000015410000}"/>
    <cellStyle name="计算 3 3 2 2 2 2" xfId="2832" xr:uid="{00000000-0005-0000-0000-000016410000}"/>
    <cellStyle name="计算 3 3 2 2 2 2 2" xfId="4391" xr:uid="{00000000-0005-0000-0000-000017410000}"/>
    <cellStyle name="计算 3 3 2 2 2 2 2 2" xfId="12728" xr:uid="{00000000-0005-0000-0000-000018410000}"/>
    <cellStyle name="计算 3 3 2 2 2 2 2 3" xfId="13382" xr:uid="{00000000-0005-0000-0000-000019410000}"/>
    <cellStyle name="计算 3 3 2 2 2 2 2 4" xfId="21849" xr:uid="{00000000-0005-0000-0000-00001A410000}"/>
    <cellStyle name="计算 3 3 2 2 2 2 3" xfId="5981" xr:uid="{00000000-0005-0000-0000-00001B410000}"/>
    <cellStyle name="计算 3 3 2 2 2 2 3 2" xfId="13921" xr:uid="{00000000-0005-0000-0000-00001C410000}"/>
    <cellStyle name="计算 3 3 2 2 2 2 3 3" xfId="16963" xr:uid="{00000000-0005-0000-0000-00001D410000}"/>
    <cellStyle name="计算 3 3 2 2 2 2 3 4" xfId="21513" xr:uid="{00000000-0005-0000-0000-00001E410000}"/>
    <cellStyle name="计算 3 3 2 2 2 2 4" xfId="8686" xr:uid="{00000000-0005-0000-0000-00001F410000}"/>
    <cellStyle name="计算 3 3 2 2 2 2 4 2" xfId="15588" xr:uid="{00000000-0005-0000-0000-000020410000}"/>
    <cellStyle name="计算 3 3 2 2 2 2 4 3" xfId="17737" xr:uid="{00000000-0005-0000-0000-000021410000}"/>
    <cellStyle name="计算 3 3 2 2 2 2 4 4" xfId="22038" xr:uid="{00000000-0005-0000-0000-000022410000}"/>
    <cellStyle name="计算 3 3 2 2 2 2 5" xfId="9431" xr:uid="{00000000-0005-0000-0000-000023410000}"/>
    <cellStyle name="计算 3 3 2 2 2 2 5 2" xfId="16242" xr:uid="{00000000-0005-0000-0000-000024410000}"/>
    <cellStyle name="计算 3 3 2 2 2 2 5 3" xfId="18333" xr:uid="{00000000-0005-0000-0000-000025410000}"/>
    <cellStyle name="计算 3 3 2 2 2 2 5 4" xfId="21956" xr:uid="{00000000-0005-0000-0000-000026410000}"/>
    <cellStyle name="计算 3 3 2 2 2 2 6" xfId="11583" xr:uid="{00000000-0005-0000-0000-000027410000}"/>
    <cellStyle name="计算 3 3 2 2 2 2 7" xfId="11770" xr:uid="{00000000-0005-0000-0000-000028410000}"/>
    <cellStyle name="计算 3 3 2 2 2 2 8" xfId="19075" xr:uid="{00000000-0005-0000-0000-000029410000}"/>
    <cellStyle name="计算 3 3 2 2 2 3" xfId="3462" xr:uid="{00000000-0005-0000-0000-00002A410000}"/>
    <cellStyle name="计算 3 3 2 2 2 3 2" xfId="12109" xr:uid="{00000000-0005-0000-0000-00002B410000}"/>
    <cellStyle name="计算 3 3 2 2 2 3 3" xfId="10375" xr:uid="{00000000-0005-0000-0000-00002C410000}"/>
    <cellStyle name="计算 3 3 2 2 2 3 4" xfId="22639" xr:uid="{00000000-0005-0000-0000-00002D410000}"/>
    <cellStyle name="计算 3 3 2 2 2 4" xfId="5052" xr:uid="{00000000-0005-0000-0000-00002E410000}"/>
    <cellStyle name="计算 3 3 2 2 2 4 2" xfId="13275" xr:uid="{00000000-0005-0000-0000-00002F410000}"/>
    <cellStyle name="计算 3 3 2 2 2 4 3" xfId="10911" xr:uid="{00000000-0005-0000-0000-000030410000}"/>
    <cellStyle name="计算 3 3 2 2 2 4 4" xfId="21705" xr:uid="{00000000-0005-0000-0000-000031410000}"/>
    <cellStyle name="计算 3 3 2 2 2 5" xfId="7393" xr:uid="{00000000-0005-0000-0000-000032410000}"/>
    <cellStyle name="计算 3 3 2 2 2 5 2" xfId="14819" xr:uid="{00000000-0005-0000-0000-000033410000}"/>
    <cellStyle name="计算 3 3 2 2 2 5 3" xfId="17339" xr:uid="{00000000-0005-0000-0000-000034410000}"/>
    <cellStyle name="计算 3 3 2 2 2 5 4" xfId="21572" xr:uid="{00000000-0005-0000-0000-000035410000}"/>
    <cellStyle name="计算 3 3 2 2 2 6" xfId="10789" xr:uid="{00000000-0005-0000-0000-000036410000}"/>
    <cellStyle name="计算 3 3 2 2 2 7" xfId="15235" xr:uid="{00000000-0005-0000-0000-000037410000}"/>
    <cellStyle name="计算 3 3 2 2 2 8" xfId="22287" xr:uid="{00000000-0005-0000-0000-000038410000}"/>
    <cellStyle name="计算 3 3 2 2 3" xfId="2831" xr:uid="{00000000-0005-0000-0000-000039410000}"/>
    <cellStyle name="计算 3 3 2 2 3 2" xfId="4390" xr:uid="{00000000-0005-0000-0000-00003A410000}"/>
    <cellStyle name="计算 3 3 2 2 3 2 2" xfId="12727" xr:uid="{00000000-0005-0000-0000-00003B410000}"/>
    <cellStyle name="计算 3 3 2 2 3 2 3" xfId="14996" xr:uid="{00000000-0005-0000-0000-00003C410000}"/>
    <cellStyle name="计算 3 3 2 2 3 2 4" xfId="19480" xr:uid="{00000000-0005-0000-0000-00003D410000}"/>
    <cellStyle name="计算 3 3 2 2 3 3" xfId="5980" xr:uid="{00000000-0005-0000-0000-00003E410000}"/>
    <cellStyle name="计算 3 3 2 2 3 3 2" xfId="13920" xr:uid="{00000000-0005-0000-0000-00003F410000}"/>
    <cellStyle name="计算 3 3 2 2 3 3 3" xfId="16962" xr:uid="{00000000-0005-0000-0000-000040410000}"/>
    <cellStyle name="计算 3 3 2 2 3 3 4" xfId="19086" xr:uid="{00000000-0005-0000-0000-000041410000}"/>
    <cellStyle name="计算 3 3 2 2 3 4" xfId="8685" xr:uid="{00000000-0005-0000-0000-000042410000}"/>
    <cellStyle name="计算 3 3 2 2 3 4 2" xfId="15587" xr:uid="{00000000-0005-0000-0000-000043410000}"/>
    <cellStyle name="计算 3 3 2 2 3 4 3" xfId="17736" xr:uid="{00000000-0005-0000-0000-000044410000}"/>
    <cellStyle name="计算 3 3 2 2 3 4 4" xfId="21327" xr:uid="{00000000-0005-0000-0000-000045410000}"/>
    <cellStyle name="计算 3 3 2 2 3 5" xfId="9430" xr:uid="{00000000-0005-0000-0000-000046410000}"/>
    <cellStyle name="计算 3 3 2 2 3 5 2" xfId="16241" xr:uid="{00000000-0005-0000-0000-000047410000}"/>
    <cellStyle name="计算 3 3 2 2 3 5 3" xfId="18332" xr:uid="{00000000-0005-0000-0000-000048410000}"/>
    <cellStyle name="计算 3 3 2 2 3 5 4" xfId="20109" xr:uid="{00000000-0005-0000-0000-000049410000}"/>
    <cellStyle name="计算 3 3 2 2 3 6" xfId="11582" xr:uid="{00000000-0005-0000-0000-00004A410000}"/>
    <cellStyle name="计算 3 3 2 2 3 7" xfId="12761" xr:uid="{00000000-0005-0000-0000-00004B410000}"/>
    <cellStyle name="计算 3 3 2 2 3 8" xfId="19106" xr:uid="{00000000-0005-0000-0000-00004C410000}"/>
    <cellStyle name="计算 3 3 2 2 4" xfId="3026" xr:uid="{00000000-0005-0000-0000-00004D410000}"/>
    <cellStyle name="计算 3 3 2 2 4 2" xfId="11763" xr:uid="{00000000-0005-0000-0000-00004E410000}"/>
    <cellStyle name="计算 3 3 2 2 4 3" xfId="14463" xr:uid="{00000000-0005-0000-0000-00004F410000}"/>
    <cellStyle name="计算 3 3 2 2 4 4" xfId="22666" xr:uid="{00000000-0005-0000-0000-000050410000}"/>
    <cellStyle name="计算 3 3 2 2 5" xfId="4616" xr:uid="{00000000-0005-0000-0000-000051410000}"/>
    <cellStyle name="计算 3 3 2 2 5 2" xfId="12930" xr:uid="{00000000-0005-0000-0000-000052410000}"/>
    <cellStyle name="计算 3 3 2 2 5 3" xfId="14974" xr:uid="{00000000-0005-0000-0000-000053410000}"/>
    <cellStyle name="计算 3 3 2 2 5 4" xfId="19804" xr:uid="{00000000-0005-0000-0000-000054410000}"/>
    <cellStyle name="计算 3 3 2 2 6" xfId="6735" xr:uid="{00000000-0005-0000-0000-000055410000}"/>
    <cellStyle name="计算 3 3 2 2 6 2" xfId="14378" xr:uid="{00000000-0005-0000-0000-000056410000}"/>
    <cellStyle name="计算 3 3 2 2 6 3" xfId="17104" xr:uid="{00000000-0005-0000-0000-000057410000}"/>
    <cellStyle name="计算 3 3 2 2 6 4" xfId="19675" xr:uid="{00000000-0005-0000-0000-000058410000}"/>
    <cellStyle name="计算 3 3 2 2 7" xfId="10340" xr:uid="{00000000-0005-0000-0000-000059410000}"/>
    <cellStyle name="计算 3 3 2 2 8" xfId="11415" xr:uid="{00000000-0005-0000-0000-00005A410000}"/>
    <cellStyle name="计算 3 3 2 2 9" xfId="22311" xr:uid="{00000000-0005-0000-0000-00005B410000}"/>
    <cellStyle name="计算 3 3 2 3" xfId="1129" xr:uid="{00000000-0005-0000-0000-00005C410000}"/>
    <cellStyle name="计算 3 3 2 3 2" xfId="1477" xr:uid="{00000000-0005-0000-0000-00005D410000}"/>
    <cellStyle name="计算 3 3 2 3 2 2" xfId="2834" xr:uid="{00000000-0005-0000-0000-00005E410000}"/>
    <cellStyle name="计算 3 3 2 3 2 2 2" xfId="4393" xr:uid="{00000000-0005-0000-0000-00005F410000}"/>
    <cellStyle name="计算 3 3 2 3 2 2 2 2" xfId="12730" xr:uid="{00000000-0005-0000-0000-000060410000}"/>
    <cellStyle name="计算 3 3 2 3 2 2 2 3" xfId="10968" xr:uid="{00000000-0005-0000-0000-000061410000}"/>
    <cellStyle name="计算 3 3 2 3 2 2 2 4" xfId="21106" xr:uid="{00000000-0005-0000-0000-000062410000}"/>
    <cellStyle name="计算 3 3 2 3 2 2 3" xfId="5983" xr:uid="{00000000-0005-0000-0000-000063410000}"/>
    <cellStyle name="计算 3 3 2 3 2 2 3 2" xfId="13923" xr:uid="{00000000-0005-0000-0000-000064410000}"/>
    <cellStyle name="计算 3 3 2 3 2 2 3 3" xfId="16965" xr:uid="{00000000-0005-0000-0000-000065410000}"/>
    <cellStyle name="计算 3 3 2 3 2 2 3 4" xfId="19071" xr:uid="{00000000-0005-0000-0000-000066410000}"/>
    <cellStyle name="计算 3 3 2 3 2 2 4" xfId="8688" xr:uid="{00000000-0005-0000-0000-000067410000}"/>
    <cellStyle name="计算 3 3 2 3 2 2 4 2" xfId="15590" xr:uid="{00000000-0005-0000-0000-000068410000}"/>
    <cellStyle name="计算 3 3 2 3 2 2 4 3" xfId="17739" xr:uid="{00000000-0005-0000-0000-000069410000}"/>
    <cellStyle name="计算 3 3 2 3 2 2 4 4" xfId="20318" xr:uid="{00000000-0005-0000-0000-00006A410000}"/>
    <cellStyle name="计算 3 3 2 3 2 2 5" xfId="9433" xr:uid="{00000000-0005-0000-0000-00006B410000}"/>
    <cellStyle name="计算 3 3 2 3 2 2 5 2" xfId="16244" xr:uid="{00000000-0005-0000-0000-00006C410000}"/>
    <cellStyle name="计算 3 3 2 3 2 2 5 3" xfId="18335" xr:uid="{00000000-0005-0000-0000-00006D410000}"/>
    <cellStyle name="计算 3 3 2 3 2 2 5 4" xfId="20232" xr:uid="{00000000-0005-0000-0000-00006E410000}"/>
    <cellStyle name="计算 3 3 2 3 2 2 6" xfId="11585" xr:uid="{00000000-0005-0000-0000-00006F410000}"/>
    <cellStyle name="计算 3 3 2 3 2 2 7" xfId="11139" xr:uid="{00000000-0005-0000-0000-000070410000}"/>
    <cellStyle name="计算 3 3 2 3 2 2 8" xfId="20630" xr:uid="{00000000-0005-0000-0000-000071410000}"/>
    <cellStyle name="计算 3 3 2 3 2 3" xfId="3463" xr:uid="{00000000-0005-0000-0000-000072410000}"/>
    <cellStyle name="计算 3 3 2 3 2 3 2" xfId="12110" xr:uid="{00000000-0005-0000-0000-000073410000}"/>
    <cellStyle name="计算 3 3 2 3 2 3 3" xfId="14409" xr:uid="{00000000-0005-0000-0000-000074410000}"/>
    <cellStyle name="计算 3 3 2 3 2 3 4" xfId="22357" xr:uid="{00000000-0005-0000-0000-000075410000}"/>
    <cellStyle name="计算 3 3 2 3 2 4" xfId="5053" xr:uid="{00000000-0005-0000-0000-000076410000}"/>
    <cellStyle name="计算 3 3 2 3 2 4 2" xfId="13276" xr:uid="{00000000-0005-0000-0000-000077410000}"/>
    <cellStyle name="计算 3 3 2 3 2 4 3" xfId="10414" xr:uid="{00000000-0005-0000-0000-000078410000}"/>
    <cellStyle name="计算 3 3 2 3 2 4 4" xfId="20770" xr:uid="{00000000-0005-0000-0000-000079410000}"/>
    <cellStyle name="计算 3 3 2 3 2 5" xfId="7394" xr:uid="{00000000-0005-0000-0000-00007A410000}"/>
    <cellStyle name="计算 3 3 2 3 2 5 2" xfId="14820" xr:uid="{00000000-0005-0000-0000-00007B410000}"/>
    <cellStyle name="计算 3 3 2 3 2 5 3" xfId="17340" xr:uid="{00000000-0005-0000-0000-00007C410000}"/>
    <cellStyle name="计算 3 3 2 3 2 5 4" xfId="22718" xr:uid="{00000000-0005-0000-0000-00007D410000}"/>
    <cellStyle name="计算 3 3 2 3 2 6" xfId="10790" xr:uid="{00000000-0005-0000-0000-00007E410000}"/>
    <cellStyle name="计算 3 3 2 3 2 7" xfId="11221" xr:uid="{00000000-0005-0000-0000-00007F410000}"/>
    <cellStyle name="计算 3 3 2 3 2 8" xfId="21143" xr:uid="{00000000-0005-0000-0000-000080410000}"/>
    <cellStyle name="计算 3 3 2 3 3" xfId="2833" xr:uid="{00000000-0005-0000-0000-000081410000}"/>
    <cellStyle name="计算 3 3 2 3 3 2" xfId="4392" xr:uid="{00000000-0005-0000-0000-000082410000}"/>
    <cellStyle name="计算 3 3 2 3 3 2 2" xfId="12729" xr:uid="{00000000-0005-0000-0000-000083410000}"/>
    <cellStyle name="计算 3 3 2 3 3 2 3" xfId="12215" xr:uid="{00000000-0005-0000-0000-000084410000}"/>
    <cellStyle name="计算 3 3 2 3 3 2 4" xfId="22250" xr:uid="{00000000-0005-0000-0000-000085410000}"/>
    <cellStyle name="计算 3 3 2 3 3 3" xfId="5982" xr:uid="{00000000-0005-0000-0000-000086410000}"/>
    <cellStyle name="计算 3 3 2 3 3 3 2" xfId="13922" xr:uid="{00000000-0005-0000-0000-000087410000}"/>
    <cellStyle name="计算 3 3 2 3 3 3 3" xfId="16964" xr:uid="{00000000-0005-0000-0000-000088410000}"/>
    <cellStyle name="计算 3 3 2 3 3 3 4" xfId="21518" xr:uid="{00000000-0005-0000-0000-000089410000}"/>
    <cellStyle name="计算 3 3 2 3 3 4" xfId="8687" xr:uid="{00000000-0005-0000-0000-00008A410000}"/>
    <cellStyle name="计算 3 3 2 3 3 4 2" xfId="15589" xr:uid="{00000000-0005-0000-0000-00008B410000}"/>
    <cellStyle name="计算 3 3 2 3 3 4 3" xfId="17738" xr:uid="{00000000-0005-0000-0000-00008C410000}"/>
    <cellStyle name="计算 3 3 2 3 3 4 4" xfId="20958" xr:uid="{00000000-0005-0000-0000-00008D410000}"/>
    <cellStyle name="计算 3 3 2 3 3 5" xfId="9432" xr:uid="{00000000-0005-0000-0000-00008E410000}"/>
    <cellStyle name="计算 3 3 2 3 3 5 2" xfId="16243" xr:uid="{00000000-0005-0000-0000-00008F410000}"/>
    <cellStyle name="计算 3 3 2 3 3 5 3" xfId="18334" xr:uid="{00000000-0005-0000-0000-000090410000}"/>
    <cellStyle name="计算 3 3 2 3 3 5 4" xfId="20875" xr:uid="{00000000-0005-0000-0000-000091410000}"/>
    <cellStyle name="计算 3 3 2 3 3 6" xfId="11584" xr:uid="{00000000-0005-0000-0000-000092410000}"/>
    <cellStyle name="计算 3 3 2 3 3 7" xfId="15153" xr:uid="{00000000-0005-0000-0000-000093410000}"/>
    <cellStyle name="计算 3 3 2 3 3 8" xfId="21501" xr:uid="{00000000-0005-0000-0000-000094410000}"/>
    <cellStyle name="计算 3 3 2 3 4" xfId="3198" xr:uid="{00000000-0005-0000-0000-000095410000}"/>
    <cellStyle name="计算 3 3 2 3 4 2" xfId="11912" xr:uid="{00000000-0005-0000-0000-000096410000}"/>
    <cellStyle name="计算 3 3 2 3 4 3" xfId="10039" xr:uid="{00000000-0005-0000-0000-000097410000}"/>
    <cellStyle name="计算 3 3 2 3 4 4" xfId="21237" xr:uid="{00000000-0005-0000-0000-000098410000}"/>
    <cellStyle name="计算 3 3 2 3 5" xfId="4788" xr:uid="{00000000-0005-0000-0000-000099410000}"/>
    <cellStyle name="计算 3 3 2 3 5 2" xfId="13077" xr:uid="{00000000-0005-0000-0000-00009A410000}"/>
    <cellStyle name="计算 3 3 2 3 5 3" xfId="12971" xr:uid="{00000000-0005-0000-0000-00009B410000}"/>
    <cellStyle name="计算 3 3 2 3 5 4" xfId="19791" xr:uid="{00000000-0005-0000-0000-00009C410000}"/>
    <cellStyle name="计算 3 3 2 3 6" xfId="7049" xr:uid="{00000000-0005-0000-0000-00009D410000}"/>
    <cellStyle name="计算 3 3 2 3 6 2" xfId="14590" xr:uid="{00000000-0005-0000-0000-00009E410000}"/>
    <cellStyle name="计算 3 3 2 3 6 3" xfId="17169" xr:uid="{00000000-0005-0000-0000-00009F410000}"/>
    <cellStyle name="计算 3 3 2 3 6 4" xfId="20085" xr:uid="{00000000-0005-0000-0000-0000A0410000}"/>
    <cellStyle name="计算 3 3 2 3 7" xfId="10555" xr:uid="{00000000-0005-0000-0000-0000A1410000}"/>
    <cellStyle name="计算 3 3 2 3 8" xfId="14856" xr:uid="{00000000-0005-0000-0000-0000A2410000}"/>
    <cellStyle name="计算 3 3 2 3 9" xfId="20000" xr:uid="{00000000-0005-0000-0000-0000A3410000}"/>
    <cellStyle name="计算 3 3 2 4" xfId="1475" xr:uid="{00000000-0005-0000-0000-0000A4410000}"/>
    <cellStyle name="计算 3 3 2 4 2" xfId="2835" xr:uid="{00000000-0005-0000-0000-0000A5410000}"/>
    <cellStyle name="计算 3 3 2 4 2 2" xfId="4394" xr:uid="{00000000-0005-0000-0000-0000A6410000}"/>
    <cellStyle name="计算 3 3 2 4 2 2 2" xfId="12731" xr:uid="{00000000-0005-0000-0000-0000A7410000}"/>
    <cellStyle name="计算 3 3 2 4 2 2 3" xfId="10395" xr:uid="{00000000-0005-0000-0000-0000A8410000}"/>
    <cellStyle name="计算 3 3 2 4 2 2 4" xfId="20464" xr:uid="{00000000-0005-0000-0000-0000A9410000}"/>
    <cellStyle name="计算 3 3 2 4 2 3" xfId="5984" xr:uid="{00000000-0005-0000-0000-0000AA410000}"/>
    <cellStyle name="计算 3 3 2 4 2 3 2" xfId="13924" xr:uid="{00000000-0005-0000-0000-0000AB410000}"/>
    <cellStyle name="计算 3 3 2 4 2 3 3" xfId="16966" xr:uid="{00000000-0005-0000-0000-0000AC410000}"/>
    <cellStyle name="计算 3 3 2 4 2 3 4" xfId="19066" xr:uid="{00000000-0005-0000-0000-0000AD410000}"/>
    <cellStyle name="计算 3 3 2 4 2 4" xfId="8689" xr:uid="{00000000-0005-0000-0000-0000AE410000}"/>
    <cellStyle name="计算 3 3 2 4 2 4 2" xfId="15591" xr:uid="{00000000-0005-0000-0000-0000AF410000}"/>
    <cellStyle name="计算 3 3 2 4 2 4 3" xfId="17740" xr:uid="{00000000-0005-0000-0000-0000B0410000}"/>
    <cellStyle name="计算 3 3 2 4 2 4 4" xfId="19605" xr:uid="{00000000-0005-0000-0000-0000B1410000}"/>
    <cellStyle name="计算 3 3 2 4 2 5" xfId="9434" xr:uid="{00000000-0005-0000-0000-0000B2410000}"/>
    <cellStyle name="计算 3 3 2 4 2 5 2" xfId="16245" xr:uid="{00000000-0005-0000-0000-0000B3410000}"/>
    <cellStyle name="计算 3 3 2 4 2 5 3" xfId="18336" xr:uid="{00000000-0005-0000-0000-0000B4410000}"/>
    <cellStyle name="计算 3 3 2 4 2 5 4" xfId="19521" xr:uid="{00000000-0005-0000-0000-0000B5410000}"/>
    <cellStyle name="计算 3 3 2 4 2 6" xfId="11586" xr:uid="{00000000-0005-0000-0000-0000B6410000}"/>
    <cellStyle name="计算 3 3 2 4 2 7" xfId="15152" xr:uid="{00000000-0005-0000-0000-0000B7410000}"/>
    <cellStyle name="计算 3 3 2 4 2 8" xfId="19993" xr:uid="{00000000-0005-0000-0000-0000B8410000}"/>
    <cellStyle name="计算 3 3 2 4 3" xfId="3461" xr:uid="{00000000-0005-0000-0000-0000B9410000}"/>
    <cellStyle name="计算 3 3 2 4 3 2" xfId="12108" xr:uid="{00000000-0005-0000-0000-0000BA410000}"/>
    <cellStyle name="计算 3 3 2 4 3 3" xfId="14411" xr:uid="{00000000-0005-0000-0000-0000BB410000}"/>
    <cellStyle name="计算 3 3 2 4 3 4" xfId="20015" xr:uid="{00000000-0005-0000-0000-0000BC410000}"/>
    <cellStyle name="计算 3 3 2 4 4" xfId="5051" xr:uid="{00000000-0005-0000-0000-0000BD410000}"/>
    <cellStyle name="计算 3 3 2 4 4 2" xfId="13274" xr:uid="{00000000-0005-0000-0000-0000BE410000}"/>
    <cellStyle name="计算 3 3 2 4 4 3" xfId="12157" xr:uid="{00000000-0005-0000-0000-0000BF410000}"/>
    <cellStyle name="计算 3 3 2 4 4 4" xfId="19409" xr:uid="{00000000-0005-0000-0000-0000C0410000}"/>
    <cellStyle name="计算 3 3 2 4 5" xfId="7392" xr:uid="{00000000-0005-0000-0000-0000C1410000}"/>
    <cellStyle name="计算 3 3 2 4 5 2" xfId="14818" xr:uid="{00000000-0005-0000-0000-0000C2410000}"/>
    <cellStyle name="计算 3 3 2 4 5 3" xfId="17338" xr:uid="{00000000-0005-0000-0000-0000C3410000}"/>
    <cellStyle name="计算 3 3 2 4 5 4" xfId="22482" xr:uid="{00000000-0005-0000-0000-0000C4410000}"/>
    <cellStyle name="计算 3 3 2 4 6" xfId="10788" xr:uid="{00000000-0005-0000-0000-0000C5410000}"/>
    <cellStyle name="计算 3 3 2 4 7" xfId="14850" xr:uid="{00000000-0005-0000-0000-0000C6410000}"/>
    <cellStyle name="计算 3 3 2 4 8" xfId="22605" xr:uid="{00000000-0005-0000-0000-0000C7410000}"/>
    <cellStyle name="计算 3 3 2 5" xfId="2830" xr:uid="{00000000-0005-0000-0000-0000C8410000}"/>
    <cellStyle name="计算 3 3 2 5 2" xfId="4389" xr:uid="{00000000-0005-0000-0000-0000C9410000}"/>
    <cellStyle name="计算 3 3 2 5 2 2" xfId="12726" xr:uid="{00000000-0005-0000-0000-0000CA410000}"/>
    <cellStyle name="计算 3 3 2 5 2 3" xfId="11798" xr:uid="{00000000-0005-0000-0000-0000CB410000}"/>
    <cellStyle name="计算 3 3 2 5 2 4" xfId="19827" xr:uid="{00000000-0005-0000-0000-0000CC410000}"/>
    <cellStyle name="计算 3 3 2 5 3" xfId="5979" xr:uid="{00000000-0005-0000-0000-0000CD410000}"/>
    <cellStyle name="计算 3 3 2 5 3 2" xfId="13919" xr:uid="{00000000-0005-0000-0000-0000CE410000}"/>
    <cellStyle name="计算 3 3 2 5 3 3" xfId="16961" xr:uid="{00000000-0005-0000-0000-0000CF410000}"/>
    <cellStyle name="计算 3 3 2 5 3 4" xfId="21530" xr:uid="{00000000-0005-0000-0000-0000D0410000}"/>
    <cellStyle name="计算 3 3 2 5 4" xfId="8684" xr:uid="{00000000-0005-0000-0000-0000D1410000}"/>
    <cellStyle name="计算 3 3 2 5 4 2" xfId="15586" xr:uid="{00000000-0005-0000-0000-0000D2410000}"/>
    <cellStyle name="计算 3 3 2 5 4 3" xfId="17735" xr:uid="{00000000-0005-0000-0000-0000D3410000}"/>
    <cellStyle name="计算 3 3 2 5 4 4" xfId="18852" xr:uid="{00000000-0005-0000-0000-0000D4410000}"/>
    <cellStyle name="计算 3 3 2 5 5" xfId="9429" xr:uid="{00000000-0005-0000-0000-0000D5410000}"/>
    <cellStyle name="计算 3 3 2 5 5 2" xfId="16240" xr:uid="{00000000-0005-0000-0000-0000D6410000}"/>
    <cellStyle name="计算 3 3 2 5 5 3" xfId="18331" xr:uid="{00000000-0005-0000-0000-0000D7410000}"/>
    <cellStyle name="计算 3 3 2 5 5 4" xfId="20751" xr:uid="{00000000-0005-0000-0000-0000D8410000}"/>
    <cellStyle name="计算 3 3 2 5 6" xfId="11581" xr:uid="{00000000-0005-0000-0000-0000D9410000}"/>
    <cellStyle name="计算 3 3 2 5 7" xfId="12937" xr:uid="{00000000-0005-0000-0000-0000DA410000}"/>
    <cellStyle name="计算 3 3 2 5 8" xfId="19264" xr:uid="{00000000-0005-0000-0000-0000DB410000}"/>
    <cellStyle name="计算 3 3 2 6" xfId="2957" xr:uid="{00000000-0005-0000-0000-0000DC410000}"/>
    <cellStyle name="计算 3 3 2 6 2" xfId="11694" xr:uid="{00000000-0005-0000-0000-0000DD410000}"/>
    <cellStyle name="计算 3 3 2 6 3" xfId="15135" xr:uid="{00000000-0005-0000-0000-0000DE410000}"/>
    <cellStyle name="计算 3 3 2 6 4" xfId="19974" xr:uid="{00000000-0005-0000-0000-0000DF410000}"/>
    <cellStyle name="计算 3 3 2 7" xfId="4547" xr:uid="{00000000-0005-0000-0000-0000E0410000}"/>
    <cellStyle name="计算 3 3 2 7 2" xfId="12861" xr:uid="{00000000-0005-0000-0000-0000E1410000}"/>
    <cellStyle name="计算 3 3 2 7 3" xfId="14433" xr:uid="{00000000-0005-0000-0000-0000E2410000}"/>
    <cellStyle name="计算 3 3 2 7 4" xfId="21092" xr:uid="{00000000-0005-0000-0000-0000E3410000}"/>
    <cellStyle name="计算 3 3 2 8" xfId="6658" xr:uid="{00000000-0005-0000-0000-0000E4410000}"/>
    <cellStyle name="计算 3 3 2 8 2" xfId="14310" xr:uid="{00000000-0005-0000-0000-0000E5410000}"/>
    <cellStyle name="计算 3 3 2 8 3" xfId="17048" xr:uid="{00000000-0005-0000-0000-0000E6410000}"/>
    <cellStyle name="计算 3 3 2 8 4" xfId="20675" xr:uid="{00000000-0005-0000-0000-0000E7410000}"/>
    <cellStyle name="计算 3 3 2 9" xfId="8827" xr:uid="{00000000-0005-0000-0000-0000E8410000}"/>
    <cellStyle name="计算 3 3 2 9 2" xfId="15668" xr:uid="{00000000-0005-0000-0000-0000E9410000}"/>
    <cellStyle name="计算 3 3 2 9 3" xfId="17840" xr:uid="{00000000-0005-0000-0000-0000EA410000}"/>
    <cellStyle name="计算 3 3 2 9 4" xfId="20307" xr:uid="{00000000-0005-0000-0000-0000EB410000}"/>
    <cellStyle name="计算 3 3 3" xfId="744" xr:uid="{00000000-0005-0000-0000-0000EC410000}"/>
    <cellStyle name="计算 3 3 3 2" xfId="1478" xr:uid="{00000000-0005-0000-0000-0000ED410000}"/>
    <cellStyle name="计算 3 3 3 2 2" xfId="2837" xr:uid="{00000000-0005-0000-0000-0000EE410000}"/>
    <cellStyle name="计算 3 3 3 2 2 2" xfId="4396" xr:uid="{00000000-0005-0000-0000-0000EF410000}"/>
    <cellStyle name="计算 3 3 3 2 2 2 2" xfId="12733" xr:uid="{00000000-0005-0000-0000-0000F0410000}"/>
    <cellStyle name="计算 3 3 3 2 2 2 3" xfId="14994" xr:uid="{00000000-0005-0000-0000-0000F1410000}"/>
    <cellStyle name="计算 3 3 3 2 2 2 4" xfId="19420" xr:uid="{00000000-0005-0000-0000-0000F2410000}"/>
    <cellStyle name="计算 3 3 3 2 2 3" xfId="5986" xr:uid="{00000000-0005-0000-0000-0000F3410000}"/>
    <cellStyle name="计算 3 3 3 2 2 3 2" xfId="13926" xr:uid="{00000000-0005-0000-0000-0000F4410000}"/>
    <cellStyle name="计算 3 3 3 2 2 3 3" xfId="16968" xr:uid="{00000000-0005-0000-0000-0000F5410000}"/>
    <cellStyle name="计算 3 3 3 2 2 3 4" xfId="19046" xr:uid="{00000000-0005-0000-0000-0000F6410000}"/>
    <cellStyle name="计算 3 3 3 2 2 4" xfId="8691" xr:uid="{00000000-0005-0000-0000-0000F7410000}"/>
    <cellStyle name="计算 3 3 3 2 2 4 2" xfId="15593" xr:uid="{00000000-0005-0000-0000-0000F8410000}"/>
    <cellStyle name="计算 3 3 3 2 2 4 3" xfId="17742" xr:uid="{00000000-0005-0000-0000-0000F9410000}"/>
    <cellStyle name="计算 3 3 3 2 2 4 4" xfId="22041" xr:uid="{00000000-0005-0000-0000-0000FA410000}"/>
    <cellStyle name="计算 3 3 3 2 2 5" xfId="9436" xr:uid="{00000000-0005-0000-0000-0000FB410000}"/>
    <cellStyle name="计算 3 3 3 2 2 5 2" xfId="16247" xr:uid="{00000000-0005-0000-0000-0000FC410000}"/>
    <cellStyle name="计算 3 3 3 2 2 5 3" xfId="18338" xr:uid="{00000000-0005-0000-0000-0000FD410000}"/>
    <cellStyle name="计算 3 3 3 2 2 5 4" xfId="21384" xr:uid="{00000000-0005-0000-0000-0000FE410000}"/>
    <cellStyle name="计算 3 3 3 2 2 6" xfId="11588" xr:uid="{00000000-0005-0000-0000-0000FF410000}"/>
    <cellStyle name="计算 3 3 3 2 2 7" xfId="15145" xr:uid="{00000000-0005-0000-0000-000000420000}"/>
    <cellStyle name="计算 3 3 3 2 2 8" xfId="22161" xr:uid="{00000000-0005-0000-0000-000001420000}"/>
    <cellStyle name="计算 3 3 3 2 3" xfId="3464" xr:uid="{00000000-0005-0000-0000-000002420000}"/>
    <cellStyle name="计算 3 3 3 2 3 2" xfId="12111" xr:uid="{00000000-0005-0000-0000-000003420000}"/>
    <cellStyle name="计算 3 3 3 2 3 3" xfId="10373" xr:uid="{00000000-0005-0000-0000-000004420000}"/>
    <cellStyle name="计算 3 3 3 2 3 4" xfId="21214" xr:uid="{00000000-0005-0000-0000-000005420000}"/>
    <cellStyle name="计算 3 3 3 2 4" xfId="5054" xr:uid="{00000000-0005-0000-0000-000006420000}"/>
    <cellStyle name="计算 3 3 3 2 4 2" xfId="13277" xr:uid="{00000000-0005-0000-0000-000007420000}"/>
    <cellStyle name="计算 3 3 3 2 4 3" xfId="10074" xr:uid="{00000000-0005-0000-0000-000008420000}"/>
    <cellStyle name="计算 3 3 3 2 4 4" xfId="20127" xr:uid="{00000000-0005-0000-0000-000009420000}"/>
    <cellStyle name="计算 3 3 3 2 5" xfId="7395" xr:uid="{00000000-0005-0000-0000-00000A420000}"/>
    <cellStyle name="计算 3 3 3 2 5 2" xfId="14821" xr:uid="{00000000-0005-0000-0000-00000B420000}"/>
    <cellStyle name="计算 3 3 3 2 5 3" xfId="17341" xr:uid="{00000000-0005-0000-0000-00000C420000}"/>
    <cellStyle name="计算 3 3 3 2 5 4" xfId="20677" xr:uid="{00000000-0005-0000-0000-00000D420000}"/>
    <cellStyle name="计算 3 3 3 2 6" xfId="10791" xr:uid="{00000000-0005-0000-0000-00000E420000}"/>
    <cellStyle name="计算 3 3 3 2 7" xfId="10822" xr:uid="{00000000-0005-0000-0000-00000F420000}"/>
    <cellStyle name="计算 3 3 3 2 8" xfId="20501" xr:uid="{00000000-0005-0000-0000-000010420000}"/>
    <cellStyle name="计算 3 3 3 3" xfId="2836" xr:uid="{00000000-0005-0000-0000-000011420000}"/>
    <cellStyle name="计算 3 3 3 3 2" xfId="4395" xr:uid="{00000000-0005-0000-0000-000012420000}"/>
    <cellStyle name="计算 3 3 3 3 2 2" xfId="12732" xr:uid="{00000000-0005-0000-0000-000013420000}"/>
    <cellStyle name="计算 3 3 3 3 2 3" xfId="14133" xr:uid="{00000000-0005-0000-0000-000014420000}"/>
    <cellStyle name="计算 3 3 3 3 2 4" xfId="19826" xr:uid="{00000000-0005-0000-0000-000015420000}"/>
    <cellStyle name="计算 3 3 3 3 3" xfId="5985" xr:uid="{00000000-0005-0000-0000-000016420000}"/>
    <cellStyle name="计算 3 3 3 3 3 2" xfId="13925" xr:uid="{00000000-0005-0000-0000-000017420000}"/>
    <cellStyle name="计算 3 3 3 3 3 3" xfId="16967" xr:uid="{00000000-0005-0000-0000-000018420000}"/>
    <cellStyle name="计算 3 3 3 3 3 4" xfId="21495" xr:uid="{00000000-0005-0000-0000-000019420000}"/>
    <cellStyle name="计算 3 3 3 3 4" xfId="8690" xr:uid="{00000000-0005-0000-0000-00001A420000}"/>
    <cellStyle name="计算 3 3 3 3 4 2" xfId="15592" xr:uid="{00000000-0005-0000-0000-00001B420000}"/>
    <cellStyle name="计算 3 3 3 3 4 3" xfId="17741" xr:uid="{00000000-0005-0000-0000-00001C420000}"/>
    <cellStyle name="计算 3 3 3 3 4 4" xfId="21863" xr:uid="{00000000-0005-0000-0000-00001D420000}"/>
    <cellStyle name="计算 3 3 3 3 5" xfId="9435" xr:uid="{00000000-0005-0000-0000-00001E420000}"/>
    <cellStyle name="计算 3 3 3 3 5 2" xfId="16246" xr:uid="{00000000-0005-0000-0000-00001F420000}"/>
    <cellStyle name="计算 3 3 3 3 5 3" xfId="18337" xr:uid="{00000000-0005-0000-0000-000020420000}"/>
    <cellStyle name="计算 3 3 3 3 5 4" xfId="19249" xr:uid="{00000000-0005-0000-0000-000021420000}"/>
    <cellStyle name="计算 3 3 3 3 6" xfId="11587" xr:uid="{00000000-0005-0000-0000-000022420000}"/>
    <cellStyle name="计算 3 3 3 3 7" xfId="11138" xr:uid="{00000000-0005-0000-0000-000023420000}"/>
    <cellStyle name="计算 3 3 3 3 8" xfId="22575" xr:uid="{00000000-0005-0000-0000-000024420000}"/>
    <cellStyle name="计算 3 3 3 4" xfId="2991" xr:uid="{00000000-0005-0000-0000-000025420000}"/>
    <cellStyle name="计算 3 3 3 4 2" xfId="11728" xr:uid="{00000000-0005-0000-0000-000026420000}"/>
    <cellStyle name="计算 3 3 3 4 3" xfId="15128" xr:uid="{00000000-0005-0000-0000-000027420000}"/>
    <cellStyle name="计算 3 3 3 4 4" xfId="21249" xr:uid="{00000000-0005-0000-0000-000028420000}"/>
    <cellStyle name="计算 3 3 3 5" xfId="4581" xr:uid="{00000000-0005-0000-0000-000029420000}"/>
    <cellStyle name="计算 3 3 3 5 2" xfId="12895" xr:uid="{00000000-0005-0000-0000-00002A420000}"/>
    <cellStyle name="计算 3 3 3 5 3" xfId="14836" xr:uid="{00000000-0005-0000-0000-00002B420000}"/>
    <cellStyle name="计算 3 3 3 5 4" xfId="22226" xr:uid="{00000000-0005-0000-0000-00002C420000}"/>
    <cellStyle name="计算 3 3 3 6" xfId="6701" xr:uid="{00000000-0005-0000-0000-00002D420000}"/>
    <cellStyle name="计算 3 3 3 6 2" xfId="14344" xr:uid="{00000000-0005-0000-0000-00002E420000}"/>
    <cellStyle name="计算 3 3 3 6 3" xfId="17072" xr:uid="{00000000-0005-0000-0000-00002F420000}"/>
    <cellStyle name="计算 3 3 3 6 4" xfId="19200" xr:uid="{00000000-0005-0000-0000-000030420000}"/>
    <cellStyle name="计算 3 3 3 7" xfId="10306" xr:uid="{00000000-0005-0000-0000-000031420000}"/>
    <cellStyle name="计算 3 3 3 8" xfId="15425" xr:uid="{00000000-0005-0000-0000-000032420000}"/>
    <cellStyle name="计算 3 3 3 9" xfId="20529" xr:uid="{00000000-0005-0000-0000-000033420000}"/>
    <cellStyle name="计算 3 3 4" xfId="1071" xr:uid="{00000000-0005-0000-0000-000034420000}"/>
    <cellStyle name="计算 3 3 4 2" xfId="1479" xr:uid="{00000000-0005-0000-0000-000035420000}"/>
    <cellStyle name="计算 3 3 4 2 2" xfId="2839" xr:uid="{00000000-0005-0000-0000-000036420000}"/>
    <cellStyle name="计算 3 3 4 2 2 2" xfId="4398" xr:uid="{00000000-0005-0000-0000-000037420000}"/>
    <cellStyle name="计算 3 3 4 2 2 2 2" xfId="12735" xr:uid="{00000000-0005-0000-0000-000038420000}"/>
    <cellStyle name="计算 3 3 4 2 2 2 3" xfId="12213" xr:uid="{00000000-0005-0000-0000-000039420000}"/>
    <cellStyle name="计算 3 3 4 2 2 2 4" xfId="20779" xr:uid="{00000000-0005-0000-0000-00003A420000}"/>
    <cellStyle name="计算 3 3 4 2 2 3" xfId="5988" xr:uid="{00000000-0005-0000-0000-00003B420000}"/>
    <cellStyle name="计算 3 3 4 2 2 3 2" xfId="13928" xr:uid="{00000000-0005-0000-0000-00003C420000}"/>
    <cellStyle name="计算 3 3 4 2 2 3 3" xfId="16970" xr:uid="{00000000-0005-0000-0000-00003D420000}"/>
    <cellStyle name="计算 3 3 4 2 2 3 4" xfId="19694" xr:uid="{00000000-0005-0000-0000-00003E420000}"/>
    <cellStyle name="计算 3 3 4 2 2 4" xfId="8693" xr:uid="{00000000-0005-0000-0000-00003F420000}"/>
    <cellStyle name="计算 3 3 4 2 2 4 2" xfId="15595" xr:uid="{00000000-0005-0000-0000-000040420000}"/>
    <cellStyle name="计算 3 3 4 2 2 4 3" xfId="17744" xr:uid="{00000000-0005-0000-0000-000041420000}"/>
    <cellStyle name="计算 3 3 4 2 2 4 4" xfId="20321" xr:uid="{00000000-0005-0000-0000-000042420000}"/>
    <cellStyle name="计算 3 3 4 2 2 5" xfId="9438" xr:uid="{00000000-0005-0000-0000-000043420000}"/>
    <cellStyle name="计算 3 3 4 2 2 5 2" xfId="16249" xr:uid="{00000000-0005-0000-0000-000044420000}"/>
    <cellStyle name="计算 3 3 4 2 2 5 3" xfId="18340" xr:uid="{00000000-0005-0000-0000-000045420000}"/>
    <cellStyle name="计算 3 3 4 2 2 5 4" xfId="20873" xr:uid="{00000000-0005-0000-0000-000046420000}"/>
    <cellStyle name="计算 3 3 4 2 2 6" xfId="11590" xr:uid="{00000000-0005-0000-0000-000047420000}"/>
    <cellStyle name="计算 3 3 4 2 2 7" xfId="11137" xr:uid="{00000000-0005-0000-0000-000048420000}"/>
    <cellStyle name="计算 3 3 4 2 2 8" xfId="20397" xr:uid="{00000000-0005-0000-0000-000049420000}"/>
    <cellStyle name="计算 3 3 4 2 3" xfId="3465" xr:uid="{00000000-0005-0000-0000-00004A420000}"/>
    <cellStyle name="计算 3 3 4 2 3 2" xfId="12112" xr:uid="{00000000-0005-0000-0000-00004B420000}"/>
    <cellStyle name="计算 3 3 4 2 3 3" xfId="10356" xr:uid="{00000000-0005-0000-0000-00004C420000}"/>
    <cellStyle name="计算 3 3 4 2 3 4" xfId="20573" xr:uid="{00000000-0005-0000-0000-00004D420000}"/>
    <cellStyle name="计算 3 3 4 2 4" xfId="5055" xr:uid="{00000000-0005-0000-0000-00004E420000}"/>
    <cellStyle name="计算 3 3 4 2 4 2" xfId="13278" xr:uid="{00000000-0005-0000-0000-00004F420000}"/>
    <cellStyle name="计算 3 3 4 2 4 3" xfId="9993" xr:uid="{00000000-0005-0000-0000-000050420000}"/>
    <cellStyle name="计算 3 3 4 2 4 4" xfId="22191" xr:uid="{00000000-0005-0000-0000-000051420000}"/>
    <cellStyle name="计算 3 3 4 2 5" xfId="7396" xr:uid="{00000000-0005-0000-0000-000052420000}"/>
    <cellStyle name="计算 3 3 4 2 5 2" xfId="14822" xr:uid="{00000000-0005-0000-0000-000053420000}"/>
    <cellStyle name="计算 3 3 4 2 5 3" xfId="17342" xr:uid="{00000000-0005-0000-0000-000054420000}"/>
    <cellStyle name="计算 3 3 4 2 5 4" xfId="22686" xr:uid="{00000000-0005-0000-0000-000055420000}"/>
    <cellStyle name="计算 3 3 4 2 6" xfId="10792" xr:uid="{00000000-0005-0000-0000-000056420000}"/>
    <cellStyle name="计算 3 3 4 2 7" xfId="14146" xr:uid="{00000000-0005-0000-0000-000057420000}"/>
    <cellStyle name="计算 3 3 4 2 8" xfId="19864" xr:uid="{00000000-0005-0000-0000-000058420000}"/>
    <cellStyle name="计算 3 3 4 3" xfId="2838" xr:uid="{00000000-0005-0000-0000-000059420000}"/>
    <cellStyle name="计算 3 3 4 3 2" xfId="4397" xr:uid="{00000000-0005-0000-0000-00005A420000}"/>
    <cellStyle name="计算 3 3 4 3 2 2" xfId="12734" xr:uid="{00000000-0005-0000-0000-00005B420000}"/>
    <cellStyle name="计算 3 3 4 3 2 3" xfId="13380" xr:uid="{00000000-0005-0000-0000-00005C420000}"/>
    <cellStyle name="计算 3 3 4 3 2 4" xfId="21738" xr:uid="{00000000-0005-0000-0000-00005D420000}"/>
    <cellStyle name="计算 3 3 4 3 3" xfId="5987" xr:uid="{00000000-0005-0000-0000-00005E420000}"/>
    <cellStyle name="计算 3 3 4 3 3 2" xfId="13927" xr:uid="{00000000-0005-0000-0000-00005F420000}"/>
    <cellStyle name="计算 3 3 4 3 3 3" xfId="16969" xr:uid="{00000000-0005-0000-0000-000060420000}"/>
    <cellStyle name="计算 3 3 4 3 3 4" xfId="22125" xr:uid="{00000000-0005-0000-0000-000061420000}"/>
    <cellStyle name="计算 3 3 4 3 4" xfId="8692" xr:uid="{00000000-0005-0000-0000-000062420000}"/>
    <cellStyle name="计算 3 3 4 3 4 2" xfId="15594" xr:uid="{00000000-0005-0000-0000-000063420000}"/>
    <cellStyle name="计算 3 3 4 3 4 3" xfId="17743" xr:uid="{00000000-0005-0000-0000-000064420000}"/>
    <cellStyle name="计算 3 3 4 3 4 4" xfId="20961" xr:uid="{00000000-0005-0000-0000-000065420000}"/>
    <cellStyle name="计算 3 3 4 3 5" xfId="9437" xr:uid="{00000000-0005-0000-0000-000066420000}"/>
    <cellStyle name="计算 3 3 4 3 5 2" xfId="16248" xr:uid="{00000000-0005-0000-0000-000067420000}"/>
    <cellStyle name="计算 3 3 4 3 5 3" xfId="18339" xr:uid="{00000000-0005-0000-0000-000068420000}"/>
    <cellStyle name="计算 3 3 4 3 5 4" xfId="21954" xr:uid="{00000000-0005-0000-0000-000069420000}"/>
    <cellStyle name="计算 3 3 4 3 6" xfId="11589" xr:uid="{00000000-0005-0000-0000-00006A420000}"/>
    <cellStyle name="计算 3 3 4 3 7" xfId="15151" xr:uid="{00000000-0005-0000-0000-00006B420000}"/>
    <cellStyle name="计算 3 3 4 3 8" xfId="21039" xr:uid="{00000000-0005-0000-0000-00006C420000}"/>
    <cellStyle name="计算 3 3 4 4" xfId="3155" xr:uid="{00000000-0005-0000-0000-00006D420000}"/>
    <cellStyle name="计算 3 3 4 4 2" xfId="11870" xr:uid="{00000000-0005-0000-0000-00006E420000}"/>
    <cellStyle name="计算 3 3 4 4 3" xfId="9979" xr:uid="{00000000-0005-0000-0000-00006F420000}"/>
    <cellStyle name="计算 3 3 4 4 4" xfId="21235" xr:uid="{00000000-0005-0000-0000-000070420000}"/>
    <cellStyle name="计算 3 3 4 5" xfId="4745" xr:uid="{00000000-0005-0000-0000-000071420000}"/>
    <cellStyle name="计算 3 3 4 5 2" xfId="13036" xr:uid="{00000000-0005-0000-0000-000072420000}"/>
    <cellStyle name="计算 3 3 4 5 3" xfId="10940" xr:uid="{00000000-0005-0000-0000-000073420000}"/>
    <cellStyle name="计算 3 3 4 5 4" xfId="21726" xr:uid="{00000000-0005-0000-0000-000074420000}"/>
    <cellStyle name="计算 3 3 4 6" xfId="6996" xr:uid="{00000000-0005-0000-0000-000075420000}"/>
    <cellStyle name="计算 3 3 4 6 2" xfId="14548" xr:uid="{00000000-0005-0000-0000-000076420000}"/>
    <cellStyle name="计算 3 3 4 6 3" xfId="17137" xr:uid="{00000000-0005-0000-0000-000077420000}"/>
    <cellStyle name="计算 3 3 4 6 4" xfId="20001" xr:uid="{00000000-0005-0000-0000-000078420000}"/>
    <cellStyle name="计算 3 3 4 7" xfId="10511" xr:uid="{00000000-0005-0000-0000-000079420000}"/>
    <cellStyle name="计算 3 3 4 8" xfId="15262" xr:uid="{00000000-0005-0000-0000-00007A420000}"/>
    <cellStyle name="计算 3 3 4 9" xfId="19328" xr:uid="{00000000-0005-0000-0000-00007B420000}"/>
    <cellStyle name="计算 3 3 5" xfId="1474" xr:uid="{00000000-0005-0000-0000-00007C420000}"/>
    <cellStyle name="计算 3 3 5 2" xfId="2840" xr:uid="{00000000-0005-0000-0000-00007D420000}"/>
    <cellStyle name="计算 3 3 5 2 2" xfId="4399" xr:uid="{00000000-0005-0000-0000-00007E420000}"/>
    <cellStyle name="计算 3 3 5 2 2 2" xfId="12736" xr:uid="{00000000-0005-0000-0000-00007F420000}"/>
    <cellStyle name="计算 3 3 5 2 2 3" xfId="10966" xr:uid="{00000000-0005-0000-0000-000080420000}"/>
    <cellStyle name="计算 3 3 5 2 2 4" xfId="20135" xr:uid="{00000000-0005-0000-0000-000081420000}"/>
    <cellStyle name="计算 3 3 5 2 3" xfId="5989" xr:uid="{00000000-0005-0000-0000-000082420000}"/>
    <cellStyle name="计算 3 3 5 2 3 2" xfId="13929" xr:uid="{00000000-0005-0000-0000-000083420000}"/>
    <cellStyle name="计算 3 3 5 2 3 3" xfId="16971" xr:uid="{00000000-0005-0000-0000-000084420000}"/>
    <cellStyle name="计算 3 3 5 2 3 4" xfId="22122" xr:uid="{00000000-0005-0000-0000-000085420000}"/>
    <cellStyle name="计算 3 3 5 2 4" xfId="8694" xr:uid="{00000000-0005-0000-0000-000086420000}"/>
    <cellStyle name="计算 3 3 5 2 4 2" xfId="15596" xr:uid="{00000000-0005-0000-0000-000087420000}"/>
    <cellStyle name="计算 3 3 5 2 4 3" xfId="17745" xr:uid="{00000000-0005-0000-0000-000088420000}"/>
    <cellStyle name="计算 3 3 5 2 4 4" xfId="19608" xr:uid="{00000000-0005-0000-0000-000089420000}"/>
    <cellStyle name="计算 3 3 5 2 5" xfId="9439" xr:uid="{00000000-0005-0000-0000-00008A420000}"/>
    <cellStyle name="计算 3 3 5 2 5 2" xfId="16250" xr:uid="{00000000-0005-0000-0000-00008B420000}"/>
    <cellStyle name="计算 3 3 5 2 5 3" xfId="18341" xr:uid="{00000000-0005-0000-0000-00008C420000}"/>
    <cellStyle name="计算 3 3 5 2 5 4" xfId="20230" xr:uid="{00000000-0005-0000-0000-00008D420000}"/>
    <cellStyle name="计算 3 3 5 2 6" xfId="11591" xr:uid="{00000000-0005-0000-0000-00008E420000}"/>
    <cellStyle name="计算 3 3 5 2 7" xfId="11127" xr:uid="{00000000-0005-0000-0000-00008F420000}"/>
    <cellStyle name="计算 3 3 5 2 8" xfId="19730" xr:uid="{00000000-0005-0000-0000-000090420000}"/>
    <cellStyle name="计算 3 3 5 3" xfId="3460" xr:uid="{00000000-0005-0000-0000-000091420000}"/>
    <cellStyle name="计算 3 3 5 3 2" xfId="12107" xr:uid="{00000000-0005-0000-0000-000092420000}"/>
    <cellStyle name="计算 3 3 5 3 3" xfId="14075" xr:uid="{00000000-0005-0000-0000-000093420000}"/>
    <cellStyle name="计算 3 3 5 3 4" xfId="20652" xr:uid="{00000000-0005-0000-0000-000094420000}"/>
    <cellStyle name="计算 3 3 5 4" xfId="5050" xr:uid="{00000000-0005-0000-0000-000095420000}"/>
    <cellStyle name="计算 3 3 5 4 2" xfId="13273" xr:uid="{00000000-0005-0000-0000-000096420000}"/>
    <cellStyle name="计算 3 3 5 4 3" xfId="13324" xr:uid="{00000000-0005-0000-0000-000097420000}"/>
    <cellStyle name="计算 3 3 5 4 4" xfId="19765" xr:uid="{00000000-0005-0000-0000-000098420000}"/>
    <cellStyle name="计算 3 3 5 5" xfId="7391" xr:uid="{00000000-0005-0000-0000-000099420000}"/>
    <cellStyle name="计算 3 3 5 5 2" xfId="14817" xr:uid="{00000000-0005-0000-0000-00009A420000}"/>
    <cellStyle name="计算 3 3 5 5 3" xfId="17337" xr:uid="{00000000-0005-0000-0000-00009B420000}"/>
    <cellStyle name="计算 3 3 5 5 4" xfId="19659" xr:uid="{00000000-0005-0000-0000-00009C420000}"/>
    <cellStyle name="计算 3 3 5 6" xfId="10787" xr:uid="{00000000-0005-0000-0000-00009D420000}"/>
    <cellStyle name="计算 3 3 5 7" xfId="67" xr:uid="{00000000-0005-0000-0000-00009E420000}"/>
    <cellStyle name="计算 3 3 5 8" xfId="20091" xr:uid="{00000000-0005-0000-0000-00009F420000}"/>
    <cellStyle name="计算 3 3 6" xfId="2829" xr:uid="{00000000-0005-0000-0000-0000A0420000}"/>
    <cellStyle name="计算 3 3 6 2" xfId="4388" xr:uid="{00000000-0005-0000-0000-0000A1420000}"/>
    <cellStyle name="计算 3 3 6 2 2" xfId="12725" xr:uid="{00000000-0005-0000-0000-0000A2420000}"/>
    <cellStyle name="计算 3 3 6 2 3" xfId="12966" xr:uid="{00000000-0005-0000-0000-0000A3420000}"/>
    <cellStyle name="计算 3 3 6 2 4" xfId="20465" xr:uid="{00000000-0005-0000-0000-0000A4420000}"/>
    <cellStyle name="计算 3 3 6 3" xfId="5978" xr:uid="{00000000-0005-0000-0000-0000A5420000}"/>
    <cellStyle name="计算 3 3 6 3 2" xfId="13918" xr:uid="{00000000-0005-0000-0000-0000A6420000}"/>
    <cellStyle name="计算 3 3 6 3 3" xfId="16960" xr:uid="{00000000-0005-0000-0000-0000A7420000}"/>
    <cellStyle name="计算 3 3 6 3 4" xfId="19099" xr:uid="{00000000-0005-0000-0000-0000A8420000}"/>
    <cellStyle name="计算 3 3 6 4" xfId="8683" xr:uid="{00000000-0005-0000-0000-0000A9420000}"/>
    <cellStyle name="计算 3 3 6 4 2" xfId="15585" xr:uid="{00000000-0005-0000-0000-0000AA420000}"/>
    <cellStyle name="计算 3 3 6 4 3" xfId="17734" xr:uid="{00000000-0005-0000-0000-0000AB420000}"/>
    <cellStyle name="计算 3 3 6 4 4" xfId="18937" xr:uid="{00000000-0005-0000-0000-0000AC420000}"/>
    <cellStyle name="计算 3 3 6 5" xfId="9428" xr:uid="{00000000-0005-0000-0000-0000AD420000}"/>
    <cellStyle name="计算 3 3 6 5 2" xfId="16239" xr:uid="{00000000-0005-0000-0000-0000AE420000}"/>
    <cellStyle name="计算 3 3 6 5 3" xfId="18330" xr:uid="{00000000-0005-0000-0000-0000AF420000}"/>
    <cellStyle name="计算 3 3 6 5 4" xfId="21681" xr:uid="{00000000-0005-0000-0000-0000B0420000}"/>
    <cellStyle name="计算 3 3 6 6" xfId="11580" xr:uid="{00000000-0005-0000-0000-0000B1420000}"/>
    <cellStyle name="计算 3 3 6 7" xfId="10563" xr:uid="{00000000-0005-0000-0000-0000B2420000}"/>
    <cellStyle name="计算 3 3 6 8" xfId="19740" xr:uid="{00000000-0005-0000-0000-0000B3420000}"/>
    <cellStyle name="计算 3 3 7" xfId="2909" xr:uid="{00000000-0005-0000-0000-0000B4420000}"/>
    <cellStyle name="计算 3 3 7 2" xfId="11646" xr:uid="{00000000-0005-0000-0000-0000B5420000}"/>
    <cellStyle name="计算 3 3 7 3" xfId="10525" xr:uid="{00000000-0005-0000-0000-0000B6420000}"/>
    <cellStyle name="计算 3 3 7 4" xfId="20401" xr:uid="{00000000-0005-0000-0000-0000B7420000}"/>
    <cellStyle name="计算 3 3 8" xfId="4499" xr:uid="{00000000-0005-0000-0000-0000B8420000}"/>
    <cellStyle name="计算 3 3 8 2" xfId="12814" xr:uid="{00000000-0005-0000-0000-0000B9420000}"/>
    <cellStyle name="计算 3 3 8 3" xfId="10962" xr:uid="{00000000-0005-0000-0000-0000BA420000}"/>
    <cellStyle name="计算 3 3 8 4" xfId="18899" xr:uid="{00000000-0005-0000-0000-0000BB420000}"/>
    <cellStyle name="计算 3 3 9" xfId="6588" xr:uid="{00000000-0005-0000-0000-0000BC420000}"/>
    <cellStyle name="计算 3 3 9 2" xfId="14255" xr:uid="{00000000-0005-0000-0000-0000BD420000}"/>
    <cellStyle name="计算 3 3 9 3" xfId="17010" xr:uid="{00000000-0005-0000-0000-0000BE420000}"/>
    <cellStyle name="计算 3 3 9 4" xfId="18974" xr:uid="{00000000-0005-0000-0000-0000BF420000}"/>
    <cellStyle name="计算 3 4" xfId="667" xr:uid="{00000000-0005-0000-0000-0000C0420000}"/>
    <cellStyle name="计算 3 4 10" xfId="10246" xr:uid="{00000000-0005-0000-0000-0000C1420000}"/>
    <cellStyle name="计算 3 4 11" xfId="11425" xr:uid="{00000000-0005-0000-0000-0000C2420000}"/>
    <cellStyle name="计算 3 4 12" xfId="19895" xr:uid="{00000000-0005-0000-0000-0000C3420000}"/>
    <cellStyle name="计算 3 4 2" xfId="765" xr:uid="{00000000-0005-0000-0000-0000C4420000}"/>
    <cellStyle name="计算 3 4 2 2" xfId="1481" xr:uid="{00000000-0005-0000-0000-0000C5420000}"/>
    <cellStyle name="计算 3 4 2 2 2" xfId="2843" xr:uid="{00000000-0005-0000-0000-0000C6420000}"/>
    <cellStyle name="计算 3 4 2 2 2 2" xfId="4402" xr:uid="{00000000-0005-0000-0000-0000C7420000}"/>
    <cellStyle name="计算 3 4 2 2 2 2 2" xfId="12739" xr:uid="{00000000-0005-0000-0000-0000C8420000}"/>
    <cellStyle name="计算 3 4 2 2 2 2 3" xfId="11808" xr:uid="{00000000-0005-0000-0000-0000C9420000}"/>
    <cellStyle name="计算 3 4 2 2 2 2 4" xfId="20463" xr:uid="{00000000-0005-0000-0000-0000CA420000}"/>
    <cellStyle name="计算 3 4 2 2 2 3" xfId="5992" xr:uid="{00000000-0005-0000-0000-0000CB420000}"/>
    <cellStyle name="计算 3 4 2 2 2 3 2" xfId="13932" xr:uid="{00000000-0005-0000-0000-0000CC420000}"/>
    <cellStyle name="计算 3 4 2 2 2 3 3" xfId="16974" xr:uid="{00000000-0005-0000-0000-0000CD420000}"/>
    <cellStyle name="计算 3 4 2 2 2 3 4" xfId="19690" xr:uid="{00000000-0005-0000-0000-0000CE420000}"/>
    <cellStyle name="计算 3 4 2 2 2 4" xfId="8697" xr:uid="{00000000-0005-0000-0000-0000CF420000}"/>
    <cellStyle name="计算 3 4 2 2 2 4 2" xfId="15599" xr:uid="{00000000-0005-0000-0000-0000D0420000}"/>
    <cellStyle name="计算 3 4 2 2 2 4 3" xfId="17748" xr:uid="{00000000-0005-0000-0000-0000D1420000}"/>
    <cellStyle name="计算 3 4 2 2 2 4 4" xfId="22040" xr:uid="{00000000-0005-0000-0000-0000D2420000}"/>
    <cellStyle name="计算 3 4 2 2 2 5" xfId="9442" xr:uid="{00000000-0005-0000-0000-0000D3420000}"/>
    <cellStyle name="计算 3 4 2 2 2 5 2" xfId="16253" xr:uid="{00000000-0005-0000-0000-0000D4420000}"/>
    <cellStyle name="计算 3 4 2 2 2 5 3" xfId="18344" xr:uid="{00000000-0005-0000-0000-0000D5420000}"/>
    <cellStyle name="计算 3 4 2 2 2 5 4" xfId="20745" xr:uid="{00000000-0005-0000-0000-0000D6420000}"/>
    <cellStyle name="计算 3 4 2 2 2 6" xfId="11594" xr:uid="{00000000-0005-0000-0000-0000D7420000}"/>
    <cellStyle name="计算 3 4 2 2 2 7" xfId="10490" xr:uid="{00000000-0005-0000-0000-0000D8420000}"/>
    <cellStyle name="计算 3 4 2 2 2 8" xfId="20115" xr:uid="{00000000-0005-0000-0000-0000D9420000}"/>
    <cellStyle name="计算 3 4 2 2 3" xfId="3467" xr:uid="{00000000-0005-0000-0000-0000DA420000}"/>
    <cellStyle name="计算 3 4 2 2 3 2" xfId="12114" xr:uid="{00000000-0005-0000-0000-0000DB420000}"/>
    <cellStyle name="计算 3 4 2 2 3 3" xfId="14456" xr:uid="{00000000-0005-0000-0000-0000DC420000}"/>
    <cellStyle name="计算 3 4 2 2 3 4" xfId="21783" xr:uid="{00000000-0005-0000-0000-0000DD420000}"/>
    <cellStyle name="计算 3 4 2 2 4" xfId="5057" xr:uid="{00000000-0005-0000-0000-0000DE420000}"/>
    <cellStyle name="计算 3 4 2 2 4 2" xfId="13280" xr:uid="{00000000-0005-0000-0000-0000DF420000}"/>
    <cellStyle name="计算 3 4 2 2 4 3" xfId="14929" xr:uid="{00000000-0005-0000-0000-0000E0420000}"/>
    <cellStyle name="计算 3 4 2 2 4 4" xfId="20431" xr:uid="{00000000-0005-0000-0000-0000E1420000}"/>
    <cellStyle name="计算 3 4 2 2 5" xfId="7398" xr:uid="{00000000-0005-0000-0000-0000E2420000}"/>
    <cellStyle name="计算 3 4 2 2 5 2" xfId="14824" xr:uid="{00000000-0005-0000-0000-0000E3420000}"/>
    <cellStyle name="计算 3 4 2 2 5 3" xfId="17344" xr:uid="{00000000-0005-0000-0000-0000E4420000}"/>
    <cellStyle name="计算 3 4 2 2 5 4" xfId="22092" xr:uid="{00000000-0005-0000-0000-0000E5420000}"/>
    <cellStyle name="计算 3 4 2 2 6" xfId="10794" xr:uid="{00000000-0005-0000-0000-0000E6420000}"/>
    <cellStyle name="计算 3 4 2 2 7" xfId="11220" xr:uid="{00000000-0005-0000-0000-0000E7420000}"/>
    <cellStyle name="计算 3 4 2 2 8" xfId="20794" xr:uid="{00000000-0005-0000-0000-0000E8420000}"/>
    <cellStyle name="计算 3 4 2 3" xfId="2842" xr:uid="{00000000-0005-0000-0000-0000E9420000}"/>
    <cellStyle name="计算 3 4 2 3 2" xfId="4401" xr:uid="{00000000-0005-0000-0000-0000EA420000}"/>
    <cellStyle name="计算 3 4 2 3 2 2" xfId="12738" xr:uid="{00000000-0005-0000-0000-0000EB420000}"/>
    <cellStyle name="计算 3 4 2 3 2 3" xfId="12974" xr:uid="{00000000-0005-0000-0000-0000EC420000}"/>
    <cellStyle name="计算 3 4 2 3 2 4" xfId="21105" xr:uid="{00000000-0005-0000-0000-0000ED420000}"/>
    <cellStyle name="计算 3 4 2 3 3" xfId="5991" xr:uid="{00000000-0005-0000-0000-0000EE420000}"/>
    <cellStyle name="计算 3 4 2 3 3 2" xfId="13931" xr:uid="{00000000-0005-0000-0000-0000EF420000}"/>
    <cellStyle name="计算 3 4 2 3 3 3" xfId="16973" xr:uid="{00000000-0005-0000-0000-0000F0420000}"/>
    <cellStyle name="计算 3 4 2 3 3 4" xfId="19693" xr:uid="{00000000-0005-0000-0000-0000F1420000}"/>
    <cellStyle name="计算 3 4 2 3 4" xfId="8696" xr:uid="{00000000-0005-0000-0000-0000F2420000}"/>
    <cellStyle name="计算 3 4 2 3 4 2" xfId="15598" xr:uid="{00000000-0005-0000-0000-0000F3420000}"/>
    <cellStyle name="计算 3 4 2 3 4 3" xfId="17747" xr:uid="{00000000-0005-0000-0000-0000F4420000}"/>
    <cellStyle name="计算 3 4 2 3 4 4" xfId="21825" xr:uid="{00000000-0005-0000-0000-0000F5420000}"/>
    <cellStyle name="计算 3 4 2 3 5" xfId="9441" xr:uid="{00000000-0005-0000-0000-0000F6420000}"/>
    <cellStyle name="计算 3 4 2 3 5 2" xfId="16252" xr:uid="{00000000-0005-0000-0000-0000F7420000}"/>
    <cellStyle name="计算 3 4 2 3 5 3" xfId="18343" xr:uid="{00000000-0005-0000-0000-0000F8420000}"/>
    <cellStyle name="计算 3 4 2 3 5 4" xfId="21671" xr:uid="{00000000-0005-0000-0000-0000F9420000}"/>
    <cellStyle name="计算 3 4 2 3 6" xfId="11593" xr:uid="{00000000-0005-0000-0000-0000FA420000}"/>
    <cellStyle name="计算 3 4 2 3 7" xfId="14528" xr:uid="{00000000-0005-0000-0000-0000FB420000}"/>
    <cellStyle name="计算 3 4 2 3 8" xfId="20757" xr:uid="{00000000-0005-0000-0000-0000FC420000}"/>
    <cellStyle name="计算 3 4 2 4" xfId="3010" xr:uid="{00000000-0005-0000-0000-0000FD420000}"/>
    <cellStyle name="计算 3 4 2 4 2" xfId="11747" xr:uid="{00000000-0005-0000-0000-0000FE420000}"/>
    <cellStyle name="计算 3 4 2 4 3" xfId="10471" xr:uid="{00000000-0005-0000-0000-0000FF420000}"/>
    <cellStyle name="计算 3 4 2 4 4" xfId="20606" xr:uid="{00000000-0005-0000-0000-000000430000}"/>
    <cellStyle name="计算 3 4 2 5" xfId="4600" xr:uid="{00000000-0005-0000-0000-000001430000}"/>
    <cellStyle name="计算 3 4 2 5 2" xfId="12914" xr:uid="{00000000-0005-0000-0000-000002430000}"/>
    <cellStyle name="计算 3 4 2 5 3" xfId="14445" xr:uid="{00000000-0005-0000-0000-000003430000}"/>
    <cellStyle name="计算 3 4 2 5 4" xfId="22229" xr:uid="{00000000-0005-0000-0000-000004430000}"/>
    <cellStyle name="计算 3 4 2 6" xfId="6720" xr:uid="{00000000-0005-0000-0000-000005430000}"/>
    <cellStyle name="计算 3 4 2 6 2" xfId="14363" xr:uid="{00000000-0005-0000-0000-000006430000}"/>
    <cellStyle name="计算 3 4 2 6 3" xfId="17089" xr:uid="{00000000-0005-0000-0000-000007430000}"/>
    <cellStyle name="计算 3 4 2 6 4" xfId="20390" xr:uid="{00000000-0005-0000-0000-000008430000}"/>
    <cellStyle name="计算 3 4 2 7" xfId="10326" xr:uid="{00000000-0005-0000-0000-000009430000}"/>
    <cellStyle name="计算 3 4 2 8" xfId="13758" xr:uid="{00000000-0005-0000-0000-00000A430000}"/>
    <cellStyle name="计算 3 4 2 9" xfId="19889" xr:uid="{00000000-0005-0000-0000-00000B430000}"/>
    <cellStyle name="计算 3 4 3" xfId="1105" xr:uid="{00000000-0005-0000-0000-00000C430000}"/>
    <cellStyle name="计算 3 4 3 2" xfId="1482" xr:uid="{00000000-0005-0000-0000-00000D430000}"/>
    <cellStyle name="计算 3 4 3 2 2" xfId="2845" xr:uid="{00000000-0005-0000-0000-00000E430000}"/>
    <cellStyle name="计算 3 4 3 2 2 2" xfId="4404" xr:uid="{00000000-0005-0000-0000-00000F430000}"/>
    <cellStyle name="计算 3 4 3 2 2 2 2" xfId="12741" xr:uid="{00000000-0005-0000-0000-000010430000}"/>
    <cellStyle name="计算 3 4 3 2 2 2 3" xfId="13381" xr:uid="{00000000-0005-0000-0000-000011430000}"/>
    <cellStyle name="计算 3 4 3 2 2 2 4" xfId="19307" xr:uid="{00000000-0005-0000-0000-000012430000}"/>
    <cellStyle name="计算 3 4 3 2 2 3" xfId="5994" xr:uid="{00000000-0005-0000-0000-000013430000}"/>
    <cellStyle name="计算 3 4 3 2 2 3 2" xfId="13934" xr:uid="{00000000-0005-0000-0000-000014430000}"/>
    <cellStyle name="计算 3 4 3 2 2 3 3" xfId="16976" xr:uid="{00000000-0005-0000-0000-000015430000}"/>
    <cellStyle name="计算 3 4 3 2 2 3 4" xfId="21649" xr:uid="{00000000-0005-0000-0000-000016430000}"/>
    <cellStyle name="计算 3 4 3 2 2 4" xfId="8699" xr:uid="{00000000-0005-0000-0000-000017430000}"/>
    <cellStyle name="计算 3 4 3 2 2 4 2" xfId="15601" xr:uid="{00000000-0005-0000-0000-000018430000}"/>
    <cellStyle name="计算 3 4 3 2 2 4 3" xfId="17750" xr:uid="{00000000-0005-0000-0000-000019430000}"/>
    <cellStyle name="计算 3 4 3 2 2 4 4" xfId="20320" xr:uid="{00000000-0005-0000-0000-00001A430000}"/>
    <cellStyle name="计算 3 4 3 2 2 5" xfId="9444" xr:uid="{00000000-0005-0000-0000-00001B430000}"/>
    <cellStyle name="计算 3 4 3 2 2 5 2" xfId="16255" xr:uid="{00000000-0005-0000-0000-00001C430000}"/>
    <cellStyle name="计算 3 4 3 2 2 5 3" xfId="18346" xr:uid="{00000000-0005-0000-0000-00001D430000}"/>
    <cellStyle name="计算 3 4 3 2 2 5 4" xfId="21955" xr:uid="{00000000-0005-0000-0000-00001E430000}"/>
    <cellStyle name="计算 3 4 3 2 2 6" xfId="11596" xr:uid="{00000000-0005-0000-0000-00001F430000}"/>
    <cellStyle name="计算 3 4 3 2 2 7" xfId="14631" xr:uid="{00000000-0005-0000-0000-000020430000}"/>
    <cellStyle name="计算 3 4 3 2 2 8" xfId="22167" xr:uid="{00000000-0005-0000-0000-000021430000}"/>
    <cellStyle name="计算 3 4 3 2 3" xfId="3468" xr:uid="{00000000-0005-0000-0000-000022430000}"/>
    <cellStyle name="计算 3 4 3 2 3 2" xfId="12115" xr:uid="{00000000-0005-0000-0000-000023430000}"/>
    <cellStyle name="计算 3 4 3 2 3 3" xfId="10420" xr:uid="{00000000-0005-0000-0000-000024430000}"/>
    <cellStyle name="计算 3 4 3 2 3 4" xfId="20826" xr:uid="{00000000-0005-0000-0000-000025430000}"/>
    <cellStyle name="计算 3 4 3 2 4" xfId="5058" xr:uid="{00000000-0005-0000-0000-000026430000}"/>
    <cellStyle name="计算 3 4 3 2 4 2" xfId="13281" xr:uid="{00000000-0005-0000-0000-000027430000}"/>
    <cellStyle name="计算 3 4 3 2 4 3" xfId="13317" xr:uid="{00000000-0005-0000-0000-000028430000}"/>
    <cellStyle name="计算 3 4 3 2 4 4" xfId="19764" xr:uid="{00000000-0005-0000-0000-000029430000}"/>
    <cellStyle name="计算 3 4 3 2 5" xfId="7399" xr:uid="{00000000-0005-0000-0000-00002A430000}"/>
    <cellStyle name="计算 3 4 3 2 5 2" xfId="14825" xr:uid="{00000000-0005-0000-0000-00002B430000}"/>
    <cellStyle name="计算 3 4 3 2 5 3" xfId="17345" xr:uid="{00000000-0005-0000-0000-00002C430000}"/>
    <cellStyle name="计算 3 4 3 2 5 4" xfId="22734" xr:uid="{00000000-0005-0000-0000-00002D430000}"/>
    <cellStyle name="计算 3 4 3 2 6" xfId="10795" xr:uid="{00000000-0005-0000-0000-00002E430000}"/>
    <cellStyle name="计算 3 4 3 2 7" xfId="14650" xr:uid="{00000000-0005-0000-0000-00002F430000}"/>
    <cellStyle name="计算 3 4 3 2 8" xfId="20150" xr:uid="{00000000-0005-0000-0000-000030430000}"/>
    <cellStyle name="计算 3 4 3 3" xfId="2844" xr:uid="{00000000-0005-0000-0000-000031430000}"/>
    <cellStyle name="计算 3 4 3 3 2" xfId="4403" xr:uid="{00000000-0005-0000-0000-000032430000}"/>
    <cellStyle name="计算 3 4 3 3 2 2" xfId="12740" xr:uid="{00000000-0005-0000-0000-000033430000}"/>
    <cellStyle name="计算 3 4 3 3 2 3" xfId="14995" xr:uid="{00000000-0005-0000-0000-000034430000}"/>
    <cellStyle name="计算 3 4 3 3 2 4" xfId="19825" xr:uid="{00000000-0005-0000-0000-000035430000}"/>
    <cellStyle name="计算 3 4 3 3 3" xfId="5993" xr:uid="{00000000-0005-0000-0000-000036430000}"/>
    <cellStyle name="计算 3 4 3 3 3 2" xfId="13933" xr:uid="{00000000-0005-0000-0000-000037430000}"/>
    <cellStyle name="计算 3 4 3 3 3 3" xfId="16975" xr:uid="{00000000-0005-0000-0000-000038430000}"/>
    <cellStyle name="计算 3 4 3 3 3 4" xfId="21569" xr:uid="{00000000-0005-0000-0000-000039430000}"/>
    <cellStyle name="计算 3 4 3 3 4" xfId="8698" xr:uid="{00000000-0005-0000-0000-00003A430000}"/>
    <cellStyle name="计算 3 4 3 3 4 2" xfId="15600" xr:uid="{00000000-0005-0000-0000-00003B430000}"/>
    <cellStyle name="计算 3 4 3 3 4 3" xfId="17749" xr:uid="{00000000-0005-0000-0000-00003C430000}"/>
    <cellStyle name="计算 3 4 3 3 4 4" xfId="20960" xr:uid="{00000000-0005-0000-0000-00003D430000}"/>
    <cellStyle name="计算 3 4 3 3 5" xfId="9443" xr:uid="{00000000-0005-0000-0000-00003E430000}"/>
    <cellStyle name="计算 3 4 3 3 5 2" xfId="16254" xr:uid="{00000000-0005-0000-0000-00003F430000}"/>
    <cellStyle name="计算 3 4 3 3 5 3" xfId="18345" xr:uid="{00000000-0005-0000-0000-000040430000}"/>
    <cellStyle name="计算 3 4 3 3 5 4" xfId="20103" xr:uid="{00000000-0005-0000-0000-000041430000}"/>
    <cellStyle name="计算 3 4 3 3 6" xfId="11595" xr:uid="{00000000-0005-0000-0000-000042430000}"/>
    <cellStyle name="计算 3 4 3 3 7" xfId="10433" xr:uid="{00000000-0005-0000-0000-000043430000}"/>
    <cellStyle name="计算 3 4 3 3 8" xfId="22580" xr:uid="{00000000-0005-0000-0000-000044430000}"/>
    <cellStyle name="计算 3 4 3 4" xfId="3180" xr:uid="{00000000-0005-0000-0000-000045430000}"/>
    <cellStyle name="计算 3 4 3 4 2" xfId="11895" xr:uid="{00000000-0005-0000-0000-000046430000}"/>
    <cellStyle name="计算 3 4 3 4 3" xfId="15115" xr:uid="{00000000-0005-0000-0000-000047430000}"/>
    <cellStyle name="计算 3 4 3 4 4" xfId="21239" xr:uid="{00000000-0005-0000-0000-000048430000}"/>
    <cellStyle name="计算 3 4 3 5" xfId="4770" xr:uid="{00000000-0005-0000-0000-000049430000}"/>
    <cellStyle name="计算 3 4 3 5 2" xfId="13060" xr:uid="{00000000-0005-0000-0000-00004A430000}"/>
    <cellStyle name="计算 3 4 3 5 3" xfId="14059" xr:uid="{00000000-0005-0000-0000-00004B430000}"/>
    <cellStyle name="计算 3 4 3 5 4" xfId="18973" xr:uid="{00000000-0005-0000-0000-00004C430000}"/>
    <cellStyle name="计算 3 4 3 6" xfId="7026" xr:uid="{00000000-0005-0000-0000-00004D430000}"/>
    <cellStyle name="计算 3 4 3 6 2" xfId="14573" xr:uid="{00000000-0005-0000-0000-00004E430000}"/>
    <cellStyle name="计算 3 4 3 6 3" xfId="17154" xr:uid="{00000000-0005-0000-0000-00004F430000}"/>
    <cellStyle name="计算 3 4 3 6 4" xfId="21265" xr:uid="{00000000-0005-0000-0000-000050430000}"/>
    <cellStyle name="计算 3 4 3 7" xfId="10538" xr:uid="{00000000-0005-0000-0000-000051430000}"/>
    <cellStyle name="计算 3 4 3 8" xfId="13591" xr:uid="{00000000-0005-0000-0000-000052430000}"/>
    <cellStyle name="计算 3 4 3 9" xfId="19884" xr:uid="{00000000-0005-0000-0000-000053430000}"/>
    <cellStyle name="计算 3 4 4" xfId="1480" xr:uid="{00000000-0005-0000-0000-000054430000}"/>
    <cellStyle name="计算 3 4 4 2" xfId="2846" xr:uid="{00000000-0005-0000-0000-000055430000}"/>
    <cellStyle name="计算 3 4 4 2 2" xfId="4405" xr:uid="{00000000-0005-0000-0000-000056430000}"/>
    <cellStyle name="计算 3 4 4 2 2 2" xfId="12742" xr:uid="{00000000-0005-0000-0000-000057430000}"/>
    <cellStyle name="计算 3 4 4 2 2 3" xfId="12214" xr:uid="{00000000-0005-0000-0000-000058430000}"/>
    <cellStyle name="计算 3 4 4 2 2 4" xfId="21421" xr:uid="{00000000-0005-0000-0000-000059430000}"/>
    <cellStyle name="计算 3 4 4 2 3" xfId="5995" xr:uid="{00000000-0005-0000-0000-00005A430000}"/>
    <cellStyle name="计算 3 4 4 2 3 2" xfId="13935" xr:uid="{00000000-0005-0000-0000-00005B430000}"/>
    <cellStyle name="计算 3 4 4 2 3 3" xfId="16977" xr:uid="{00000000-0005-0000-0000-00005C430000}"/>
    <cellStyle name="计算 3 4 4 2 3 4" xfId="19210" xr:uid="{00000000-0005-0000-0000-00005D430000}"/>
    <cellStyle name="计算 3 4 4 2 4" xfId="8700" xr:uid="{00000000-0005-0000-0000-00005E430000}"/>
    <cellStyle name="计算 3 4 4 2 4 2" xfId="15602" xr:uid="{00000000-0005-0000-0000-00005F430000}"/>
    <cellStyle name="计算 3 4 4 2 4 3" xfId="17751" xr:uid="{00000000-0005-0000-0000-000060430000}"/>
    <cellStyle name="计算 3 4 4 2 4 4" xfId="19607" xr:uid="{00000000-0005-0000-0000-000061430000}"/>
    <cellStyle name="计算 3 4 4 2 5" xfId="9445" xr:uid="{00000000-0005-0000-0000-000062430000}"/>
    <cellStyle name="计算 3 4 4 2 5 2" xfId="16256" xr:uid="{00000000-0005-0000-0000-000063430000}"/>
    <cellStyle name="计算 3 4 4 2 5 3" xfId="18347" xr:uid="{00000000-0005-0000-0000-000064430000}"/>
    <cellStyle name="计算 3 4 4 2 5 4" xfId="20874" xr:uid="{00000000-0005-0000-0000-000065430000}"/>
    <cellStyle name="计算 3 4 4 2 6" xfId="11597" xr:uid="{00000000-0005-0000-0000-000066430000}"/>
    <cellStyle name="计算 3 4 4 2 7" xfId="10596" xr:uid="{00000000-0005-0000-0000-000067430000}"/>
    <cellStyle name="计算 3 4 4 2 8" xfId="21045" xr:uid="{00000000-0005-0000-0000-000068430000}"/>
    <cellStyle name="计算 3 4 4 3" xfId="3466" xr:uid="{00000000-0005-0000-0000-000069430000}"/>
    <cellStyle name="计算 3 4 4 3 2" xfId="12113" xr:uid="{00000000-0005-0000-0000-00006A430000}"/>
    <cellStyle name="计算 3 4 4 3 3" xfId="14410" xr:uid="{00000000-0005-0000-0000-00006B430000}"/>
    <cellStyle name="计算 3 4 4 3 4" xfId="19937" xr:uid="{00000000-0005-0000-0000-00006C430000}"/>
    <cellStyle name="计算 3 4 4 4" xfId="5056" xr:uid="{00000000-0005-0000-0000-00006D430000}"/>
    <cellStyle name="计算 3 4 4 4 2" xfId="13279" xr:uid="{00000000-0005-0000-0000-00006E430000}"/>
    <cellStyle name="计算 3 4 4 4 3" xfId="14055" xr:uid="{00000000-0005-0000-0000-00006F430000}"/>
    <cellStyle name="计算 3 4 4 4 4" xfId="21071" xr:uid="{00000000-0005-0000-0000-000070430000}"/>
    <cellStyle name="计算 3 4 4 5" xfId="7397" xr:uid="{00000000-0005-0000-0000-000071430000}"/>
    <cellStyle name="计算 3 4 4 5 2" xfId="14823" xr:uid="{00000000-0005-0000-0000-000072430000}"/>
    <cellStyle name="计算 3 4 4 5 3" xfId="17343" xr:uid="{00000000-0005-0000-0000-000073430000}"/>
    <cellStyle name="计算 3 4 4 5 4" xfId="20038" xr:uid="{00000000-0005-0000-0000-000074430000}"/>
    <cellStyle name="计算 3 4 4 6" xfId="10793" xr:uid="{00000000-0005-0000-0000-000075430000}"/>
    <cellStyle name="计算 3 4 4 7" xfId="15234" xr:uid="{00000000-0005-0000-0000-000076430000}"/>
    <cellStyle name="计算 3 4 4 8" xfId="21753" xr:uid="{00000000-0005-0000-0000-000077430000}"/>
    <cellStyle name="计算 3 4 5" xfId="2841" xr:uid="{00000000-0005-0000-0000-000078430000}"/>
    <cellStyle name="计算 3 4 5 2" xfId="4400" xr:uid="{00000000-0005-0000-0000-000079430000}"/>
    <cellStyle name="计算 3 4 5 2 2" xfId="12737" xr:uid="{00000000-0005-0000-0000-00007A430000}"/>
    <cellStyle name="计算 3 4 5 2 3" xfId="14443" xr:uid="{00000000-0005-0000-0000-00007B430000}"/>
    <cellStyle name="计算 3 4 5 2 4" xfId="22249" xr:uid="{00000000-0005-0000-0000-00007C430000}"/>
    <cellStyle name="计算 3 4 5 3" xfId="5990" xr:uid="{00000000-0005-0000-0000-00007D430000}"/>
    <cellStyle name="计算 3 4 5 3 2" xfId="13930" xr:uid="{00000000-0005-0000-0000-00007E430000}"/>
    <cellStyle name="计算 3 4 5 3 3" xfId="16972" xr:uid="{00000000-0005-0000-0000-00007F430000}"/>
    <cellStyle name="计算 3 4 5 3 4" xfId="22124" xr:uid="{00000000-0005-0000-0000-000080430000}"/>
    <cellStyle name="计算 3 4 5 4" xfId="8695" xr:uid="{00000000-0005-0000-0000-000081430000}"/>
    <cellStyle name="计算 3 4 5 4 2" xfId="15597" xr:uid="{00000000-0005-0000-0000-000082430000}"/>
    <cellStyle name="计算 3 4 5 4 3" xfId="17746" xr:uid="{00000000-0005-0000-0000-000083430000}"/>
    <cellStyle name="计算 3 4 5 4 4" xfId="19431" xr:uid="{00000000-0005-0000-0000-000084430000}"/>
    <cellStyle name="计算 3 4 5 5" xfId="9440" xr:uid="{00000000-0005-0000-0000-000085430000}"/>
    <cellStyle name="计算 3 4 5 5 2" xfId="16251" xr:uid="{00000000-0005-0000-0000-000086430000}"/>
    <cellStyle name="计算 3 4 5 5 3" xfId="18342" xr:uid="{00000000-0005-0000-0000-000087430000}"/>
    <cellStyle name="计算 3 4 5 5 4" xfId="19519" xr:uid="{00000000-0005-0000-0000-000088430000}"/>
    <cellStyle name="计算 3 4 5 6" xfId="11592" xr:uid="{00000000-0005-0000-0000-000089430000}"/>
    <cellStyle name="计算 3 4 5 7" xfId="14468" xr:uid="{00000000-0005-0000-0000-00008A430000}"/>
    <cellStyle name="计算 3 4 5 8" xfId="21692" xr:uid="{00000000-0005-0000-0000-00008B430000}"/>
    <cellStyle name="计算 3 4 6" xfId="2934" xr:uid="{00000000-0005-0000-0000-00008C430000}"/>
    <cellStyle name="计算 3 4 6 2" xfId="11671" xr:uid="{00000000-0005-0000-0000-00008D430000}"/>
    <cellStyle name="计算 3 4 6 3" xfId="15139" xr:uid="{00000000-0005-0000-0000-00008E430000}"/>
    <cellStyle name="计算 3 4 6 4" xfId="18883" xr:uid="{00000000-0005-0000-0000-00008F430000}"/>
    <cellStyle name="计算 3 4 7" xfId="4524" xr:uid="{00000000-0005-0000-0000-000090430000}"/>
    <cellStyle name="计算 3 4 7 2" xfId="12838" xr:uid="{00000000-0005-0000-0000-000091430000}"/>
    <cellStyle name="计算 3 4 7 3" xfId="13372" xr:uid="{00000000-0005-0000-0000-000092430000}"/>
    <cellStyle name="计算 3 4 7 4" xfId="19304" xr:uid="{00000000-0005-0000-0000-000093430000}"/>
    <cellStyle name="计算 3 4 8" xfId="6632" xr:uid="{00000000-0005-0000-0000-000094430000}"/>
    <cellStyle name="计算 3 4 8 2" xfId="14287" xr:uid="{00000000-0005-0000-0000-000095430000}"/>
    <cellStyle name="计算 3 4 8 3" xfId="17029" xr:uid="{00000000-0005-0000-0000-000096430000}"/>
    <cellStyle name="计算 3 4 8 4" xfId="19681" xr:uid="{00000000-0005-0000-0000-000097430000}"/>
    <cellStyle name="计算 3 4 9" xfId="8804" xr:uid="{00000000-0005-0000-0000-000098430000}"/>
    <cellStyle name="计算 3 4 9 2" xfId="15646" xr:uid="{00000000-0005-0000-0000-000099430000}"/>
    <cellStyle name="计算 3 4 9 3" xfId="17820" xr:uid="{00000000-0005-0000-0000-00009A430000}"/>
    <cellStyle name="计算 3 4 9 4" xfId="18849" xr:uid="{00000000-0005-0000-0000-00009B430000}"/>
    <cellStyle name="计算 3 5" xfId="1463" xr:uid="{00000000-0005-0000-0000-00009C430000}"/>
    <cellStyle name="计算 3 5 2" xfId="2847" xr:uid="{00000000-0005-0000-0000-00009D430000}"/>
    <cellStyle name="计算 3 5 2 2" xfId="4406" xr:uid="{00000000-0005-0000-0000-00009E430000}"/>
    <cellStyle name="计算 3 5 2 2 2" xfId="12743" xr:uid="{00000000-0005-0000-0000-00009F430000}"/>
    <cellStyle name="计算 3 5 2 2 3" xfId="10967" xr:uid="{00000000-0005-0000-0000-0000A0430000}"/>
    <cellStyle name="计算 3 5 2 2 4" xfId="22248" xr:uid="{00000000-0005-0000-0000-0000A1430000}"/>
    <cellStyle name="计算 3 5 2 3" xfId="5996" xr:uid="{00000000-0005-0000-0000-0000A2430000}"/>
    <cellStyle name="计算 3 5 2 3 2" xfId="13936" xr:uid="{00000000-0005-0000-0000-0000A3430000}"/>
    <cellStyle name="计算 3 5 2 3 3" xfId="16978" xr:uid="{00000000-0005-0000-0000-0000A4430000}"/>
    <cellStyle name="计算 3 5 2 3 4" xfId="19128" xr:uid="{00000000-0005-0000-0000-0000A5430000}"/>
    <cellStyle name="计算 3 5 2 4" xfId="8701" xr:uid="{00000000-0005-0000-0000-0000A6430000}"/>
    <cellStyle name="计算 3 5 2 4 2" xfId="15603" xr:uid="{00000000-0005-0000-0000-0000A7430000}"/>
    <cellStyle name="计算 3 5 2 4 3" xfId="17752" xr:uid="{00000000-0005-0000-0000-0000A8430000}"/>
    <cellStyle name="计算 3 5 2 4 4" xfId="19396" xr:uid="{00000000-0005-0000-0000-0000A9430000}"/>
    <cellStyle name="计算 3 5 2 5" xfId="9446" xr:uid="{00000000-0005-0000-0000-0000AA430000}"/>
    <cellStyle name="计算 3 5 2 5 2" xfId="16257" xr:uid="{00000000-0005-0000-0000-0000AB430000}"/>
    <cellStyle name="计算 3 5 2 5 3" xfId="18348" xr:uid="{00000000-0005-0000-0000-0000AC430000}"/>
    <cellStyle name="计算 3 5 2 5 4" xfId="20231" xr:uid="{00000000-0005-0000-0000-0000AD430000}"/>
    <cellStyle name="计算 3 5 2 6" xfId="11598" xr:uid="{00000000-0005-0000-0000-0000AE430000}"/>
    <cellStyle name="计算 3 5 2 7" xfId="14619" xr:uid="{00000000-0005-0000-0000-0000AF430000}"/>
    <cellStyle name="计算 3 5 2 8" xfId="20403" xr:uid="{00000000-0005-0000-0000-0000B0430000}"/>
    <cellStyle name="计算 3 5 3" xfId="3449" xr:uid="{00000000-0005-0000-0000-0000B1430000}"/>
    <cellStyle name="计算 3 5 3 2" xfId="12096" xr:uid="{00000000-0005-0000-0000-0000B2430000}"/>
    <cellStyle name="计算 3 5 3 3" xfId="14032" xr:uid="{00000000-0005-0000-0000-0000B3430000}"/>
    <cellStyle name="计算 3 5 3 4" xfId="20828" xr:uid="{00000000-0005-0000-0000-0000B4430000}"/>
    <cellStyle name="计算 3 5 4" xfId="5039" xr:uid="{00000000-0005-0000-0000-0000B5430000}"/>
    <cellStyle name="计算 3 5 4 2" xfId="13262" xr:uid="{00000000-0005-0000-0000-0000B6430000}"/>
    <cellStyle name="计算 3 5 4 3" xfId="10912" xr:uid="{00000000-0005-0000-0000-0000B7430000}"/>
    <cellStyle name="计算 3 5 4 4" xfId="19761" xr:uid="{00000000-0005-0000-0000-0000B8430000}"/>
    <cellStyle name="计算 3 5 5" xfId="7380" xr:uid="{00000000-0005-0000-0000-0000B9430000}"/>
    <cellStyle name="计算 3 5 5 2" xfId="14806" xr:uid="{00000000-0005-0000-0000-0000BA430000}"/>
    <cellStyle name="计算 3 5 5 3" xfId="17326" xr:uid="{00000000-0005-0000-0000-0000BB430000}"/>
    <cellStyle name="计算 3 5 5 4" xfId="22496" xr:uid="{00000000-0005-0000-0000-0000BC430000}"/>
    <cellStyle name="计算 3 5 6" xfId="10776" xr:uid="{00000000-0005-0000-0000-0000BD430000}"/>
    <cellStyle name="计算 3 5 7" xfId="16532" xr:uid="{00000000-0005-0000-0000-0000BE430000}"/>
    <cellStyle name="计算 3 5 8" xfId="21752" xr:uid="{00000000-0005-0000-0000-0000BF430000}"/>
    <cellStyle name="计算 3 6" xfId="1546" xr:uid="{00000000-0005-0000-0000-0000C0430000}"/>
    <cellStyle name="计算 3 6 2" xfId="2848" xr:uid="{00000000-0005-0000-0000-0000C1430000}"/>
    <cellStyle name="计算 3 6 2 2" xfId="4407" xr:uid="{00000000-0005-0000-0000-0000C2430000}"/>
    <cellStyle name="计算 3 6 2 2 2" xfId="12744" xr:uid="{00000000-0005-0000-0000-0000C3430000}"/>
    <cellStyle name="计算 3 6 2 2 3" xfId="10407" xr:uid="{00000000-0005-0000-0000-0000C4430000}"/>
    <cellStyle name="计算 3 6 2 2 4" xfId="21104" xr:uid="{00000000-0005-0000-0000-0000C5430000}"/>
    <cellStyle name="计算 3 6 2 3" xfId="5997" xr:uid="{00000000-0005-0000-0000-0000C6430000}"/>
    <cellStyle name="计算 3 6 2 3 2" xfId="13937" xr:uid="{00000000-0005-0000-0000-0000C7430000}"/>
    <cellStyle name="计算 3 6 2 3 3" xfId="16979" xr:uid="{00000000-0005-0000-0000-0000C8430000}"/>
    <cellStyle name="计算 3 6 2 3 4" xfId="21635" xr:uid="{00000000-0005-0000-0000-0000C9430000}"/>
    <cellStyle name="计算 3 6 2 4" xfId="8702" xr:uid="{00000000-0005-0000-0000-0000CA430000}"/>
    <cellStyle name="计算 3 6 2 4 2" xfId="15604" xr:uid="{00000000-0005-0000-0000-0000CB430000}"/>
    <cellStyle name="计算 3 6 2 4 3" xfId="17753" xr:uid="{00000000-0005-0000-0000-0000CC430000}"/>
    <cellStyle name="计算 3 6 2 4 4" xfId="21590" xr:uid="{00000000-0005-0000-0000-0000CD430000}"/>
    <cellStyle name="计算 3 6 2 5" xfId="9447" xr:uid="{00000000-0005-0000-0000-0000CE430000}"/>
    <cellStyle name="计算 3 6 2 5 2" xfId="16258" xr:uid="{00000000-0005-0000-0000-0000CF430000}"/>
    <cellStyle name="计算 3 6 2 5 3" xfId="18349" xr:uid="{00000000-0005-0000-0000-0000D0430000}"/>
    <cellStyle name="计算 3 6 2 5 4" xfId="19520" xr:uid="{00000000-0005-0000-0000-0000D1430000}"/>
    <cellStyle name="计算 3 6 2 6" xfId="11599" xr:uid="{00000000-0005-0000-0000-0000D2430000}"/>
    <cellStyle name="计算 3 6 2 7" xfId="12938" xr:uid="{00000000-0005-0000-0000-0000D3430000}"/>
    <cellStyle name="计算 3 6 2 8" xfId="19737" xr:uid="{00000000-0005-0000-0000-0000D4430000}"/>
    <cellStyle name="计算 3 6 3" xfId="3475" xr:uid="{00000000-0005-0000-0000-0000D5430000}"/>
    <cellStyle name="计算 3 6 3 2" xfId="12118" xr:uid="{00000000-0005-0000-0000-0000D6430000}"/>
    <cellStyle name="计算 3 6 3 3" xfId="10181" xr:uid="{00000000-0005-0000-0000-0000D7430000}"/>
    <cellStyle name="计算 3 6 3 4" xfId="19354" xr:uid="{00000000-0005-0000-0000-0000D8430000}"/>
    <cellStyle name="计算 3 6 4" xfId="5065" xr:uid="{00000000-0005-0000-0000-0000D9430000}"/>
    <cellStyle name="计算 3 6 4 2" xfId="13284" xr:uid="{00000000-0005-0000-0000-0000DA430000}"/>
    <cellStyle name="计算 3 6 4 3" xfId="10908" xr:uid="{00000000-0005-0000-0000-0000DB430000}"/>
    <cellStyle name="计算 3 6 4 4" xfId="21706" xr:uid="{00000000-0005-0000-0000-0000DC430000}"/>
    <cellStyle name="计算 3 6 5" xfId="7463" xr:uid="{00000000-0005-0000-0000-0000DD430000}"/>
    <cellStyle name="计算 3 6 5 2" xfId="14853" xr:uid="{00000000-0005-0000-0000-0000DE430000}"/>
    <cellStyle name="计算 3 6 5 3" xfId="17348" xr:uid="{00000000-0005-0000-0000-0000DF430000}"/>
    <cellStyle name="计算 3 6 5 4" xfId="19124" xr:uid="{00000000-0005-0000-0000-0000E0430000}"/>
    <cellStyle name="计算 3 6 6" xfId="10825" xr:uid="{00000000-0005-0000-0000-0000E1430000}"/>
    <cellStyle name="计算 3 6 7" xfId="15233" xr:uid="{00000000-0005-0000-0000-0000E2430000}"/>
    <cellStyle name="计算 3 6 8" xfId="20021" xr:uid="{00000000-0005-0000-0000-0000E3430000}"/>
    <cellStyle name="计算 3 7" xfId="1665" xr:uid="{00000000-0005-0000-0000-0000E4430000}"/>
    <cellStyle name="计算 3 7 2" xfId="2849" xr:uid="{00000000-0005-0000-0000-0000E5430000}"/>
    <cellStyle name="计算 3 7 2 2" xfId="4408" xr:uid="{00000000-0005-0000-0000-0000E6430000}"/>
    <cellStyle name="计算 3 7 2 2 2" xfId="12745" xr:uid="{00000000-0005-0000-0000-0000E7430000}"/>
    <cellStyle name="计算 3 7 2 2 3" xfId="10082" xr:uid="{00000000-0005-0000-0000-0000E8430000}"/>
    <cellStyle name="计算 3 7 2 2 4" xfId="20462" xr:uid="{00000000-0005-0000-0000-0000E9430000}"/>
    <cellStyle name="计算 3 7 2 3" xfId="5998" xr:uid="{00000000-0005-0000-0000-0000EA430000}"/>
    <cellStyle name="计算 3 7 2 3 2" xfId="13938" xr:uid="{00000000-0005-0000-0000-0000EB430000}"/>
    <cellStyle name="计算 3 7 2 3 3" xfId="16980" xr:uid="{00000000-0005-0000-0000-0000EC430000}"/>
    <cellStyle name="计算 3 7 2 3 4" xfId="21640" xr:uid="{00000000-0005-0000-0000-0000ED430000}"/>
    <cellStyle name="计算 3 7 2 4" xfId="8703" xr:uid="{00000000-0005-0000-0000-0000EE430000}"/>
    <cellStyle name="计算 3 7 2 4 2" xfId="15605" xr:uid="{00000000-0005-0000-0000-0000EF430000}"/>
    <cellStyle name="计算 3 7 2 4 3" xfId="17754" xr:uid="{00000000-0005-0000-0000-0000F0430000}"/>
    <cellStyle name="计算 3 7 2 4 4" xfId="20689" xr:uid="{00000000-0005-0000-0000-0000F1430000}"/>
    <cellStyle name="计算 3 7 2 5" xfId="9448" xr:uid="{00000000-0005-0000-0000-0000F2430000}"/>
    <cellStyle name="计算 3 7 2 5 2" xfId="16259" xr:uid="{00000000-0005-0000-0000-0000F3430000}"/>
    <cellStyle name="计算 3 7 2 5 3" xfId="18350" xr:uid="{00000000-0005-0000-0000-0000F4430000}"/>
    <cellStyle name="计算 3 7 2 5 4" xfId="19238" xr:uid="{00000000-0005-0000-0000-0000F5430000}"/>
    <cellStyle name="计算 3 7 2 6" xfId="11600" xr:uid="{00000000-0005-0000-0000-0000F6430000}"/>
    <cellStyle name="计算 3 7 2 7" xfId="12764" xr:uid="{00000000-0005-0000-0000-0000F7430000}"/>
    <cellStyle name="计算 3 7 2 8" xfId="19259" xr:uid="{00000000-0005-0000-0000-0000F8430000}"/>
    <cellStyle name="计算 3 7 3" xfId="3489" xr:uid="{00000000-0005-0000-0000-0000F9430000}"/>
    <cellStyle name="计算 3 7 3 2" xfId="12132" xr:uid="{00000000-0005-0000-0000-0000FA430000}"/>
    <cellStyle name="计算 3 7 3 3" xfId="14414" xr:uid="{00000000-0005-0000-0000-0000FB430000}"/>
    <cellStyle name="计算 3 7 3 4" xfId="21217" xr:uid="{00000000-0005-0000-0000-0000FC430000}"/>
    <cellStyle name="计算 3 7 4" xfId="5079" xr:uid="{00000000-0005-0000-0000-0000FD430000}"/>
    <cellStyle name="计算 3 7 4 2" xfId="13298" xr:uid="{00000000-0005-0000-0000-0000FE430000}"/>
    <cellStyle name="计算 3 7 4 3" xfId="10906" xr:uid="{00000000-0005-0000-0000-0000FF430000}"/>
    <cellStyle name="计算 3 7 4 4" xfId="19759" xr:uid="{00000000-0005-0000-0000-000000440000}"/>
    <cellStyle name="计算 3 7 5" xfId="7578" xr:uid="{00000000-0005-0000-0000-000001440000}"/>
    <cellStyle name="计算 3 7 5 2" xfId="14903" xr:uid="{00000000-0005-0000-0000-000002440000}"/>
    <cellStyle name="计算 3 7 5 3" xfId="17359" xr:uid="{00000000-0005-0000-0000-000003440000}"/>
    <cellStyle name="计算 3 7 5 4" xfId="22693" xr:uid="{00000000-0005-0000-0000-000004440000}"/>
    <cellStyle name="计算 3 7 6" xfId="10875" xr:uid="{00000000-0005-0000-0000-000005440000}"/>
    <cellStyle name="计算 3 7 7" xfId="11217" xr:uid="{00000000-0005-0000-0000-000006440000}"/>
    <cellStyle name="计算 3 7 8" xfId="21802" xr:uid="{00000000-0005-0000-0000-000007440000}"/>
    <cellStyle name="计算 3 8" xfId="2808" xr:uid="{00000000-0005-0000-0000-000008440000}"/>
    <cellStyle name="计算 3 8 2" xfId="4367" xr:uid="{00000000-0005-0000-0000-000009440000}"/>
    <cellStyle name="计算 3 8 2 2" xfId="12704" xr:uid="{00000000-0005-0000-0000-00000A440000}"/>
    <cellStyle name="计算 3 8 2 3" xfId="10393" xr:uid="{00000000-0005-0000-0000-00000B440000}"/>
    <cellStyle name="计算 3 8 2 4" xfId="21109" xr:uid="{00000000-0005-0000-0000-00000C440000}"/>
    <cellStyle name="计算 3 8 3" xfId="5957" xr:uid="{00000000-0005-0000-0000-00000D440000}"/>
    <cellStyle name="计算 3 8 3 2" xfId="13897" xr:uid="{00000000-0005-0000-0000-00000E440000}"/>
    <cellStyle name="计算 3 8 3 3" xfId="16939" xr:uid="{00000000-0005-0000-0000-00000F440000}"/>
    <cellStyle name="计算 3 8 3 4" xfId="21466" xr:uid="{00000000-0005-0000-0000-000010440000}"/>
    <cellStyle name="计算 3 8 4" xfId="8662" xr:uid="{00000000-0005-0000-0000-000011440000}"/>
    <cellStyle name="计算 3 8 4 2" xfId="15564" xr:uid="{00000000-0005-0000-0000-000012440000}"/>
    <cellStyle name="计算 3 8 4 3" xfId="17713" xr:uid="{00000000-0005-0000-0000-000013440000}"/>
    <cellStyle name="计算 3 8 4 4" xfId="21589" xr:uid="{00000000-0005-0000-0000-000014440000}"/>
    <cellStyle name="计算 3 8 5" xfId="9407" xr:uid="{00000000-0005-0000-0000-000015440000}"/>
    <cellStyle name="计算 3 8 5 2" xfId="16218" xr:uid="{00000000-0005-0000-0000-000016440000}"/>
    <cellStyle name="计算 3 8 5 3" xfId="18309" xr:uid="{00000000-0005-0000-0000-000017440000}"/>
    <cellStyle name="计算 3 8 5 4" xfId="19526" xr:uid="{00000000-0005-0000-0000-000018440000}"/>
    <cellStyle name="计算 3 8 6" xfId="11559" xr:uid="{00000000-0005-0000-0000-000019440000}"/>
    <cellStyle name="计算 3 8 7" xfId="15156" xr:uid="{00000000-0005-0000-0000-00001A440000}"/>
    <cellStyle name="计算 3 8 8" xfId="22172" xr:uid="{00000000-0005-0000-0000-00001B440000}"/>
    <cellStyle name="计算 3 9" xfId="2880" xr:uid="{00000000-0005-0000-0000-00001C440000}"/>
    <cellStyle name="计算 3 9 2" xfId="11618" xr:uid="{00000000-0005-0000-0000-00001D440000}"/>
    <cellStyle name="计算 3 9 3" xfId="11133" xr:uid="{00000000-0005-0000-0000-00001E440000}"/>
    <cellStyle name="计算 3 9 4" xfId="20012" xr:uid="{00000000-0005-0000-0000-00001F440000}"/>
    <cellStyle name="超链接 2" xfId="8780" xr:uid="{00000000-0005-0000-0000-000020440000}"/>
    <cellStyle name="输入 2" xfId="268" xr:uid="{00000000-0005-0000-0000-000021440000}"/>
    <cellStyle name="输入 2 10" xfId="4463" xr:uid="{00000000-0005-0000-0000-000022440000}"/>
    <cellStyle name="输入 2 10 2" xfId="12778" xr:uid="{00000000-0005-0000-0000-000023440000}"/>
    <cellStyle name="输入 2 10 3" xfId="13377" xr:uid="{00000000-0005-0000-0000-000024440000}"/>
    <cellStyle name="输入 2 10 4" xfId="20456" xr:uid="{00000000-0005-0000-0000-000025440000}"/>
    <cellStyle name="输入 2 11" xfId="6279" xr:uid="{00000000-0005-0000-0000-000026440000}"/>
    <cellStyle name="输入 2 11 2" xfId="14110" xr:uid="{00000000-0005-0000-0000-000027440000}"/>
    <cellStyle name="输入 2 11 3" xfId="16984" xr:uid="{00000000-0005-0000-0000-000028440000}"/>
    <cellStyle name="输入 2 11 4" xfId="19991" xr:uid="{00000000-0005-0000-0000-000029440000}"/>
    <cellStyle name="输入 2 12" xfId="10059" xr:uid="{00000000-0005-0000-0000-00002A440000}"/>
    <cellStyle name="输入 2 13" xfId="10707" xr:uid="{00000000-0005-0000-0000-00002B440000}"/>
    <cellStyle name="输入 2 14" xfId="21769" xr:uid="{00000000-0005-0000-0000-00002C440000}"/>
    <cellStyle name="输入 2 2" xfId="383" xr:uid="{00000000-0005-0000-0000-00002D440000}"/>
    <cellStyle name="输入 2 2 10" xfId="15437" xr:uid="{00000000-0005-0000-0000-00002E440000}"/>
    <cellStyle name="输入 2 2 11" xfId="22504" xr:uid="{00000000-0005-0000-0000-00002F440000}"/>
    <cellStyle name="输入 2 2 2" xfId="627" xr:uid="{00000000-0005-0000-0000-000030440000}"/>
    <cellStyle name="输入 2 2 2 10" xfId="10221" xr:uid="{00000000-0005-0000-0000-000031440000}"/>
    <cellStyle name="输入 2 2 2 11" xfId="11429" xr:uid="{00000000-0005-0000-0000-000032440000}"/>
    <cellStyle name="输入 2 2 2 12" xfId="20532" xr:uid="{00000000-0005-0000-0000-000033440000}"/>
    <cellStyle name="输入 2 2 2 2" xfId="704" xr:uid="{00000000-0005-0000-0000-000034440000}"/>
    <cellStyle name="输入 2 2 2 2 10" xfId="10278" xr:uid="{00000000-0005-0000-0000-000035440000}"/>
    <cellStyle name="输入 2 2 2 2 11" xfId="15428" xr:uid="{00000000-0005-0000-0000-000036440000}"/>
    <cellStyle name="输入 2 2 2 2 12" xfId="21171" xr:uid="{00000000-0005-0000-0000-000037440000}"/>
    <cellStyle name="输入 2 2 2 2 2" xfId="787" xr:uid="{00000000-0005-0000-0000-000038440000}"/>
    <cellStyle name="输入 2 2 2 2 2 2" xfId="1307" xr:uid="{00000000-0005-0000-0000-000039440000}"/>
    <cellStyle name="输入 2 2 2 2 2 2 2" xfId="2451" xr:uid="{00000000-0005-0000-0000-00003A440000}"/>
    <cellStyle name="输入 2 2 2 2 2 2 2 2" xfId="4010" xr:uid="{00000000-0005-0000-0000-00003B440000}"/>
    <cellStyle name="输入 2 2 2 2 2 2 2 2 2" xfId="12414" xr:uid="{00000000-0005-0000-0000-00003C440000}"/>
    <cellStyle name="输入 2 2 2 2 2 2 2 2 3" xfId="14071" xr:uid="{00000000-0005-0000-0000-00003D440000}"/>
    <cellStyle name="输入 2 2 2 2 2 2 2 2 4" xfId="21777" xr:uid="{00000000-0005-0000-0000-00003E440000}"/>
    <cellStyle name="输入 2 2 2 2 2 2 2 3" xfId="5600" xr:uid="{00000000-0005-0000-0000-00003F440000}"/>
    <cellStyle name="输入 2 2 2 2 2 2 2 3 2" xfId="13606" xr:uid="{00000000-0005-0000-0000-000040440000}"/>
    <cellStyle name="输入 2 2 2 2 2 2 2 3 3" xfId="16666" xr:uid="{00000000-0005-0000-0000-000041440000}"/>
    <cellStyle name="输入 2 2 2 2 2 2 2 3 4" xfId="21299" xr:uid="{00000000-0005-0000-0000-000042440000}"/>
    <cellStyle name="输入 2 2 2 2 2 2 2 4" xfId="8305" xr:uid="{00000000-0005-0000-0000-000043440000}"/>
    <cellStyle name="输入 2 2 2 2 2 2 2 4 2" xfId="15273" xr:uid="{00000000-0005-0000-0000-000044440000}"/>
    <cellStyle name="输入 2 2 2 2 2 2 2 4 3" xfId="17440" xr:uid="{00000000-0005-0000-0000-000045440000}"/>
    <cellStyle name="输入 2 2 2 2 2 2 2 4 4" xfId="22086" xr:uid="{00000000-0005-0000-0000-000046440000}"/>
    <cellStyle name="输入 2 2 2 2 2 2 2 5" xfId="9134" xr:uid="{00000000-0005-0000-0000-000047440000}"/>
    <cellStyle name="输入 2 2 2 2 2 2 2 5 2" xfId="15945" xr:uid="{00000000-0005-0000-0000-000048440000}"/>
    <cellStyle name="输入 2 2 2 2 2 2 2 5 3" xfId="18036" xr:uid="{00000000-0005-0000-0000-000049440000}"/>
    <cellStyle name="输入 2 2 2 2 2 2 2 5 4" xfId="20271" xr:uid="{00000000-0005-0000-0000-00004A440000}"/>
    <cellStyle name="输入 2 2 2 2 2 2 2 6" xfId="11265" xr:uid="{00000000-0005-0000-0000-00004B440000}"/>
    <cellStyle name="输入 2 2 2 2 2 2 2 7" xfId="10232" xr:uid="{00000000-0005-0000-0000-00004C440000}"/>
    <cellStyle name="输入 2 2 2 2 2 2 2 8" xfId="19338" xr:uid="{00000000-0005-0000-0000-00004D440000}"/>
    <cellStyle name="输入 2 2 2 2 2 2 3" xfId="3293" xr:uid="{00000000-0005-0000-0000-00004E440000}"/>
    <cellStyle name="输入 2 2 2 2 2 2 3 2" xfId="11962" xr:uid="{00000000-0005-0000-0000-00004F440000}"/>
    <cellStyle name="输入 2 2 2 2 2 2 3 3" xfId="11048" xr:uid="{00000000-0005-0000-0000-000050440000}"/>
    <cellStyle name="输入 2 2 2 2 2 2 3 4" xfId="21558" xr:uid="{00000000-0005-0000-0000-000051440000}"/>
    <cellStyle name="输入 2 2 2 2 2 2 4" xfId="4883" xr:uid="{00000000-0005-0000-0000-000052440000}"/>
    <cellStyle name="输入 2 2 2 2 2 2 4 2" xfId="13127" xr:uid="{00000000-0005-0000-0000-000053440000}"/>
    <cellStyle name="输入 2 2 2 2 2 2 4 3" xfId="14953" xr:uid="{00000000-0005-0000-0000-000054440000}"/>
    <cellStyle name="输入 2 2 2 2 2 2 4 4" xfId="19286" xr:uid="{00000000-0005-0000-0000-000055440000}"/>
    <cellStyle name="输入 2 2 2 2 2 2 5" xfId="7224" xr:uid="{00000000-0005-0000-0000-000056440000}"/>
    <cellStyle name="输入 2 2 2 2 2 2 5 2" xfId="14672" xr:uid="{00000000-0005-0000-0000-000057440000}"/>
    <cellStyle name="输入 2 2 2 2 2 2 5 3" xfId="17198" xr:uid="{00000000-0005-0000-0000-000058440000}"/>
    <cellStyle name="输入 2 2 2 2 2 2 5 4" xfId="20380" xr:uid="{00000000-0005-0000-0000-000059440000}"/>
    <cellStyle name="输入 2 2 2 2 2 2 6" xfId="10639" xr:uid="{00000000-0005-0000-0000-00005A440000}"/>
    <cellStyle name="输入 2 2 2 2 2 2 7" xfId="11243" xr:uid="{00000000-0005-0000-0000-00005B440000}"/>
    <cellStyle name="输入 2 2 2 2 2 2 8" xfId="19327" xr:uid="{00000000-0005-0000-0000-00005C440000}"/>
    <cellStyle name="输入 2 2 2 2 2 3" xfId="2450" xr:uid="{00000000-0005-0000-0000-00005D440000}"/>
    <cellStyle name="输入 2 2 2 2 2 3 2" xfId="4009" xr:uid="{00000000-0005-0000-0000-00005E440000}"/>
    <cellStyle name="输入 2 2 2 2 2 3 2 2" xfId="12413" xr:uid="{00000000-0005-0000-0000-00005F440000}"/>
    <cellStyle name="输入 2 2 2 2 2 3 2 3" xfId="10008" xr:uid="{00000000-0005-0000-0000-000060440000}"/>
    <cellStyle name="输入 2 2 2 2 2 3 2 4" xfId="19922" xr:uid="{00000000-0005-0000-0000-000061440000}"/>
    <cellStyle name="输入 2 2 2 2 2 3 3" xfId="5599" xr:uid="{00000000-0005-0000-0000-000062440000}"/>
    <cellStyle name="输入 2 2 2 2 2 3 3 2" xfId="13605" xr:uid="{00000000-0005-0000-0000-000063440000}"/>
    <cellStyle name="输入 2 2 2 2 2 3 3 3" xfId="16665" xr:uid="{00000000-0005-0000-0000-000064440000}"/>
    <cellStyle name="输入 2 2 2 2 2 3 3 4" xfId="18826" xr:uid="{00000000-0005-0000-0000-000065440000}"/>
    <cellStyle name="输入 2 2 2 2 2 3 4" xfId="8304" xr:uid="{00000000-0005-0000-0000-000066440000}"/>
    <cellStyle name="输入 2 2 2 2 2 3 4 2" xfId="15272" xr:uid="{00000000-0005-0000-0000-000067440000}"/>
    <cellStyle name="输入 2 2 2 2 2 3 4 3" xfId="17439" xr:uid="{00000000-0005-0000-0000-000068440000}"/>
    <cellStyle name="输入 2 2 2 2 2 3 4 4" xfId="20040" xr:uid="{00000000-0005-0000-0000-000069440000}"/>
    <cellStyle name="输入 2 2 2 2 2 3 5" xfId="9133" xr:uid="{00000000-0005-0000-0000-00006A440000}"/>
    <cellStyle name="输入 2 2 2 2 2 3 5 2" xfId="15944" xr:uid="{00000000-0005-0000-0000-00006B440000}"/>
    <cellStyle name="输入 2 2 2 2 2 3 5 3" xfId="18035" xr:uid="{00000000-0005-0000-0000-00006C440000}"/>
    <cellStyle name="输入 2 2 2 2 2 3 5 4" xfId="20914" xr:uid="{00000000-0005-0000-0000-00006D440000}"/>
    <cellStyle name="输入 2 2 2 2 2 3 6" xfId="11264" xr:uid="{00000000-0005-0000-0000-00006E440000}"/>
    <cellStyle name="输入 2 2 2 2 2 3 7" xfId="14273" xr:uid="{00000000-0005-0000-0000-00006F440000}"/>
    <cellStyle name="输入 2 2 2 2 2 3 8" xfId="19900" xr:uid="{00000000-0005-0000-0000-000070440000}"/>
    <cellStyle name="输入 2 2 2 2 2 4" xfId="3032" xr:uid="{00000000-0005-0000-0000-000071440000}"/>
    <cellStyle name="输入 2 2 2 2 2 4 2" xfId="11769" xr:uid="{00000000-0005-0000-0000-000072440000}"/>
    <cellStyle name="输入 2 2 2 2 2 4 3" xfId="10567" xr:uid="{00000000-0005-0000-0000-000073440000}"/>
    <cellStyle name="输入 2 2 2 2 2 4 4" xfId="20836" xr:uid="{00000000-0005-0000-0000-000074440000}"/>
    <cellStyle name="输入 2 2 2 2 2 5" xfId="4622" xr:uid="{00000000-0005-0000-0000-000075440000}"/>
    <cellStyle name="输入 2 2 2 2 2 5 2" xfId="12936" xr:uid="{00000000-0005-0000-0000-000076440000}"/>
    <cellStyle name="输入 2 2 2 2 2 5 3" xfId="14973" xr:uid="{00000000-0005-0000-0000-000077440000}"/>
    <cellStyle name="输入 2 2 2 2 2 5 4" xfId="21081" xr:uid="{00000000-0005-0000-0000-000078440000}"/>
    <cellStyle name="输入 2 2 2 2 2 6" xfId="6741" xr:uid="{00000000-0005-0000-0000-000079440000}"/>
    <cellStyle name="输入 2 2 2 2 2 6 2" xfId="14384" xr:uid="{00000000-0005-0000-0000-00007A440000}"/>
    <cellStyle name="输入 2 2 2 2 2 6 3" xfId="17110" xr:uid="{00000000-0005-0000-0000-00007B440000}"/>
    <cellStyle name="输入 2 2 2 2 2 6 4" xfId="22566" xr:uid="{00000000-0005-0000-0000-00007C440000}"/>
    <cellStyle name="输入 2 2 2 2 2 7" xfId="10346" xr:uid="{00000000-0005-0000-0000-00007D440000}"/>
    <cellStyle name="输入 2 2 2 2 2 8" xfId="11414" xr:uid="{00000000-0005-0000-0000-00007E440000}"/>
    <cellStyle name="输入 2 2 2 2 2 9" xfId="21646" xr:uid="{00000000-0005-0000-0000-00007F440000}"/>
    <cellStyle name="输入 2 2 2 2 3" xfId="1136" xr:uid="{00000000-0005-0000-0000-000080440000}"/>
    <cellStyle name="输入 2 2 2 2 3 2" xfId="1308" xr:uid="{00000000-0005-0000-0000-000081440000}"/>
    <cellStyle name="输入 2 2 2 2 3 2 2" xfId="2453" xr:uid="{00000000-0005-0000-0000-000082440000}"/>
    <cellStyle name="输入 2 2 2 2 3 2 2 2" xfId="4012" xr:uid="{00000000-0005-0000-0000-000083440000}"/>
    <cellStyle name="输入 2 2 2 2 3 2 2 2 2" xfId="12416" xr:uid="{00000000-0005-0000-0000-000084440000}"/>
    <cellStyle name="输入 2 2 2 2 3 2 2 2 3" xfId="13420" xr:uid="{00000000-0005-0000-0000-000085440000}"/>
    <cellStyle name="输入 2 2 2 2 3 2 2 2 4" xfId="20177" xr:uid="{00000000-0005-0000-0000-000086440000}"/>
    <cellStyle name="输入 2 2 2 2 3 2 2 3" xfId="5602" xr:uid="{00000000-0005-0000-0000-000087440000}"/>
    <cellStyle name="输入 2 2 2 2 3 2 2 3 2" xfId="13608" xr:uid="{00000000-0005-0000-0000-000088440000}"/>
    <cellStyle name="输入 2 2 2 2 3 2 2 3 3" xfId="16668" xr:uid="{00000000-0005-0000-0000-000089440000}"/>
    <cellStyle name="输入 2 2 2 2 3 2 2 3 4" xfId="21298" xr:uid="{00000000-0005-0000-0000-00008A440000}"/>
    <cellStyle name="输入 2 2 2 2 3 2 2 4" xfId="8307" xr:uid="{00000000-0005-0000-0000-00008B440000}"/>
    <cellStyle name="输入 2 2 2 2 3 2 2 4 2" xfId="15275" xr:uid="{00000000-0005-0000-0000-00008C440000}"/>
    <cellStyle name="输入 2 2 2 2 3 2 2 4 3" xfId="17442" xr:uid="{00000000-0005-0000-0000-00008D440000}"/>
    <cellStyle name="输入 2 2 2 2 3 2 2 4 4" xfId="20365" xr:uid="{00000000-0005-0000-0000-00008E440000}"/>
    <cellStyle name="输入 2 2 2 2 3 2 2 5" xfId="9136" xr:uid="{00000000-0005-0000-0000-00008F440000}"/>
    <cellStyle name="输入 2 2 2 2 3 2 2 5 2" xfId="15947" xr:uid="{00000000-0005-0000-0000-000090440000}"/>
    <cellStyle name="输入 2 2 2 2 3 2 2 5 3" xfId="18038" xr:uid="{00000000-0005-0000-0000-000091440000}"/>
    <cellStyle name="输入 2 2 2 2 3 2 2 5 4" xfId="21873" xr:uid="{00000000-0005-0000-0000-000092440000}"/>
    <cellStyle name="输入 2 2 2 2 3 2 2 6" xfId="11267" xr:uid="{00000000-0005-0000-0000-000093440000}"/>
    <cellStyle name="输入 2 2 2 2 3 2 2 7" xfId="14267" xr:uid="{00000000-0005-0000-0000-000094440000}"/>
    <cellStyle name="输入 2 2 2 2 3 2 2 8" xfId="22320" xr:uid="{00000000-0005-0000-0000-000095440000}"/>
    <cellStyle name="输入 2 2 2 2 3 2 3" xfId="3294" xr:uid="{00000000-0005-0000-0000-000096440000}"/>
    <cellStyle name="输入 2 2 2 2 3 2 3 2" xfId="11963" xr:uid="{00000000-0005-0000-0000-000097440000}"/>
    <cellStyle name="输入 2 2 2 2 3 2 3 3" xfId="10859" xr:uid="{00000000-0005-0000-0000-000098440000}"/>
    <cellStyle name="输入 2 2 2 2 3 2 3 4" xfId="20672" xr:uid="{00000000-0005-0000-0000-000099440000}"/>
    <cellStyle name="输入 2 2 2 2 3 2 4" xfId="4884" xr:uid="{00000000-0005-0000-0000-00009A440000}"/>
    <cellStyle name="输入 2 2 2 2 3 2 4 2" xfId="13128" xr:uid="{00000000-0005-0000-0000-00009B440000}"/>
    <cellStyle name="输入 2 2 2 2 3 2 4 3" xfId="13342" xr:uid="{00000000-0005-0000-0000-00009C440000}"/>
    <cellStyle name="输入 2 2 2 2 3 2 4 4" xfId="19285" xr:uid="{00000000-0005-0000-0000-00009D440000}"/>
    <cellStyle name="输入 2 2 2 2 3 2 5" xfId="7225" xr:uid="{00000000-0005-0000-0000-00009E440000}"/>
    <cellStyle name="输入 2 2 2 2 3 2 5 2" xfId="14673" xr:uid="{00000000-0005-0000-0000-00009F440000}"/>
    <cellStyle name="输入 2 2 2 2 3 2 5 3" xfId="17199" xr:uid="{00000000-0005-0000-0000-0000A0440000}"/>
    <cellStyle name="输入 2 2 2 2 3 2 5 4" xfId="19668" xr:uid="{00000000-0005-0000-0000-0000A1440000}"/>
    <cellStyle name="输入 2 2 2 2 3 2 6" xfId="10640" xr:uid="{00000000-0005-0000-0000-0000A2440000}"/>
    <cellStyle name="输入 2 2 2 2 3 2 7" xfId="14663" xr:uid="{00000000-0005-0000-0000-0000A3440000}"/>
    <cellStyle name="输入 2 2 2 2 3 2 8" xfId="19214" xr:uid="{00000000-0005-0000-0000-0000A4440000}"/>
    <cellStyle name="输入 2 2 2 2 3 3" xfId="2452" xr:uid="{00000000-0005-0000-0000-0000A5440000}"/>
    <cellStyle name="输入 2 2 2 2 3 3 2" xfId="4011" xr:uid="{00000000-0005-0000-0000-0000A6440000}"/>
    <cellStyle name="输入 2 2 2 2 3 3 2 2" xfId="12415" xr:uid="{00000000-0005-0000-0000-0000A7440000}"/>
    <cellStyle name="输入 2 2 2 2 3 3 2 3" xfId="15035" xr:uid="{00000000-0005-0000-0000-0000A8440000}"/>
    <cellStyle name="输入 2 2 2 2 3 3 2 4" xfId="20820" xr:uid="{00000000-0005-0000-0000-0000A9440000}"/>
    <cellStyle name="输入 2 2 2 2 3 3 3" xfId="5601" xr:uid="{00000000-0005-0000-0000-0000AA440000}"/>
    <cellStyle name="输入 2 2 2 2 3 3 3 2" xfId="13607" xr:uid="{00000000-0005-0000-0000-0000AB440000}"/>
    <cellStyle name="输入 2 2 2 2 3 3 3 3" xfId="16667" xr:uid="{00000000-0005-0000-0000-0000AC440000}"/>
    <cellStyle name="输入 2 2 2 2 3 3 3 4" xfId="18818" xr:uid="{00000000-0005-0000-0000-0000AD440000}"/>
    <cellStyle name="输入 2 2 2 2 3 3 4" xfId="8306" xr:uid="{00000000-0005-0000-0000-0000AE440000}"/>
    <cellStyle name="输入 2 2 2 2 3 3 4 2" xfId="15274" xr:uid="{00000000-0005-0000-0000-0000AF440000}"/>
    <cellStyle name="输入 2 2 2 2 3 3 4 3" xfId="17441" xr:uid="{00000000-0005-0000-0000-0000B0440000}"/>
    <cellStyle name="输入 2 2 2 2 3 3 4 4" xfId="21005" xr:uid="{00000000-0005-0000-0000-0000B1440000}"/>
    <cellStyle name="输入 2 2 2 2 3 3 5" xfId="9135" xr:uid="{00000000-0005-0000-0000-0000B2440000}"/>
    <cellStyle name="输入 2 2 2 2 3 3 5 2" xfId="15946" xr:uid="{00000000-0005-0000-0000-0000B3440000}"/>
    <cellStyle name="输入 2 2 2 2 3 3 5 3" xfId="18037" xr:uid="{00000000-0005-0000-0000-0000B4440000}"/>
    <cellStyle name="输入 2 2 2 2 3 3 5 4" xfId="19560" xr:uid="{00000000-0005-0000-0000-0000B5440000}"/>
    <cellStyle name="输入 2 2 2 2 3 3 6" xfId="11266" xr:uid="{00000000-0005-0000-0000-0000B6440000}"/>
    <cellStyle name="输入 2 2 2 2 3 3 7" xfId="14241" xr:uid="{00000000-0005-0000-0000-0000B7440000}"/>
    <cellStyle name="输入 2 2 2 2 3 3 8" xfId="21416" xr:uid="{00000000-0005-0000-0000-0000B8440000}"/>
    <cellStyle name="输入 2 2 2 2 3 4" xfId="3204" xr:uid="{00000000-0005-0000-0000-0000B9440000}"/>
    <cellStyle name="输入 2 2 2 2 3 4 2" xfId="11918" xr:uid="{00000000-0005-0000-0000-0000BA440000}"/>
    <cellStyle name="输入 2 2 2 2 3 4 3" xfId="10134" xr:uid="{00000000-0005-0000-0000-0000BB440000}"/>
    <cellStyle name="输入 2 2 2 2 3 4 4" xfId="21507" xr:uid="{00000000-0005-0000-0000-0000BC440000}"/>
    <cellStyle name="输入 2 2 2 2 3 5" xfId="4794" xr:uid="{00000000-0005-0000-0000-0000BD440000}"/>
    <cellStyle name="输入 2 2 2 2 3 5 2" xfId="13083" xr:uid="{00000000-0005-0000-0000-0000BE440000}"/>
    <cellStyle name="输入 2 2 2 2 3 5 3" xfId="10400" xr:uid="{00000000-0005-0000-0000-0000BF440000}"/>
    <cellStyle name="输入 2 2 2 2 3 5 4" xfId="22455" xr:uid="{00000000-0005-0000-0000-0000C0440000}"/>
    <cellStyle name="输入 2 2 2 2 3 6" xfId="7056" xr:uid="{00000000-0005-0000-0000-0000C1440000}"/>
    <cellStyle name="输入 2 2 2 2 3 6 2" xfId="14596" xr:uid="{00000000-0005-0000-0000-0000C2440000}"/>
    <cellStyle name="输入 2 2 2 2 3 6 3" xfId="17175" xr:uid="{00000000-0005-0000-0000-0000C3440000}"/>
    <cellStyle name="输入 2 2 2 2 3 6 4" xfId="22497" xr:uid="{00000000-0005-0000-0000-0000C4440000}"/>
    <cellStyle name="输入 2 2 2 2 3 7" xfId="10561" xr:uid="{00000000-0005-0000-0000-0000C5440000}"/>
    <cellStyle name="输入 2 2 2 2 3 8" xfId="13118" xr:uid="{00000000-0005-0000-0000-0000C6440000}"/>
    <cellStyle name="输入 2 2 2 2 3 9" xfId="20802" xr:uid="{00000000-0005-0000-0000-0000C7440000}"/>
    <cellStyle name="输入 2 2 2 2 4" xfId="1306" xr:uid="{00000000-0005-0000-0000-0000C8440000}"/>
    <cellStyle name="输入 2 2 2 2 4 2" xfId="2454" xr:uid="{00000000-0005-0000-0000-0000C9440000}"/>
    <cellStyle name="输入 2 2 2 2 4 2 2" xfId="4013" xr:uid="{00000000-0005-0000-0000-0000CA440000}"/>
    <cellStyle name="输入 2 2 2 2 4 2 2 2" xfId="12417" xr:uid="{00000000-0005-0000-0000-0000CB440000}"/>
    <cellStyle name="输入 2 2 2 2 4 2 2 3" xfId="12253" xr:uid="{00000000-0005-0000-0000-0000CC440000}"/>
    <cellStyle name="输入 2 2 2 2 4 2 2 4" xfId="22345" xr:uid="{00000000-0005-0000-0000-0000CD440000}"/>
    <cellStyle name="输入 2 2 2 2 4 2 3" xfId="5603" xr:uid="{00000000-0005-0000-0000-0000CE440000}"/>
    <cellStyle name="输入 2 2 2 2 4 2 3 2" xfId="13609" xr:uid="{00000000-0005-0000-0000-0000CF440000}"/>
    <cellStyle name="输入 2 2 2 2 4 2 3 3" xfId="16669" xr:uid="{00000000-0005-0000-0000-0000D0440000}"/>
    <cellStyle name="输入 2 2 2 2 4 2 3 4" xfId="18817" xr:uid="{00000000-0005-0000-0000-0000D1440000}"/>
    <cellStyle name="输入 2 2 2 2 4 2 4" xfId="8308" xr:uid="{00000000-0005-0000-0000-0000D2440000}"/>
    <cellStyle name="输入 2 2 2 2 4 2 4 2" xfId="15276" xr:uid="{00000000-0005-0000-0000-0000D3440000}"/>
    <cellStyle name="输入 2 2 2 2 4 2 4 3" xfId="17443" xr:uid="{00000000-0005-0000-0000-0000D4440000}"/>
    <cellStyle name="输入 2 2 2 2 4 2 4 4" xfId="19652" xr:uid="{00000000-0005-0000-0000-0000D5440000}"/>
    <cellStyle name="输入 2 2 2 2 4 2 5" xfId="9137" xr:uid="{00000000-0005-0000-0000-0000D6440000}"/>
    <cellStyle name="输入 2 2 2 2 4 2 5 2" xfId="15948" xr:uid="{00000000-0005-0000-0000-0000D7440000}"/>
    <cellStyle name="输入 2 2 2 2 4 2 5 3" xfId="18039" xr:uid="{00000000-0005-0000-0000-0000D8440000}"/>
    <cellStyle name="输入 2 2 2 2 4 2 5 4" xfId="22000" xr:uid="{00000000-0005-0000-0000-0000D9440000}"/>
    <cellStyle name="输入 2 2 2 2 4 2 6" xfId="11268" xr:uid="{00000000-0005-0000-0000-0000DA440000}"/>
    <cellStyle name="输入 2 2 2 2 4 2 7" xfId="10226" xr:uid="{00000000-0005-0000-0000-0000DB440000}"/>
    <cellStyle name="输入 2 2 2 2 4 2 8" xfId="21176" xr:uid="{00000000-0005-0000-0000-0000DC440000}"/>
    <cellStyle name="输入 2 2 2 2 4 3" xfId="3292" xr:uid="{00000000-0005-0000-0000-0000DD440000}"/>
    <cellStyle name="输入 2 2 2 2 4 3 2" xfId="11961" xr:uid="{00000000-0005-0000-0000-0000DE440000}"/>
    <cellStyle name="输入 2 2 2 2 4 3 3" xfId="15623" xr:uid="{00000000-0005-0000-0000-0000DF440000}"/>
    <cellStyle name="输入 2 2 2 2 4 3 4" xfId="19225" xr:uid="{00000000-0005-0000-0000-0000E0440000}"/>
    <cellStyle name="输入 2 2 2 2 4 4" xfId="4882" xr:uid="{00000000-0005-0000-0000-0000E1440000}"/>
    <cellStyle name="输入 2 2 2 2 4 4 2" xfId="13126" xr:uid="{00000000-0005-0000-0000-0000E2440000}"/>
    <cellStyle name="输入 2 2 2 2 4 4 3" xfId="11814" xr:uid="{00000000-0005-0000-0000-0000E3440000}"/>
    <cellStyle name="输入 2 2 2 2 4 4 4" xfId="21719" xr:uid="{00000000-0005-0000-0000-0000E4440000}"/>
    <cellStyle name="输入 2 2 2 2 4 5" xfId="7223" xr:uid="{00000000-0005-0000-0000-0000E5440000}"/>
    <cellStyle name="输入 2 2 2 2 4 5 2" xfId="14671" xr:uid="{00000000-0005-0000-0000-0000E6440000}"/>
    <cellStyle name="输入 2 2 2 2 4 5 3" xfId="17197" xr:uid="{00000000-0005-0000-0000-0000E7440000}"/>
    <cellStyle name="输入 2 2 2 2 4 5 4" xfId="22712" xr:uid="{00000000-0005-0000-0000-0000E8440000}"/>
    <cellStyle name="输入 2 2 2 2 4 6" xfId="10638" xr:uid="{00000000-0005-0000-0000-0000E9440000}"/>
    <cellStyle name="输入 2 2 2 2 4 7" xfId="12392" xr:uid="{00000000-0005-0000-0000-0000EA440000}"/>
    <cellStyle name="输入 2 2 2 2 4 8" xfId="19878" xr:uid="{00000000-0005-0000-0000-0000EB440000}"/>
    <cellStyle name="输入 2 2 2 2 5" xfId="2449" xr:uid="{00000000-0005-0000-0000-0000EC440000}"/>
    <cellStyle name="输入 2 2 2 2 5 2" xfId="4008" xr:uid="{00000000-0005-0000-0000-0000ED440000}"/>
    <cellStyle name="输入 2 2 2 2 5 2 2" xfId="12412" xr:uid="{00000000-0005-0000-0000-0000EE440000}"/>
    <cellStyle name="输入 2 2 2 2 5 2 3" xfId="10089" xr:uid="{00000000-0005-0000-0000-0000EF440000}"/>
    <cellStyle name="输入 2 2 2 2 5 2 4" xfId="20559" xr:uid="{00000000-0005-0000-0000-0000F0440000}"/>
    <cellStyle name="输入 2 2 2 2 5 3" xfId="5598" xr:uid="{00000000-0005-0000-0000-0000F1440000}"/>
    <cellStyle name="输入 2 2 2 2 5 3 2" xfId="13604" xr:uid="{00000000-0005-0000-0000-0000F2440000}"/>
    <cellStyle name="输入 2 2 2 2 5 3 3" xfId="16664" xr:uid="{00000000-0005-0000-0000-0000F3440000}"/>
    <cellStyle name="输入 2 2 2 2 5 3 4" xfId="21305" xr:uid="{00000000-0005-0000-0000-0000F4440000}"/>
    <cellStyle name="输入 2 2 2 2 5 4" xfId="8303" xr:uid="{00000000-0005-0000-0000-0000F5440000}"/>
    <cellStyle name="输入 2 2 2 2 5 4 2" xfId="15271" xr:uid="{00000000-0005-0000-0000-0000F6440000}"/>
    <cellStyle name="输入 2 2 2 2 5 4 3" xfId="17438" xr:uid="{00000000-0005-0000-0000-0000F7440000}"/>
    <cellStyle name="输入 2 2 2 2 5 4 4" xfId="20679" xr:uid="{00000000-0005-0000-0000-0000F8440000}"/>
    <cellStyle name="输入 2 2 2 2 5 5" xfId="9132" xr:uid="{00000000-0005-0000-0000-0000F9440000}"/>
    <cellStyle name="输入 2 2 2 2 5 5 2" xfId="15943" xr:uid="{00000000-0005-0000-0000-0000FA440000}"/>
    <cellStyle name="输入 2 2 2 2 5 5 3" xfId="18034" xr:uid="{00000000-0005-0000-0000-0000FB440000}"/>
    <cellStyle name="输入 2 2 2 2 5 5 4" xfId="21995" xr:uid="{00000000-0005-0000-0000-0000FC440000}"/>
    <cellStyle name="输入 2 2 2 2 5 6" xfId="11263" xr:uid="{00000000-0005-0000-0000-0000FD440000}"/>
    <cellStyle name="输入 2 2 2 2 5 7" xfId="10280" xr:uid="{00000000-0005-0000-0000-0000FE440000}"/>
    <cellStyle name="输入 2 2 2 2 5 8" xfId="20537" xr:uid="{00000000-0005-0000-0000-0000FF440000}"/>
    <cellStyle name="输入 2 2 2 2 6" xfId="2965" xr:uid="{00000000-0005-0000-0000-000000450000}"/>
    <cellStyle name="输入 2 2 2 2 6 2" xfId="11702" xr:uid="{00000000-0005-0000-0000-000001450000}"/>
    <cellStyle name="输入 2 2 2 2 6 3" xfId="14474" xr:uid="{00000000-0005-0000-0000-000002450000}"/>
    <cellStyle name="输入 2 2 2 2 6 4" xfId="20610" xr:uid="{00000000-0005-0000-0000-000003450000}"/>
    <cellStyle name="输入 2 2 2 2 7" xfId="4555" xr:uid="{00000000-0005-0000-0000-000004450000}"/>
    <cellStyle name="输入 2 2 2 2 7 2" xfId="12869" xr:uid="{00000000-0005-0000-0000-000005450000}"/>
    <cellStyle name="输入 2 2 2 2 7 3" xfId="14129" xr:uid="{00000000-0005-0000-0000-000006450000}"/>
    <cellStyle name="输入 2 2 2 2 7 4" xfId="19812" xr:uid="{00000000-0005-0000-0000-000007450000}"/>
    <cellStyle name="输入 2 2 2 2 8" xfId="6666" xr:uid="{00000000-0005-0000-0000-000008450000}"/>
    <cellStyle name="输入 2 2 2 2 8 2" xfId="14318" xr:uid="{00000000-0005-0000-0000-000009450000}"/>
    <cellStyle name="输入 2 2 2 2 8 3" xfId="17056" xr:uid="{00000000-0005-0000-0000-00000A450000}"/>
    <cellStyle name="输入 2 2 2 2 8 4" xfId="22491" xr:uid="{00000000-0005-0000-0000-00000B450000}"/>
    <cellStyle name="输入 2 2 2 2 9" xfId="8835" xr:uid="{00000000-0005-0000-0000-00000C450000}"/>
    <cellStyle name="输入 2 2 2 2 9 2" xfId="15676" xr:uid="{00000000-0005-0000-0000-00000D450000}"/>
    <cellStyle name="输入 2 2 2 2 9 3" xfId="17848" xr:uid="{00000000-0005-0000-0000-00000E450000}"/>
    <cellStyle name="输入 2 2 2 2 9 4" xfId="21609" xr:uid="{00000000-0005-0000-0000-00000F450000}"/>
    <cellStyle name="输入 2 2 2 3" xfId="752" xr:uid="{00000000-0005-0000-0000-000010450000}"/>
    <cellStyle name="输入 2 2 2 3 2" xfId="1309" xr:uid="{00000000-0005-0000-0000-000011450000}"/>
    <cellStyle name="输入 2 2 2 3 2 2" xfId="2456" xr:uid="{00000000-0005-0000-0000-000012450000}"/>
    <cellStyle name="输入 2 2 2 3 2 2 2" xfId="4015" xr:uid="{00000000-0005-0000-0000-000013450000}"/>
    <cellStyle name="输入 2 2 2 3 2 2 2 2" xfId="12419" xr:uid="{00000000-0005-0000-0000-000014450000}"/>
    <cellStyle name="输入 2 2 2 3 2 2 2 3" xfId="14868" xr:uid="{00000000-0005-0000-0000-000015450000}"/>
    <cellStyle name="输入 2 2 2 3 2 2 2 4" xfId="20560" xr:uid="{00000000-0005-0000-0000-000016450000}"/>
    <cellStyle name="输入 2 2 2 3 2 2 3" xfId="5605" xr:uid="{00000000-0005-0000-0000-000017450000}"/>
    <cellStyle name="输入 2 2 2 3 2 2 3 2" xfId="13611" xr:uid="{00000000-0005-0000-0000-000018450000}"/>
    <cellStyle name="输入 2 2 2 3 2 2 3 3" xfId="16671" xr:uid="{00000000-0005-0000-0000-000019450000}"/>
    <cellStyle name="输入 2 2 2 3 2 2 3 4" xfId="22153" xr:uid="{00000000-0005-0000-0000-00001A450000}"/>
    <cellStyle name="输入 2 2 2 3 2 2 4" xfId="8310" xr:uid="{00000000-0005-0000-0000-00001B450000}"/>
    <cellStyle name="输入 2 2 2 3 2 2 4 2" xfId="15278" xr:uid="{00000000-0005-0000-0000-00001C450000}"/>
    <cellStyle name="输入 2 2 2 3 2 2 4 3" xfId="17445" xr:uid="{00000000-0005-0000-0000-00001D450000}"/>
    <cellStyle name="输入 2 2 2 3 2 2 4 4" xfId="21406" xr:uid="{00000000-0005-0000-0000-00001E450000}"/>
    <cellStyle name="输入 2 2 2 3 2 2 5" xfId="9139" xr:uid="{00000000-0005-0000-0000-00001F450000}"/>
    <cellStyle name="输入 2 2 2 3 2 2 5 2" xfId="15950" xr:uid="{00000000-0005-0000-0000-000020450000}"/>
    <cellStyle name="输入 2 2 2 3 2 2 5 3" xfId="18041" xr:uid="{00000000-0005-0000-0000-000021450000}"/>
    <cellStyle name="输入 2 2 2 3 2 2 5 4" xfId="20276" xr:uid="{00000000-0005-0000-0000-000022450000}"/>
    <cellStyle name="输入 2 2 2 3 2 2 6" xfId="11270" xr:uid="{00000000-0005-0000-0000-000023450000}"/>
    <cellStyle name="输入 2 2 2 3 2 2 7" xfId="14236" xr:uid="{00000000-0005-0000-0000-000024450000}"/>
    <cellStyle name="输入 2 2 2 3 2 2 8" xfId="19898" xr:uid="{00000000-0005-0000-0000-000025450000}"/>
    <cellStyle name="输入 2 2 2 3 2 3" xfId="3295" xr:uid="{00000000-0005-0000-0000-000026450000}"/>
    <cellStyle name="输入 2 2 2 3 2 3 2" xfId="11964" xr:uid="{00000000-0005-0000-0000-000027450000}"/>
    <cellStyle name="输入 2 2 2 3 2 3 3" xfId="15852" xr:uid="{00000000-0005-0000-0000-000028450000}"/>
    <cellStyle name="输入 2 2 2 3 2 3 4" xfId="20033" xr:uid="{00000000-0005-0000-0000-000029450000}"/>
    <cellStyle name="输入 2 2 2 3 2 4" xfId="4885" xr:uid="{00000000-0005-0000-0000-00002A450000}"/>
    <cellStyle name="输入 2 2 2 3 2 4 2" xfId="13129" xr:uid="{00000000-0005-0000-0000-00002B450000}"/>
    <cellStyle name="输入 2 2 2 3 2 4 3" xfId="12176" xr:uid="{00000000-0005-0000-0000-00002C450000}"/>
    <cellStyle name="输入 2 2 2 3 2 4 4" xfId="19034" xr:uid="{00000000-0005-0000-0000-00002D450000}"/>
    <cellStyle name="输入 2 2 2 3 2 5" xfId="7226" xr:uid="{00000000-0005-0000-0000-00002E450000}"/>
    <cellStyle name="输入 2 2 2 3 2 5 2" xfId="14674" xr:uid="{00000000-0005-0000-0000-00002F450000}"/>
    <cellStyle name="输入 2 2 2 3 2 5 3" xfId="17200" xr:uid="{00000000-0005-0000-0000-000030450000}"/>
    <cellStyle name="输入 2 2 2 3 2 5 4" xfId="19183" xr:uid="{00000000-0005-0000-0000-000031450000}"/>
    <cellStyle name="输入 2 2 2 3 2 6" xfId="10641" xr:uid="{00000000-0005-0000-0000-000032450000}"/>
    <cellStyle name="输入 2 2 2 3 2 7" xfId="13116" xr:uid="{00000000-0005-0000-0000-000033450000}"/>
    <cellStyle name="输入 2 2 2 3 2 8" xfId="21548" xr:uid="{00000000-0005-0000-0000-000034450000}"/>
    <cellStyle name="输入 2 2 2 3 3" xfId="2455" xr:uid="{00000000-0005-0000-0000-000035450000}"/>
    <cellStyle name="输入 2 2 2 3 3 2" xfId="4014" xr:uid="{00000000-0005-0000-0000-000036450000}"/>
    <cellStyle name="输入 2 2 2 3 3 2 2" xfId="12418" xr:uid="{00000000-0005-0000-0000-000037450000}"/>
    <cellStyle name="输入 2 2 2 3 3 2 3" xfId="11006" xr:uid="{00000000-0005-0000-0000-000038450000}"/>
    <cellStyle name="输入 2 2 2 3 3 2 4" xfId="21201" xr:uid="{00000000-0005-0000-0000-000039450000}"/>
    <cellStyle name="输入 2 2 2 3 3 3" xfId="5604" xr:uid="{00000000-0005-0000-0000-00003A450000}"/>
    <cellStyle name="输入 2 2 2 3 3 3 2" xfId="13610" xr:uid="{00000000-0005-0000-0000-00003B450000}"/>
    <cellStyle name="输入 2 2 2 3 3 3 3" xfId="16670" xr:uid="{00000000-0005-0000-0000-00003C450000}"/>
    <cellStyle name="输入 2 2 2 3 3 3 4" xfId="21455" xr:uid="{00000000-0005-0000-0000-00003D450000}"/>
    <cellStyle name="输入 2 2 2 3 3 4" xfId="8309" xr:uid="{00000000-0005-0000-0000-00003E450000}"/>
    <cellStyle name="输入 2 2 2 3 3 4 2" xfId="15277" xr:uid="{00000000-0005-0000-0000-00003F450000}"/>
    <cellStyle name="输入 2 2 2 3 3 4 3" xfId="17444" xr:uid="{00000000-0005-0000-0000-000040450000}"/>
    <cellStyle name="输入 2 2 2 3 3 4 4" xfId="19138" xr:uid="{00000000-0005-0000-0000-000041450000}"/>
    <cellStyle name="输入 2 2 2 3 3 5" xfId="9138" xr:uid="{00000000-0005-0000-0000-000042450000}"/>
    <cellStyle name="输入 2 2 2 3 3 5 2" xfId="15949" xr:uid="{00000000-0005-0000-0000-000043450000}"/>
    <cellStyle name="输入 2 2 2 3 3 5 3" xfId="18040" xr:uid="{00000000-0005-0000-0000-000044450000}"/>
    <cellStyle name="输入 2 2 2 3 3 5 4" xfId="20919" xr:uid="{00000000-0005-0000-0000-000045450000}"/>
    <cellStyle name="输入 2 2 2 3 3 6" xfId="11269" xr:uid="{00000000-0005-0000-0000-000046450000}"/>
    <cellStyle name="输入 2 2 2 3 3 7" xfId="10196" xr:uid="{00000000-0005-0000-0000-000047450000}"/>
    <cellStyle name="输入 2 2 2 3 3 8" xfId="20535" xr:uid="{00000000-0005-0000-0000-000048450000}"/>
    <cellStyle name="输入 2 2 2 3 4" xfId="2999" xr:uid="{00000000-0005-0000-0000-000049450000}"/>
    <cellStyle name="输入 2 2 2 3 4 2" xfId="11736" xr:uid="{00000000-0005-0000-0000-00004A450000}"/>
    <cellStyle name="输入 2 2 2 3 4 3" xfId="14527" xr:uid="{00000000-0005-0000-0000-00004B450000}"/>
    <cellStyle name="输入 2 2 2 3 4 4" xfId="21250" xr:uid="{00000000-0005-0000-0000-00004C450000}"/>
    <cellStyle name="输入 2 2 2 3 5" xfId="4589" xr:uid="{00000000-0005-0000-0000-00004D450000}"/>
    <cellStyle name="输入 2 2 2 3 5 2" xfId="12903" xr:uid="{00000000-0005-0000-0000-00004E450000}"/>
    <cellStyle name="输入 2 2 2 3 5 3" xfId="11801" xr:uid="{00000000-0005-0000-0000-00004F450000}"/>
    <cellStyle name="输入 2 2 2 3 5 4" xfId="19807" xr:uid="{00000000-0005-0000-0000-000050450000}"/>
    <cellStyle name="输入 2 2 2 3 6" xfId="6709" xr:uid="{00000000-0005-0000-0000-000051450000}"/>
    <cellStyle name="输入 2 2 2 3 6 2" xfId="14352" xr:uid="{00000000-0005-0000-0000-000052450000}"/>
    <cellStyle name="输入 2 2 2 3 6 3" xfId="17080" xr:uid="{00000000-0005-0000-0000-000053450000}"/>
    <cellStyle name="输入 2 2 2 3 6 4" xfId="20389" xr:uid="{00000000-0005-0000-0000-000054450000}"/>
    <cellStyle name="输入 2 2 2 3 7" xfId="10314" xr:uid="{00000000-0005-0000-0000-000055450000}"/>
    <cellStyle name="输入 2 2 2 3 8" xfId="13761" xr:uid="{00000000-0005-0000-0000-000056450000}"/>
    <cellStyle name="输入 2 2 2 3 9" xfId="22627" xr:uid="{00000000-0005-0000-0000-000057450000}"/>
    <cellStyle name="输入 2 2 2 4" xfId="1079" xr:uid="{00000000-0005-0000-0000-000058450000}"/>
    <cellStyle name="输入 2 2 2 4 2" xfId="1310" xr:uid="{00000000-0005-0000-0000-000059450000}"/>
    <cellStyle name="输入 2 2 2 4 2 2" xfId="2458" xr:uid="{00000000-0005-0000-0000-00005A450000}"/>
    <cellStyle name="输入 2 2 2 4 2 2 2" xfId="4017" xr:uid="{00000000-0005-0000-0000-00005B450000}"/>
    <cellStyle name="输入 2 2 2 4 2 2 2 2" xfId="12421" xr:uid="{00000000-0005-0000-0000-00005C450000}"/>
    <cellStyle name="输入 2 2 2 4 2 2 2 3" xfId="13425" xr:uid="{00000000-0005-0000-0000-00005D450000}"/>
    <cellStyle name="输入 2 2 2 4 2 2 2 4" xfId="19346" xr:uid="{00000000-0005-0000-0000-00005E450000}"/>
    <cellStyle name="输入 2 2 2 4 2 2 3" xfId="5607" xr:uid="{00000000-0005-0000-0000-00005F450000}"/>
    <cellStyle name="输入 2 2 2 4 2 2 3 2" xfId="13613" xr:uid="{00000000-0005-0000-0000-000060450000}"/>
    <cellStyle name="输入 2 2 2 4 2 2 3 3" xfId="16673" xr:uid="{00000000-0005-0000-0000-000061450000}"/>
    <cellStyle name="输入 2 2 2 4 2 2 3 4" xfId="21639" xr:uid="{00000000-0005-0000-0000-000062450000}"/>
    <cellStyle name="输入 2 2 2 4 2 2 4" xfId="8312" xr:uid="{00000000-0005-0000-0000-000063450000}"/>
    <cellStyle name="输入 2 2 2 4 2 2 4 2" xfId="15280" xr:uid="{00000000-0005-0000-0000-000064450000}"/>
    <cellStyle name="输入 2 2 2 4 2 2 4 3" xfId="17447" xr:uid="{00000000-0005-0000-0000-000065450000}"/>
    <cellStyle name="输入 2 2 2 4 2 2 4 4" xfId="21003" xr:uid="{00000000-0005-0000-0000-000066450000}"/>
    <cellStyle name="输入 2 2 2 4 2 2 5" xfId="9141" xr:uid="{00000000-0005-0000-0000-000067450000}"/>
    <cellStyle name="输入 2 2 2 4 2 2 5 2" xfId="15952" xr:uid="{00000000-0005-0000-0000-000068450000}"/>
    <cellStyle name="输入 2 2 2 4 2 2 5 3" xfId="18043" xr:uid="{00000000-0005-0000-0000-000069450000}"/>
    <cellStyle name="输入 2 2 2 4 2 2 5 4" xfId="19439" xr:uid="{00000000-0005-0000-0000-00006A450000}"/>
    <cellStyle name="输入 2 2 2 4 2 2 6" xfId="11272" xr:uid="{00000000-0005-0000-0000-00006B450000}"/>
    <cellStyle name="输入 2 2 2 4 2 2 7" xfId="14217" xr:uid="{00000000-0005-0000-0000-00006C450000}"/>
    <cellStyle name="输入 2 2 2 4 2 2 8" xfId="20813" xr:uid="{00000000-0005-0000-0000-00006D450000}"/>
    <cellStyle name="输入 2 2 2 4 2 3" xfId="3296" xr:uid="{00000000-0005-0000-0000-00006E450000}"/>
    <cellStyle name="输入 2 2 2 4 2 3 2" xfId="11965" xr:uid="{00000000-0005-0000-0000-00006F450000}"/>
    <cellStyle name="输入 2 2 2 4 2 3 3" xfId="15622" xr:uid="{00000000-0005-0000-0000-000070450000}"/>
    <cellStyle name="输入 2 2 2 4 2 3 4" xfId="22655" xr:uid="{00000000-0005-0000-0000-000071450000}"/>
    <cellStyle name="输入 2 2 2 4 2 4" xfId="4886" xr:uid="{00000000-0005-0000-0000-000072450000}"/>
    <cellStyle name="输入 2 2 2 4 2 4 2" xfId="13130" xr:uid="{00000000-0005-0000-0000-000073450000}"/>
    <cellStyle name="输入 2 2 2 4 2 4 3" xfId="10930" xr:uid="{00000000-0005-0000-0000-000074450000}"/>
    <cellStyle name="输入 2 2 2 4 2 4 4" xfId="21431" xr:uid="{00000000-0005-0000-0000-000075450000}"/>
    <cellStyle name="输入 2 2 2 4 2 5" xfId="7227" xr:uid="{00000000-0005-0000-0000-000076450000}"/>
    <cellStyle name="输入 2 2 2 4 2 5 2" xfId="14675" xr:uid="{00000000-0005-0000-0000-000077450000}"/>
    <cellStyle name="输入 2 2 2 4 2 5 3" xfId="17201" xr:uid="{00000000-0005-0000-0000-000078450000}"/>
    <cellStyle name="输入 2 2 2 4 2 5 4" xfId="22495" xr:uid="{00000000-0005-0000-0000-000079450000}"/>
    <cellStyle name="输入 2 2 2 4 2 6" xfId="10642" xr:uid="{00000000-0005-0000-0000-00007A450000}"/>
    <cellStyle name="输入 2 2 2 4 2 7" xfId="11952" xr:uid="{00000000-0005-0000-0000-00007B450000}"/>
    <cellStyle name="输入 2 2 2 4 2 8" xfId="20661" xr:uid="{00000000-0005-0000-0000-00007C450000}"/>
    <cellStyle name="输入 2 2 2 4 3" xfId="2457" xr:uid="{00000000-0005-0000-0000-00007D450000}"/>
    <cellStyle name="输入 2 2 2 4 3 2" xfId="4016" xr:uid="{00000000-0005-0000-0000-00007E450000}"/>
    <cellStyle name="输入 2 2 2 4 3 2 2" xfId="12420" xr:uid="{00000000-0005-0000-0000-00007F450000}"/>
    <cellStyle name="输入 2 2 2 4 3 2 3" xfId="15040" xr:uid="{00000000-0005-0000-0000-000080450000}"/>
    <cellStyle name="输入 2 2 2 4 3 2 4" xfId="19923" xr:uid="{00000000-0005-0000-0000-000081450000}"/>
    <cellStyle name="输入 2 2 2 4 3 3" xfId="5606" xr:uid="{00000000-0005-0000-0000-000082450000}"/>
    <cellStyle name="输入 2 2 2 4 3 3 2" xfId="13612" xr:uid="{00000000-0005-0000-0000-000083450000}"/>
    <cellStyle name="输入 2 2 2 4 3 3 3" xfId="16672" xr:uid="{00000000-0005-0000-0000-000084450000}"/>
    <cellStyle name="输入 2 2 2 4 3 3 4" xfId="19722" xr:uid="{00000000-0005-0000-0000-000085450000}"/>
    <cellStyle name="输入 2 2 2 4 3 4" xfId="8311" xr:uid="{00000000-0005-0000-0000-000086450000}"/>
    <cellStyle name="输入 2 2 2 4 3 4 2" xfId="15279" xr:uid="{00000000-0005-0000-0000-000087450000}"/>
    <cellStyle name="输入 2 2 2 4 3 4 3" xfId="17446" xr:uid="{00000000-0005-0000-0000-000088450000}"/>
    <cellStyle name="输入 2 2 2 4 3 4 4" xfId="22084" xr:uid="{00000000-0005-0000-0000-000089450000}"/>
    <cellStyle name="输入 2 2 2 4 3 5" xfId="9140" xr:uid="{00000000-0005-0000-0000-00008A450000}"/>
    <cellStyle name="输入 2 2 2 4 3 5 2" xfId="15951" xr:uid="{00000000-0005-0000-0000-00008B450000}"/>
    <cellStyle name="输入 2 2 2 4 3 5 3" xfId="18042" xr:uid="{00000000-0005-0000-0000-00008C450000}"/>
    <cellStyle name="输入 2 2 2 4 3 5 4" xfId="19565" xr:uid="{00000000-0005-0000-0000-00008D450000}"/>
    <cellStyle name="输入 2 2 2 4 3 6" xfId="11271" xr:uid="{00000000-0005-0000-0000-00008E450000}"/>
    <cellStyle name="输入 2 2 2 4 3 7" xfId="10192" xr:uid="{00000000-0005-0000-0000-00008F450000}"/>
    <cellStyle name="输入 2 2 2 4 3 8" xfId="21770" xr:uid="{00000000-0005-0000-0000-000090450000}"/>
    <cellStyle name="输入 2 2 2 4 4" xfId="3163" xr:uid="{00000000-0005-0000-0000-000091450000}"/>
    <cellStyle name="输入 2 2 2 4 4 2" xfId="11878" xr:uid="{00000000-0005-0000-0000-000092450000}"/>
    <cellStyle name="输入 2 2 2 4 4 3" xfId="11099" xr:uid="{00000000-0005-0000-0000-000093450000}"/>
    <cellStyle name="输入 2 2 2 4 4 4" xfId="21240" xr:uid="{00000000-0005-0000-0000-000094450000}"/>
    <cellStyle name="输入 2 2 2 4 5" xfId="4753" xr:uid="{00000000-0005-0000-0000-000095450000}"/>
    <cellStyle name="输入 2 2 2 4 5 2" xfId="13044" xr:uid="{00000000-0005-0000-0000-000096450000}"/>
    <cellStyle name="输入 2 2 2 4 5 3" xfId="10939" xr:uid="{00000000-0005-0000-0000-000097450000}"/>
    <cellStyle name="输入 2 2 2 4 5 4" xfId="19290" xr:uid="{00000000-0005-0000-0000-000098450000}"/>
    <cellStyle name="输入 2 2 2 4 6" xfId="7004" xr:uid="{00000000-0005-0000-0000-000099450000}"/>
    <cellStyle name="输入 2 2 2 4 6 2" xfId="14556" xr:uid="{00000000-0005-0000-0000-00009A450000}"/>
    <cellStyle name="输入 2 2 2 4 6 3" xfId="17145" xr:uid="{00000000-0005-0000-0000-00009B450000}"/>
    <cellStyle name="输入 2 2 2 4 6 4" xfId="20674" xr:uid="{00000000-0005-0000-0000-00009C450000}"/>
    <cellStyle name="输入 2 2 2 4 7" xfId="10519" xr:uid="{00000000-0005-0000-0000-00009D450000}"/>
    <cellStyle name="输入 2 2 2 4 8" xfId="15257" xr:uid="{00000000-0005-0000-0000-00009E450000}"/>
    <cellStyle name="输入 2 2 2 4 9" xfId="20520" xr:uid="{00000000-0005-0000-0000-00009F450000}"/>
    <cellStyle name="输入 2 2 2 5" xfId="1305" xr:uid="{00000000-0005-0000-0000-0000A0450000}"/>
    <cellStyle name="输入 2 2 2 5 2" xfId="2459" xr:uid="{00000000-0005-0000-0000-0000A1450000}"/>
    <cellStyle name="输入 2 2 2 5 2 2" xfId="4018" xr:uid="{00000000-0005-0000-0000-0000A2450000}"/>
    <cellStyle name="输入 2 2 2 5 2 2 2" xfId="12422" xr:uid="{00000000-0005-0000-0000-0000A3450000}"/>
    <cellStyle name="输入 2 2 2 5 2 2 3" xfId="12258" xr:uid="{00000000-0005-0000-0000-0000A4450000}"/>
    <cellStyle name="输入 2 2 2 5 2 2 4" xfId="18949" xr:uid="{00000000-0005-0000-0000-0000A5450000}"/>
    <cellStyle name="输入 2 2 2 5 2 3" xfId="5608" xr:uid="{00000000-0005-0000-0000-0000A6450000}"/>
    <cellStyle name="输入 2 2 2 5 2 3 2" xfId="13614" xr:uid="{00000000-0005-0000-0000-0000A7450000}"/>
    <cellStyle name="输入 2 2 2 5 2 3 3" xfId="16674" xr:uid="{00000000-0005-0000-0000-0000A8450000}"/>
    <cellStyle name="输入 2 2 2 5 2 3 4" xfId="19202" xr:uid="{00000000-0005-0000-0000-0000A9450000}"/>
    <cellStyle name="输入 2 2 2 5 2 4" xfId="8313" xr:uid="{00000000-0005-0000-0000-0000AA450000}"/>
    <cellStyle name="输入 2 2 2 5 2 4 2" xfId="15281" xr:uid="{00000000-0005-0000-0000-0000AB450000}"/>
    <cellStyle name="输入 2 2 2 5 2 4 3" xfId="17448" xr:uid="{00000000-0005-0000-0000-0000AC450000}"/>
    <cellStyle name="输入 2 2 2 5 2 4 4" xfId="20363" xr:uid="{00000000-0005-0000-0000-0000AD450000}"/>
    <cellStyle name="输入 2 2 2 5 2 5" xfId="9142" xr:uid="{00000000-0005-0000-0000-0000AE450000}"/>
    <cellStyle name="输入 2 2 2 5 2 5 2" xfId="15953" xr:uid="{00000000-0005-0000-0000-0000AF450000}"/>
    <cellStyle name="输入 2 2 2 5 2 5 3" xfId="18044" xr:uid="{00000000-0005-0000-0000-0000B0450000}"/>
    <cellStyle name="输入 2 2 2 5 2 5 4" xfId="21816" xr:uid="{00000000-0005-0000-0000-0000B1450000}"/>
    <cellStyle name="输入 2 2 2 5 2 6" xfId="11273" xr:uid="{00000000-0005-0000-0000-0000B2450000}"/>
    <cellStyle name="输入 2 2 2 5 2 7" xfId="10166" xr:uid="{00000000-0005-0000-0000-0000B3450000}"/>
    <cellStyle name="输入 2 2 2 5 2 8" xfId="20170" xr:uid="{00000000-0005-0000-0000-0000B4450000}"/>
    <cellStyle name="输入 2 2 2 5 3" xfId="3291" xr:uid="{00000000-0005-0000-0000-0000B5450000}"/>
    <cellStyle name="输入 2 2 2 5 3 2" xfId="11960" xr:uid="{00000000-0005-0000-0000-0000B6450000}"/>
    <cellStyle name="输入 2 2 2 5 3 3" xfId="15853" xr:uid="{00000000-0005-0000-0000-0000B7450000}"/>
    <cellStyle name="输入 2 2 2 5 3 4" xfId="19361" xr:uid="{00000000-0005-0000-0000-0000B8450000}"/>
    <cellStyle name="输入 2 2 2 5 4" xfId="4881" xr:uid="{00000000-0005-0000-0000-0000B9450000}"/>
    <cellStyle name="输入 2 2 2 5 4 2" xfId="13125" xr:uid="{00000000-0005-0000-0000-0000BA450000}"/>
    <cellStyle name="输入 2 2 2 5 4 3" xfId="12980" xr:uid="{00000000-0005-0000-0000-0000BB450000}"/>
    <cellStyle name="输入 2 2 2 5 4 4" xfId="21718" xr:uid="{00000000-0005-0000-0000-0000BC450000}"/>
    <cellStyle name="输入 2 2 2 5 5" xfId="7222" xr:uid="{00000000-0005-0000-0000-0000BD450000}"/>
    <cellStyle name="输入 2 2 2 5 5 2" xfId="14670" xr:uid="{00000000-0005-0000-0000-0000BE450000}"/>
    <cellStyle name="输入 2 2 2 5 5 3" xfId="17196" xr:uid="{00000000-0005-0000-0000-0000BF450000}"/>
    <cellStyle name="输入 2 2 2 5 5 4" xfId="21021" xr:uid="{00000000-0005-0000-0000-0000C0450000}"/>
    <cellStyle name="输入 2 2 2 5 6" xfId="10637" xr:uid="{00000000-0005-0000-0000-0000C1450000}"/>
    <cellStyle name="输入 2 2 2 5 7" xfId="13583" xr:uid="{00000000-0005-0000-0000-0000C2450000}"/>
    <cellStyle name="输入 2 2 2 5 8" xfId="20515" xr:uid="{00000000-0005-0000-0000-0000C3450000}"/>
    <cellStyle name="输入 2 2 2 6" xfId="2448" xr:uid="{00000000-0005-0000-0000-0000C4450000}"/>
    <cellStyle name="输入 2 2 2 6 2" xfId="4007" xr:uid="{00000000-0005-0000-0000-0000C5450000}"/>
    <cellStyle name="输入 2 2 2 6 2 2" xfId="12411" xr:uid="{00000000-0005-0000-0000-0000C6450000}"/>
    <cellStyle name="输入 2 2 2 6 2 3" xfId="10543" xr:uid="{00000000-0005-0000-0000-0000C7450000}"/>
    <cellStyle name="输入 2 2 2 6 2 4" xfId="21200" xr:uid="{00000000-0005-0000-0000-0000C8450000}"/>
    <cellStyle name="输入 2 2 2 6 3" xfId="5597" xr:uid="{00000000-0005-0000-0000-0000C9450000}"/>
    <cellStyle name="输入 2 2 2 6 3 2" xfId="13603" xr:uid="{00000000-0005-0000-0000-0000CA450000}"/>
    <cellStyle name="输入 2 2 2 6 3 3" xfId="16663" xr:uid="{00000000-0005-0000-0000-0000CB450000}"/>
    <cellStyle name="输入 2 2 2 6 3 4" xfId="18879" xr:uid="{00000000-0005-0000-0000-0000CC450000}"/>
    <cellStyle name="输入 2 2 2 6 4" xfId="8302" xr:uid="{00000000-0005-0000-0000-0000CD450000}"/>
    <cellStyle name="输入 2 2 2 6 4 2" xfId="15270" xr:uid="{00000000-0005-0000-0000-0000CE450000}"/>
    <cellStyle name="输入 2 2 2 6 4 3" xfId="17437" xr:uid="{00000000-0005-0000-0000-0000CF450000}"/>
    <cellStyle name="输入 2 2 2 6 4 4" xfId="21580" xr:uid="{00000000-0005-0000-0000-0000D0450000}"/>
    <cellStyle name="输入 2 2 2 6 5" xfId="9131" xr:uid="{00000000-0005-0000-0000-0000D1450000}"/>
    <cellStyle name="输入 2 2 2 6 5 2" xfId="15942" xr:uid="{00000000-0005-0000-0000-0000D2450000}"/>
    <cellStyle name="输入 2 2 2 6 5 3" xfId="18033" xr:uid="{00000000-0005-0000-0000-0000D3450000}"/>
    <cellStyle name="输入 2 2 2 6 5 4" xfId="21321" xr:uid="{00000000-0005-0000-0000-0000D4450000}"/>
    <cellStyle name="输入 2 2 2 6 6" xfId="11262" xr:uid="{00000000-0005-0000-0000-0000D5450000}"/>
    <cellStyle name="输入 2 2 2 6 7" xfId="14320" xr:uid="{00000000-0005-0000-0000-0000D6450000}"/>
    <cellStyle name="输入 2 2 2 6 8" xfId="21178" xr:uid="{00000000-0005-0000-0000-0000D7450000}"/>
    <cellStyle name="输入 2 2 2 7" xfId="2917" xr:uid="{00000000-0005-0000-0000-0000D8450000}"/>
    <cellStyle name="输入 2 2 2 7 2" xfId="11654" xr:uid="{00000000-0005-0000-0000-0000D9450000}"/>
    <cellStyle name="输入 2 2 2 7 3" xfId="14319" xr:uid="{00000000-0005-0000-0000-0000DA450000}"/>
    <cellStyle name="输入 2 2 2 7 4" xfId="22163" xr:uid="{00000000-0005-0000-0000-0000DB450000}"/>
    <cellStyle name="输入 2 2 2 8" xfId="4507" xr:uid="{00000000-0005-0000-0000-0000DC450000}"/>
    <cellStyle name="输入 2 2 2 8 2" xfId="12822" xr:uid="{00000000-0005-0000-0000-0000DD450000}"/>
    <cellStyle name="输入 2 2 2 8 3" xfId="14432" xr:uid="{00000000-0005-0000-0000-0000DE450000}"/>
    <cellStyle name="输入 2 2 2 8 4" xfId="21097" xr:uid="{00000000-0005-0000-0000-0000DF450000}"/>
    <cellStyle name="输入 2 2 2 9" xfId="6596" xr:uid="{00000000-0005-0000-0000-0000E0450000}"/>
    <cellStyle name="输入 2 2 2 9 2" xfId="14263" xr:uid="{00000000-0005-0000-0000-0000E1450000}"/>
    <cellStyle name="输入 2 2 2 9 3" xfId="17018" xr:uid="{00000000-0005-0000-0000-0000E2450000}"/>
    <cellStyle name="输入 2 2 2 9 4" xfId="18803" xr:uid="{00000000-0005-0000-0000-0000E3450000}"/>
    <cellStyle name="输入 2 2 3" xfId="675" xr:uid="{00000000-0005-0000-0000-0000E4450000}"/>
    <cellStyle name="输入 2 2 3 10" xfId="10254" xr:uid="{00000000-0005-0000-0000-0000E5450000}"/>
    <cellStyle name="输入 2 2 3 11" xfId="10713" xr:uid="{00000000-0005-0000-0000-0000E6450000}"/>
    <cellStyle name="输入 2 2 3 12" xfId="22317" xr:uid="{00000000-0005-0000-0000-0000E7450000}"/>
    <cellStyle name="输入 2 2 3 2" xfId="771" xr:uid="{00000000-0005-0000-0000-0000E8450000}"/>
    <cellStyle name="输入 2 2 3 2 2" xfId="1312" xr:uid="{00000000-0005-0000-0000-0000E9450000}"/>
    <cellStyle name="输入 2 2 3 2 2 2" xfId="2462" xr:uid="{00000000-0005-0000-0000-0000EA450000}"/>
    <cellStyle name="输入 2 2 3 2 2 2 2" xfId="4021" xr:uid="{00000000-0005-0000-0000-0000EB450000}"/>
    <cellStyle name="输入 2 2 3 2 2 2 2 2" xfId="12425" xr:uid="{00000000-0005-0000-0000-0000EC450000}"/>
    <cellStyle name="输入 2 2 3 2 2 2 2 3" xfId="14846" xr:uid="{00000000-0005-0000-0000-0000ED450000}"/>
    <cellStyle name="输入 2 2 3 2 2 2 2 4" xfId="22338" xr:uid="{00000000-0005-0000-0000-0000EE450000}"/>
    <cellStyle name="输入 2 2 3 2 2 2 3" xfId="5611" xr:uid="{00000000-0005-0000-0000-0000EF450000}"/>
    <cellStyle name="输入 2 2 3 2 2 2 3 2" xfId="13617" xr:uid="{00000000-0005-0000-0000-0000F0450000}"/>
    <cellStyle name="输入 2 2 3 2 2 2 3 3" xfId="16677" xr:uid="{00000000-0005-0000-0000-0000F1450000}"/>
    <cellStyle name="输入 2 2 3 2 2 2 3 4" xfId="22152" xr:uid="{00000000-0005-0000-0000-0000F2450000}"/>
    <cellStyle name="输入 2 2 3 2 2 2 4" xfId="8316" xr:uid="{00000000-0005-0000-0000-0000F3450000}"/>
    <cellStyle name="输入 2 2 3 2 2 2 4 2" xfId="15284" xr:uid="{00000000-0005-0000-0000-0000F4450000}"/>
    <cellStyle name="输入 2 2 3 2 2 2 4 3" xfId="17451" xr:uid="{00000000-0005-0000-0000-0000F5450000}"/>
    <cellStyle name="输入 2 2 3 2 2 2 4 4" xfId="20678" xr:uid="{00000000-0005-0000-0000-0000F6450000}"/>
    <cellStyle name="输入 2 2 3 2 2 2 5" xfId="9145" xr:uid="{00000000-0005-0000-0000-0000F7450000}"/>
    <cellStyle name="输入 2 2 3 2 2 2 5 2" xfId="15956" xr:uid="{00000000-0005-0000-0000-0000F8450000}"/>
    <cellStyle name="输入 2 2 3 2 2 2 5 3" xfId="18047" xr:uid="{00000000-0005-0000-0000-0000F9450000}"/>
    <cellStyle name="输入 2 2 3 2 2 2 5 4" xfId="20275" xr:uid="{00000000-0005-0000-0000-0000FA450000}"/>
    <cellStyle name="输入 2 2 3 2 2 2 6" xfId="11276" xr:uid="{00000000-0005-0000-0000-0000FB450000}"/>
    <cellStyle name="输入 2 2 3 2 2 2 7" xfId="14213" xr:uid="{00000000-0005-0000-0000-0000FC450000}"/>
    <cellStyle name="输入 2 2 3 2 2 2 8" xfId="20536" xr:uid="{00000000-0005-0000-0000-0000FD450000}"/>
    <cellStyle name="输入 2 2 3 2 2 3" xfId="3298" xr:uid="{00000000-0005-0000-0000-0000FE450000}"/>
    <cellStyle name="输入 2 2 3 2 2 3 2" xfId="11967" xr:uid="{00000000-0005-0000-0000-0000FF450000}"/>
    <cellStyle name="输入 2 2 3 2 2 3 3" xfId="10439" xr:uid="{00000000-0005-0000-0000-000000460000}"/>
    <cellStyle name="输入 2 2 3 2 2 3 4" xfId="21231" xr:uid="{00000000-0005-0000-0000-000001460000}"/>
    <cellStyle name="输入 2 2 3 2 2 4" xfId="4888" xr:uid="{00000000-0005-0000-0000-000002460000}"/>
    <cellStyle name="输入 2 2 3 2 2 4 2" xfId="13132" xr:uid="{00000000-0005-0000-0000-000003460000}"/>
    <cellStyle name="输入 2 2 3 2 2 4 3" xfId="10076" xr:uid="{00000000-0005-0000-0000-000004460000}"/>
    <cellStyle name="输入 2 2 3 2 2 4 4" xfId="19784" xr:uid="{00000000-0005-0000-0000-000005460000}"/>
    <cellStyle name="输入 2 2 3 2 2 5" xfId="7229" xr:uid="{00000000-0005-0000-0000-000006460000}"/>
    <cellStyle name="输入 2 2 3 2 2 5 2" xfId="14677" xr:uid="{00000000-0005-0000-0000-000007460000}"/>
    <cellStyle name="输入 2 2 3 2 2 5 3" xfId="17203" xr:uid="{00000000-0005-0000-0000-000008460000}"/>
    <cellStyle name="输入 2 2 3 2 2 5 4" xfId="22725" xr:uid="{00000000-0005-0000-0000-000009460000}"/>
    <cellStyle name="输入 2 2 3 2 2 6" xfId="10644" xr:uid="{00000000-0005-0000-0000-00000A460000}"/>
    <cellStyle name="输入 2 2 3 2 2 7" xfId="13584" xr:uid="{00000000-0005-0000-0000-00000B460000}"/>
    <cellStyle name="输入 2 2 3 2 2 8" xfId="22617" xr:uid="{00000000-0005-0000-0000-00000C460000}"/>
    <cellStyle name="输入 2 2 3 2 3" xfId="2461" xr:uid="{00000000-0005-0000-0000-00000D460000}"/>
    <cellStyle name="输入 2 2 3 2 3 2" xfId="4020" xr:uid="{00000000-0005-0000-0000-00000E460000}"/>
    <cellStyle name="输入 2 2 3 2 3 2 2" xfId="12424" xr:uid="{00000000-0005-0000-0000-00000F460000}"/>
    <cellStyle name="输入 2 2 3 2 3 2 3" xfId="10838" xr:uid="{00000000-0005-0000-0000-000010460000}"/>
    <cellStyle name="输入 2 2 3 2 3 2 4" xfId="21375" xr:uid="{00000000-0005-0000-0000-000011460000}"/>
    <cellStyle name="输入 2 2 3 2 3 3" xfId="5610" xr:uid="{00000000-0005-0000-0000-000012460000}"/>
    <cellStyle name="输入 2 2 3 2 3 3 2" xfId="13616" xr:uid="{00000000-0005-0000-0000-000013460000}"/>
    <cellStyle name="输入 2 2 3 2 3 3 3" xfId="16676" xr:uid="{00000000-0005-0000-0000-000014460000}"/>
    <cellStyle name="输入 2 2 3 2 3 3 4" xfId="21453" xr:uid="{00000000-0005-0000-0000-000015460000}"/>
    <cellStyle name="输入 2 2 3 2 3 4" xfId="8315" xr:uid="{00000000-0005-0000-0000-000016460000}"/>
    <cellStyle name="输入 2 2 3 2 3 4 2" xfId="15283" xr:uid="{00000000-0005-0000-0000-000017460000}"/>
    <cellStyle name="输入 2 2 3 2 3 4 3" xfId="17450" xr:uid="{00000000-0005-0000-0000-000018460000}"/>
    <cellStyle name="输入 2 2 3 2 3 4 4" xfId="21579" xr:uid="{00000000-0005-0000-0000-000019460000}"/>
    <cellStyle name="输入 2 2 3 2 3 5" xfId="9144" xr:uid="{00000000-0005-0000-0000-00001A460000}"/>
    <cellStyle name="输入 2 2 3 2 3 5 2" xfId="15955" xr:uid="{00000000-0005-0000-0000-00001B460000}"/>
    <cellStyle name="输入 2 2 3 2 3 5 3" xfId="18046" xr:uid="{00000000-0005-0000-0000-00001C460000}"/>
    <cellStyle name="输入 2 2 3 2 3 5 4" xfId="20918" xr:uid="{00000000-0005-0000-0000-00001D460000}"/>
    <cellStyle name="输入 2 2 3 2 3 6" xfId="11275" xr:uid="{00000000-0005-0000-0000-00001E460000}"/>
    <cellStyle name="输入 2 2 3 2 3 7" xfId="10173" xr:uid="{00000000-0005-0000-0000-00001F460000}"/>
    <cellStyle name="输入 2 2 3 2 3 8" xfId="21177" xr:uid="{00000000-0005-0000-0000-000020460000}"/>
    <cellStyle name="输入 2 2 3 2 4" xfId="3016" xr:uid="{00000000-0005-0000-0000-000021460000}"/>
    <cellStyle name="输入 2 2 3 2 4 2" xfId="11753" xr:uid="{00000000-0005-0000-0000-000022460000}"/>
    <cellStyle name="输入 2 2 3 2 4 3" xfId="12749" xr:uid="{00000000-0005-0000-0000-000023460000}"/>
    <cellStyle name="输入 2 2 3 2 4 4" xfId="22389" xr:uid="{00000000-0005-0000-0000-000024460000}"/>
    <cellStyle name="输入 2 2 3 2 5" xfId="4606" xr:uid="{00000000-0005-0000-0000-000025460000}"/>
    <cellStyle name="输入 2 2 3 2 5 2" xfId="12920" xr:uid="{00000000-0005-0000-0000-000026460000}"/>
    <cellStyle name="输入 2 2 3 2 5 3" xfId="10949" xr:uid="{00000000-0005-0000-0000-000027460000}"/>
    <cellStyle name="输入 2 2 3 2 5 4" xfId="22227" xr:uid="{00000000-0005-0000-0000-000028460000}"/>
    <cellStyle name="输入 2 2 3 2 6" xfId="6726" xr:uid="{00000000-0005-0000-0000-000029460000}"/>
    <cellStyle name="输入 2 2 3 2 6 2" xfId="14369" xr:uid="{00000000-0005-0000-0000-00002A460000}"/>
    <cellStyle name="输入 2 2 3 2 6 3" xfId="17095" xr:uid="{00000000-0005-0000-0000-00002B460000}"/>
    <cellStyle name="输入 2 2 3 2 6 4" xfId="21519" xr:uid="{00000000-0005-0000-0000-00002C460000}"/>
    <cellStyle name="输入 2 2 3 2 7" xfId="10332" xr:uid="{00000000-0005-0000-0000-00002D460000}"/>
    <cellStyle name="输入 2 2 3 2 8" xfId="13757" xr:uid="{00000000-0005-0000-0000-00002E460000}"/>
    <cellStyle name="输入 2 2 3 2 9" xfId="22625" xr:uid="{00000000-0005-0000-0000-00002F460000}"/>
    <cellStyle name="输入 2 2 3 3" xfId="1113" xr:uid="{00000000-0005-0000-0000-000030460000}"/>
    <cellStyle name="输入 2 2 3 3 2" xfId="1313" xr:uid="{00000000-0005-0000-0000-000031460000}"/>
    <cellStyle name="输入 2 2 3 3 2 2" xfId="2464" xr:uid="{00000000-0005-0000-0000-000032460000}"/>
    <cellStyle name="输入 2 2 3 3 2 2 2" xfId="4023" xr:uid="{00000000-0005-0000-0000-000033460000}"/>
    <cellStyle name="输入 2 2 3 3 2 2 2 2" xfId="12427" xr:uid="{00000000-0005-0000-0000-000034460000}"/>
    <cellStyle name="输入 2 2 3 3 2 2 2 3" xfId="13424" xr:uid="{00000000-0005-0000-0000-000035460000}"/>
    <cellStyle name="输入 2 2 3 3 2 2 2 4" xfId="20553" xr:uid="{00000000-0005-0000-0000-000036460000}"/>
    <cellStyle name="输入 2 2 3 3 2 2 3" xfId="5613" xr:uid="{00000000-0005-0000-0000-000037460000}"/>
    <cellStyle name="输入 2 2 3 3 2 2 3 2" xfId="13619" xr:uid="{00000000-0005-0000-0000-000038460000}"/>
    <cellStyle name="输入 2 2 3 3 2 2 3 3" xfId="16679" xr:uid="{00000000-0005-0000-0000-000039460000}"/>
    <cellStyle name="输入 2 2 3 3 2 2 3 4" xfId="21641" xr:uid="{00000000-0005-0000-0000-00003A460000}"/>
    <cellStyle name="输入 2 2 3 3 2 2 4" xfId="8318" xr:uid="{00000000-0005-0000-0000-00003B460000}"/>
    <cellStyle name="输入 2 2 3 3 2 2 4 2" xfId="15286" xr:uid="{00000000-0005-0000-0000-00003C460000}"/>
    <cellStyle name="输入 2 2 3 3 2 2 4 3" xfId="17453" xr:uid="{00000000-0005-0000-0000-00003D460000}"/>
    <cellStyle name="输入 2 2 3 3 2 2 4 4" xfId="22085" xr:uid="{00000000-0005-0000-0000-00003E460000}"/>
    <cellStyle name="输入 2 2 3 3 2 2 5" xfId="9147" xr:uid="{00000000-0005-0000-0000-00003F460000}"/>
    <cellStyle name="输入 2 2 3 3 2 2 5 2" xfId="15958" xr:uid="{00000000-0005-0000-0000-000040460000}"/>
    <cellStyle name="输入 2 2 3 3 2 2 5 3" xfId="18049" xr:uid="{00000000-0005-0000-0000-000041460000}"/>
    <cellStyle name="输入 2 2 3 3 2 2 5 4" xfId="19387" xr:uid="{00000000-0005-0000-0000-000042460000}"/>
    <cellStyle name="输入 2 2 3 3 2 2 6" xfId="11278" xr:uid="{00000000-0005-0000-0000-000043460000}"/>
    <cellStyle name="输入 2 2 3 3 2 2 7" xfId="14204" xr:uid="{00000000-0005-0000-0000-000044460000}"/>
    <cellStyle name="输入 2 2 3 3 2 2 8" xfId="19339" xr:uid="{00000000-0005-0000-0000-000045460000}"/>
    <cellStyle name="输入 2 2 3 3 2 3" xfId="3299" xr:uid="{00000000-0005-0000-0000-000046460000}"/>
    <cellStyle name="输入 2 2 3 3 2 3 2" xfId="11968" xr:uid="{00000000-0005-0000-0000-000047460000}"/>
    <cellStyle name="输入 2 2 3 3 2 3 3" xfId="15851" xr:uid="{00000000-0005-0000-0000-000048460000}"/>
    <cellStyle name="输入 2 2 3 3 2 3 4" xfId="20589" xr:uid="{00000000-0005-0000-0000-000049460000}"/>
    <cellStyle name="输入 2 2 3 3 2 4" xfId="4889" xr:uid="{00000000-0005-0000-0000-00004A460000}"/>
    <cellStyle name="输入 2 2 3 3 2 4 2" xfId="13133" xr:uid="{00000000-0005-0000-0000-00004B460000}"/>
    <cellStyle name="输入 2 2 3 3 2 4 3" xfId="9996" xr:uid="{00000000-0005-0000-0000-00004C460000}"/>
    <cellStyle name="输入 2 2 3 3 2 4 4" xfId="21712" xr:uid="{00000000-0005-0000-0000-00004D460000}"/>
    <cellStyle name="输入 2 2 3 3 2 5" xfId="7230" xr:uid="{00000000-0005-0000-0000-00004E460000}"/>
    <cellStyle name="输入 2 2 3 3 2 5 2" xfId="14678" xr:uid="{00000000-0005-0000-0000-00004F460000}"/>
    <cellStyle name="输入 2 2 3 3 2 5 3" xfId="17204" xr:uid="{00000000-0005-0000-0000-000050460000}"/>
    <cellStyle name="输入 2 2 3 3 2 5 4" xfId="20730" xr:uid="{00000000-0005-0000-0000-000051460000}"/>
    <cellStyle name="输入 2 2 3 3 2 6" xfId="10645" xr:uid="{00000000-0005-0000-0000-000052460000}"/>
    <cellStyle name="输入 2 2 3 3 2 7" xfId="12393" xr:uid="{00000000-0005-0000-0000-000053460000}"/>
    <cellStyle name="输入 2 2 3 3 2 8" xfId="22299" xr:uid="{00000000-0005-0000-0000-000054460000}"/>
    <cellStyle name="输入 2 2 3 3 3" xfId="2463" xr:uid="{00000000-0005-0000-0000-000055460000}"/>
    <cellStyle name="输入 2 2 3 3 3 2" xfId="4022" xr:uid="{00000000-0005-0000-0000-000056460000}"/>
    <cellStyle name="输入 2 2 3 3 3 2 2" xfId="12426" xr:uid="{00000000-0005-0000-0000-000057460000}"/>
    <cellStyle name="输入 2 2 3 3 3 2 3" xfId="15039" xr:uid="{00000000-0005-0000-0000-000058460000}"/>
    <cellStyle name="输入 2 2 3 3 3 2 4" xfId="21194" xr:uid="{00000000-0005-0000-0000-000059460000}"/>
    <cellStyle name="输入 2 2 3 3 3 3" xfId="5612" xr:uid="{00000000-0005-0000-0000-00005A460000}"/>
    <cellStyle name="输入 2 2 3 3 3 3 2" xfId="13618" xr:uid="{00000000-0005-0000-0000-00005B460000}"/>
    <cellStyle name="输入 2 2 3 3 3 3 3" xfId="16678" xr:uid="{00000000-0005-0000-0000-00005C460000}"/>
    <cellStyle name="输入 2 2 3 3 3 3 4" xfId="19721" xr:uid="{00000000-0005-0000-0000-00005D460000}"/>
    <cellStyle name="输入 2 2 3 3 3 4" xfId="8317" xr:uid="{00000000-0005-0000-0000-00005E460000}"/>
    <cellStyle name="输入 2 2 3 3 3 4 2" xfId="15285" xr:uid="{00000000-0005-0000-0000-00005F460000}"/>
    <cellStyle name="输入 2 2 3 3 3 4 3" xfId="17452" xr:uid="{00000000-0005-0000-0000-000060460000}"/>
    <cellStyle name="输入 2 2 3 3 3 4 4" xfId="20039" xr:uid="{00000000-0005-0000-0000-000061460000}"/>
    <cellStyle name="输入 2 2 3 3 3 5" xfId="9146" xr:uid="{00000000-0005-0000-0000-000062460000}"/>
    <cellStyle name="输入 2 2 3 3 3 5 2" xfId="15957" xr:uid="{00000000-0005-0000-0000-000063460000}"/>
    <cellStyle name="输入 2 2 3 3 3 5 3" xfId="18048" xr:uid="{00000000-0005-0000-0000-000064460000}"/>
    <cellStyle name="输入 2 2 3 3 3 5 4" xfId="19564" xr:uid="{00000000-0005-0000-0000-000065460000}"/>
    <cellStyle name="输入 2 2 3 3 3 6" xfId="11277" xr:uid="{00000000-0005-0000-0000-000066460000}"/>
    <cellStyle name="输入 2 2 3 3 3 7" xfId="10162" xr:uid="{00000000-0005-0000-0000-000067460000}"/>
    <cellStyle name="输入 2 2 3 3 3 8" xfId="19899" xr:uid="{00000000-0005-0000-0000-000068460000}"/>
    <cellStyle name="输入 2 2 3 3 4" xfId="3187" xr:uid="{00000000-0005-0000-0000-000069460000}"/>
    <cellStyle name="输入 2 2 3 3 4 2" xfId="11901" xr:uid="{00000000-0005-0000-0000-00006A460000}"/>
    <cellStyle name="输入 2 2 3 3 4 3" xfId="14039" xr:uid="{00000000-0005-0000-0000-00006B460000}"/>
    <cellStyle name="输入 2 2 3 3 4 4" xfId="20027" xr:uid="{00000000-0005-0000-0000-00006C460000}"/>
    <cellStyle name="输入 2 2 3 3 5" xfId="4777" xr:uid="{00000000-0005-0000-0000-00006D460000}"/>
    <cellStyle name="输入 2 2 3 3 5 2" xfId="13066" xr:uid="{00000000-0005-0000-0000-00006E460000}"/>
    <cellStyle name="输入 2 2 3 3 5 3" xfId="13348" xr:uid="{00000000-0005-0000-0000-00006F460000}"/>
    <cellStyle name="输入 2 2 3 3 5 4" xfId="18891" xr:uid="{00000000-0005-0000-0000-000070460000}"/>
    <cellStyle name="输入 2 2 3 3 6" xfId="7034" xr:uid="{00000000-0005-0000-0000-000071460000}"/>
    <cellStyle name="输入 2 2 3 3 6 2" xfId="14579" xr:uid="{00000000-0005-0000-0000-000072460000}"/>
    <cellStyle name="输入 2 2 3 3 6 3" xfId="17160" xr:uid="{00000000-0005-0000-0000-000073460000}"/>
    <cellStyle name="输入 2 2 3 3 6 4" xfId="19188" xr:uid="{00000000-0005-0000-0000-000074460000}"/>
    <cellStyle name="输入 2 2 3 3 7" xfId="10545" xr:uid="{00000000-0005-0000-0000-000075460000}"/>
    <cellStyle name="输入 2 2 3 3 8" xfId="12401" xr:uid="{00000000-0005-0000-0000-000076460000}"/>
    <cellStyle name="输入 2 2 3 3 9" xfId="21162" xr:uid="{00000000-0005-0000-0000-000077460000}"/>
    <cellStyle name="输入 2 2 3 4" xfId="1311" xr:uid="{00000000-0005-0000-0000-000078460000}"/>
    <cellStyle name="输入 2 2 3 4 2" xfId="2465" xr:uid="{00000000-0005-0000-0000-000079460000}"/>
    <cellStyle name="输入 2 2 3 4 2 2" xfId="4024" xr:uid="{00000000-0005-0000-0000-00007A460000}"/>
    <cellStyle name="输入 2 2 3 4 2 2 2" xfId="12428" xr:uid="{00000000-0005-0000-0000-00007B460000}"/>
    <cellStyle name="输入 2 2 3 4 2 2 3" xfId="12257" xr:uid="{00000000-0005-0000-0000-00007C460000}"/>
    <cellStyle name="输入 2 2 3 4 2 2 4" xfId="19916" xr:uid="{00000000-0005-0000-0000-00007D460000}"/>
    <cellStyle name="输入 2 2 3 4 2 3" xfId="5614" xr:uid="{00000000-0005-0000-0000-00007E460000}"/>
    <cellStyle name="输入 2 2 3 4 2 3 2" xfId="13620" xr:uid="{00000000-0005-0000-0000-00007F460000}"/>
    <cellStyle name="输入 2 2 3 4 2 3 3" xfId="16680" xr:uid="{00000000-0005-0000-0000-000080460000}"/>
    <cellStyle name="输入 2 2 3 4 2 3 4" xfId="19203" xr:uid="{00000000-0005-0000-0000-000081460000}"/>
    <cellStyle name="输入 2 2 3 4 2 4" xfId="8319" xr:uid="{00000000-0005-0000-0000-000082460000}"/>
    <cellStyle name="输入 2 2 3 4 2 4 2" xfId="15287" xr:uid="{00000000-0005-0000-0000-000083460000}"/>
    <cellStyle name="输入 2 2 3 4 2 4 3" xfId="17454" xr:uid="{00000000-0005-0000-0000-000084460000}"/>
    <cellStyle name="输入 2 2 3 4 2 4 4" xfId="21004" xr:uid="{00000000-0005-0000-0000-000085460000}"/>
    <cellStyle name="输入 2 2 3 4 2 5" xfId="9148" xr:uid="{00000000-0005-0000-0000-000086460000}"/>
    <cellStyle name="输入 2 2 3 4 2 5 2" xfId="15959" xr:uid="{00000000-0005-0000-0000-000087460000}"/>
    <cellStyle name="输入 2 2 3 4 2 5 3" xfId="18050" xr:uid="{00000000-0005-0000-0000-000088460000}"/>
    <cellStyle name="输入 2 2 3 4 2 5 4" xfId="21665" xr:uid="{00000000-0005-0000-0000-000089460000}"/>
    <cellStyle name="输入 2 2 3 4 2 6" xfId="11279" xr:uid="{00000000-0005-0000-0000-00008A460000}"/>
    <cellStyle name="输入 2 2 3 4 2 7" xfId="14208" xr:uid="{00000000-0005-0000-0000-00008B460000}"/>
    <cellStyle name="输入 2 2 3 4 2 8" xfId="18957" xr:uid="{00000000-0005-0000-0000-00008C460000}"/>
    <cellStyle name="输入 2 2 3 4 3" xfId="3297" xr:uid="{00000000-0005-0000-0000-00008D460000}"/>
    <cellStyle name="输入 2 2 3 4 3 2" xfId="11966" xr:uid="{00000000-0005-0000-0000-00008E460000}"/>
    <cellStyle name="输入 2 2 3 4 3 3" xfId="11047" xr:uid="{00000000-0005-0000-0000-00008F460000}"/>
    <cellStyle name="输入 2 2 3 4 3 4" xfId="22374" xr:uid="{00000000-0005-0000-0000-000090460000}"/>
    <cellStyle name="输入 2 2 3 4 4" xfId="4887" xr:uid="{00000000-0005-0000-0000-000091460000}"/>
    <cellStyle name="输入 2 2 3 4 4 2" xfId="13131" xr:uid="{00000000-0005-0000-0000-000092460000}"/>
    <cellStyle name="输入 2 2 3 4 4 3" xfId="10415" xr:uid="{00000000-0005-0000-0000-000093460000}"/>
    <cellStyle name="输入 2 2 3 4 4 4" xfId="22210" xr:uid="{00000000-0005-0000-0000-000094460000}"/>
    <cellStyle name="输入 2 2 3 4 5" xfId="7228" xr:uid="{00000000-0005-0000-0000-000095460000}"/>
    <cellStyle name="输入 2 2 3 4 5 2" xfId="14676" xr:uid="{00000000-0005-0000-0000-000096460000}"/>
    <cellStyle name="输入 2 2 3 4 5 3" xfId="17202" xr:uid="{00000000-0005-0000-0000-000097460000}"/>
    <cellStyle name="输入 2 2 3 4 5 4" xfId="21651" xr:uid="{00000000-0005-0000-0000-000098460000}"/>
    <cellStyle name="输入 2 2 3 4 6" xfId="10643" xr:uid="{00000000-0005-0000-0000-000099460000}"/>
    <cellStyle name="输入 2 2 3 4 7" xfId="15252" xr:uid="{00000000-0005-0000-0000-00009A460000}"/>
    <cellStyle name="输入 2 2 3 4 8" xfId="20024" xr:uid="{00000000-0005-0000-0000-00009B460000}"/>
    <cellStyle name="输入 2 2 3 5" xfId="2460" xr:uid="{00000000-0005-0000-0000-00009C460000}"/>
    <cellStyle name="输入 2 2 3 5 2" xfId="4019" xr:uid="{00000000-0005-0000-0000-00009D460000}"/>
    <cellStyle name="输入 2 2 3 5 2 2" xfId="12423" xr:uid="{00000000-0005-0000-0000-00009E460000}"/>
    <cellStyle name="输入 2 2 3 5 2 3" xfId="11011" xr:uid="{00000000-0005-0000-0000-00009F460000}"/>
    <cellStyle name="输入 2 2 3 5 2 4" xfId="18915" xr:uid="{00000000-0005-0000-0000-0000A0460000}"/>
    <cellStyle name="输入 2 2 3 5 3" xfId="5609" xr:uid="{00000000-0005-0000-0000-0000A1460000}"/>
    <cellStyle name="输入 2 2 3 5 3 2" xfId="13615" xr:uid="{00000000-0005-0000-0000-0000A2460000}"/>
    <cellStyle name="输入 2 2 3 5 3 3" xfId="16675" xr:uid="{00000000-0005-0000-0000-0000A3460000}"/>
    <cellStyle name="输入 2 2 3 5 3 4" xfId="18998" xr:uid="{00000000-0005-0000-0000-0000A4460000}"/>
    <cellStyle name="输入 2 2 3 5 4" xfId="8314" xr:uid="{00000000-0005-0000-0000-0000A5460000}"/>
    <cellStyle name="输入 2 2 3 5 4 2" xfId="15282" xr:uid="{00000000-0005-0000-0000-0000A6460000}"/>
    <cellStyle name="输入 2 2 3 5 4 3" xfId="17449" xr:uid="{00000000-0005-0000-0000-0000A7460000}"/>
    <cellStyle name="输入 2 2 3 5 4 4" xfId="19650" xr:uid="{00000000-0005-0000-0000-0000A8460000}"/>
    <cellStyle name="输入 2 2 3 5 5" xfId="9143" xr:uid="{00000000-0005-0000-0000-0000A9460000}"/>
    <cellStyle name="输入 2 2 3 5 5 2" xfId="15954" xr:uid="{00000000-0005-0000-0000-0000AA460000}"/>
    <cellStyle name="输入 2 2 3 5 5 3" xfId="18045" xr:uid="{00000000-0005-0000-0000-0000AB460000}"/>
    <cellStyle name="输入 2 2 3 5 5 4" xfId="21999" xr:uid="{00000000-0005-0000-0000-0000AC460000}"/>
    <cellStyle name="输入 2 2 3 5 6" xfId="11274" xr:uid="{00000000-0005-0000-0000-0000AD460000}"/>
    <cellStyle name="输入 2 2 3 5 7" xfId="14224" xr:uid="{00000000-0005-0000-0000-0000AE460000}"/>
    <cellStyle name="输入 2 2 3 5 8" xfId="22321" xr:uid="{00000000-0005-0000-0000-0000AF460000}"/>
    <cellStyle name="输入 2 2 3 6" xfId="2942" xr:uid="{00000000-0005-0000-0000-0000B0460000}"/>
    <cellStyle name="输入 2 2 3 6 2" xfId="11679" xr:uid="{00000000-0005-0000-0000-0000B1460000}"/>
    <cellStyle name="输入 2 2 3 6 3" xfId="11120" xr:uid="{00000000-0005-0000-0000-0000B2460000}"/>
    <cellStyle name="输入 2 2 3 6 4" xfId="20849" xr:uid="{00000000-0005-0000-0000-0000B3460000}"/>
    <cellStyle name="输入 2 2 3 7" xfId="4532" xr:uid="{00000000-0005-0000-0000-0000B4460000}"/>
    <cellStyle name="输入 2 2 3 7 2" xfId="12846" xr:uid="{00000000-0005-0000-0000-0000B5460000}"/>
    <cellStyle name="输入 2 2 3 7 3" xfId="13366" xr:uid="{00000000-0005-0000-0000-0000B6460000}"/>
    <cellStyle name="输入 2 2 3 7 4" xfId="20133" xr:uid="{00000000-0005-0000-0000-0000B7460000}"/>
    <cellStyle name="输入 2 2 3 8" xfId="6640" xr:uid="{00000000-0005-0000-0000-0000B8460000}"/>
    <cellStyle name="输入 2 2 3 8 2" xfId="14295" xr:uid="{00000000-0005-0000-0000-0000B9460000}"/>
    <cellStyle name="输入 2 2 3 8 3" xfId="17037" xr:uid="{00000000-0005-0000-0000-0000BA460000}"/>
    <cellStyle name="输入 2 2 3 8 4" xfId="21036" xr:uid="{00000000-0005-0000-0000-0000BB460000}"/>
    <cellStyle name="输入 2 2 3 9" xfId="8812" xr:uid="{00000000-0005-0000-0000-0000BC460000}"/>
    <cellStyle name="输入 2 2 3 9 2" xfId="15654" xr:uid="{00000000-0005-0000-0000-0000BD460000}"/>
    <cellStyle name="输入 2 2 3 9 3" xfId="17828" xr:uid="{00000000-0005-0000-0000-0000BE460000}"/>
    <cellStyle name="输入 2 2 3 9 4" xfId="20949" xr:uid="{00000000-0005-0000-0000-0000BF460000}"/>
    <cellStyle name="输入 2 2 4" xfId="1304" xr:uid="{00000000-0005-0000-0000-0000C0460000}"/>
    <cellStyle name="输入 2 2 4 2" xfId="2466" xr:uid="{00000000-0005-0000-0000-0000C1460000}"/>
    <cellStyle name="输入 2 2 4 2 2" xfId="4025" xr:uid="{00000000-0005-0000-0000-0000C2460000}"/>
    <cellStyle name="输入 2 2 4 2 2 2" xfId="12429" xr:uid="{00000000-0005-0000-0000-0000C3460000}"/>
    <cellStyle name="输入 2 2 4 2 2 3" xfId="11010" xr:uid="{00000000-0005-0000-0000-0000C4460000}"/>
    <cellStyle name="输入 2 2 4 2 2 4" xfId="21901" xr:uid="{00000000-0005-0000-0000-0000C5460000}"/>
    <cellStyle name="输入 2 2 4 2 3" xfId="5615" xr:uid="{00000000-0005-0000-0000-0000C6460000}"/>
    <cellStyle name="输入 2 2 4 2 3 2" xfId="13621" xr:uid="{00000000-0005-0000-0000-0000C7460000}"/>
    <cellStyle name="输入 2 2 4 2 3 3" xfId="16681" xr:uid="{00000000-0005-0000-0000-0000C8460000}"/>
    <cellStyle name="输入 2 2 4 2 3 4" xfId="18996" xr:uid="{00000000-0005-0000-0000-0000C9460000}"/>
    <cellStyle name="输入 2 2 4 2 4" xfId="8320" xr:uid="{00000000-0005-0000-0000-0000CA460000}"/>
    <cellStyle name="输入 2 2 4 2 4 2" xfId="15288" xr:uid="{00000000-0005-0000-0000-0000CB460000}"/>
    <cellStyle name="输入 2 2 4 2 4 3" xfId="17455" xr:uid="{00000000-0005-0000-0000-0000CC460000}"/>
    <cellStyle name="输入 2 2 4 2 4 4" xfId="20364" xr:uid="{00000000-0005-0000-0000-0000CD460000}"/>
    <cellStyle name="输入 2 2 4 2 5" xfId="9149" xr:uid="{00000000-0005-0000-0000-0000CE460000}"/>
    <cellStyle name="输入 2 2 4 2 5 2" xfId="15960" xr:uid="{00000000-0005-0000-0000-0000CF460000}"/>
    <cellStyle name="输入 2 2 4 2 5 3" xfId="18051" xr:uid="{00000000-0005-0000-0000-0000D0460000}"/>
    <cellStyle name="输入 2 2 4 2 5 4" xfId="20739" xr:uid="{00000000-0005-0000-0000-0000D1460000}"/>
    <cellStyle name="输入 2 2 4 2 6" xfId="11280" xr:uid="{00000000-0005-0000-0000-0000D2460000}"/>
    <cellStyle name="输入 2 2 4 2 7" xfId="10155" xr:uid="{00000000-0005-0000-0000-0000D3460000}"/>
    <cellStyle name="输入 2 2 4 2 8" xfId="18906" xr:uid="{00000000-0005-0000-0000-0000D4460000}"/>
    <cellStyle name="输入 2 2 4 3" xfId="3290" xr:uid="{00000000-0005-0000-0000-0000D5460000}"/>
    <cellStyle name="输入 2 2 4 3 2" xfId="11959" xr:uid="{00000000-0005-0000-0000-0000D6460000}"/>
    <cellStyle name="输入 2 2 4 3 3" xfId="10889" xr:uid="{00000000-0005-0000-0000-0000D7460000}"/>
    <cellStyle name="输入 2 2 4 3 4" xfId="19954" xr:uid="{00000000-0005-0000-0000-0000D8460000}"/>
    <cellStyle name="输入 2 2 4 4" xfId="4880" xr:uid="{00000000-0005-0000-0000-0000D9460000}"/>
    <cellStyle name="输入 2 2 4 4 2" xfId="13124" xr:uid="{00000000-0005-0000-0000-0000DA460000}"/>
    <cellStyle name="输入 2 2 4 4 3" xfId="14450" xr:uid="{00000000-0005-0000-0000-0000DB460000}"/>
    <cellStyle name="输入 2 2 4 4 4" xfId="19056" xr:uid="{00000000-0005-0000-0000-0000DC460000}"/>
    <cellStyle name="输入 2 2 4 5" xfId="7221" xr:uid="{00000000-0005-0000-0000-0000DD460000}"/>
    <cellStyle name="输入 2 2 4 5 2" xfId="14669" xr:uid="{00000000-0005-0000-0000-0000DE460000}"/>
    <cellStyle name="输入 2 2 4 5 3" xfId="17195" xr:uid="{00000000-0005-0000-0000-0000DF460000}"/>
    <cellStyle name="输入 2 2 4 5 4" xfId="22743" xr:uid="{00000000-0005-0000-0000-0000E0460000}"/>
    <cellStyle name="输入 2 2 4 6" xfId="10636" xr:uid="{00000000-0005-0000-0000-0000E1460000}"/>
    <cellStyle name="输入 2 2 4 7" xfId="15251" xr:uid="{00000000-0005-0000-0000-0000E2460000}"/>
    <cellStyle name="输入 2 2 4 8" xfId="21157" xr:uid="{00000000-0005-0000-0000-0000E3460000}"/>
    <cellStyle name="输入 2 2 5" xfId="2447" xr:uid="{00000000-0005-0000-0000-0000E4460000}"/>
    <cellStyle name="输入 2 2 5 2" xfId="4006" xr:uid="{00000000-0005-0000-0000-0000E5460000}"/>
    <cellStyle name="输入 2 2 5 2 2" xfId="12410" xr:uid="{00000000-0005-0000-0000-0000E6460000}"/>
    <cellStyle name="输入 2 2 5 2 3" xfId="11012" xr:uid="{00000000-0005-0000-0000-0000E7460000}"/>
    <cellStyle name="输入 2 2 5 2 4" xfId="22344" xr:uid="{00000000-0005-0000-0000-0000E8460000}"/>
    <cellStyle name="输入 2 2 5 3" xfId="5596" xr:uid="{00000000-0005-0000-0000-0000E9460000}"/>
    <cellStyle name="输入 2 2 5 3 2" xfId="13602" xr:uid="{00000000-0005-0000-0000-0000EA460000}"/>
    <cellStyle name="输入 2 2 5 3 3" xfId="16662" xr:uid="{00000000-0005-0000-0000-0000EB460000}"/>
    <cellStyle name="输入 2 2 5 3 4" xfId="21346" xr:uid="{00000000-0005-0000-0000-0000EC460000}"/>
    <cellStyle name="输入 2 2 5 4" xfId="8301" xr:uid="{00000000-0005-0000-0000-0000ED460000}"/>
    <cellStyle name="输入 2 2 5 4 2" xfId="15269" xr:uid="{00000000-0005-0000-0000-0000EE460000}"/>
    <cellStyle name="输入 2 2 5 4 3" xfId="17436" xr:uid="{00000000-0005-0000-0000-0000EF460000}"/>
    <cellStyle name="输入 2 2 5 4 4" xfId="19403" xr:uid="{00000000-0005-0000-0000-0000F0460000}"/>
    <cellStyle name="输入 2 2 5 5" xfId="9130" xr:uid="{00000000-0005-0000-0000-0000F1460000}"/>
    <cellStyle name="输入 2 2 5 5 2" xfId="15941" xr:uid="{00000000-0005-0000-0000-0000F2460000}"/>
    <cellStyle name="输入 2 2 5 5 3" xfId="18032" xr:uid="{00000000-0005-0000-0000-0000F3460000}"/>
    <cellStyle name="输入 2 2 5 5 4" xfId="18811" xr:uid="{00000000-0005-0000-0000-0000F4460000}"/>
    <cellStyle name="输入 2 2 5 6" xfId="11261" xr:uid="{00000000-0005-0000-0000-0000F5460000}"/>
    <cellStyle name="输入 2 2 5 7" xfId="10587" xr:uid="{00000000-0005-0000-0000-0000F6460000}"/>
    <cellStyle name="输入 2 2 5 8" xfId="22322" xr:uid="{00000000-0005-0000-0000-0000F7460000}"/>
    <cellStyle name="输入 2 2 6" xfId="2888" xr:uid="{00000000-0005-0000-0000-0000F8460000}"/>
    <cellStyle name="输入 2 2 6 2" xfId="11626" xr:uid="{00000000-0005-0000-0000-0000F9460000}"/>
    <cellStyle name="输入 2 2 6 3" xfId="11829" xr:uid="{00000000-0005-0000-0000-0000FA460000}"/>
    <cellStyle name="输入 2 2 6 4" xfId="20116" xr:uid="{00000000-0005-0000-0000-0000FB460000}"/>
    <cellStyle name="输入 2 2 7" xfId="4478" xr:uid="{00000000-0005-0000-0000-0000FC460000}"/>
    <cellStyle name="输入 2 2 7 2" xfId="12793" xr:uid="{00000000-0005-0000-0000-0000FD460000}"/>
    <cellStyle name="输入 2 2 7 3" xfId="12209" xr:uid="{00000000-0005-0000-0000-0000FE460000}"/>
    <cellStyle name="输入 2 2 7 4" xfId="20777" xr:uid="{00000000-0005-0000-0000-0000FF460000}"/>
    <cellStyle name="输入 2 2 8" xfId="6385" xr:uid="{00000000-0005-0000-0000-000000470000}"/>
    <cellStyle name="输入 2 2 8 2" xfId="14161" xr:uid="{00000000-0005-0000-0000-000001470000}"/>
    <cellStyle name="输入 2 2 8 3" xfId="16999" xr:uid="{00000000-0005-0000-0000-000002470000}"/>
    <cellStyle name="输入 2 2 8 4" xfId="22116" xr:uid="{00000000-0005-0000-0000-000003470000}"/>
    <cellStyle name="输入 2 2 9" xfId="10104" xr:uid="{00000000-0005-0000-0000-000004470000}"/>
    <cellStyle name="输入 2 3" xfId="612" xr:uid="{00000000-0005-0000-0000-000005470000}"/>
    <cellStyle name="输入 2 3 10" xfId="10206" xr:uid="{00000000-0005-0000-0000-000006470000}"/>
    <cellStyle name="输入 2 3 11" xfId="12577" xr:uid="{00000000-0005-0000-0000-000007470000}"/>
    <cellStyle name="输入 2 3 12" xfId="21504" xr:uid="{00000000-0005-0000-0000-000008470000}"/>
    <cellStyle name="输入 2 3 2" xfId="689" xr:uid="{00000000-0005-0000-0000-000009470000}"/>
    <cellStyle name="输入 2 3 2 10" xfId="10263" xr:uid="{00000000-0005-0000-0000-00000A470000}"/>
    <cellStyle name="输入 2 3 2 11" xfId="14848" xr:uid="{00000000-0005-0000-0000-00000B470000}"/>
    <cellStyle name="输入 2 3 2 12" xfId="19091" xr:uid="{00000000-0005-0000-0000-00000C470000}"/>
    <cellStyle name="输入 2 3 2 2" xfId="776" xr:uid="{00000000-0005-0000-0000-00000D470000}"/>
    <cellStyle name="输入 2 3 2 2 2" xfId="1316" xr:uid="{00000000-0005-0000-0000-00000E470000}"/>
    <cellStyle name="输入 2 3 2 2 2 2" xfId="2470" xr:uid="{00000000-0005-0000-0000-00000F470000}"/>
    <cellStyle name="输入 2 3 2 2 2 2 2" xfId="4029" xr:uid="{00000000-0005-0000-0000-000010470000}"/>
    <cellStyle name="输入 2 3 2 2 2 2 2 2" xfId="12433" xr:uid="{00000000-0005-0000-0000-000011470000}"/>
    <cellStyle name="输入 2 3 2 2 2 2 2 3" xfId="11924" xr:uid="{00000000-0005-0000-0000-000012470000}"/>
    <cellStyle name="输入 2 3 2 2 2 2 2 4" xfId="19921" xr:uid="{00000000-0005-0000-0000-000013470000}"/>
    <cellStyle name="输入 2 3 2 2 2 2 3" xfId="5619" xr:uid="{00000000-0005-0000-0000-000014470000}"/>
    <cellStyle name="输入 2 3 2 2 2 2 3 2" xfId="13625" xr:uid="{00000000-0005-0000-0000-000015470000}"/>
    <cellStyle name="输入 2 3 2 2 2 2 3 3" xfId="16685" xr:uid="{00000000-0005-0000-0000-000016470000}"/>
    <cellStyle name="输入 2 3 2 2 2 2 3 4" xfId="21564" xr:uid="{00000000-0005-0000-0000-000017470000}"/>
    <cellStyle name="输入 2 3 2 2 2 2 4" xfId="8324" xr:uid="{00000000-0005-0000-0000-000018470000}"/>
    <cellStyle name="输入 2 3 2 2 2 2 4 2" xfId="15292" xr:uid="{00000000-0005-0000-0000-000019470000}"/>
    <cellStyle name="输入 2 3 2 2 2 2 4 3" xfId="17459" xr:uid="{00000000-0005-0000-0000-00001A470000}"/>
    <cellStyle name="输入 2 3 2 2 2 2 4 4" xfId="18859" xr:uid="{00000000-0005-0000-0000-00001B470000}"/>
    <cellStyle name="输入 2 3 2 2 2 2 5" xfId="9153" xr:uid="{00000000-0005-0000-0000-00001C470000}"/>
    <cellStyle name="输入 2 3 2 2 2 2 5 2" xfId="15964" xr:uid="{00000000-0005-0000-0000-00001D470000}"/>
    <cellStyle name="输入 2 3 2 2 2 2 5 3" xfId="18055" xr:uid="{00000000-0005-0000-0000-00001E470000}"/>
    <cellStyle name="输入 2 3 2 2 2 2 5 4" xfId="20274" xr:uid="{00000000-0005-0000-0000-00001F470000}"/>
    <cellStyle name="输入 2 3 2 2 2 2 6" xfId="11284" xr:uid="{00000000-0005-0000-0000-000020470000}"/>
    <cellStyle name="输入 2 3 2 2 2 2 7" xfId="14182" xr:uid="{00000000-0005-0000-0000-000021470000}"/>
    <cellStyle name="输入 2 3 2 2 2 2 8" xfId="20493" xr:uid="{00000000-0005-0000-0000-000022470000}"/>
    <cellStyle name="输入 2 3 2 2 2 3" xfId="3302" xr:uid="{00000000-0005-0000-0000-000023470000}"/>
    <cellStyle name="输入 2 3 2 2 2 3 2" xfId="11971" xr:uid="{00000000-0005-0000-0000-000024470000}"/>
    <cellStyle name="输入 2 3 2 2 2 3 3" xfId="10359" xr:uid="{00000000-0005-0000-0000-000025470000}"/>
    <cellStyle name="输入 2 3 2 2 2 3 4" xfId="20833" xr:uid="{00000000-0005-0000-0000-000026470000}"/>
    <cellStyle name="输入 2 3 2 2 2 4" xfId="4892" xr:uid="{00000000-0005-0000-0000-000027470000}"/>
    <cellStyle name="输入 2 3 2 2 2 4 2" xfId="13136" xr:uid="{00000000-0005-0000-0000-000028470000}"/>
    <cellStyle name="输入 2 3 2 2 2 4 3" xfId="13336" xr:uid="{00000000-0005-0000-0000-000029470000}"/>
    <cellStyle name="输入 2 3 2 2 2 4 4" xfId="21717" xr:uid="{00000000-0005-0000-0000-00002A470000}"/>
    <cellStyle name="输入 2 3 2 2 2 5" xfId="7233" xr:uid="{00000000-0005-0000-0000-00002B470000}"/>
    <cellStyle name="输入 2 3 2 2 2 5 2" xfId="14681" xr:uid="{00000000-0005-0000-0000-00002C470000}"/>
    <cellStyle name="输入 2 3 2 2 2 5 3" xfId="17207" xr:uid="{00000000-0005-0000-0000-00002D470000}"/>
    <cellStyle name="输入 2 3 2 2 2 5 4" xfId="22099" xr:uid="{00000000-0005-0000-0000-00002E470000}"/>
    <cellStyle name="输入 2 3 2 2 2 6" xfId="10648" xr:uid="{00000000-0005-0000-0000-00002F470000}"/>
    <cellStyle name="输入 2 3 2 2 2 7" xfId="10099" xr:uid="{00000000-0005-0000-0000-000030470000}"/>
    <cellStyle name="输入 2 3 2 2 2 8" xfId="19876" xr:uid="{00000000-0005-0000-0000-000031470000}"/>
    <cellStyle name="输入 2 3 2 2 3" xfId="2469" xr:uid="{00000000-0005-0000-0000-000032470000}"/>
    <cellStyle name="输入 2 3 2 2 3 2" xfId="4028" xr:uid="{00000000-0005-0000-0000-000033470000}"/>
    <cellStyle name="输入 2 3 2 2 3 2 2" xfId="12432" xr:uid="{00000000-0005-0000-0000-000034470000}"/>
    <cellStyle name="输入 2 3 2 2 3 2 3" xfId="13089" xr:uid="{00000000-0005-0000-0000-000035470000}"/>
    <cellStyle name="输入 2 3 2 2 3 2 4" xfId="20558" xr:uid="{00000000-0005-0000-0000-000036470000}"/>
    <cellStyle name="输入 2 3 2 2 3 3" xfId="5618" xr:uid="{00000000-0005-0000-0000-000037470000}"/>
    <cellStyle name="输入 2 3 2 2 3 3 2" xfId="13624" xr:uid="{00000000-0005-0000-0000-000038470000}"/>
    <cellStyle name="输入 2 3 2 2 3 3 3" xfId="16684" xr:uid="{00000000-0005-0000-0000-000039470000}"/>
    <cellStyle name="输入 2 3 2 2 3 3 4" xfId="19720" xr:uid="{00000000-0005-0000-0000-00003A470000}"/>
    <cellStyle name="输入 2 3 2 2 3 4" xfId="8323" xr:uid="{00000000-0005-0000-0000-00003B470000}"/>
    <cellStyle name="输入 2 3 2 2 3 4 2" xfId="15291" xr:uid="{00000000-0005-0000-0000-00003C470000}"/>
    <cellStyle name="输入 2 3 2 2 3 4 3" xfId="17458" xr:uid="{00000000-0005-0000-0000-00003D470000}"/>
    <cellStyle name="输入 2 3 2 2 3 4 4" xfId="18945" xr:uid="{00000000-0005-0000-0000-00003E470000}"/>
    <cellStyle name="输入 2 3 2 2 3 5" xfId="9152" xr:uid="{00000000-0005-0000-0000-00003F470000}"/>
    <cellStyle name="输入 2 3 2 2 3 5 2" xfId="15963" xr:uid="{00000000-0005-0000-0000-000040470000}"/>
    <cellStyle name="输入 2 3 2 2 3 5 3" xfId="18054" xr:uid="{00000000-0005-0000-0000-000041470000}"/>
    <cellStyle name="输入 2 3 2 2 3 5 4" xfId="20917" xr:uid="{00000000-0005-0000-0000-000042470000}"/>
    <cellStyle name="输入 2 3 2 2 3 6" xfId="11283" xr:uid="{00000000-0005-0000-0000-000043470000}"/>
    <cellStyle name="输入 2 3 2 2 3 7" xfId="10136" xr:uid="{00000000-0005-0000-0000-000044470000}"/>
    <cellStyle name="输入 2 3 2 2 3 8" xfId="21135" xr:uid="{00000000-0005-0000-0000-000045470000}"/>
    <cellStyle name="输入 2 3 2 2 4" xfId="3021" xr:uid="{00000000-0005-0000-0000-000046470000}"/>
    <cellStyle name="输入 2 3 2 2 4 2" xfId="11758" xr:uid="{00000000-0005-0000-0000-000047470000}"/>
    <cellStyle name="输入 2 3 2 2 4 3" xfId="11106" xr:uid="{00000000-0005-0000-0000-000048470000}"/>
    <cellStyle name="输入 2 3 2 2 4 4" xfId="19109" xr:uid="{00000000-0005-0000-0000-000049470000}"/>
    <cellStyle name="输入 2 3 2 2 5" xfId="4611" xr:uid="{00000000-0005-0000-0000-00004A470000}"/>
    <cellStyle name="输入 2 3 2 2 5 2" xfId="12925" xr:uid="{00000000-0005-0000-0000-00004B470000}"/>
    <cellStyle name="输入 2 3 2 2 5 3" xfId="14969" xr:uid="{00000000-0005-0000-0000-00004C470000}"/>
    <cellStyle name="输入 2 3 2 2 5 4" xfId="20774" xr:uid="{00000000-0005-0000-0000-00004D470000}"/>
    <cellStyle name="输入 2 3 2 2 6" xfId="6730" xr:uid="{00000000-0005-0000-0000-00004E470000}"/>
    <cellStyle name="输入 2 3 2 2 6 2" xfId="14373" xr:uid="{00000000-0005-0000-0000-00004F470000}"/>
    <cellStyle name="输入 2 3 2 2 6 3" xfId="17099" xr:uid="{00000000-0005-0000-0000-000050470000}"/>
    <cellStyle name="输入 2 3 2 2 6 4" xfId="22565" xr:uid="{00000000-0005-0000-0000-000051470000}"/>
    <cellStyle name="输入 2 3 2 2 7" xfId="10335" xr:uid="{00000000-0005-0000-0000-000052470000}"/>
    <cellStyle name="输入 2 3 2 2 8" xfId="13196" xr:uid="{00000000-0005-0000-0000-000053470000}"/>
    <cellStyle name="输入 2 3 2 2 9" xfId="22500" xr:uid="{00000000-0005-0000-0000-000054470000}"/>
    <cellStyle name="输入 2 3 2 3" xfId="1122" xr:uid="{00000000-0005-0000-0000-000055470000}"/>
    <cellStyle name="输入 2 3 2 3 2" xfId="1317" xr:uid="{00000000-0005-0000-0000-000056470000}"/>
    <cellStyle name="输入 2 3 2 3 2 2" xfId="2472" xr:uid="{00000000-0005-0000-0000-000057470000}"/>
    <cellStyle name="输入 2 3 2 3 2 2 2" xfId="4031" xr:uid="{00000000-0005-0000-0000-000058470000}"/>
    <cellStyle name="输入 2 3 2 3 2 2 2 2" xfId="12435" xr:uid="{00000000-0005-0000-0000-000059470000}"/>
    <cellStyle name="输入 2 3 2 3 2 2 2 3" xfId="13423" xr:uid="{00000000-0005-0000-0000-00005A470000}"/>
    <cellStyle name="输入 2 3 2 3 2 2 2 4" xfId="21834" xr:uid="{00000000-0005-0000-0000-00005B470000}"/>
    <cellStyle name="输入 2 3 2 3 2 2 3" xfId="5621" xr:uid="{00000000-0005-0000-0000-00005C470000}"/>
    <cellStyle name="输入 2 3 2 3 2 2 3 2" xfId="13627" xr:uid="{00000000-0005-0000-0000-00005D470000}"/>
    <cellStyle name="输入 2 3 2 3 2 2 3 3" xfId="16687" xr:uid="{00000000-0005-0000-0000-00005E470000}"/>
    <cellStyle name="输入 2 3 2 3 2 2 3 4" xfId="18993" xr:uid="{00000000-0005-0000-0000-00005F470000}"/>
    <cellStyle name="输入 2 3 2 3 2 2 4" xfId="8326" xr:uid="{00000000-0005-0000-0000-000060470000}"/>
    <cellStyle name="输入 2 3 2 3 2 2 4 2" xfId="15294" xr:uid="{00000000-0005-0000-0000-000061470000}"/>
    <cellStyle name="输入 2 3 2 3 2 2 4 3" xfId="17461" xr:uid="{00000000-0005-0000-0000-000062470000}"/>
    <cellStyle name="输入 2 3 2 3 2 2 4 4" xfId="22078" xr:uid="{00000000-0005-0000-0000-000063470000}"/>
    <cellStyle name="输入 2 3 2 3 2 2 5" xfId="9155" xr:uid="{00000000-0005-0000-0000-000064470000}"/>
    <cellStyle name="输入 2 3 2 3 2 2 5 2" xfId="15966" xr:uid="{00000000-0005-0000-0000-000065470000}"/>
    <cellStyle name="输入 2 3 2 3 2 2 5 3" xfId="18057" xr:uid="{00000000-0005-0000-0000-000066470000}"/>
    <cellStyle name="输入 2 3 2 3 2 2 5 4" xfId="19232" xr:uid="{00000000-0005-0000-0000-000067470000}"/>
    <cellStyle name="输入 2 3 2 3 2 2 6" xfId="11286" xr:uid="{00000000-0005-0000-0000-000068470000}"/>
    <cellStyle name="输入 2 3 2 3 2 2 7" xfId="14173" xr:uid="{00000000-0005-0000-0000-000069470000}"/>
    <cellStyle name="输入 2 3 2 3 2 2 8" xfId="21909" xr:uid="{00000000-0005-0000-0000-00006A470000}"/>
    <cellStyle name="输入 2 3 2 3 2 3" xfId="3303" xr:uid="{00000000-0005-0000-0000-00006B470000}"/>
    <cellStyle name="输入 2 3 2 3 2 3 2" xfId="11972" xr:uid="{00000000-0005-0000-0000-00006C470000}"/>
    <cellStyle name="输入 2 3 2 3 2 3 3" xfId="15849" xr:uid="{00000000-0005-0000-0000-00006D470000}"/>
    <cellStyle name="输入 2 3 2 3 2 3 4" xfId="20188" xr:uid="{00000000-0005-0000-0000-00006E470000}"/>
    <cellStyle name="输入 2 3 2 3 2 4" xfId="4893" xr:uid="{00000000-0005-0000-0000-00006F470000}"/>
    <cellStyle name="输入 2 3 2 3 2 4 2" xfId="13137" xr:uid="{00000000-0005-0000-0000-000070470000}"/>
    <cellStyle name="输入 2 3 2 3 2 4 3" xfId="12170" xr:uid="{00000000-0005-0000-0000-000071470000}"/>
    <cellStyle name="输入 2 3 2 3 2 4 4" xfId="19284" xr:uid="{00000000-0005-0000-0000-000072470000}"/>
    <cellStyle name="输入 2 3 2 3 2 5" xfId="7234" xr:uid="{00000000-0005-0000-0000-000073470000}"/>
    <cellStyle name="输入 2 3 2 3 2 5 2" xfId="14682" xr:uid="{00000000-0005-0000-0000-000074470000}"/>
    <cellStyle name="输入 2 3 2 3 2 5 3" xfId="17208" xr:uid="{00000000-0005-0000-0000-000075470000}"/>
    <cellStyle name="输入 2 3 2 3 2 5 4" xfId="22741" xr:uid="{00000000-0005-0000-0000-000076470000}"/>
    <cellStyle name="输入 2 3 2 3 2 6" xfId="10649" xr:uid="{00000000-0005-0000-0000-000077470000}"/>
    <cellStyle name="输入 2 3 2 3 2 7" xfId="10056" xr:uid="{00000000-0005-0000-0000-000078470000}"/>
    <cellStyle name="输入 2 3 2 3 2 8" xfId="21759" xr:uid="{00000000-0005-0000-0000-000079470000}"/>
    <cellStyle name="输入 2 3 2 3 3" xfId="2471" xr:uid="{00000000-0005-0000-0000-00007A470000}"/>
    <cellStyle name="输入 2 3 2 3 3 2" xfId="4030" xr:uid="{00000000-0005-0000-0000-00007B470000}"/>
    <cellStyle name="输入 2 3 2 3 3 2 2" xfId="12434" xr:uid="{00000000-0005-0000-0000-00007C470000}"/>
    <cellStyle name="输入 2 3 2 3 3 2 3" xfId="15038" xr:uid="{00000000-0005-0000-0000-00007D470000}"/>
    <cellStyle name="输入 2 3 2 3 3 2 4" xfId="19466" xr:uid="{00000000-0005-0000-0000-00007E470000}"/>
    <cellStyle name="输入 2 3 2 3 3 3" xfId="5620" xr:uid="{00000000-0005-0000-0000-00007F470000}"/>
    <cellStyle name="输入 2 3 2 3 3 3 2" xfId="13626" xr:uid="{00000000-0005-0000-0000-000080470000}"/>
    <cellStyle name="输入 2 3 2 3 3 3 3" xfId="16686" xr:uid="{00000000-0005-0000-0000-000081470000}"/>
    <cellStyle name="输入 2 3 2 3 3 3 4" xfId="19122" xr:uid="{00000000-0005-0000-0000-000082470000}"/>
    <cellStyle name="输入 2 3 2 3 3 4" xfId="8325" xr:uid="{00000000-0005-0000-0000-000083470000}"/>
    <cellStyle name="输入 2 3 2 3 3 4 2" xfId="15293" xr:uid="{00000000-0005-0000-0000-000084470000}"/>
    <cellStyle name="输入 2 3 2 3 3 4 3" xfId="17460" xr:uid="{00000000-0005-0000-0000-000085470000}"/>
    <cellStyle name="输入 2 3 2 3 3 4 4" xfId="21334" xr:uid="{00000000-0005-0000-0000-000086470000}"/>
    <cellStyle name="输入 2 3 2 3 3 5" xfId="9154" xr:uid="{00000000-0005-0000-0000-000087470000}"/>
    <cellStyle name="输入 2 3 2 3 3 5 2" xfId="15965" xr:uid="{00000000-0005-0000-0000-000088470000}"/>
    <cellStyle name="输入 2 3 2 3 3 5 3" xfId="18056" xr:uid="{00000000-0005-0000-0000-000089470000}"/>
    <cellStyle name="输入 2 3 2 3 3 5 4" xfId="19563" xr:uid="{00000000-0005-0000-0000-00008A470000}"/>
    <cellStyle name="输入 2 3 2 3 3 6" xfId="11285" xr:uid="{00000000-0005-0000-0000-00008B470000}"/>
    <cellStyle name="输入 2 3 2 3 3 7" xfId="10130" xr:uid="{00000000-0005-0000-0000-00008C470000}"/>
    <cellStyle name="输入 2 3 2 3 3 8" xfId="19855" xr:uid="{00000000-0005-0000-0000-00008D470000}"/>
    <cellStyle name="输入 2 3 2 3 4" xfId="3192" xr:uid="{00000000-0005-0000-0000-00008E470000}"/>
    <cellStyle name="输入 2 3 2 3 4 2" xfId="11906" xr:uid="{00000000-0005-0000-0000-00008F470000}"/>
    <cellStyle name="输入 2 3 2 3 4 3" xfId="10122" xr:uid="{00000000-0005-0000-0000-000090470000}"/>
    <cellStyle name="输入 2 3 2 3 4 4" xfId="19958" xr:uid="{00000000-0005-0000-0000-000091470000}"/>
    <cellStyle name="输入 2 3 2 3 5" xfId="4782" xr:uid="{00000000-0005-0000-0000-000092470000}"/>
    <cellStyle name="输入 2 3 2 3 5 2" xfId="13071" xr:uid="{00000000-0005-0000-0000-000093470000}"/>
    <cellStyle name="输入 2 3 2 3 5 3" xfId="14958" xr:uid="{00000000-0005-0000-0000-000094470000}"/>
    <cellStyle name="输入 2 3 2 3 5 4" xfId="21855" xr:uid="{00000000-0005-0000-0000-000095470000}"/>
    <cellStyle name="输入 2 3 2 3 6" xfId="7042" xr:uid="{00000000-0005-0000-0000-000096470000}"/>
    <cellStyle name="输入 2 3 2 3 6 2" xfId="14584" xr:uid="{00000000-0005-0000-0000-000097470000}"/>
    <cellStyle name="输入 2 3 2 3 6 3" xfId="17164" xr:uid="{00000000-0005-0000-0000-000098470000}"/>
    <cellStyle name="输入 2 3 2 3 6 4" xfId="21275" xr:uid="{00000000-0005-0000-0000-000099470000}"/>
    <cellStyle name="输入 2 3 2 3 7" xfId="10549" xr:uid="{00000000-0005-0000-0000-00009A470000}"/>
    <cellStyle name="输入 2 3 2 3 8" xfId="11247" xr:uid="{00000000-0005-0000-0000-00009B470000}"/>
    <cellStyle name="输入 2 3 2 3 9" xfId="20521" xr:uid="{00000000-0005-0000-0000-00009C470000}"/>
    <cellStyle name="输入 2 3 2 4" xfId="1315" xr:uid="{00000000-0005-0000-0000-00009D470000}"/>
    <cellStyle name="输入 2 3 2 4 2" xfId="2473" xr:uid="{00000000-0005-0000-0000-00009E470000}"/>
    <cellStyle name="输入 2 3 2 4 2 2" xfId="4032" xr:uid="{00000000-0005-0000-0000-00009F470000}"/>
    <cellStyle name="输入 2 3 2 4 2 2 2" xfId="12436" xr:uid="{00000000-0005-0000-0000-0000A0470000}"/>
    <cellStyle name="输入 2 3 2 4 2 2 3" xfId="12256" xr:uid="{00000000-0005-0000-0000-0000A1470000}"/>
    <cellStyle name="输入 2 3 2 4 2 2 4" xfId="22342" xr:uid="{00000000-0005-0000-0000-0000A2470000}"/>
    <cellStyle name="输入 2 3 2 4 2 3" xfId="5622" xr:uid="{00000000-0005-0000-0000-0000A3470000}"/>
    <cellStyle name="输入 2 3 2 4 2 3 2" xfId="13628" xr:uid="{00000000-0005-0000-0000-0000A4470000}"/>
    <cellStyle name="输入 2 3 2 4 2 3 3" xfId="16688" xr:uid="{00000000-0005-0000-0000-0000A5470000}"/>
    <cellStyle name="输入 2 3 2 4 2 3 4" xfId="21437" xr:uid="{00000000-0005-0000-0000-0000A6470000}"/>
    <cellStyle name="输入 2 3 2 4 2 4" xfId="8327" xr:uid="{00000000-0005-0000-0000-0000A7470000}"/>
    <cellStyle name="输入 2 3 2 4 2 4 2" xfId="15295" xr:uid="{00000000-0005-0000-0000-0000A8470000}"/>
    <cellStyle name="输入 2 3 2 4 2 4 3" xfId="17462" xr:uid="{00000000-0005-0000-0000-0000A9470000}"/>
    <cellStyle name="输入 2 3 2 4 2 4 4" xfId="20997" xr:uid="{00000000-0005-0000-0000-0000AA470000}"/>
    <cellStyle name="输入 2 3 2 4 2 5" xfId="9156" xr:uid="{00000000-0005-0000-0000-0000AB470000}"/>
    <cellStyle name="输入 2 3 2 4 2 5 2" xfId="15967" xr:uid="{00000000-0005-0000-0000-0000AC470000}"/>
    <cellStyle name="输入 2 3 2 4 2 5 3" xfId="18058" xr:uid="{00000000-0005-0000-0000-0000AD470000}"/>
    <cellStyle name="输入 2 3 2 4 2 5 4" xfId="21389" xr:uid="{00000000-0005-0000-0000-0000AE470000}"/>
    <cellStyle name="输入 2 3 2 4 2 6" xfId="11287" xr:uid="{00000000-0005-0000-0000-0000AF470000}"/>
    <cellStyle name="输入 2 3 2 4 2 7" xfId="10120" xr:uid="{00000000-0005-0000-0000-0000B0470000}"/>
    <cellStyle name="输入 2 3 2 4 2 8" xfId="22283" xr:uid="{00000000-0005-0000-0000-0000B1470000}"/>
    <cellStyle name="输入 2 3 2 4 3" xfId="3301" xr:uid="{00000000-0005-0000-0000-0000B2470000}"/>
    <cellStyle name="输入 2 3 2 4 3 2" xfId="11970" xr:uid="{00000000-0005-0000-0000-0000B3470000}"/>
    <cellStyle name="输入 2 3 2 4 3 3" xfId="11046" xr:uid="{00000000-0005-0000-0000-0000B4470000}"/>
    <cellStyle name="输入 2 3 2 4 3 4" xfId="21790" xr:uid="{00000000-0005-0000-0000-0000B5470000}"/>
    <cellStyle name="输入 2 3 2 4 4" xfId="4891" xr:uid="{00000000-0005-0000-0000-0000B6470000}"/>
    <cellStyle name="输入 2 3 2 4 4 2" xfId="13135" xr:uid="{00000000-0005-0000-0000-0000B7470000}"/>
    <cellStyle name="输入 2 3 2 4 4 3" xfId="14947" xr:uid="{00000000-0005-0000-0000-0000B8470000}"/>
    <cellStyle name="输入 2 3 2 4 4 4" xfId="19787" xr:uid="{00000000-0005-0000-0000-0000B9470000}"/>
    <cellStyle name="输入 2 3 2 4 5" xfId="7232" xr:uid="{00000000-0005-0000-0000-0000BA470000}"/>
    <cellStyle name="输入 2 3 2 4 5 2" xfId="14680" xr:uid="{00000000-0005-0000-0000-0000BB470000}"/>
    <cellStyle name="输入 2 3 2 4 5 3" xfId="17206" xr:uid="{00000000-0005-0000-0000-0000BC470000}"/>
    <cellStyle name="输入 2 3 2 4 5 4" xfId="20086" xr:uid="{00000000-0005-0000-0000-0000BD470000}"/>
    <cellStyle name="输入 2 3 2 4 6" xfId="10647" xr:uid="{00000000-0005-0000-0000-0000BE470000}"/>
    <cellStyle name="输入 2 3 2 4 7" xfId="10628" xr:uid="{00000000-0005-0000-0000-0000BF470000}"/>
    <cellStyle name="输入 2 3 2 4 8" xfId="20513" xr:uid="{00000000-0005-0000-0000-0000C0470000}"/>
    <cellStyle name="输入 2 3 2 5" xfId="2468" xr:uid="{00000000-0005-0000-0000-0000C1470000}"/>
    <cellStyle name="输入 2 3 2 5 2" xfId="4027" xr:uid="{00000000-0005-0000-0000-0000C2470000}"/>
    <cellStyle name="输入 2 3 2 5 2 2" xfId="12431" xr:uid="{00000000-0005-0000-0000-0000C3470000}"/>
    <cellStyle name="输入 2 3 2 5 2 3" xfId="14609" xr:uid="{00000000-0005-0000-0000-0000C4470000}"/>
    <cellStyle name="输入 2 3 2 5 2 4" xfId="21199" xr:uid="{00000000-0005-0000-0000-0000C5470000}"/>
    <cellStyle name="输入 2 3 2 5 3" xfId="5617" xr:uid="{00000000-0005-0000-0000-0000C6470000}"/>
    <cellStyle name="输入 2 3 2 5 3 2" xfId="13623" xr:uid="{00000000-0005-0000-0000-0000C7470000}"/>
    <cellStyle name="输入 2 3 2 5 3 3" xfId="16683" xr:uid="{00000000-0005-0000-0000-0000C8470000}"/>
    <cellStyle name="输入 2 3 2 5 3 4" xfId="22151" xr:uid="{00000000-0005-0000-0000-0000C9470000}"/>
    <cellStyle name="输入 2 3 2 5 4" xfId="8322" xr:uid="{00000000-0005-0000-0000-0000CA470000}"/>
    <cellStyle name="输入 2 3 2 5 4 2" xfId="15290" xr:uid="{00000000-0005-0000-0000-0000CB470000}"/>
    <cellStyle name="输入 2 3 2 5 4 3" xfId="17457" xr:uid="{00000000-0005-0000-0000-0000CC470000}"/>
    <cellStyle name="输入 2 3 2 5 4 4" xfId="19137" xr:uid="{00000000-0005-0000-0000-0000CD470000}"/>
    <cellStyle name="输入 2 3 2 5 5" xfId="9151" xr:uid="{00000000-0005-0000-0000-0000CE470000}"/>
    <cellStyle name="输入 2 3 2 5 5 2" xfId="15962" xr:uid="{00000000-0005-0000-0000-0000CF470000}"/>
    <cellStyle name="输入 2 3 2 5 5 3" xfId="18053" xr:uid="{00000000-0005-0000-0000-0000D0470000}"/>
    <cellStyle name="输入 2 3 2 5 5 4" xfId="21998" xr:uid="{00000000-0005-0000-0000-0000D1470000}"/>
    <cellStyle name="输入 2 3 2 5 6" xfId="11282" xr:uid="{00000000-0005-0000-0000-0000D2470000}"/>
    <cellStyle name="输入 2 3 2 5 7" xfId="14190" xr:uid="{00000000-0005-0000-0000-0000D3470000}"/>
    <cellStyle name="输入 2 3 2 5 8" xfId="22278" xr:uid="{00000000-0005-0000-0000-0000D4470000}"/>
    <cellStyle name="输入 2 3 2 6" xfId="2950" xr:uid="{00000000-0005-0000-0000-0000D5470000}"/>
    <cellStyle name="输入 2 3 2 6 2" xfId="11687" xr:uid="{00000000-0005-0000-0000-0000D6470000}"/>
    <cellStyle name="输入 2 3 2 6 3" xfId="15136" xr:uid="{00000000-0005-0000-0000-0000D7470000}"/>
    <cellStyle name="输入 2 3 2 6 4" xfId="21840" xr:uid="{00000000-0005-0000-0000-0000D8470000}"/>
    <cellStyle name="输入 2 3 2 7" xfId="4540" xr:uid="{00000000-0005-0000-0000-0000D9470000}"/>
    <cellStyle name="输入 2 3 2 7 2" xfId="12854" xr:uid="{00000000-0005-0000-0000-0000DA470000}"/>
    <cellStyle name="输入 2 3 2 7 3" xfId="10848" xr:uid="{00000000-0005-0000-0000-0000DB470000}"/>
    <cellStyle name="输入 2 3 2 7 4" xfId="21364" xr:uid="{00000000-0005-0000-0000-0000DC470000}"/>
    <cellStyle name="输入 2 3 2 8" xfId="6651" xr:uid="{00000000-0005-0000-0000-0000DD470000}"/>
    <cellStyle name="输入 2 3 2 8 2" xfId="14303" xr:uid="{00000000-0005-0000-0000-0000DE470000}"/>
    <cellStyle name="输入 2 3 2 8 3" xfId="17041" xr:uid="{00000000-0005-0000-0000-0000DF470000}"/>
    <cellStyle name="输入 2 3 2 8 4" xfId="22109" xr:uid="{00000000-0005-0000-0000-0000E0470000}"/>
    <cellStyle name="输入 2 3 2 9" xfId="8820" xr:uid="{00000000-0005-0000-0000-0000E1470000}"/>
    <cellStyle name="输入 2 3 2 9 2" xfId="15661" xr:uid="{00000000-0005-0000-0000-0000E2470000}"/>
    <cellStyle name="输入 2 3 2 9 3" xfId="17833" xr:uid="{00000000-0005-0000-0000-0000E3470000}"/>
    <cellStyle name="输入 2 3 2 9 4" xfId="19596" xr:uid="{00000000-0005-0000-0000-0000E4470000}"/>
    <cellStyle name="输入 2 3 3" xfId="737" xr:uid="{00000000-0005-0000-0000-0000E5470000}"/>
    <cellStyle name="输入 2 3 3 2" xfId="1318" xr:uid="{00000000-0005-0000-0000-0000E6470000}"/>
    <cellStyle name="输入 2 3 3 2 2" xfId="2475" xr:uid="{00000000-0005-0000-0000-0000E7470000}"/>
    <cellStyle name="输入 2 3 3 2 2 2" xfId="4034" xr:uid="{00000000-0005-0000-0000-0000E8470000}"/>
    <cellStyle name="输入 2 3 3 2 2 2 2" xfId="12438" xr:uid="{00000000-0005-0000-0000-0000E9470000}"/>
    <cellStyle name="输入 2 3 3 2 2 2 3" xfId="10575" xr:uid="{00000000-0005-0000-0000-0000EA470000}"/>
    <cellStyle name="输入 2 3 3 2 2 2 4" xfId="20557" xr:uid="{00000000-0005-0000-0000-0000EB470000}"/>
    <cellStyle name="输入 2 3 3 2 2 3" xfId="5624" xr:uid="{00000000-0005-0000-0000-0000EC470000}"/>
    <cellStyle name="输入 2 3 3 2 2 3 2" xfId="13630" xr:uid="{00000000-0005-0000-0000-0000ED470000}"/>
    <cellStyle name="输入 2 3 3 2 2 3 3" xfId="16690" xr:uid="{00000000-0005-0000-0000-0000EE470000}"/>
    <cellStyle name="输入 2 3 3 2 2 3 4" xfId="19719" xr:uid="{00000000-0005-0000-0000-0000EF470000}"/>
    <cellStyle name="输入 2 3 3 2 2 4" xfId="8329" xr:uid="{00000000-0005-0000-0000-0000F0470000}"/>
    <cellStyle name="输入 2 3 3 2 2 4 2" xfId="15297" xr:uid="{00000000-0005-0000-0000-0000F1470000}"/>
    <cellStyle name="输入 2 3 3 2 2 4 3" xfId="17464" xr:uid="{00000000-0005-0000-0000-0000F2470000}"/>
    <cellStyle name="输入 2 3 3 2 2 4 4" xfId="19644" xr:uid="{00000000-0005-0000-0000-0000F3470000}"/>
    <cellStyle name="输入 2 3 3 2 2 5" xfId="9158" xr:uid="{00000000-0005-0000-0000-0000F4470000}"/>
    <cellStyle name="输入 2 3 3 2 2 5 2" xfId="15969" xr:uid="{00000000-0005-0000-0000-0000F5470000}"/>
    <cellStyle name="输入 2 3 3 2 2 5 3" xfId="18060" xr:uid="{00000000-0005-0000-0000-0000F6470000}"/>
    <cellStyle name="输入 2 3 3 2 2 5 4" xfId="20915" xr:uid="{00000000-0005-0000-0000-0000F7470000}"/>
    <cellStyle name="输入 2 3 3 2 2 6" xfId="11289" xr:uid="{00000000-0005-0000-0000-0000F8470000}"/>
    <cellStyle name="输入 2 3 3 2 2 7" xfId="15176" xr:uid="{00000000-0005-0000-0000-0000F9470000}"/>
    <cellStyle name="输入 2 3 3 2 2 8" xfId="20498" xr:uid="{00000000-0005-0000-0000-0000FA470000}"/>
    <cellStyle name="输入 2 3 3 2 3" xfId="3304" xr:uid="{00000000-0005-0000-0000-0000FB470000}"/>
    <cellStyle name="输入 2 3 3 2 3 2" xfId="11973" xr:uid="{00000000-0005-0000-0000-0000FC470000}"/>
    <cellStyle name="输入 2 3 3 2 3 3" xfId="15619" xr:uid="{00000000-0005-0000-0000-0000FD470000}"/>
    <cellStyle name="输入 2 3 3 2 3 4" xfId="22656" xr:uid="{00000000-0005-0000-0000-0000FE470000}"/>
    <cellStyle name="输入 2 3 3 2 4" xfId="4894" xr:uid="{00000000-0005-0000-0000-0000FF470000}"/>
    <cellStyle name="输入 2 3 3 2 4 2" xfId="13138" xr:uid="{00000000-0005-0000-0000-000000480000}"/>
    <cellStyle name="输入 2 3 3 2 4 3" xfId="10923" xr:uid="{00000000-0005-0000-0000-000001480000}"/>
    <cellStyle name="输入 2 3 3 2 4 4" xfId="19181" xr:uid="{00000000-0005-0000-0000-000002480000}"/>
    <cellStyle name="输入 2 3 3 2 5" xfId="7235" xr:uid="{00000000-0005-0000-0000-000003480000}"/>
    <cellStyle name="输入 2 3 3 2 5 2" xfId="14683" xr:uid="{00000000-0005-0000-0000-000004480000}"/>
    <cellStyle name="输入 2 3 3 2 5 3" xfId="17209" xr:uid="{00000000-0005-0000-0000-000005480000}"/>
    <cellStyle name="输入 2 3 3 2 5 4" xfId="21019" xr:uid="{00000000-0005-0000-0000-000006480000}"/>
    <cellStyle name="输入 2 3 3 2 6" xfId="10650" xr:uid="{00000000-0005-0000-0000-000007480000}"/>
    <cellStyle name="输入 2 3 3 2 7" xfId="9976" xr:uid="{00000000-0005-0000-0000-000008480000}"/>
    <cellStyle name="输入 2 3 3 2 8" xfId="20800" xr:uid="{00000000-0005-0000-0000-000009480000}"/>
    <cellStyle name="输入 2 3 3 3" xfId="2474" xr:uid="{00000000-0005-0000-0000-00000A480000}"/>
    <cellStyle name="输入 2 3 3 3 2" xfId="4033" xr:uid="{00000000-0005-0000-0000-00000B480000}"/>
    <cellStyle name="输入 2 3 3 3 2 2" xfId="12437" xr:uid="{00000000-0005-0000-0000-00000C480000}"/>
    <cellStyle name="输入 2 3 3 3 2 3" xfId="11009" xr:uid="{00000000-0005-0000-0000-00000D480000}"/>
    <cellStyle name="输入 2 3 3 3 2 4" xfId="21198" xr:uid="{00000000-0005-0000-0000-00000E480000}"/>
    <cellStyle name="输入 2 3 3 3 3" xfId="5623" xr:uid="{00000000-0005-0000-0000-00000F480000}"/>
    <cellStyle name="输入 2 3 3 3 3 2" xfId="13629" xr:uid="{00000000-0005-0000-0000-000010480000}"/>
    <cellStyle name="输入 2 3 3 3 3 3" xfId="16689" xr:uid="{00000000-0005-0000-0000-000011480000}"/>
    <cellStyle name="输入 2 3 3 3 3 4" xfId="22150" xr:uid="{00000000-0005-0000-0000-000012480000}"/>
    <cellStyle name="输入 2 3 3 3 4" xfId="8328" xr:uid="{00000000-0005-0000-0000-000013480000}"/>
    <cellStyle name="输入 2 3 3 3 4 2" xfId="15296" xr:uid="{00000000-0005-0000-0000-000014480000}"/>
    <cellStyle name="输入 2 3 3 3 4 3" xfId="17463" xr:uid="{00000000-0005-0000-0000-000015480000}"/>
    <cellStyle name="输入 2 3 3 3 4 4" xfId="20357" xr:uid="{00000000-0005-0000-0000-000016480000}"/>
    <cellStyle name="输入 2 3 3 3 5" xfId="9157" xr:uid="{00000000-0005-0000-0000-000017480000}"/>
    <cellStyle name="输入 2 3 3 3 5 2" xfId="15968" xr:uid="{00000000-0005-0000-0000-000018480000}"/>
    <cellStyle name="输入 2 3 3 3 5 3" xfId="18059" xr:uid="{00000000-0005-0000-0000-000019480000}"/>
    <cellStyle name="输入 2 3 3 3 5 4" xfId="21996" xr:uid="{00000000-0005-0000-0000-00001A480000}"/>
    <cellStyle name="输入 2 3 3 3 6" xfId="11288" xr:uid="{00000000-0005-0000-0000-00001B480000}"/>
    <cellStyle name="输入 2 3 3 3 7" xfId="14169" xr:uid="{00000000-0005-0000-0000-00001C480000}"/>
    <cellStyle name="输入 2 3 3 3 8" xfId="21140" xr:uid="{00000000-0005-0000-0000-00001D480000}"/>
    <cellStyle name="输入 2 3 3 4" xfId="2984" xr:uid="{00000000-0005-0000-0000-00001E480000}"/>
    <cellStyle name="输入 2 3 3 4 2" xfId="11721" xr:uid="{00000000-0005-0000-0000-00001F480000}"/>
    <cellStyle name="输入 2 3 3 4 3" xfId="10441" xr:uid="{00000000-0005-0000-0000-000020480000}"/>
    <cellStyle name="输入 2 3 3 4 4" xfId="19973" xr:uid="{00000000-0005-0000-0000-000021480000}"/>
    <cellStyle name="输入 2 3 3 5" xfId="4574" xr:uid="{00000000-0005-0000-0000-000022480000}"/>
    <cellStyle name="输入 2 3 3 5 2" xfId="12888" xr:uid="{00000000-0005-0000-0000-000023480000}"/>
    <cellStyle name="输入 2 3 3 5 3" xfId="10947" xr:uid="{00000000-0005-0000-0000-000024480000}"/>
    <cellStyle name="输入 2 3 3 5 4" xfId="21089" xr:uid="{00000000-0005-0000-0000-000025480000}"/>
    <cellStyle name="输入 2 3 3 6" xfId="6694" xr:uid="{00000000-0005-0000-0000-000026480000}"/>
    <cellStyle name="输入 2 3 3 6 2" xfId="14337" xr:uid="{00000000-0005-0000-0000-000027480000}"/>
    <cellStyle name="输入 2 3 3 6 3" xfId="17065" xr:uid="{00000000-0005-0000-0000-000028480000}"/>
    <cellStyle name="输入 2 3 3 6 4" xfId="20080" xr:uid="{00000000-0005-0000-0000-000029480000}"/>
    <cellStyle name="输入 2 3 3 7" xfId="10299" xr:uid="{00000000-0005-0000-0000-00002A480000}"/>
    <cellStyle name="输入 2 3 3 8" xfId="12031" xr:uid="{00000000-0005-0000-0000-00002B480000}"/>
    <cellStyle name="输入 2 3 3 9" xfId="22501" xr:uid="{00000000-0005-0000-0000-00002C480000}"/>
    <cellStyle name="输入 2 3 4" xfId="1064" xr:uid="{00000000-0005-0000-0000-00002D480000}"/>
    <cellStyle name="输入 2 3 4 2" xfId="1319" xr:uid="{00000000-0005-0000-0000-00002E480000}"/>
    <cellStyle name="输入 2 3 4 2 2" xfId="2477" xr:uid="{00000000-0005-0000-0000-00002F480000}"/>
    <cellStyle name="输入 2 3 4 2 2 2" xfId="4036" xr:uid="{00000000-0005-0000-0000-000030480000}"/>
    <cellStyle name="输入 2 3 4 2 2 2 2" xfId="12440" xr:uid="{00000000-0005-0000-0000-000031480000}"/>
    <cellStyle name="输入 2 3 4 2 2 2 3" xfId="15036" xr:uid="{00000000-0005-0000-0000-000032480000}"/>
    <cellStyle name="输入 2 3 4 2 2 2 4" xfId="19406" xr:uid="{00000000-0005-0000-0000-000033480000}"/>
    <cellStyle name="输入 2 3 4 2 2 3" xfId="5626" xr:uid="{00000000-0005-0000-0000-000034480000}"/>
    <cellStyle name="输入 2 3 4 2 2 3 2" xfId="13632" xr:uid="{00000000-0005-0000-0000-000035480000}"/>
    <cellStyle name="输入 2 3 4 2 2 3 3" xfId="16692" xr:uid="{00000000-0005-0000-0000-000036480000}"/>
    <cellStyle name="输入 2 3 4 2 2 3 4" xfId="19123" xr:uid="{00000000-0005-0000-0000-000037480000}"/>
    <cellStyle name="输入 2 3 4 2 2 4" xfId="8331" xr:uid="{00000000-0005-0000-0000-000038480000}"/>
    <cellStyle name="输入 2 3 4 2 2 4 2" xfId="15299" xr:uid="{00000000-0005-0000-0000-000039480000}"/>
    <cellStyle name="输入 2 3 4 2 2 4 3" xfId="17466" xr:uid="{00000000-0005-0000-0000-00003A480000}"/>
    <cellStyle name="输入 2 3 4 2 2 4 4" xfId="22083" xr:uid="{00000000-0005-0000-0000-00003B480000}"/>
    <cellStyle name="输入 2 3 4 2 2 5" xfId="9160" xr:uid="{00000000-0005-0000-0000-00003C480000}"/>
    <cellStyle name="输入 2 3 4 2 2 5 2" xfId="15971" xr:uid="{00000000-0005-0000-0000-00003D480000}"/>
    <cellStyle name="输入 2 3 4 2 2 5 3" xfId="18062" xr:uid="{00000000-0005-0000-0000-00003E480000}"/>
    <cellStyle name="输入 2 3 4 2 2 5 4" xfId="19561" xr:uid="{00000000-0005-0000-0000-00003F480000}"/>
    <cellStyle name="输入 2 3 4 2 2 6" xfId="11291" xr:uid="{00000000-0005-0000-0000-000040480000}"/>
    <cellStyle name="输入 2 3 4 2 2 7" xfId="14395" xr:uid="{00000000-0005-0000-0000-000041480000}"/>
    <cellStyle name="输入 2 3 4 2 2 8" xfId="19474" xr:uid="{00000000-0005-0000-0000-000042480000}"/>
    <cellStyle name="输入 2 3 4 2 3" xfId="3305" xr:uid="{00000000-0005-0000-0000-000043480000}"/>
    <cellStyle name="输入 2 3 4 2 3 2" xfId="11974" xr:uid="{00000000-0005-0000-0000-000044480000}"/>
    <cellStyle name="输入 2 3 4 2 3 3" xfId="11044" xr:uid="{00000000-0005-0000-0000-000045480000}"/>
    <cellStyle name="输入 2 3 4 2 3 4" xfId="22375" xr:uid="{00000000-0005-0000-0000-000046480000}"/>
    <cellStyle name="输入 2 3 4 2 4" xfId="4895" xr:uid="{00000000-0005-0000-0000-000047480000}"/>
    <cellStyle name="输入 2 3 4 2 4 2" xfId="13139" xr:uid="{00000000-0005-0000-0000-000048480000}"/>
    <cellStyle name="输入 2 3 4 2 4 3" xfId="14882" xr:uid="{00000000-0005-0000-0000-000049480000}"/>
    <cellStyle name="输入 2 3 4 2 4 4" xfId="19786" xr:uid="{00000000-0005-0000-0000-00004A480000}"/>
    <cellStyle name="输入 2 3 4 2 5" xfId="7236" xr:uid="{00000000-0005-0000-0000-00004B480000}"/>
    <cellStyle name="输入 2 3 4 2 5 2" xfId="14684" xr:uid="{00000000-0005-0000-0000-00004C480000}"/>
    <cellStyle name="输入 2 3 4 2 5 3" xfId="17210" xr:uid="{00000000-0005-0000-0000-00004D480000}"/>
    <cellStyle name="输入 2 3 4 2 5 4" xfId="22710" xr:uid="{00000000-0005-0000-0000-00004E480000}"/>
    <cellStyle name="输入 2 3 4 2 6" xfId="10651" xr:uid="{00000000-0005-0000-0000-00004F480000}"/>
    <cellStyle name="输入 2 3 4 2 7" xfId="56" xr:uid="{00000000-0005-0000-0000-000050480000}"/>
    <cellStyle name="输入 2 3 4 2 8" xfId="20156" xr:uid="{00000000-0005-0000-0000-000051480000}"/>
    <cellStyle name="输入 2 3 4 3" xfId="2476" xr:uid="{00000000-0005-0000-0000-000052480000}"/>
    <cellStyle name="输入 2 3 4 3 2" xfId="4035" xr:uid="{00000000-0005-0000-0000-000053480000}"/>
    <cellStyle name="输入 2 3 4 3 2 2" xfId="12439" xr:uid="{00000000-0005-0000-0000-000054480000}"/>
    <cellStyle name="输入 2 3 4 3 2 3" xfId="14140" xr:uid="{00000000-0005-0000-0000-000055480000}"/>
    <cellStyle name="输入 2 3 4 3 2 4" xfId="19920" xr:uid="{00000000-0005-0000-0000-000056480000}"/>
    <cellStyle name="输入 2 3 4 3 3" xfId="5625" xr:uid="{00000000-0005-0000-0000-000057480000}"/>
    <cellStyle name="输入 2 3 4 3 3 2" xfId="13631" xr:uid="{00000000-0005-0000-0000-000058480000}"/>
    <cellStyle name="输入 2 3 4 3 3 3" xfId="16691" xr:uid="{00000000-0005-0000-0000-000059480000}"/>
    <cellStyle name="输入 2 3 4 3 3 4" xfId="21565" xr:uid="{00000000-0005-0000-0000-00005A480000}"/>
    <cellStyle name="输入 2 3 4 3 4" xfId="8330" xr:uid="{00000000-0005-0000-0000-00005B480000}"/>
    <cellStyle name="输入 2 3 4 3 4 2" xfId="15298" xr:uid="{00000000-0005-0000-0000-00005C480000}"/>
    <cellStyle name="输入 2 3 4 3 4 3" xfId="17465" xr:uid="{00000000-0005-0000-0000-00005D480000}"/>
    <cellStyle name="输入 2 3 4 3 4 4" xfId="21858" xr:uid="{00000000-0005-0000-0000-00005E480000}"/>
    <cellStyle name="输入 2 3 4 3 5" xfId="9159" xr:uid="{00000000-0005-0000-0000-00005F480000}"/>
    <cellStyle name="输入 2 3 4 3 5 2" xfId="15970" xr:uid="{00000000-0005-0000-0000-000060480000}"/>
    <cellStyle name="输入 2 3 4 3 5 3" xfId="18061" xr:uid="{00000000-0005-0000-0000-000061480000}"/>
    <cellStyle name="输入 2 3 4 3 5 4" xfId="20272" xr:uid="{00000000-0005-0000-0000-000062480000}"/>
    <cellStyle name="输入 2 3 4 3 6" xfId="11290" xr:uid="{00000000-0005-0000-0000-000063480000}"/>
    <cellStyle name="输入 2 3 4 3 7" xfId="11162" xr:uid="{00000000-0005-0000-0000-000064480000}"/>
    <cellStyle name="输入 2 3 4 3 8" xfId="19860" xr:uid="{00000000-0005-0000-0000-000065480000}"/>
    <cellStyle name="输入 2 3 4 4" xfId="3148" xr:uid="{00000000-0005-0000-0000-000066480000}"/>
    <cellStyle name="输入 2 3 4 4 2" xfId="11863" xr:uid="{00000000-0005-0000-0000-000067480000}"/>
    <cellStyle name="输入 2 3 4 4 3" xfId="14051" xr:uid="{00000000-0005-0000-0000-000068480000}"/>
    <cellStyle name="输入 2 3 4 4 4" xfId="19359" xr:uid="{00000000-0005-0000-0000-000069480000}"/>
    <cellStyle name="输入 2 3 4 5" xfId="4738" xr:uid="{00000000-0005-0000-0000-00006A480000}"/>
    <cellStyle name="输入 2 3 4 5 2" xfId="13029" xr:uid="{00000000-0005-0000-0000-00006B480000}"/>
    <cellStyle name="输入 2 3 4 5 3" xfId="12186" xr:uid="{00000000-0005-0000-0000-00006C480000}"/>
    <cellStyle name="输入 2 3 4 5 4" xfId="19132" xr:uid="{00000000-0005-0000-0000-00006D480000}"/>
    <cellStyle name="输入 2 3 4 6" xfId="6989" xr:uid="{00000000-0005-0000-0000-00006E480000}"/>
    <cellStyle name="输入 2 3 4 6 2" xfId="14541" xr:uid="{00000000-0005-0000-0000-00006F480000}"/>
    <cellStyle name="输入 2 3 4 6 3" xfId="17130" xr:uid="{00000000-0005-0000-0000-000070480000}"/>
    <cellStyle name="输入 2 3 4 6 4" xfId="20385" xr:uid="{00000000-0005-0000-0000-000071480000}"/>
    <cellStyle name="输入 2 3 4 7" xfId="10504" xr:uid="{00000000-0005-0000-0000-000072480000}"/>
    <cellStyle name="输入 2 3 4 8" xfId="15261" xr:uid="{00000000-0005-0000-0000-000073480000}"/>
    <cellStyle name="输入 2 3 4 9" xfId="20801" xr:uid="{00000000-0005-0000-0000-000074480000}"/>
    <cellStyle name="输入 2 3 5" xfId="1314" xr:uid="{00000000-0005-0000-0000-000075480000}"/>
    <cellStyle name="输入 2 3 5 2" xfId="2478" xr:uid="{00000000-0005-0000-0000-000076480000}"/>
    <cellStyle name="输入 2 3 5 2 2" xfId="4037" xr:uid="{00000000-0005-0000-0000-000077480000}"/>
    <cellStyle name="输入 2 3 5 2 2 2" xfId="12441" xr:uid="{00000000-0005-0000-0000-000078480000}"/>
    <cellStyle name="输入 2 3 5 2 2 3" xfId="13421" xr:uid="{00000000-0005-0000-0000-000079480000}"/>
    <cellStyle name="输入 2 3 5 2 2 4" xfId="21775" xr:uid="{00000000-0005-0000-0000-00007A480000}"/>
    <cellStyle name="输入 2 3 5 2 3" xfId="5627" xr:uid="{00000000-0005-0000-0000-00007B480000}"/>
    <cellStyle name="输入 2 3 5 2 3 2" xfId="13633" xr:uid="{00000000-0005-0000-0000-00007C480000}"/>
    <cellStyle name="输入 2 3 5 2 3 3" xfId="16693" xr:uid="{00000000-0005-0000-0000-00007D480000}"/>
    <cellStyle name="输入 2 3 5 2 3 4" xfId="18978" xr:uid="{00000000-0005-0000-0000-00007E480000}"/>
    <cellStyle name="输入 2 3 5 2 4" xfId="8332" xr:uid="{00000000-0005-0000-0000-00007F480000}"/>
    <cellStyle name="输入 2 3 5 2 4 2" xfId="15300" xr:uid="{00000000-0005-0000-0000-000080480000}"/>
    <cellStyle name="输入 2 3 5 2 4 3" xfId="17467" xr:uid="{00000000-0005-0000-0000-000081480000}"/>
    <cellStyle name="输入 2 3 5 2 4 4" xfId="21002" xr:uid="{00000000-0005-0000-0000-000082480000}"/>
    <cellStyle name="输入 2 3 5 2 5" xfId="9161" xr:uid="{00000000-0005-0000-0000-000083480000}"/>
    <cellStyle name="输入 2 3 5 2 5 2" xfId="15972" xr:uid="{00000000-0005-0000-0000-000084480000}"/>
    <cellStyle name="输入 2 3 5 2 5 3" xfId="18063" xr:uid="{00000000-0005-0000-0000-000085480000}"/>
    <cellStyle name="输入 2 3 5 2 5 4" xfId="21682" xr:uid="{00000000-0005-0000-0000-000086480000}"/>
    <cellStyle name="输入 2 3 5 2 6" xfId="11292" xr:uid="{00000000-0005-0000-0000-000087480000}"/>
    <cellStyle name="输入 2 3 5 2 7" xfId="10361" xr:uid="{00000000-0005-0000-0000-000088480000}"/>
    <cellStyle name="输入 2 3 5 2 8" xfId="21842" xr:uid="{00000000-0005-0000-0000-000089480000}"/>
    <cellStyle name="输入 2 3 5 3" xfId="3300" xr:uid="{00000000-0005-0000-0000-00008A480000}"/>
    <cellStyle name="输入 2 3 5 3 2" xfId="11969" xr:uid="{00000000-0005-0000-0000-00008B480000}"/>
    <cellStyle name="输入 2 3 5 3 3" xfId="15621" xr:uid="{00000000-0005-0000-0000-00008C480000}"/>
    <cellStyle name="输入 2 3 5 3 4" xfId="19952" xr:uid="{00000000-0005-0000-0000-00008D480000}"/>
    <cellStyle name="输入 2 3 5 4" xfId="4890" xr:uid="{00000000-0005-0000-0000-00008E480000}"/>
    <cellStyle name="输入 2 3 5 4 2" xfId="13134" xr:uid="{00000000-0005-0000-0000-00008F480000}"/>
    <cellStyle name="输入 2 3 5 4 3" xfId="14058" xr:uid="{00000000-0005-0000-0000-000090480000}"/>
    <cellStyle name="输入 2 3 5 4 4" xfId="19279" xr:uid="{00000000-0005-0000-0000-000091480000}"/>
    <cellStyle name="输入 2 3 5 5" xfId="7231" xr:uid="{00000000-0005-0000-0000-000092480000}"/>
    <cellStyle name="输入 2 3 5 5 2" xfId="14679" xr:uid="{00000000-0005-0000-0000-000093480000}"/>
    <cellStyle name="输入 2 3 5 5 3" xfId="17205" xr:uid="{00000000-0005-0000-0000-000094480000}"/>
    <cellStyle name="输入 2 3 5 5 4" xfId="22694" xr:uid="{00000000-0005-0000-0000-000095480000}"/>
    <cellStyle name="输入 2 3 5 6" xfId="10646" xr:uid="{00000000-0005-0000-0000-000096480000}"/>
    <cellStyle name="输入 2 3 5 7" xfId="11244" xr:uid="{00000000-0005-0000-0000-000097480000}"/>
    <cellStyle name="输入 2 3 5 8" xfId="21155" xr:uid="{00000000-0005-0000-0000-000098480000}"/>
    <cellStyle name="输入 2 3 6" xfId="2467" xr:uid="{00000000-0005-0000-0000-000099480000}"/>
    <cellStyle name="输入 2 3 6 2" xfId="4026" xr:uid="{00000000-0005-0000-0000-00009A480000}"/>
    <cellStyle name="输入 2 3 6 2 2" xfId="12430" xr:uid="{00000000-0005-0000-0000-00009B480000}"/>
    <cellStyle name="输入 2 3 6 2 3" xfId="10817" xr:uid="{00000000-0005-0000-0000-00009C480000}"/>
    <cellStyle name="输入 2 3 6 2 4" xfId="22343" xr:uid="{00000000-0005-0000-0000-00009D480000}"/>
    <cellStyle name="输入 2 3 6 3" xfId="5616" xr:uid="{00000000-0005-0000-0000-00009E480000}"/>
    <cellStyle name="输入 2 3 6 3 2" xfId="13622" xr:uid="{00000000-0005-0000-0000-00009F480000}"/>
    <cellStyle name="输入 2 3 6 3 3" xfId="16682" xr:uid="{00000000-0005-0000-0000-0000A0480000}"/>
    <cellStyle name="输入 2 3 6 3 4" xfId="21451" xr:uid="{00000000-0005-0000-0000-0000A1480000}"/>
    <cellStyle name="输入 2 3 6 4" xfId="8321" xr:uid="{00000000-0005-0000-0000-0000A2480000}"/>
    <cellStyle name="输入 2 3 6 4 2" xfId="15289" xr:uid="{00000000-0005-0000-0000-0000A3480000}"/>
    <cellStyle name="输入 2 3 6 4 3" xfId="17456" xr:uid="{00000000-0005-0000-0000-0000A4480000}"/>
    <cellStyle name="输入 2 3 6 4 4" xfId="19651" xr:uid="{00000000-0005-0000-0000-0000A5480000}"/>
    <cellStyle name="输入 2 3 6 5" xfId="9150" xr:uid="{00000000-0005-0000-0000-0000A6480000}"/>
    <cellStyle name="输入 2 3 6 5 2" xfId="15961" xr:uid="{00000000-0005-0000-0000-0000A7480000}"/>
    <cellStyle name="输入 2 3 6 5 3" xfId="18052" xr:uid="{00000000-0005-0000-0000-0000A8480000}"/>
    <cellStyle name="输入 2 3 6 5 4" xfId="20097" xr:uid="{00000000-0005-0000-0000-0000A9480000}"/>
    <cellStyle name="输入 2 3 6 6" xfId="11281" xr:uid="{00000000-0005-0000-0000-0000AA480000}"/>
    <cellStyle name="输入 2 3 6 7" xfId="10151" xr:uid="{00000000-0005-0000-0000-0000AB480000}"/>
    <cellStyle name="输入 2 3 6 8" xfId="21371" xr:uid="{00000000-0005-0000-0000-0000AC480000}"/>
    <cellStyle name="输入 2 3 7" xfId="2902" xr:uid="{00000000-0005-0000-0000-0000AD480000}"/>
    <cellStyle name="输入 2 3 7 2" xfId="11639" xr:uid="{00000000-0005-0000-0000-0000AE480000}"/>
    <cellStyle name="输入 2 3 7 3" xfId="13539" xr:uid="{00000000-0005-0000-0000-0000AF480000}"/>
    <cellStyle name="输入 2 3 7 4" xfId="19733" xr:uid="{00000000-0005-0000-0000-0000B0480000}"/>
    <cellStyle name="输入 2 3 8" xfId="4492" xr:uid="{00000000-0005-0000-0000-0000B1480000}"/>
    <cellStyle name="输入 2 3 8 2" xfId="12807" xr:uid="{00000000-0005-0000-0000-0000B2480000}"/>
    <cellStyle name="输入 2 3 8 3" xfId="13370" xr:uid="{00000000-0005-0000-0000-0000B3480000}"/>
    <cellStyle name="输入 2 3 8 4" xfId="20134" xr:uid="{00000000-0005-0000-0000-0000B4480000}"/>
    <cellStyle name="输入 2 3 9" xfId="6581" xr:uid="{00000000-0005-0000-0000-0000B5480000}"/>
    <cellStyle name="输入 2 3 9 2" xfId="14248" xr:uid="{00000000-0005-0000-0000-0000B6480000}"/>
    <cellStyle name="输入 2 3 9 3" xfId="17003" xr:uid="{00000000-0005-0000-0000-0000B7480000}"/>
    <cellStyle name="输入 2 3 9 4" xfId="19116" xr:uid="{00000000-0005-0000-0000-0000B8480000}"/>
    <cellStyle name="输入 2 4" xfId="660" xr:uid="{00000000-0005-0000-0000-0000B9480000}"/>
    <cellStyle name="输入 2 4 10" xfId="10239" xr:uid="{00000000-0005-0000-0000-0000BA480000}"/>
    <cellStyle name="输入 2 4 11" xfId="12574" xr:uid="{00000000-0005-0000-0000-0000BB480000}"/>
    <cellStyle name="输入 2 4 12" xfId="21768" xr:uid="{00000000-0005-0000-0000-0000BC480000}"/>
    <cellStyle name="输入 2 4 2" xfId="760" xr:uid="{00000000-0005-0000-0000-0000BD480000}"/>
    <cellStyle name="输入 2 4 2 2" xfId="1321" xr:uid="{00000000-0005-0000-0000-0000BE480000}"/>
    <cellStyle name="输入 2 4 2 2 2" xfId="2481" xr:uid="{00000000-0005-0000-0000-0000BF480000}"/>
    <cellStyle name="输入 2 4 2 2 2 2" xfId="4040" xr:uid="{00000000-0005-0000-0000-0000C0480000}"/>
    <cellStyle name="输入 2 4 2 2 2 2 2" xfId="12444" xr:uid="{00000000-0005-0000-0000-0000C1480000}"/>
    <cellStyle name="输入 2 4 2 2 2 2 3" xfId="14586" xr:uid="{00000000-0005-0000-0000-0000C2480000}"/>
    <cellStyle name="输入 2 4 2 2 2 2 4" xfId="22341" xr:uid="{00000000-0005-0000-0000-0000C3480000}"/>
    <cellStyle name="输入 2 4 2 2 2 3" xfId="5630" xr:uid="{00000000-0005-0000-0000-0000C4480000}"/>
    <cellStyle name="输入 2 4 2 2 2 3 2" xfId="13636" xr:uid="{00000000-0005-0000-0000-0000C5480000}"/>
    <cellStyle name="输入 2 4 2 2 2 3 3" xfId="16696" xr:uid="{00000000-0005-0000-0000-0000C6480000}"/>
    <cellStyle name="输入 2 4 2 2 2 3 4" xfId="22454" xr:uid="{00000000-0005-0000-0000-0000C7480000}"/>
    <cellStyle name="输入 2 4 2 2 2 4" xfId="8335" xr:uid="{00000000-0005-0000-0000-0000C8480000}"/>
    <cellStyle name="输入 2 4 2 2 2 4 2" xfId="15303" xr:uid="{00000000-0005-0000-0000-0000C9480000}"/>
    <cellStyle name="输入 2 4 2 2 2 4 3" xfId="17470" xr:uid="{00000000-0005-0000-0000-0000CA480000}"/>
    <cellStyle name="输入 2 4 2 2 2 4 4" xfId="19427" xr:uid="{00000000-0005-0000-0000-0000CB480000}"/>
    <cellStyle name="输入 2 4 2 2 2 5" xfId="9164" xr:uid="{00000000-0005-0000-0000-0000CC480000}"/>
    <cellStyle name="输入 2 4 2 2 2 5 2" xfId="15975" xr:uid="{00000000-0005-0000-0000-0000CD480000}"/>
    <cellStyle name="输入 2 4 2 2 2 5 3" xfId="18066" xr:uid="{00000000-0005-0000-0000-0000CE480000}"/>
    <cellStyle name="输入 2 4 2 2 2 5 4" xfId="21997" xr:uid="{00000000-0005-0000-0000-0000CF480000}"/>
    <cellStyle name="输入 2 4 2 2 2 6" xfId="11295" xr:uid="{00000000-0005-0000-0000-0000D0480000}"/>
    <cellStyle name="输入 2 4 2 2 2 7" xfId="10043" xr:uid="{00000000-0005-0000-0000-0000D1480000}"/>
    <cellStyle name="输入 2 4 2 2 2 8" xfId="20497" xr:uid="{00000000-0005-0000-0000-0000D2480000}"/>
    <cellStyle name="输入 2 4 2 2 3" xfId="3307" xr:uid="{00000000-0005-0000-0000-0000D3480000}"/>
    <cellStyle name="输入 2 4 2 2 3 2" xfId="11976" xr:uid="{00000000-0005-0000-0000-0000D4480000}"/>
    <cellStyle name="输入 2 4 2 2 3 3" xfId="15620" xr:uid="{00000000-0005-0000-0000-0000D5480000}"/>
    <cellStyle name="输入 2 4 2 2 3 4" xfId="20590" xr:uid="{00000000-0005-0000-0000-0000D6480000}"/>
    <cellStyle name="输入 2 4 2 2 4" xfId="4897" xr:uid="{00000000-0005-0000-0000-0000D7480000}"/>
    <cellStyle name="输入 2 4 2 2 4 2" xfId="13141" xr:uid="{00000000-0005-0000-0000-0000D8480000}"/>
    <cellStyle name="输入 2 4 2 2 4 3" xfId="13341" xr:uid="{00000000-0005-0000-0000-0000D9480000}"/>
    <cellStyle name="输入 2 4 2 2 4 4" xfId="21716" xr:uid="{00000000-0005-0000-0000-0000DA480000}"/>
    <cellStyle name="输入 2 4 2 2 5" xfId="7238" xr:uid="{00000000-0005-0000-0000-0000DB480000}"/>
    <cellStyle name="输入 2 4 2 2 5 2" xfId="14686" xr:uid="{00000000-0005-0000-0000-0000DC480000}"/>
    <cellStyle name="输入 2 4 2 2 5 3" xfId="17212" xr:uid="{00000000-0005-0000-0000-0000DD480000}"/>
    <cellStyle name="输入 2 4 2 2 5 4" xfId="19666" xr:uid="{00000000-0005-0000-0000-0000DE480000}"/>
    <cellStyle name="输入 2 4 2 2 6" xfId="10653" xr:uid="{00000000-0005-0000-0000-0000DF480000}"/>
    <cellStyle name="输入 2 4 2 2 7" xfId="14103" xr:uid="{00000000-0005-0000-0000-0000E0480000}"/>
    <cellStyle name="输入 2 4 2 2 8" xfId="22300" xr:uid="{00000000-0005-0000-0000-0000E1480000}"/>
    <cellStyle name="输入 2 4 2 3" xfId="2480" xr:uid="{00000000-0005-0000-0000-0000E2480000}"/>
    <cellStyle name="输入 2 4 2 3 2" xfId="4039" xr:uid="{00000000-0005-0000-0000-0000E3480000}"/>
    <cellStyle name="输入 2 4 2 3 2 2" xfId="12443" xr:uid="{00000000-0005-0000-0000-0000E4480000}"/>
    <cellStyle name="输入 2 4 2 3 2 3" xfId="11007" xr:uid="{00000000-0005-0000-0000-0000E5480000}"/>
    <cellStyle name="输入 2 4 2 3 2 4" xfId="20175" xr:uid="{00000000-0005-0000-0000-0000E6480000}"/>
    <cellStyle name="输入 2 4 2 3 3" xfId="5629" xr:uid="{00000000-0005-0000-0000-0000E7480000}"/>
    <cellStyle name="输入 2 4 2 3 3 2" xfId="13635" xr:uid="{00000000-0005-0000-0000-0000E8480000}"/>
    <cellStyle name="输入 2 4 2 3 3 3" xfId="16695" xr:uid="{00000000-0005-0000-0000-0000E9480000}"/>
    <cellStyle name="输入 2 4 2 3 3 4" xfId="21294" xr:uid="{00000000-0005-0000-0000-0000EA480000}"/>
    <cellStyle name="输入 2 4 2 3 4" xfId="8334" xr:uid="{00000000-0005-0000-0000-0000EB480000}"/>
    <cellStyle name="输入 2 4 2 3 4 2" xfId="15302" xr:uid="{00000000-0005-0000-0000-0000EC480000}"/>
    <cellStyle name="输入 2 4 2 3 4 3" xfId="17469" xr:uid="{00000000-0005-0000-0000-0000ED480000}"/>
    <cellStyle name="输入 2 4 2 3 4 4" xfId="19649" xr:uid="{00000000-0005-0000-0000-0000EE480000}"/>
    <cellStyle name="输入 2 4 2 3 5" xfId="9163" xr:uid="{00000000-0005-0000-0000-0000EF480000}"/>
    <cellStyle name="输入 2 4 2 3 5 2" xfId="15974" xr:uid="{00000000-0005-0000-0000-0000F0480000}"/>
    <cellStyle name="输入 2 4 2 3 5 3" xfId="18065" xr:uid="{00000000-0005-0000-0000-0000F1480000}"/>
    <cellStyle name="输入 2 4 2 3 5 4" xfId="20110" xr:uid="{00000000-0005-0000-0000-0000F2480000}"/>
    <cellStyle name="输入 2 4 2 3 6" xfId="11294" xr:uid="{00000000-0005-0000-0000-0000F3480000}"/>
    <cellStyle name="输入 2 4 2 3 7" xfId="14092" xr:uid="{00000000-0005-0000-0000-0000F4480000}"/>
    <cellStyle name="输入 2 4 2 3 8" xfId="21139" xr:uid="{00000000-0005-0000-0000-0000F5480000}"/>
    <cellStyle name="输入 2 4 2 4" xfId="3005" xr:uid="{00000000-0005-0000-0000-0000F6480000}"/>
    <cellStyle name="输入 2 4 2 4 2" xfId="11742" xr:uid="{00000000-0005-0000-0000-0000F7480000}"/>
    <cellStyle name="输入 2 4 2 4 3" xfId="10462" xr:uid="{00000000-0005-0000-0000-0000F8480000}"/>
    <cellStyle name="输入 2 4 2 4 4" xfId="20662" xr:uid="{00000000-0005-0000-0000-0000F9480000}"/>
    <cellStyle name="输入 2 4 2 5" xfId="4595" xr:uid="{00000000-0005-0000-0000-0000FA480000}"/>
    <cellStyle name="输入 2 4 2 5 2" xfId="12909" xr:uid="{00000000-0005-0000-0000-0000FB480000}"/>
    <cellStyle name="输入 2 4 2 5 3" xfId="14130" xr:uid="{00000000-0005-0000-0000-0000FC480000}"/>
    <cellStyle name="输入 2 4 2 5 4" xfId="19806" xr:uid="{00000000-0005-0000-0000-0000FD480000}"/>
    <cellStyle name="输入 2 4 2 6" xfId="6715" xr:uid="{00000000-0005-0000-0000-0000FE480000}"/>
    <cellStyle name="输入 2 4 2 6 2" xfId="14358" xr:uid="{00000000-0005-0000-0000-0000FF480000}"/>
    <cellStyle name="输入 2 4 2 6 3" xfId="17084" xr:uid="{00000000-0005-0000-0000-000000490000}"/>
    <cellStyle name="输入 2 4 2 6 4" xfId="20079" xr:uid="{00000000-0005-0000-0000-000001490000}"/>
    <cellStyle name="输入 2 4 2 7" xfId="10321" xr:uid="{00000000-0005-0000-0000-000002490000}"/>
    <cellStyle name="输入 2 4 2 8" xfId="13754" xr:uid="{00000000-0005-0000-0000-000003490000}"/>
    <cellStyle name="输入 2 4 2 9" xfId="20162" xr:uid="{00000000-0005-0000-0000-000004490000}"/>
    <cellStyle name="输入 2 4 3" xfId="1099" xr:uid="{00000000-0005-0000-0000-000005490000}"/>
    <cellStyle name="输入 2 4 3 2" xfId="1322" xr:uid="{00000000-0005-0000-0000-000006490000}"/>
    <cellStyle name="输入 2 4 3 2 2" xfId="2483" xr:uid="{00000000-0005-0000-0000-000007490000}"/>
    <cellStyle name="输入 2 4 3 2 2 2" xfId="4042" xr:uid="{00000000-0005-0000-0000-000008490000}"/>
    <cellStyle name="输入 2 4 3 2 2 2 2" xfId="12446" xr:uid="{00000000-0005-0000-0000-000009490000}"/>
    <cellStyle name="输入 2 4 3 2 2 2 3" xfId="11908" xr:uid="{00000000-0005-0000-0000-00000A490000}"/>
    <cellStyle name="输入 2 4 3 2 2 2 4" xfId="20556" xr:uid="{00000000-0005-0000-0000-00000B490000}"/>
    <cellStyle name="输入 2 4 3 2 2 3" xfId="5632" xr:uid="{00000000-0005-0000-0000-00000C490000}"/>
    <cellStyle name="输入 2 4 3 2 2 3 2" xfId="13638" xr:uid="{00000000-0005-0000-0000-00000D490000}"/>
    <cellStyle name="输入 2 4 3 2 2 3 3" xfId="16698" xr:uid="{00000000-0005-0000-0000-00000E490000}"/>
    <cellStyle name="输入 2 4 3 2 2 3 4" xfId="21301" xr:uid="{00000000-0005-0000-0000-00000F490000}"/>
    <cellStyle name="输入 2 4 3 2 2 4" xfId="8337" xr:uid="{00000000-0005-0000-0000-000010490000}"/>
    <cellStyle name="输入 2 4 3 2 2 4 2" xfId="15305" xr:uid="{00000000-0005-0000-0000-000011490000}"/>
    <cellStyle name="输入 2 4 3 2 2 4 3" xfId="17472" xr:uid="{00000000-0005-0000-0000-000012490000}"/>
    <cellStyle name="输入 2 4 3 2 2 4 4" xfId="22082" xr:uid="{00000000-0005-0000-0000-000013490000}"/>
    <cellStyle name="输入 2 4 3 2 2 5" xfId="9166" xr:uid="{00000000-0005-0000-0000-000014490000}"/>
    <cellStyle name="输入 2 4 3 2 2 5 2" xfId="15977" xr:uid="{00000000-0005-0000-0000-000015490000}"/>
    <cellStyle name="输入 2 4 3 2 2 5 3" xfId="18068" xr:uid="{00000000-0005-0000-0000-000016490000}"/>
    <cellStyle name="输入 2 4 3 2 2 5 4" xfId="20273" xr:uid="{00000000-0005-0000-0000-000017490000}"/>
    <cellStyle name="输入 2 4 3 2 2 6" xfId="11297" xr:uid="{00000000-0005-0000-0000-000018490000}"/>
    <cellStyle name="输入 2 4 3 2 2 7" xfId="14091" xr:uid="{00000000-0005-0000-0000-000019490000}"/>
    <cellStyle name="输入 2 4 3 2 2 8" xfId="19413" xr:uid="{00000000-0005-0000-0000-00001A490000}"/>
    <cellStyle name="输入 2 4 3 2 3" xfId="3308" xr:uid="{00000000-0005-0000-0000-00001B490000}"/>
    <cellStyle name="输入 2 4 3 2 3 2" xfId="11977" xr:uid="{00000000-0005-0000-0000-00001C490000}"/>
    <cellStyle name="输入 2 4 3 2 3 3" xfId="11045" xr:uid="{00000000-0005-0000-0000-00001D490000}"/>
    <cellStyle name="输入 2 4 3 2 3 4" xfId="19953" xr:uid="{00000000-0005-0000-0000-00001E490000}"/>
    <cellStyle name="输入 2 4 3 2 4" xfId="4898" xr:uid="{00000000-0005-0000-0000-00001F490000}"/>
    <cellStyle name="输入 2 4 3 2 4 2" xfId="13142" xr:uid="{00000000-0005-0000-0000-000020490000}"/>
    <cellStyle name="输入 2 4 3 2 4 3" xfId="12175" xr:uid="{00000000-0005-0000-0000-000021490000}"/>
    <cellStyle name="输入 2 4 3 2 4 4" xfId="19283" xr:uid="{00000000-0005-0000-0000-000022490000}"/>
    <cellStyle name="输入 2 4 3 2 5" xfId="7239" xr:uid="{00000000-0005-0000-0000-000023490000}"/>
    <cellStyle name="输入 2 4 3 2 5 2" xfId="14687" xr:uid="{00000000-0005-0000-0000-000024490000}"/>
    <cellStyle name="输入 2 4 3 2 5 3" xfId="17213" xr:uid="{00000000-0005-0000-0000-000025490000}"/>
    <cellStyle name="输入 2 4 3 2 5 4" xfId="22489" xr:uid="{00000000-0005-0000-0000-000026490000}"/>
    <cellStyle name="输入 2 4 3 2 6" xfId="10654" xr:uid="{00000000-0005-0000-0000-000027490000}"/>
    <cellStyle name="输入 2 4 3 2 7" xfId="14914" xr:uid="{00000000-0005-0000-0000-000028490000}"/>
    <cellStyle name="输入 2 4 3 2 8" xfId="21156" xr:uid="{00000000-0005-0000-0000-000029490000}"/>
    <cellStyle name="输入 2 4 3 3" xfId="2482" xr:uid="{00000000-0005-0000-0000-00002A490000}"/>
    <cellStyle name="输入 2 4 3 3 2" xfId="4041" xr:uid="{00000000-0005-0000-0000-00002B490000}"/>
    <cellStyle name="输入 2 4 3 3 2 2" xfId="12445" xr:uid="{00000000-0005-0000-0000-00002C490000}"/>
    <cellStyle name="输入 2 4 3 3 2 3" xfId="13073" xr:uid="{00000000-0005-0000-0000-00002D490000}"/>
    <cellStyle name="输入 2 4 3 3 2 4" xfId="21197" xr:uid="{00000000-0005-0000-0000-00002E490000}"/>
    <cellStyle name="输入 2 4 3 3 3" xfId="5631" xr:uid="{00000000-0005-0000-0000-00002F490000}"/>
    <cellStyle name="输入 2 4 3 3 3 2" xfId="13637" xr:uid="{00000000-0005-0000-0000-000030490000}"/>
    <cellStyle name="输入 2 4 3 3 3 3" xfId="16697" xr:uid="{00000000-0005-0000-0000-000031490000}"/>
    <cellStyle name="输入 2 4 3 3 3 4" xfId="18802" xr:uid="{00000000-0005-0000-0000-000032490000}"/>
    <cellStyle name="输入 2 4 3 3 4" xfId="8336" xr:uid="{00000000-0005-0000-0000-000033490000}"/>
    <cellStyle name="输入 2 4 3 3 4 2" xfId="15304" xr:uid="{00000000-0005-0000-0000-000034490000}"/>
    <cellStyle name="输入 2 4 3 3 4 3" xfId="17471" xr:uid="{00000000-0005-0000-0000-000035490000}"/>
    <cellStyle name="输入 2 4 3 3 4 4" xfId="21830" xr:uid="{00000000-0005-0000-0000-000036490000}"/>
    <cellStyle name="输入 2 4 3 3 5" xfId="9165" xr:uid="{00000000-0005-0000-0000-000037490000}"/>
    <cellStyle name="输入 2 4 3 3 5 2" xfId="15976" xr:uid="{00000000-0005-0000-0000-000038490000}"/>
    <cellStyle name="输入 2 4 3 3 5 3" xfId="18067" xr:uid="{00000000-0005-0000-0000-000039490000}"/>
    <cellStyle name="输入 2 4 3 3 5 4" xfId="20916" xr:uid="{00000000-0005-0000-0000-00003A490000}"/>
    <cellStyle name="输入 2 4 3 3 6" xfId="11296" xr:uid="{00000000-0005-0000-0000-00003B490000}"/>
    <cellStyle name="输入 2 4 3 3 7" xfId="14052" xr:uid="{00000000-0005-0000-0000-00003C490000}"/>
    <cellStyle name="输入 2 4 3 3 8" xfId="19859" xr:uid="{00000000-0005-0000-0000-00003D490000}"/>
    <cellStyle name="输入 2 4 3 4" xfId="3174" xr:uid="{00000000-0005-0000-0000-00003E490000}"/>
    <cellStyle name="输入 2 4 3 4 2" xfId="11889" xr:uid="{00000000-0005-0000-0000-00003F490000}"/>
    <cellStyle name="输入 2 4 3 4 3" xfId="15116" xr:uid="{00000000-0005-0000-0000-000040490000}"/>
    <cellStyle name="输入 2 4 3 4 4" xfId="19960" xr:uid="{00000000-0005-0000-0000-000041490000}"/>
    <cellStyle name="输入 2 4 3 5" xfId="4764" xr:uid="{00000000-0005-0000-0000-000042490000}"/>
    <cellStyle name="输入 2 4 3 5 2" xfId="13054" xr:uid="{00000000-0005-0000-0000-000043490000}"/>
    <cellStyle name="输入 2 4 3 5 3" xfId="13350" xr:uid="{00000000-0005-0000-0000-000044490000}"/>
    <cellStyle name="输入 2 4 3 5 4" xfId="19794" xr:uid="{00000000-0005-0000-0000-000045490000}"/>
    <cellStyle name="输入 2 4 3 6" xfId="7020" xr:uid="{00000000-0005-0000-0000-000046490000}"/>
    <cellStyle name="输入 2 4 3 6 2" xfId="14567" xr:uid="{00000000-0005-0000-0000-000047490000}"/>
    <cellStyle name="输入 2 4 3 6 3" xfId="17149" xr:uid="{00000000-0005-0000-0000-000048490000}"/>
    <cellStyle name="输入 2 4 3 6 4" xfId="21277" xr:uid="{00000000-0005-0000-0000-000049490000}"/>
    <cellStyle name="输入 2 4 3 7" xfId="10532" xr:uid="{00000000-0005-0000-0000-00004A490000}"/>
    <cellStyle name="输入 2 4 3 8" xfId="13593" xr:uid="{00000000-0005-0000-0000-00004B490000}"/>
    <cellStyle name="输入 2 4 3 9" xfId="20804" xr:uid="{00000000-0005-0000-0000-00004C490000}"/>
    <cellStyle name="输入 2 4 4" xfId="1320" xr:uid="{00000000-0005-0000-0000-00004D490000}"/>
    <cellStyle name="输入 2 4 4 2" xfId="2484" xr:uid="{00000000-0005-0000-0000-00004E490000}"/>
    <cellStyle name="输入 2 4 4 2 2" xfId="4043" xr:uid="{00000000-0005-0000-0000-00004F490000}"/>
    <cellStyle name="输入 2 4 4 2 2 2" xfId="12447" xr:uid="{00000000-0005-0000-0000-000050490000}"/>
    <cellStyle name="输入 2 4 4 2 2 3" xfId="15037" xr:uid="{00000000-0005-0000-0000-000051490000}"/>
    <cellStyle name="输入 2 4 4 2 2 4" xfId="19919" xr:uid="{00000000-0005-0000-0000-000052490000}"/>
    <cellStyle name="输入 2 4 4 2 3" xfId="5633" xr:uid="{00000000-0005-0000-0000-000053490000}"/>
    <cellStyle name="输入 2 4 4 2 3 2" xfId="13639" xr:uid="{00000000-0005-0000-0000-000054490000}"/>
    <cellStyle name="输入 2 4 4 2 3 3" xfId="16699" xr:uid="{00000000-0005-0000-0000-000055490000}"/>
    <cellStyle name="输入 2 4 4 2 3 4" xfId="18820" xr:uid="{00000000-0005-0000-0000-000056490000}"/>
    <cellStyle name="输入 2 4 4 2 4" xfId="8338" xr:uid="{00000000-0005-0000-0000-000057490000}"/>
    <cellStyle name="输入 2 4 4 2 4 2" xfId="15306" xr:uid="{00000000-0005-0000-0000-000058490000}"/>
    <cellStyle name="输入 2 4 4 2 4 3" xfId="17473" xr:uid="{00000000-0005-0000-0000-000059490000}"/>
    <cellStyle name="输入 2 4 4 2 4 4" xfId="21001" xr:uid="{00000000-0005-0000-0000-00005A490000}"/>
    <cellStyle name="输入 2 4 4 2 5" xfId="9167" xr:uid="{00000000-0005-0000-0000-00005B490000}"/>
    <cellStyle name="输入 2 4 4 2 5 2" xfId="15978" xr:uid="{00000000-0005-0000-0000-00005C490000}"/>
    <cellStyle name="输入 2 4 4 2 5 3" xfId="18069" xr:uid="{00000000-0005-0000-0000-00005D490000}"/>
    <cellStyle name="输入 2 4 4 2 5 4" xfId="19562" xr:uid="{00000000-0005-0000-0000-00005E490000}"/>
    <cellStyle name="输入 2 4 4 2 6" xfId="11298" xr:uid="{00000000-0005-0000-0000-00005F490000}"/>
    <cellStyle name="输入 2 4 4 2 7" xfId="10042" xr:uid="{00000000-0005-0000-0000-000060490000}"/>
    <cellStyle name="输入 2 4 4 2 8" xfId="21748" xr:uid="{00000000-0005-0000-0000-000061490000}"/>
    <cellStyle name="输入 2 4 4 3" xfId="3306" xr:uid="{00000000-0005-0000-0000-000062490000}"/>
    <cellStyle name="输入 2 4 4 3 2" xfId="11975" xr:uid="{00000000-0005-0000-0000-000063490000}"/>
    <cellStyle name="输入 2 4 4 3 3" xfId="15850" xr:uid="{00000000-0005-0000-0000-000064490000}"/>
    <cellStyle name="输入 2 4 4 3 4" xfId="21232" xr:uid="{00000000-0005-0000-0000-000065490000}"/>
    <cellStyle name="输入 2 4 4 4" xfId="4896" xr:uid="{00000000-0005-0000-0000-000066490000}"/>
    <cellStyle name="输入 2 4 4 4 2" xfId="13140" xr:uid="{00000000-0005-0000-0000-000067490000}"/>
    <cellStyle name="输入 2 4 4 4 3" xfId="14952" xr:uid="{00000000-0005-0000-0000-000068490000}"/>
    <cellStyle name="输入 2 4 4 4 4" xfId="21715" xr:uid="{00000000-0005-0000-0000-000069490000}"/>
    <cellStyle name="输入 2 4 4 5" xfId="7237" xr:uid="{00000000-0005-0000-0000-00006A490000}"/>
    <cellStyle name="输入 2 4 4 5 2" xfId="14685" xr:uid="{00000000-0005-0000-0000-00006B490000}"/>
    <cellStyle name="输入 2 4 4 5 3" xfId="17211" xr:uid="{00000000-0005-0000-0000-00006C490000}"/>
    <cellStyle name="输入 2 4 4 5 4" xfId="20378" xr:uid="{00000000-0005-0000-0000-00006D490000}"/>
    <cellStyle name="输入 2 4 4 6" xfId="10652" xr:uid="{00000000-0005-0000-0000-00006E490000}"/>
    <cellStyle name="输入 2 4 4 7" xfId="54" xr:uid="{00000000-0005-0000-0000-00006F490000}"/>
    <cellStyle name="输入 2 4 4 8" xfId="22618" xr:uid="{00000000-0005-0000-0000-000070490000}"/>
    <cellStyle name="输入 2 4 5" xfId="2479" xr:uid="{00000000-0005-0000-0000-000071490000}"/>
    <cellStyle name="输入 2 4 5 2" xfId="4038" xr:uid="{00000000-0005-0000-0000-000072490000}"/>
    <cellStyle name="输入 2 4 5 2 2" xfId="12442" xr:uid="{00000000-0005-0000-0000-000073490000}"/>
    <cellStyle name="输入 2 4 5 2 3" xfId="12254" xr:uid="{00000000-0005-0000-0000-000074490000}"/>
    <cellStyle name="输入 2 4 5 2 4" xfId="20818" xr:uid="{00000000-0005-0000-0000-000075490000}"/>
    <cellStyle name="输入 2 4 5 3" xfId="5628" xr:uid="{00000000-0005-0000-0000-000076490000}"/>
    <cellStyle name="输入 2 4 5 3 2" xfId="13634" xr:uid="{00000000-0005-0000-0000-000077490000}"/>
    <cellStyle name="输入 2 4 5 3 3" xfId="16694" xr:uid="{00000000-0005-0000-0000-000078490000}"/>
    <cellStyle name="输入 2 4 5 3 4" xfId="18813" xr:uid="{00000000-0005-0000-0000-000079490000}"/>
    <cellStyle name="输入 2 4 5 4" xfId="8333" xr:uid="{00000000-0005-0000-0000-00007A490000}"/>
    <cellStyle name="输入 2 4 5 4 2" xfId="15301" xr:uid="{00000000-0005-0000-0000-00007B490000}"/>
    <cellStyle name="输入 2 4 5 4 3" xfId="17468" xr:uid="{00000000-0005-0000-0000-00007C490000}"/>
    <cellStyle name="输入 2 4 5 4 4" xfId="20362" xr:uid="{00000000-0005-0000-0000-00007D490000}"/>
    <cellStyle name="输入 2 4 5 5" xfId="9162" xr:uid="{00000000-0005-0000-0000-00007E490000}"/>
    <cellStyle name="输入 2 4 5 5 2" xfId="15973" xr:uid="{00000000-0005-0000-0000-00007F490000}"/>
    <cellStyle name="输入 2 4 5 5 3" xfId="18064" xr:uid="{00000000-0005-0000-0000-000080490000}"/>
    <cellStyle name="输入 2 4 5 5 4" xfId="20752" xr:uid="{00000000-0005-0000-0000-000081490000}"/>
    <cellStyle name="输入 2 4 5 6" xfId="11293" xr:uid="{00000000-0005-0000-0000-000082490000}"/>
    <cellStyle name="输入 2 4 5 7" xfId="10113" xr:uid="{00000000-0005-0000-0000-000083490000}"/>
    <cellStyle name="输入 2 4 5 8" xfId="22282" xr:uid="{00000000-0005-0000-0000-000084490000}"/>
    <cellStyle name="输入 2 4 6" xfId="2927" xr:uid="{00000000-0005-0000-0000-000085490000}"/>
    <cellStyle name="输入 2 4 6 2" xfId="11664" xr:uid="{00000000-0005-0000-0000-000086490000}"/>
    <cellStyle name="输入 2 4 6 3" xfId="12756" xr:uid="{00000000-0005-0000-0000-000087490000}"/>
    <cellStyle name="输入 2 4 6 4" xfId="20399" xr:uid="{00000000-0005-0000-0000-000088490000}"/>
    <cellStyle name="输入 2 4 7" xfId="4517" xr:uid="{00000000-0005-0000-0000-000089490000}"/>
    <cellStyle name="输入 2 4 7 2" xfId="12831" xr:uid="{00000000-0005-0000-0000-00008A490000}"/>
    <cellStyle name="输入 2 4 7 3" xfId="13371" xr:uid="{00000000-0005-0000-0000-00008B490000}"/>
    <cellStyle name="输入 2 4 7 4" xfId="21734" xr:uid="{00000000-0005-0000-0000-00008C490000}"/>
    <cellStyle name="输入 2 4 8" xfId="6625" xr:uid="{00000000-0005-0000-0000-00008D490000}"/>
    <cellStyle name="输入 2 4 8 2" xfId="14280" xr:uid="{00000000-0005-0000-0000-00008E490000}"/>
    <cellStyle name="输入 2 4 8 3" xfId="17022" xr:uid="{00000000-0005-0000-0000-00008F490000}"/>
    <cellStyle name="输入 2 4 8 4" xfId="21273" xr:uid="{00000000-0005-0000-0000-000090490000}"/>
    <cellStyle name="输入 2 4 9" xfId="8797" xr:uid="{00000000-0005-0000-0000-000091490000}"/>
    <cellStyle name="输入 2 4 9 2" xfId="15639" xr:uid="{00000000-0005-0000-0000-000092490000}"/>
    <cellStyle name="输入 2 4 9 3" xfId="17813" xr:uid="{00000000-0005-0000-0000-000093490000}"/>
    <cellStyle name="输入 2 4 9 4" xfId="20062" xr:uid="{00000000-0005-0000-0000-000094490000}"/>
    <cellStyle name="输入 2 5" xfId="1303" xr:uid="{00000000-0005-0000-0000-000095490000}"/>
    <cellStyle name="输入 2 5 2" xfId="2485" xr:uid="{00000000-0005-0000-0000-000096490000}"/>
    <cellStyle name="输入 2 5 2 2" xfId="4044" xr:uid="{00000000-0005-0000-0000-000097490000}"/>
    <cellStyle name="输入 2 5 2 2 2" xfId="12448" xr:uid="{00000000-0005-0000-0000-000098490000}"/>
    <cellStyle name="输入 2 5 2 2 3" xfId="13422" xr:uid="{00000000-0005-0000-0000-000099490000}"/>
    <cellStyle name="输入 2 5 2 2 4" xfId="19344" xr:uid="{00000000-0005-0000-0000-00009A490000}"/>
    <cellStyle name="输入 2 5 2 3" xfId="5634" xr:uid="{00000000-0005-0000-0000-00009B490000}"/>
    <cellStyle name="输入 2 5 2 3 2" xfId="13640" xr:uid="{00000000-0005-0000-0000-00009C490000}"/>
    <cellStyle name="输入 2 5 2 3 3" xfId="16700" xr:uid="{00000000-0005-0000-0000-00009D490000}"/>
    <cellStyle name="输入 2 5 2 3 4" xfId="21934" xr:uid="{00000000-0005-0000-0000-00009E490000}"/>
    <cellStyle name="输入 2 5 2 4" xfId="8339" xr:uid="{00000000-0005-0000-0000-00009F490000}"/>
    <cellStyle name="输入 2 5 2 4 2" xfId="15307" xr:uid="{00000000-0005-0000-0000-0000A0490000}"/>
    <cellStyle name="输入 2 5 2 4 3" xfId="17474" xr:uid="{00000000-0005-0000-0000-0000A1490000}"/>
    <cellStyle name="输入 2 5 2 4 4" xfId="20361" xr:uid="{00000000-0005-0000-0000-0000A2490000}"/>
    <cellStyle name="输入 2 5 2 5" xfId="9168" xr:uid="{00000000-0005-0000-0000-0000A3490000}"/>
    <cellStyle name="输入 2 5 2 5 2" xfId="15979" xr:uid="{00000000-0005-0000-0000-0000A4490000}"/>
    <cellStyle name="输入 2 5 2 5 3" xfId="18070" xr:uid="{00000000-0005-0000-0000-0000A5490000}"/>
    <cellStyle name="输入 2 5 2 5 4" xfId="19250" xr:uid="{00000000-0005-0000-0000-0000A6490000}"/>
    <cellStyle name="输入 2 5 2 6" xfId="11299" xr:uid="{00000000-0005-0000-0000-0000A7490000}"/>
    <cellStyle name="输入 2 5 2 7" xfId="9990" xr:uid="{00000000-0005-0000-0000-0000A8490000}"/>
    <cellStyle name="输入 2 5 2 8" xfId="20789" xr:uid="{00000000-0005-0000-0000-0000A9490000}"/>
    <cellStyle name="输入 2 5 3" xfId="3289" xr:uid="{00000000-0005-0000-0000-0000AA490000}"/>
    <cellStyle name="输入 2 5 3 2" xfId="11958" xr:uid="{00000000-0005-0000-0000-0000AB490000}"/>
    <cellStyle name="输入 2 5 3 3" xfId="11049" xr:uid="{00000000-0005-0000-0000-0000AC490000}"/>
    <cellStyle name="输入 2 5 3 4" xfId="20591" xr:uid="{00000000-0005-0000-0000-0000AD490000}"/>
    <cellStyle name="输入 2 5 4" xfId="4879" xr:uid="{00000000-0005-0000-0000-0000AE490000}"/>
    <cellStyle name="输入 2 5 4 2" xfId="13123" xr:uid="{00000000-0005-0000-0000-0000AF490000}"/>
    <cellStyle name="输入 2 5 4 3" xfId="10929" xr:uid="{00000000-0005-0000-0000-0000B0490000}"/>
    <cellStyle name="输入 2 5 4 4" xfId="19287" xr:uid="{00000000-0005-0000-0000-0000B1490000}"/>
    <cellStyle name="输入 2 5 5" xfId="7220" xr:uid="{00000000-0005-0000-0000-0000B2490000}"/>
    <cellStyle name="输入 2 5 5 2" xfId="14668" xr:uid="{00000000-0005-0000-0000-0000B3490000}"/>
    <cellStyle name="输入 2 5 5 3" xfId="17194" xr:uid="{00000000-0005-0000-0000-0000B4490000}"/>
    <cellStyle name="输入 2 5 5 4" xfId="22101" xr:uid="{00000000-0005-0000-0000-0000B5490000}"/>
    <cellStyle name="输入 2 5 6" xfId="10635" xr:uid="{00000000-0005-0000-0000-0000B6490000}"/>
    <cellStyle name="输入 2 5 7" xfId="14153" xr:uid="{00000000-0005-0000-0000-0000B7490000}"/>
    <cellStyle name="输入 2 5 8" xfId="22301" xr:uid="{00000000-0005-0000-0000-0000B8490000}"/>
    <cellStyle name="输入 2 6" xfId="1573" xr:uid="{00000000-0005-0000-0000-0000B9490000}"/>
    <cellStyle name="输入 2 6 2" xfId="2486" xr:uid="{00000000-0005-0000-0000-0000BA490000}"/>
    <cellStyle name="输入 2 6 2 2" xfId="4045" xr:uid="{00000000-0005-0000-0000-0000BB490000}"/>
    <cellStyle name="输入 2 6 2 2 2" xfId="12449" xr:uid="{00000000-0005-0000-0000-0000BC490000}"/>
    <cellStyle name="输入 2 6 2 2 3" xfId="12255" xr:uid="{00000000-0005-0000-0000-0000BD490000}"/>
    <cellStyle name="输入 2 6 2 2 4" xfId="21408" xr:uid="{00000000-0005-0000-0000-0000BE490000}"/>
    <cellStyle name="输入 2 6 2 3" xfId="5635" xr:uid="{00000000-0005-0000-0000-0000BF490000}"/>
    <cellStyle name="输入 2 6 2 3 2" xfId="13641" xr:uid="{00000000-0005-0000-0000-0000C0490000}"/>
    <cellStyle name="输入 2 6 2 3 3" xfId="16701" xr:uid="{00000000-0005-0000-0000-0000C1490000}"/>
    <cellStyle name="输入 2 6 2 3 4" xfId="22149" xr:uid="{00000000-0005-0000-0000-0000C2490000}"/>
    <cellStyle name="输入 2 6 2 4" xfId="8340" xr:uid="{00000000-0005-0000-0000-0000C3490000}"/>
    <cellStyle name="输入 2 6 2 4 2" xfId="15308" xr:uid="{00000000-0005-0000-0000-0000C4490000}"/>
    <cellStyle name="输入 2 6 2 4 3" xfId="17475" xr:uid="{00000000-0005-0000-0000-0000C5490000}"/>
    <cellStyle name="输入 2 6 2 4 4" xfId="19648" xr:uid="{00000000-0005-0000-0000-0000C6490000}"/>
    <cellStyle name="输入 2 6 2 5" xfId="9169" xr:uid="{00000000-0005-0000-0000-0000C7490000}"/>
    <cellStyle name="输入 2 6 2 5 2" xfId="15980" xr:uid="{00000000-0005-0000-0000-0000C8490000}"/>
    <cellStyle name="输入 2 6 2 5 3" xfId="18071" xr:uid="{00000000-0005-0000-0000-0000C9490000}"/>
    <cellStyle name="输入 2 6 2 5 4" xfId="18927" xr:uid="{00000000-0005-0000-0000-0000CA490000}"/>
    <cellStyle name="输入 2 6 2 6" xfId="11300" xr:uid="{00000000-0005-0000-0000-0000CB490000}"/>
    <cellStyle name="输入 2 6 2 7" xfId="14031" xr:uid="{00000000-0005-0000-0000-0000CC490000}"/>
    <cellStyle name="输入 2 6 2 8" xfId="20145" xr:uid="{00000000-0005-0000-0000-0000CD490000}"/>
    <cellStyle name="输入 2 6 3" xfId="3480" xr:uid="{00000000-0005-0000-0000-0000CE490000}"/>
    <cellStyle name="输入 2 6 3 2" xfId="12123" xr:uid="{00000000-0005-0000-0000-0000CF490000}"/>
    <cellStyle name="输入 2 6 3 3" xfId="10379" xr:uid="{00000000-0005-0000-0000-0000D0490000}"/>
    <cellStyle name="输入 2 6 3 4" xfId="22359" xr:uid="{00000000-0005-0000-0000-0000D1490000}"/>
    <cellStyle name="输入 2 6 4" xfId="5070" xr:uid="{00000000-0005-0000-0000-0000D2490000}"/>
    <cellStyle name="输入 2 6 4 2" xfId="13289" xr:uid="{00000000-0005-0000-0000-0000D3490000}"/>
    <cellStyle name="输入 2 6 4 3" xfId="12153" xr:uid="{00000000-0005-0000-0000-0000D4490000}"/>
    <cellStyle name="输入 2 6 4 4" xfId="20430" xr:uid="{00000000-0005-0000-0000-0000D5490000}"/>
    <cellStyle name="输入 2 6 5" xfId="7490" xr:uid="{00000000-0005-0000-0000-0000D6490000}"/>
    <cellStyle name="输入 2 6 5 2" xfId="14861" xr:uid="{00000000-0005-0000-0000-0000D7490000}"/>
    <cellStyle name="输入 2 6 5 3" xfId="17353" xr:uid="{00000000-0005-0000-0000-0000D8490000}"/>
    <cellStyle name="输入 2 6 5 4" xfId="19242" xr:uid="{00000000-0005-0000-0000-0000D9490000}"/>
    <cellStyle name="输入 2 6 6" xfId="10832" xr:uid="{00000000-0005-0000-0000-0000DA490000}"/>
    <cellStyle name="输入 2 6 7" xfId="15232" xr:uid="{00000000-0005-0000-0000-0000DB490000}"/>
    <cellStyle name="输入 2 6 8" xfId="20148" xr:uid="{00000000-0005-0000-0000-0000DC490000}"/>
    <cellStyle name="输入 2 7" xfId="1692" xr:uid="{00000000-0005-0000-0000-0000DD490000}"/>
    <cellStyle name="输入 2 7 2" xfId="2487" xr:uid="{00000000-0005-0000-0000-0000DE490000}"/>
    <cellStyle name="输入 2 7 2 2" xfId="4046" xr:uid="{00000000-0005-0000-0000-0000DF490000}"/>
    <cellStyle name="输入 2 7 2 2 2" xfId="12450" xr:uid="{00000000-0005-0000-0000-0000E0490000}"/>
    <cellStyle name="输入 2 7 2 2 3" xfId="11008" xr:uid="{00000000-0005-0000-0000-0000E1490000}"/>
    <cellStyle name="输入 2 7 2 2 4" xfId="22339" xr:uid="{00000000-0005-0000-0000-0000E2490000}"/>
    <cellStyle name="输入 2 7 2 3" xfId="5636" xr:uid="{00000000-0005-0000-0000-0000E3490000}"/>
    <cellStyle name="输入 2 7 2 3 2" xfId="13642" xr:uid="{00000000-0005-0000-0000-0000E4490000}"/>
    <cellStyle name="输入 2 7 2 3 3" xfId="16702" xr:uid="{00000000-0005-0000-0000-0000E5490000}"/>
    <cellStyle name="输入 2 7 2 3 4" xfId="19718" xr:uid="{00000000-0005-0000-0000-0000E6490000}"/>
    <cellStyle name="输入 2 7 2 4" xfId="8341" xr:uid="{00000000-0005-0000-0000-0000E7490000}"/>
    <cellStyle name="输入 2 7 2 4 2" xfId="15309" xr:uid="{00000000-0005-0000-0000-0000E8490000}"/>
    <cellStyle name="输入 2 7 2 4 3" xfId="17476" xr:uid="{00000000-0005-0000-0000-0000E9490000}"/>
    <cellStyle name="输入 2 7 2 4 4" xfId="19401" xr:uid="{00000000-0005-0000-0000-0000EA490000}"/>
    <cellStyle name="输入 2 7 2 5" xfId="9170" xr:uid="{00000000-0005-0000-0000-0000EB490000}"/>
    <cellStyle name="输入 2 7 2 5 2" xfId="15981" xr:uid="{00000000-0005-0000-0000-0000EC490000}"/>
    <cellStyle name="输入 2 7 2 5 3" xfId="18072" xr:uid="{00000000-0005-0000-0000-0000ED490000}"/>
    <cellStyle name="输入 2 7 2 5 4" xfId="18842" xr:uid="{00000000-0005-0000-0000-0000EE490000}"/>
    <cellStyle name="输入 2 7 2 6" xfId="11301" xr:uid="{00000000-0005-0000-0000-0000EF490000}"/>
    <cellStyle name="输入 2 7 2 7" xfId="12768" xr:uid="{00000000-0005-0000-0000-0000F0490000}"/>
    <cellStyle name="输入 2 7 2 8" xfId="22281" xr:uid="{00000000-0005-0000-0000-0000F1490000}"/>
    <cellStyle name="输入 2 7 3" xfId="3494" xr:uid="{00000000-0005-0000-0000-0000F2490000}"/>
    <cellStyle name="输入 2 7 3 2" xfId="12137" xr:uid="{00000000-0005-0000-0000-0000F3490000}"/>
    <cellStyle name="输入 2 7 3 3" xfId="10014" xr:uid="{00000000-0005-0000-0000-0000F4490000}"/>
    <cellStyle name="输入 2 7 3 4" xfId="21556" xr:uid="{00000000-0005-0000-0000-0000F5490000}"/>
    <cellStyle name="输入 2 7 4" xfId="5084" xr:uid="{00000000-0005-0000-0000-0000F6490000}"/>
    <cellStyle name="输入 2 7 4 2" xfId="13303" xr:uid="{00000000-0005-0000-0000-0000F7490000}"/>
    <cellStyle name="输入 2 7 4 3" xfId="12151" xr:uid="{00000000-0005-0000-0000-0000F8490000}"/>
    <cellStyle name="输入 2 7 4 4" xfId="19760" xr:uid="{00000000-0005-0000-0000-0000F9490000}"/>
    <cellStyle name="输入 2 7 5" xfId="7605" xr:uid="{00000000-0005-0000-0000-0000FA490000}"/>
    <cellStyle name="输入 2 7 5 2" xfId="14909" xr:uid="{00000000-0005-0000-0000-0000FB490000}"/>
    <cellStyle name="输入 2 7 5 3" xfId="17364" xr:uid="{00000000-0005-0000-0000-0000FC490000}"/>
    <cellStyle name="输入 2 7 5 4" xfId="20368" xr:uid="{00000000-0005-0000-0000-0000FD490000}"/>
    <cellStyle name="输入 2 7 6" xfId="10881" xr:uid="{00000000-0005-0000-0000-0000FE490000}"/>
    <cellStyle name="输入 2 7 7" xfId="71" xr:uid="{00000000-0005-0000-0000-0000FF490000}"/>
    <cellStyle name="输入 2 7 8" xfId="21550" xr:uid="{00000000-0005-0000-0000-0000004A0000}"/>
    <cellStyle name="输入 2 8" xfId="2446" xr:uid="{00000000-0005-0000-0000-0000014A0000}"/>
    <cellStyle name="输入 2 8 2" xfId="4005" xr:uid="{00000000-0005-0000-0000-0000024A0000}"/>
    <cellStyle name="输入 2 8 2 2" xfId="12409" xr:uid="{00000000-0005-0000-0000-0000034A0000}"/>
    <cellStyle name="输入 2 8 2 3" xfId="12259" xr:uid="{00000000-0005-0000-0000-0000044A0000}"/>
    <cellStyle name="输入 2 8 2 4" xfId="21410" xr:uid="{00000000-0005-0000-0000-0000054A0000}"/>
    <cellStyle name="输入 2 8 3" xfId="5595" xr:uid="{00000000-0005-0000-0000-0000064A0000}"/>
    <cellStyle name="输入 2 8 3 2" xfId="13601" xr:uid="{00000000-0005-0000-0000-0000074A0000}"/>
    <cellStyle name="输入 2 8 3 3" xfId="16661" xr:uid="{00000000-0005-0000-0000-0000084A0000}"/>
    <cellStyle name="输入 2 8 3 4" xfId="18983" xr:uid="{00000000-0005-0000-0000-0000094A0000}"/>
    <cellStyle name="输入 2 8 4" xfId="8300" xr:uid="{00000000-0005-0000-0000-00000A4A0000}"/>
    <cellStyle name="输入 2 8 4 2" xfId="15268" xr:uid="{00000000-0005-0000-0000-00000B4A0000}"/>
    <cellStyle name="输入 2 8 4 3" xfId="17435" xr:uid="{00000000-0005-0000-0000-00000C4A0000}"/>
    <cellStyle name="输入 2 8 4 4" xfId="19653" xr:uid="{00000000-0005-0000-0000-00000D4A0000}"/>
    <cellStyle name="输入 2 8 5" xfId="9129" xr:uid="{00000000-0005-0000-0000-00000E4A0000}"/>
    <cellStyle name="输入 2 8 5 2" xfId="15940" xr:uid="{00000000-0005-0000-0000-00000F4A0000}"/>
    <cellStyle name="输入 2 8 5 3" xfId="18031" xr:uid="{00000000-0005-0000-0000-0000104A0000}"/>
    <cellStyle name="输入 2 8 5 4" xfId="18814" xr:uid="{00000000-0005-0000-0000-0000114A0000}"/>
    <cellStyle name="输入 2 8 6" xfId="11260" xr:uid="{00000000-0005-0000-0000-0000124A0000}"/>
    <cellStyle name="输入 2 8 7" xfId="14620" xr:uid="{00000000-0005-0000-0000-0000134A0000}"/>
    <cellStyle name="输入 2 8 8" xfId="20169" xr:uid="{00000000-0005-0000-0000-0000144A0000}"/>
    <cellStyle name="输入 2 9" xfId="2873" xr:uid="{00000000-0005-0000-0000-0000154A0000}"/>
    <cellStyle name="输入 2 9 2" xfId="11611" xr:uid="{00000000-0005-0000-0000-0000164A0000}"/>
    <cellStyle name="输入 2 9 3" xfId="14467" xr:uid="{00000000-0005-0000-0000-0000174A0000}"/>
    <cellStyle name="输入 2 9 4" xfId="20402" xr:uid="{00000000-0005-0000-0000-0000184A0000}"/>
    <cellStyle name="输入 3" xfId="269" xr:uid="{00000000-0005-0000-0000-0000194A0000}"/>
    <cellStyle name="输入 3 10" xfId="4464" xr:uid="{00000000-0005-0000-0000-00001A4A0000}"/>
    <cellStyle name="输入 3 10 2" xfId="12779" xr:uid="{00000000-0005-0000-0000-00001B4A0000}"/>
    <cellStyle name="输入 3 10 3" xfId="12211" xr:uid="{00000000-0005-0000-0000-00001C4A0000}"/>
    <cellStyle name="输入 3 10 4" xfId="19819" xr:uid="{00000000-0005-0000-0000-00001D4A0000}"/>
    <cellStyle name="输入 3 11" xfId="6280" xr:uid="{00000000-0005-0000-0000-00001E4A0000}"/>
    <cellStyle name="输入 3 11 2" xfId="14111" xr:uid="{00000000-0005-0000-0000-00001F4A0000}"/>
    <cellStyle name="输入 3 11 3" xfId="16985" xr:uid="{00000000-0005-0000-0000-0000204A0000}"/>
    <cellStyle name="输入 3 11 4" xfId="22123" xr:uid="{00000000-0005-0000-0000-0000214A0000}"/>
    <cellStyle name="输入 3 12" xfId="10060" xr:uid="{00000000-0005-0000-0000-0000224A0000}"/>
    <cellStyle name="输入 3 13" xfId="10098" xr:uid="{00000000-0005-0000-0000-0000234A0000}"/>
    <cellStyle name="输入 3 14" xfId="20811" xr:uid="{00000000-0005-0000-0000-0000244A0000}"/>
    <cellStyle name="输入 3 2" xfId="382" xr:uid="{00000000-0005-0000-0000-0000254A0000}"/>
    <cellStyle name="输入 3 2 10" xfId="14151" xr:uid="{00000000-0005-0000-0000-0000264A0000}"/>
    <cellStyle name="输入 3 2 11" xfId="19897" xr:uid="{00000000-0005-0000-0000-0000274A0000}"/>
    <cellStyle name="输入 3 2 2" xfId="626" xr:uid="{00000000-0005-0000-0000-0000284A0000}"/>
    <cellStyle name="输入 3 2 2 10" xfId="10220" xr:uid="{00000000-0005-0000-0000-0000294A0000}"/>
    <cellStyle name="输入 3 2 2 11" xfId="12575" xr:uid="{00000000-0005-0000-0000-00002A4A0000}"/>
    <cellStyle name="输入 3 2 2 12" xfId="21174" xr:uid="{00000000-0005-0000-0000-00002B4A0000}"/>
    <cellStyle name="输入 3 2 2 2" xfId="703" xr:uid="{00000000-0005-0000-0000-00002C4A0000}"/>
    <cellStyle name="输入 3 2 2 2 10" xfId="10277" xr:uid="{00000000-0005-0000-0000-00002D4A0000}"/>
    <cellStyle name="输入 3 2 2 2 11" xfId="14142" xr:uid="{00000000-0005-0000-0000-00002E4A0000}"/>
    <cellStyle name="输入 3 2 2 2 12" xfId="22315" xr:uid="{00000000-0005-0000-0000-00002F4A0000}"/>
    <cellStyle name="输入 3 2 2 2 2" xfId="786" xr:uid="{00000000-0005-0000-0000-0000304A0000}"/>
    <cellStyle name="输入 3 2 2 2 2 2" xfId="1327" xr:uid="{00000000-0005-0000-0000-0000314A0000}"/>
    <cellStyle name="输入 3 2 2 2 2 2 2" xfId="2493" xr:uid="{00000000-0005-0000-0000-0000324A0000}"/>
    <cellStyle name="输入 3 2 2 2 2 2 2 2" xfId="4052" xr:uid="{00000000-0005-0000-0000-0000334A0000}"/>
    <cellStyle name="输入 3 2 2 2 2 2 2 2 2" xfId="12456" xr:uid="{00000000-0005-0000-0000-0000344A0000}"/>
    <cellStyle name="输入 3 2 2 2 2 2 2 2 3" xfId="13414" xr:uid="{00000000-0005-0000-0000-0000354A0000}"/>
    <cellStyle name="输入 3 2 2 2 2 2 2 2 4" xfId="20176" xr:uid="{00000000-0005-0000-0000-0000364A0000}"/>
    <cellStyle name="输入 3 2 2 2 2 2 2 3" xfId="5642" xr:uid="{00000000-0005-0000-0000-0000374A0000}"/>
    <cellStyle name="输入 3 2 2 2 2 2 2 3 2" xfId="13648" xr:uid="{00000000-0005-0000-0000-0000384A0000}"/>
    <cellStyle name="输入 3 2 2 2 2 2 2 3 3" xfId="16708" xr:uid="{00000000-0005-0000-0000-0000394A0000}"/>
    <cellStyle name="输入 3 2 2 2 2 2 2 3 4" xfId="18980" xr:uid="{00000000-0005-0000-0000-00003A4A0000}"/>
    <cellStyle name="输入 3 2 2 2 2 2 2 4" xfId="8347" xr:uid="{00000000-0005-0000-0000-00003B4A0000}"/>
    <cellStyle name="输入 3 2 2 2 2 2 2 4 2" xfId="15315" xr:uid="{00000000-0005-0000-0000-00003C4A0000}"/>
    <cellStyle name="输入 3 2 2 2 2 2 2 4 3" xfId="17482" xr:uid="{00000000-0005-0000-0000-00003D4A0000}"/>
    <cellStyle name="输入 3 2 2 2 2 2 2 4 4" xfId="20360" xr:uid="{00000000-0005-0000-0000-00003E4A0000}"/>
    <cellStyle name="输入 3 2 2 2 2 2 2 5" xfId="9176" xr:uid="{00000000-0005-0000-0000-00003F4A0000}"/>
    <cellStyle name="输入 3 2 2 2 2 2 2 5 2" xfId="15987" xr:uid="{00000000-0005-0000-0000-0000404A0000}"/>
    <cellStyle name="输入 3 2 2 2 2 2 2 5 3" xfId="18078" xr:uid="{00000000-0005-0000-0000-0000414A0000}"/>
    <cellStyle name="输入 3 2 2 2 2 2 2 5 4" xfId="21872" xr:uid="{00000000-0005-0000-0000-0000424A0000}"/>
    <cellStyle name="输入 3 2 2 2 2 2 2 6" xfId="11307" xr:uid="{00000000-0005-0000-0000-0000434A0000}"/>
    <cellStyle name="输入 3 2 2 2 2 2 2 7" xfId="11161" xr:uid="{00000000-0005-0000-0000-0000444A0000}"/>
    <cellStyle name="输入 3 2 2 2 2 2 2 8" xfId="22279" xr:uid="{00000000-0005-0000-0000-0000454A0000}"/>
    <cellStyle name="输入 3 2 2 2 2 2 3" xfId="3313" xr:uid="{00000000-0005-0000-0000-0000464A0000}"/>
    <cellStyle name="输入 3 2 2 2 2 2 3 2" xfId="11982" xr:uid="{00000000-0005-0000-0000-0000474A0000}"/>
    <cellStyle name="输入 3 2 2 2 2 2 3 3" xfId="15613" xr:uid="{00000000-0005-0000-0000-0000484A0000}"/>
    <cellStyle name="输入 3 2 2 2 2 2 3 4" xfId="18953" xr:uid="{00000000-0005-0000-0000-0000494A0000}"/>
    <cellStyle name="输入 3 2 2 2 2 2 4" xfId="4903" xr:uid="{00000000-0005-0000-0000-00004A4A0000}"/>
    <cellStyle name="输入 3 2 2 2 2 2 4 2" xfId="13147" xr:uid="{00000000-0005-0000-0000-00004B4A0000}"/>
    <cellStyle name="输入 3 2 2 2 2 2 4 3" xfId="13340" xr:uid="{00000000-0005-0000-0000-00004C4A0000}"/>
    <cellStyle name="输入 3 2 2 2 2 2 4 4" xfId="21714" xr:uid="{00000000-0005-0000-0000-00004D4A0000}"/>
    <cellStyle name="输入 3 2 2 2 2 2 5" xfId="7244" xr:uid="{00000000-0005-0000-0000-00004E4A0000}"/>
    <cellStyle name="输入 3 2 2 2 2 2 5 2" xfId="14692" xr:uid="{00000000-0005-0000-0000-00004F4A0000}"/>
    <cellStyle name="输入 3 2 2 2 2 2 5 3" xfId="17218" xr:uid="{00000000-0005-0000-0000-0000504A0000}"/>
    <cellStyle name="输入 3 2 2 2 2 2 5 4" xfId="20077" xr:uid="{00000000-0005-0000-0000-0000514A0000}"/>
    <cellStyle name="输入 3 2 2 2 2 2 6" xfId="10659" xr:uid="{00000000-0005-0000-0000-0000524A0000}"/>
    <cellStyle name="输入 3 2 2 2 2 2 7" xfId="15249" xr:uid="{00000000-0005-0000-0000-0000534A0000}"/>
    <cellStyle name="输入 3 2 2 2 2 2 8" xfId="19076" xr:uid="{00000000-0005-0000-0000-0000544A0000}"/>
    <cellStyle name="输入 3 2 2 2 2 3" xfId="2492" xr:uid="{00000000-0005-0000-0000-0000554A0000}"/>
    <cellStyle name="输入 3 2 2 2 2 3 2" xfId="4051" xr:uid="{00000000-0005-0000-0000-0000564A0000}"/>
    <cellStyle name="输入 3 2 2 2 2 3 2 2" xfId="12455" xr:uid="{00000000-0005-0000-0000-0000574A0000}"/>
    <cellStyle name="输入 3 2 2 2 2 3 2 3" xfId="15029" xr:uid="{00000000-0005-0000-0000-0000584A0000}"/>
    <cellStyle name="输入 3 2 2 2 2 3 2 4" xfId="20819" xr:uid="{00000000-0005-0000-0000-0000594A0000}"/>
    <cellStyle name="输入 3 2 2 2 2 3 3" xfId="5641" xr:uid="{00000000-0005-0000-0000-00005A4A0000}"/>
    <cellStyle name="输入 3 2 2 2 2 3 3 2" xfId="13647" xr:uid="{00000000-0005-0000-0000-00005B4A0000}"/>
    <cellStyle name="输入 3 2 2 2 2 3 3 3" xfId="16707" xr:uid="{00000000-0005-0000-0000-00005C4A0000}"/>
    <cellStyle name="输入 3 2 2 2 2 3 3 4" xfId="21439" xr:uid="{00000000-0005-0000-0000-00005D4A0000}"/>
    <cellStyle name="输入 3 2 2 2 2 3 4" xfId="8346" xr:uid="{00000000-0005-0000-0000-00005E4A0000}"/>
    <cellStyle name="输入 3 2 2 2 2 3 4 2" xfId="15314" xr:uid="{00000000-0005-0000-0000-00005F4A0000}"/>
    <cellStyle name="输入 3 2 2 2 2 3 4 3" xfId="17481" xr:uid="{00000000-0005-0000-0000-0000604A0000}"/>
    <cellStyle name="输入 3 2 2 2 2 3 4 4" xfId="21000" xr:uid="{00000000-0005-0000-0000-0000614A0000}"/>
    <cellStyle name="输入 3 2 2 2 2 3 5" xfId="9175" xr:uid="{00000000-0005-0000-0000-0000624A0000}"/>
    <cellStyle name="输入 3 2 2 2 2 3 5 2" xfId="15986" xr:uid="{00000000-0005-0000-0000-0000634A0000}"/>
    <cellStyle name="输入 3 2 2 2 2 3 5 3" xfId="18077" xr:uid="{00000000-0005-0000-0000-0000644A0000}"/>
    <cellStyle name="输入 3 2 2 2 2 3 5 4" xfId="19554" xr:uid="{00000000-0005-0000-0000-0000654A0000}"/>
    <cellStyle name="输入 3 2 2 2 2 3 6" xfId="11306" xr:uid="{00000000-0005-0000-0000-0000664A0000}"/>
    <cellStyle name="输入 3 2 2 2 2 3 7" xfId="15175" xr:uid="{00000000-0005-0000-0000-0000674A0000}"/>
    <cellStyle name="输入 3 2 2 2 2 3 8" xfId="21414" xr:uid="{00000000-0005-0000-0000-0000684A0000}"/>
    <cellStyle name="输入 3 2 2 2 2 4" xfId="3031" xr:uid="{00000000-0005-0000-0000-0000694A0000}"/>
    <cellStyle name="输入 3 2 2 2 2 4 2" xfId="11768" xr:uid="{00000000-0005-0000-0000-00006A4A0000}"/>
    <cellStyle name="输入 3 2 2 2 2 4 3" xfId="14602" xr:uid="{00000000-0005-0000-0000-00006B4A0000}"/>
    <cellStyle name="输入 3 2 2 2 2 4 4" xfId="21795" xr:uid="{00000000-0005-0000-0000-00006C4A0000}"/>
    <cellStyle name="输入 3 2 2 2 2 5" xfId="4621" xr:uid="{00000000-0005-0000-0000-00006D4A0000}"/>
    <cellStyle name="输入 3 2 2 2 2 5 2" xfId="12935" xr:uid="{00000000-0005-0000-0000-00006E4A0000}"/>
    <cellStyle name="输入 3 2 2 2 2 5 3" xfId="14834" xr:uid="{00000000-0005-0000-0000-00006F4A0000}"/>
    <cellStyle name="输入 3 2 2 2 2 5 4" xfId="22225" xr:uid="{00000000-0005-0000-0000-0000704A0000}"/>
    <cellStyle name="输入 3 2 2 2 2 6" xfId="6740" xr:uid="{00000000-0005-0000-0000-0000714A0000}"/>
    <cellStyle name="输入 3 2 2 2 2 6 2" xfId="14383" xr:uid="{00000000-0005-0000-0000-0000724A0000}"/>
    <cellStyle name="输入 3 2 2 2 2 6 3" xfId="17109" xr:uid="{00000000-0005-0000-0000-0000734A0000}"/>
    <cellStyle name="输入 3 2 2 2 2 6 4" xfId="20081" xr:uid="{00000000-0005-0000-0000-0000744A0000}"/>
    <cellStyle name="输入 3 2 2 2 2 7" xfId="10345" xr:uid="{00000000-0005-0000-0000-0000754A0000}"/>
    <cellStyle name="输入 3 2 2 2 2 8" xfId="12562" xr:uid="{00000000-0005-0000-0000-0000764A0000}"/>
    <cellStyle name="输入 3 2 2 2 2 9" xfId="22494" xr:uid="{00000000-0005-0000-0000-0000774A0000}"/>
    <cellStyle name="输入 3 2 2 2 3" xfId="1135" xr:uid="{00000000-0005-0000-0000-0000784A0000}"/>
    <cellStyle name="输入 3 2 2 2 3 2" xfId="1328" xr:uid="{00000000-0005-0000-0000-0000794A0000}"/>
    <cellStyle name="输入 3 2 2 2 3 2 2" xfId="2495" xr:uid="{00000000-0005-0000-0000-00007A4A0000}"/>
    <cellStyle name="输入 3 2 2 2 3 2 2 2" xfId="4054" xr:uid="{00000000-0005-0000-0000-00007B4A0000}"/>
    <cellStyle name="输入 3 2 2 2 3 2 2 2 2" xfId="12458" xr:uid="{00000000-0005-0000-0000-00007C4A0000}"/>
    <cellStyle name="输入 3 2 2 2 3 2 2 2 3" xfId="11000" xr:uid="{00000000-0005-0000-0000-00007D4A0000}"/>
    <cellStyle name="输入 3 2 2 2 3 2 2 2 4" xfId="21196" xr:uid="{00000000-0005-0000-0000-00007E4A0000}"/>
    <cellStyle name="输入 3 2 2 2 3 2 2 3" xfId="5644" xr:uid="{00000000-0005-0000-0000-00007F4A0000}"/>
    <cellStyle name="输入 3 2 2 2 3 2 2 3 2" xfId="13650" xr:uid="{00000000-0005-0000-0000-0000804A0000}"/>
    <cellStyle name="输入 3 2 2 2 3 2 2 3 3" xfId="16710" xr:uid="{00000000-0005-0000-0000-0000814A0000}"/>
    <cellStyle name="输入 3 2 2 2 3 2 2 3 4" xfId="21310" xr:uid="{00000000-0005-0000-0000-0000824A0000}"/>
    <cellStyle name="输入 3 2 2 2 3 2 2 4" xfId="8349" xr:uid="{00000000-0005-0000-0000-0000834A0000}"/>
    <cellStyle name="输入 3 2 2 2 3 2 2 4 2" xfId="15317" xr:uid="{00000000-0005-0000-0000-0000844A0000}"/>
    <cellStyle name="输入 3 2 2 2 3 2 2 4 3" xfId="17484" xr:uid="{00000000-0005-0000-0000-0000854A0000}"/>
    <cellStyle name="输入 3 2 2 2 3 2 2 4 4" xfId="19140" xr:uid="{00000000-0005-0000-0000-0000864A0000}"/>
    <cellStyle name="输入 3 2 2 2 3 2 2 5" xfId="9178" xr:uid="{00000000-0005-0000-0000-0000874A0000}"/>
    <cellStyle name="输入 3 2 2 2 3 2 2 5 2" xfId="15989" xr:uid="{00000000-0005-0000-0000-0000884A0000}"/>
    <cellStyle name="输入 3 2 2 2 3 2 2 5 3" xfId="18080" xr:uid="{00000000-0005-0000-0000-0000894A0000}"/>
    <cellStyle name="输入 3 2 2 2 3 2 2 5 4" xfId="20913" xr:uid="{00000000-0005-0000-0000-00008A4A0000}"/>
    <cellStyle name="输入 3 2 2 2 3 2 2 6" xfId="11309" xr:uid="{00000000-0005-0000-0000-00008B4A0000}"/>
    <cellStyle name="输入 3 2 2 2 3 2 2 7" xfId="11160" xr:uid="{00000000-0005-0000-0000-00008C4A0000}"/>
    <cellStyle name="输入 3 2 2 2 3 2 2 8" xfId="20494" xr:uid="{00000000-0005-0000-0000-00008D4A0000}"/>
    <cellStyle name="输入 3 2 2 2 3 2 3" xfId="3314" xr:uid="{00000000-0005-0000-0000-00008E4A0000}"/>
    <cellStyle name="输入 3 2 2 2 3 2 3 2" xfId="11983" xr:uid="{00000000-0005-0000-0000-00008F4A0000}"/>
    <cellStyle name="输入 3 2 2 2 3 2 3 3" xfId="11038" xr:uid="{00000000-0005-0000-0000-0000904A0000}"/>
    <cellStyle name="输入 3 2 2 2 3 2 3 4" xfId="21378" xr:uid="{00000000-0005-0000-0000-0000914A0000}"/>
    <cellStyle name="输入 3 2 2 2 3 2 4" xfId="4904" xr:uid="{00000000-0005-0000-0000-0000924A0000}"/>
    <cellStyle name="输入 3 2 2 2 3 2 4 2" xfId="13148" xr:uid="{00000000-0005-0000-0000-0000934A0000}"/>
    <cellStyle name="输入 3 2 2 2 3 2 4 3" xfId="12174" xr:uid="{00000000-0005-0000-0000-0000944A0000}"/>
    <cellStyle name="输入 3 2 2 2 3 2 4 4" xfId="19281" xr:uid="{00000000-0005-0000-0000-0000954A0000}"/>
    <cellStyle name="输入 3 2 2 2 3 2 5" xfId="7245" xr:uid="{00000000-0005-0000-0000-0000964A0000}"/>
    <cellStyle name="输入 3 2 2 2 3 2 5 2" xfId="14693" xr:uid="{00000000-0005-0000-0000-0000974A0000}"/>
    <cellStyle name="输入 3 2 2 2 3 2 5 3" xfId="17219" xr:uid="{00000000-0005-0000-0000-0000984A0000}"/>
    <cellStyle name="输入 3 2 2 2 3 2 5 4" xfId="22100" xr:uid="{00000000-0005-0000-0000-0000994A0000}"/>
    <cellStyle name="输入 3 2 2 2 3 2 6" xfId="10660" xr:uid="{00000000-0005-0000-0000-00009A4A0000}"/>
    <cellStyle name="输入 3 2 2 2 3 2 7" xfId="11241" xr:uid="{00000000-0005-0000-0000-00009B4A0000}"/>
    <cellStyle name="输入 3 2 2 2 3 2 8" xfId="21502" xr:uid="{00000000-0005-0000-0000-00009C4A0000}"/>
    <cellStyle name="输入 3 2 2 2 3 3" xfId="2494" xr:uid="{00000000-0005-0000-0000-00009D4A0000}"/>
    <cellStyle name="输入 3 2 2 2 3 3 2" xfId="4053" xr:uid="{00000000-0005-0000-0000-00009E4A0000}"/>
    <cellStyle name="输入 3 2 2 2 3 3 2 2" xfId="12457" xr:uid="{00000000-0005-0000-0000-00009F4A0000}"/>
    <cellStyle name="输入 3 2 2 2 3 3 2 3" xfId="12247" xr:uid="{00000000-0005-0000-0000-0000A04A0000}"/>
    <cellStyle name="输入 3 2 2 2 3 3 2 4" xfId="22340" xr:uid="{00000000-0005-0000-0000-0000A14A0000}"/>
    <cellStyle name="输入 3 2 2 2 3 3 3" xfId="5643" xr:uid="{00000000-0005-0000-0000-0000A24A0000}"/>
    <cellStyle name="输入 3 2 2 2 3 3 3 2" xfId="13649" xr:uid="{00000000-0005-0000-0000-0000A34A0000}"/>
    <cellStyle name="输入 3 2 2 2 3 3 3 3" xfId="16709" xr:uid="{00000000-0005-0000-0000-0000A44A0000}"/>
    <cellStyle name="输入 3 2 2 2 3 3 3 4" xfId="18812" xr:uid="{00000000-0005-0000-0000-0000A54A0000}"/>
    <cellStyle name="输入 3 2 2 2 3 3 4" xfId="8348" xr:uid="{00000000-0005-0000-0000-0000A64A0000}"/>
    <cellStyle name="输入 3 2 2 2 3 3 4 2" xfId="15316" xr:uid="{00000000-0005-0000-0000-0000A74A0000}"/>
    <cellStyle name="输入 3 2 2 2 3 3 4 3" xfId="17483" xr:uid="{00000000-0005-0000-0000-0000A84A0000}"/>
    <cellStyle name="输入 3 2 2 2 3 3 4 4" xfId="19647" xr:uid="{00000000-0005-0000-0000-0000A94A0000}"/>
    <cellStyle name="输入 3 2 2 2 3 3 5" xfId="9177" xr:uid="{00000000-0005-0000-0000-0000AA4A0000}"/>
    <cellStyle name="输入 3 2 2 2 3 3 5 2" xfId="15988" xr:uid="{00000000-0005-0000-0000-0000AB4A0000}"/>
    <cellStyle name="输入 3 2 2 2 3 3 5 3" xfId="18079" xr:uid="{00000000-0005-0000-0000-0000AC4A0000}"/>
    <cellStyle name="输入 3 2 2 2 3 3 5 4" xfId="21994" xr:uid="{00000000-0005-0000-0000-0000AD4A0000}"/>
    <cellStyle name="输入 3 2 2 2 3 3 6" xfId="11308" xr:uid="{00000000-0005-0000-0000-0000AE4A0000}"/>
    <cellStyle name="输入 3 2 2 2 3 3 7" xfId="15174" xr:uid="{00000000-0005-0000-0000-0000AF4A0000}"/>
    <cellStyle name="输入 3 2 2 2 3 3 8" xfId="21136" xr:uid="{00000000-0005-0000-0000-0000B04A0000}"/>
    <cellStyle name="输入 3 2 2 2 3 4" xfId="3203" xr:uid="{00000000-0005-0000-0000-0000B14A0000}"/>
    <cellStyle name="输入 3 2 2 2 3 4 2" xfId="11917" xr:uid="{00000000-0005-0000-0000-0000B24A0000}"/>
    <cellStyle name="输入 3 2 2 2 3 4 3" xfId="14187" xr:uid="{00000000-0005-0000-0000-0000B34A0000}"/>
    <cellStyle name="输入 3 2 2 2 3 4 4" xfId="19080" xr:uid="{00000000-0005-0000-0000-0000B44A0000}"/>
    <cellStyle name="输入 3 2 2 2 3 5" xfId="4793" xr:uid="{00000000-0005-0000-0000-0000B54A0000}"/>
    <cellStyle name="输入 3 2 2 2 3 5 2" xfId="13082" xr:uid="{00000000-0005-0000-0000-0000B64A0000}"/>
    <cellStyle name="输入 3 2 2 2 3 5 3" xfId="10935" xr:uid="{00000000-0005-0000-0000-0000B74A0000}"/>
    <cellStyle name="输入 3 2 2 2 3 5 4" xfId="21296" xr:uid="{00000000-0005-0000-0000-0000B84A0000}"/>
    <cellStyle name="输入 3 2 2 2 3 6" xfId="7055" xr:uid="{00000000-0005-0000-0000-0000B94A0000}"/>
    <cellStyle name="输入 3 2 2 2 3 6 2" xfId="14595" xr:uid="{00000000-0005-0000-0000-0000BA4A0000}"/>
    <cellStyle name="输入 3 2 2 2 3 6 3" xfId="17174" xr:uid="{00000000-0005-0000-0000-0000BB4A0000}"/>
    <cellStyle name="输入 3 2 2 2 3 6 4" xfId="19671" xr:uid="{00000000-0005-0000-0000-0000BC4A0000}"/>
    <cellStyle name="输入 3 2 2 2 3 7" xfId="10560" xr:uid="{00000000-0005-0000-0000-0000BD4A0000}"/>
    <cellStyle name="输入 3 2 2 2 3 8" xfId="14665" xr:uid="{00000000-0005-0000-0000-0000BE4A0000}"/>
    <cellStyle name="输入 3 2 2 2 3 9" xfId="21760" xr:uid="{00000000-0005-0000-0000-0000BF4A0000}"/>
    <cellStyle name="输入 3 2 2 2 4" xfId="1326" xr:uid="{00000000-0005-0000-0000-0000C04A0000}"/>
    <cellStyle name="输入 3 2 2 2 4 2" xfId="2496" xr:uid="{00000000-0005-0000-0000-0000C14A0000}"/>
    <cellStyle name="输入 3 2 2 2 4 2 2" xfId="4055" xr:uid="{00000000-0005-0000-0000-0000C24A0000}"/>
    <cellStyle name="输入 3 2 2 2 4 2 2 2" xfId="12459" xr:uid="{00000000-0005-0000-0000-0000C34A0000}"/>
    <cellStyle name="输入 3 2 2 2 4 2 2 3" xfId="14870" xr:uid="{00000000-0005-0000-0000-0000C44A0000}"/>
    <cellStyle name="输入 3 2 2 2 4 2 2 4" xfId="20555" xr:uid="{00000000-0005-0000-0000-0000C54A0000}"/>
    <cellStyle name="输入 3 2 2 2 4 2 3" xfId="5645" xr:uid="{00000000-0005-0000-0000-0000C64A0000}"/>
    <cellStyle name="输入 3 2 2 2 4 2 3 2" xfId="13651" xr:uid="{00000000-0005-0000-0000-0000C74A0000}"/>
    <cellStyle name="输入 3 2 2 2 4 2 3 3" xfId="16711" xr:uid="{00000000-0005-0000-0000-0000C84A0000}"/>
    <cellStyle name="输入 3 2 2 2 4 2 3 4" xfId="18831" xr:uid="{00000000-0005-0000-0000-0000C94A0000}"/>
    <cellStyle name="输入 3 2 2 2 4 2 4" xfId="8350" xr:uid="{00000000-0005-0000-0000-0000CA4A0000}"/>
    <cellStyle name="输入 3 2 2 2 4 2 4 2" xfId="15318" xr:uid="{00000000-0005-0000-0000-0000CB4A0000}"/>
    <cellStyle name="输入 3 2 2 2 4 2 4 3" xfId="17485" xr:uid="{00000000-0005-0000-0000-0000CC4A0000}"/>
    <cellStyle name="输入 3 2 2 2 4 2 4 4" xfId="21404" xr:uid="{00000000-0005-0000-0000-0000CD4A0000}"/>
    <cellStyle name="输入 3 2 2 2 4 2 5" xfId="9179" xr:uid="{00000000-0005-0000-0000-0000CE4A0000}"/>
    <cellStyle name="输入 3 2 2 2 4 2 5 2" xfId="15990" xr:uid="{00000000-0005-0000-0000-0000CF4A0000}"/>
    <cellStyle name="输入 3 2 2 2 4 2 5 3" xfId="18081" xr:uid="{00000000-0005-0000-0000-0000D04A0000}"/>
    <cellStyle name="输入 3 2 2 2 4 2 5 4" xfId="20270" xr:uid="{00000000-0005-0000-0000-0000D14A0000}"/>
    <cellStyle name="输入 3 2 2 2 4 2 6" xfId="11310" xr:uid="{00000000-0005-0000-0000-0000D24A0000}"/>
    <cellStyle name="输入 3 2 2 2 4 2 7" xfId="15118" xr:uid="{00000000-0005-0000-0000-0000D34A0000}"/>
    <cellStyle name="输入 3 2 2 2 4 2 8" xfId="19856" xr:uid="{00000000-0005-0000-0000-0000D44A0000}"/>
    <cellStyle name="输入 3 2 2 2 4 3" xfId="3312" xr:uid="{00000000-0005-0000-0000-0000D54A0000}"/>
    <cellStyle name="输入 3 2 2 2 4 3 2" xfId="11981" xr:uid="{00000000-0005-0000-0000-0000D64A0000}"/>
    <cellStyle name="输入 3 2 2 2 4 3 3" xfId="15843" xr:uid="{00000000-0005-0000-0000-0000D74A0000}"/>
    <cellStyle name="输入 3 2 2 2 4 3 4" xfId="19061" xr:uid="{00000000-0005-0000-0000-0000D84A0000}"/>
    <cellStyle name="输入 3 2 2 2 4 4" xfId="4902" xr:uid="{00000000-0005-0000-0000-0000D94A0000}"/>
    <cellStyle name="输入 3 2 2 2 4 4 2" xfId="13146" xr:uid="{00000000-0005-0000-0000-0000DA4A0000}"/>
    <cellStyle name="输入 3 2 2 2 4 4 3" xfId="14951" xr:uid="{00000000-0005-0000-0000-0000DB4A0000}"/>
    <cellStyle name="输入 3 2 2 2 4 4 4" xfId="21713" xr:uid="{00000000-0005-0000-0000-0000DC4A0000}"/>
    <cellStyle name="输入 3 2 2 2 4 5" xfId="7243" xr:uid="{00000000-0005-0000-0000-0000DD4A0000}"/>
    <cellStyle name="输入 3 2 2 2 4 5 2" xfId="14691" xr:uid="{00000000-0005-0000-0000-0000DE4A0000}"/>
    <cellStyle name="输入 3 2 2 2 4 5 3" xfId="17217" xr:uid="{00000000-0005-0000-0000-0000DF4A0000}"/>
    <cellStyle name="输入 3 2 2 2 4 5 4" xfId="22691" xr:uid="{00000000-0005-0000-0000-0000E04A0000}"/>
    <cellStyle name="输入 3 2 2 2 4 6" xfId="10658" xr:uid="{00000000-0005-0000-0000-0000E14A0000}"/>
    <cellStyle name="输入 3 2 2 2 4 7" xfId="14866" xr:uid="{00000000-0005-0000-0000-0000E24A0000}"/>
    <cellStyle name="输入 3 2 2 2 4 8" xfId="19107" xr:uid="{00000000-0005-0000-0000-0000E34A0000}"/>
    <cellStyle name="输入 3 2 2 2 5" xfId="2491" xr:uid="{00000000-0005-0000-0000-0000E44A0000}"/>
    <cellStyle name="输入 3 2 2 2 5 2" xfId="4050" xr:uid="{00000000-0005-0000-0000-0000E54A0000}"/>
    <cellStyle name="输入 3 2 2 2 5 2 2" xfId="12454" xr:uid="{00000000-0005-0000-0000-0000E64A0000}"/>
    <cellStyle name="输入 3 2 2 2 5 2 3" xfId="14070" xr:uid="{00000000-0005-0000-0000-0000E74A0000}"/>
    <cellStyle name="输入 3 2 2 2 5 2 4" xfId="21776" xr:uid="{00000000-0005-0000-0000-0000E84A0000}"/>
    <cellStyle name="输入 3 2 2 2 5 3" xfId="5640" xr:uid="{00000000-0005-0000-0000-0000E94A0000}"/>
    <cellStyle name="输入 3 2 2 2 5 3 2" xfId="13646" xr:uid="{00000000-0005-0000-0000-0000EA4A0000}"/>
    <cellStyle name="输入 3 2 2 2 5 3 3" xfId="16706" xr:uid="{00000000-0005-0000-0000-0000EB4A0000}"/>
    <cellStyle name="输入 3 2 2 2 5 3 4" xfId="18991" xr:uid="{00000000-0005-0000-0000-0000EC4A0000}"/>
    <cellStyle name="输入 3 2 2 2 5 4" xfId="8345" xr:uid="{00000000-0005-0000-0000-0000ED4A0000}"/>
    <cellStyle name="输入 3 2 2 2 5 4 2" xfId="15313" xr:uid="{00000000-0005-0000-0000-0000EE4A0000}"/>
    <cellStyle name="输入 3 2 2 2 5 4 3" xfId="17480" xr:uid="{00000000-0005-0000-0000-0000EF4A0000}"/>
    <cellStyle name="输入 3 2 2 2 5 4 4" xfId="22081" xr:uid="{00000000-0005-0000-0000-0000F04A0000}"/>
    <cellStyle name="输入 3 2 2 2 5 5" xfId="9174" xr:uid="{00000000-0005-0000-0000-0000F14A0000}"/>
    <cellStyle name="输入 3 2 2 2 5 5 2" xfId="15985" xr:uid="{00000000-0005-0000-0000-0000F24A0000}"/>
    <cellStyle name="输入 3 2 2 2 5 5 3" xfId="18076" xr:uid="{00000000-0005-0000-0000-0000F34A0000}"/>
    <cellStyle name="输入 3 2 2 2 5 5 4" xfId="20265" xr:uid="{00000000-0005-0000-0000-0000F44A0000}"/>
    <cellStyle name="输入 3 2 2 2 5 6" xfId="11305" xr:uid="{00000000-0005-0000-0000-0000F54A0000}"/>
    <cellStyle name="输入 3 2 2 2 5 7" xfId="11601" xr:uid="{00000000-0005-0000-0000-0000F64A0000}"/>
    <cellStyle name="输入 3 2 2 2 5 8" xfId="19318" xr:uid="{00000000-0005-0000-0000-0000F74A0000}"/>
    <cellStyle name="输入 3 2 2 2 6" xfId="2964" xr:uid="{00000000-0005-0000-0000-0000F84A0000}"/>
    <cellStyle name="输入 3 2 2 2 6 2" xfId="11701" xr:uid="{00000000-0005-0000-0000-0000F94A0000}"/>
    <cellStyle name="输入 3 2 2 2 6 3" xfId="11114" xr:uid="{00000000-0005-0000-0000-0000FA4A0000}"/>
    <cellStyle name="输入 3 2 2 2 6 4" xfId="21252" xr:uid="{00000000-0005-0000-0000-0000FB4A0000}"/>
    <cellStyle name="输入 3 2 2 2 7" xfId="4554" xr:uid="{00000000-0005-0000-0000-0000FC4A0000}"/>
    <cellStyle name="输入 3 2 2 2 7 2" xfId="12868" xr:uid="{00000000-0005-0000-0000-0000FD4A0000}"/>
    <cellStyle name="输入 3 2 2 2 7 3" xfId="10397" xr:uid="{00000000-0005-0000-0000-0000FE4A0000}"/>
    <cellStyle name="输入 3 2 2 2 7 4" xfId="20450" xr:uid="{00000000-0005-0000-0000-0000FF4A0000}"/>
    <cellStyle name="输入 3 2 2 2 8" xfId="6665" xr:uid="{00000000-0005-0000-0000-0000004B0000}"/>
    <cellStyle name="输入 3 2 2 2 8 2" xfId="14317" xr:uid="{00000000-0005-0000-0000-0000014B0000}"/>
    <cellStyle name="输入 3 2 2 2 8 3" xfId="17055" xr:uid="{00000000-0005-0000-0000-0000024B0000}"/>
    <cellStyle name="输入 3 2 2 2 8 4" xfId="19678" xr:uid="{00000000-0005-0000-0000-0000034B0000}"/>
    <cellStyle name="输入 3 2 2 2 9" xfId="8834" xr:uid="{00000000-0005-0000-0000-0000044B0000}"/>
    <cellStyle name="输入 3 2 2 2 9 2" xfId="15675" xr:uid="{00000000-0005-0000-0000-0000054B0000}"/>
    <cellStyle name="输入 3 2 2 2 9 3" xfId="17847" xr:uid="{00000000-0005-0000-0000-0000064B0000}"/>
    <cellStyle name="输入 3 2 2 2 9 4" xfId="19593" xr:uid="{00000000-0005-0000-0000-0000074B0000}"/>
    <cellStyle name="输入 3 2 2 3" xfId="751" xr:uid="{00000000-0005-0000-0000-0000084B0000}"/>
    <cellStyle name="输入 3 2 2 3 2" xfId="1329" xr:uid="{00000000-0005-0000-0000-0000094B0000}"/>
    <cellStyle name="输入 3 2 2 3 2 2" xfId="2498" xr:uid="{00000000-0005-0000-0000-00000A4B0000}"/>
    <cellStyle name="输入 3 2 2 3 2 2 2" xfId="4057" xr:uid="{00000000-0005-0000-0000-00000B4B0000}"/>
    <cellStyle name="输入 3 2 2 3 2 2 2 2" xfId="12461" xr:uid="{00000000-0005-0000-0000-00000C4B0000}"/>
    <cellStyle name="输入 3 2 2 3 2 2 2 3" xfId="13419" xr:uid="{00000000-0005-0000-0000-00000D4B0000}"/>
    <cellStyle name="输入 3 2 2 3 2 2 2 4" xfId="19345" xr:uid="{00000000-0005-0000-0000-00000E4B0000}"/>
    <cellStyle name="输入 3 2 2 3 2 2 3" xfId="5647" xr:uid="{00000000-0005-0000-0000-00000F4B0000}"/>
    <cellStyle name="输入 3 2 2 3 2 2 3 2" xfId="13653" xr:uid="{00000000-0005-0000-0000-0000104B0000}"/>
    <cellStyle name="输入 3 2 2 3 2 2 3 3" xfId="16713" xr:uid="{00000000-0005-0000-0000-0000114B0000}"/>
    <cellStyle name="输入 3 2 2 3 2 2 3 4" xfId="18816" xr:uid="{00000000-0005-0000-0000-0000124B0000}"/>
    <cellStyle name="输入 3 2 2 3 2 2 4" xfId="8352" xr:uid="{00000000-0005-0000-0000-0000134B0000}"/>
    <cellStyle name="输入 3 2 2 3 2 2 4 2" xfId="15320" xr:uid="{00000000-0005-0000-0000-0000144B0000}"/>
    <cellStyle name="输入 3 2 2 3 2 2 4 3" xfId="17487" xr:uid="{00000000-0005-0000-0000-0000154B0000}"/>
    <cellStyle name="输入 3 2 2 3 2 2 4 4" xfId="20998" xr:uid="{00000000-0005-0000-0000-0000164B0000}"/>
    <cellStyle name="输入 3 2 2 3 2 2 5" xfId="9181" xr:uid="{00000000-0005-0000-0000-0000174B0000}"/>
    <cellStyle name="输入 3 2 2 3 2 2 5 2" xfId="15992" xr:uid="{00000000-0005-0000-0000-0000184B0000}"/>
    <cellStyle name="输入 3 2 2 3 2 2 5 3" xfId="18083" xr:uid="{00000000-0005-0000-0000-0000194B0000}"/>
    <cellStyle name="输入 3 2 2 3 2 2 5 4" xfId="19438" xr:uid="{00000000-0005-0000-0000-00001A4B0000}"/>
    <cellStyle name="输入 3 2 2 3 2 2 6" xfId="11312" xr:uid="{00000000-0005-0000-0000-00001B4B0000}"/>
    <cellStyle name="输入 3 2 2 3 2 2 7" xfId="11159" xr:uid="{00000000-0005-0000-0000-00001C4B0000}"/>
    <cellStyle name="输入 3 2 2 3 2 2 8" xfId="20790" xr:uid="{00000000-0005-0000-0000-00001D4B0000}"/>
    <cellStyle name="输入 3 2 2 3 2 3" xfId="3315" xr:uid="{00000000-0005-0000-0000-00001E4B0000}"/>
    <cellStyle name="输入 3 2 2 3 2 3 2" xfId="11984" xr:uid="{00000000-0005-0000-0000-00001F4B0000}"/>
    <cellStyle name="输入 3 2 2 3 2 3 3" xfId="15848" xr:uid="{00000000-0005-0000-0000-0000204B0000}"/>
    <cellStyle name="输入 3 2 2 3 2 3 4" xfId="20624" xr:uid="{00000000-0005-0000-0000-0000214B0000}"/>
    <cellStyle name="输入 3 2 2 3 2 4" xfId="4905" xr:uid="{00000000-0005-0000-0000-0000224B0000}"/>
    <cellStyle name="输入 3 2 2 3 2 4 2" xfId="13149" xr:uid="{00000000-0005-0000-0000-0000234B0000}"/>
    <cellStyle name="输入 3 2 2 3 2 4 3" xfId="10927" xr:uid="{00000000-0005-0000-0000-0000244B0000}"/>
    <cellStyle name="输入 3 2 2 3 2 4 4" xfId="19280" xr:uid="{00000000-0005-0000-0000-0000254B0000}"/>
    <cellStyle name="输入 3 2 2 3 2 5" xfId="7246" xr:uid="{00000000-0005-0000-0000-0000264B0000}"/>
    <cellStyle name="输入 3 2 2 3 2 5 2" xfId="14694" xr:uid="{00000000-0005-0000-0000-0000274B0000}"/>
    <cellStyle name="输入 3 2 2 3 2 5 3" xfId="17220" xr:uid="{00000000-0005-0000-0000-0000284B0000}"/>
    <cellStyle name="输入 3 2 2 3 2 5 4" xfId="22742" xr:uid="{00000000-0005-0000-0000-0000294B0000}"/>
    <cellStyle name="输入 3 2 2 3 2 6" xfId="10661" xr:uid="{00000000-0005-0000-0000-00002A4B0000}"/>
    <cellStyle name="输入 3 2 2 3 2 7" xfId="10836" xr:uid="{00000000-0005-0000-0000-00002B4B0000}"/>
    <cellStyle name="输入 3 2 2 3 2 8" xfId="20631" xr:uid="{00000000-0005-0000-0000-00002C4B0000}"/>
    <cellStyle name="输入 3 2 2 3 3" xfId="2497" xr:uid="{00000000-0005-0000-0000-00002D4B0000}"/>
    <cellStyle name="输入 3 2 2 3 3 2" xfId="4056" xr:uid="{00000000-0005-0000-0000-00002E4B0000}"/>
    <cellStyle name="输入 3 2 2 3 3 2 2" xfId="12460" xr:uid="{00000000-0005-0000-0000-00002F4B0000}"/>
    <cellStyle name="输入 3 2 2 3 3 2 3" xfId="15034" xr:uid="{00000000-0005-0000-0000-0000304B0000}"/>
    <cellStyle name="输入 3 2 2 3 3 2 4" xfId="19918" xr:uid="{00000000-0005-0000-0000-0000314B0000}"/>
    <cellStyle name="输入 3 2 2 3 3 3" xfId="5646" xr:uid="{00000000-0005-0000-0000-0000324B0000}"/>
    <cellStyle name="输入 3 2 2 3 3 3 2" xfId="13652" xr:uid="{00000000-0005-0000-0000-0000334B0000}"/>
    <cellStyle name="输入 3 2 2 3 3 3 3" xfId="16712" xr:uid="{00000000-0005-0000-0000-0000344B0000}"/>
    <cellStyle name="输入 3 2 2 3 3 3 4" xfId="21297" xr:uid="{00000000-0005-0000-0000-0000354B0000}"/>
    <cellStyle name="输入 3 2 2 3 3 4" xfId="8351" xr:uid="{00000000-0005-0000-0000-0000364B0000}"/>
    <cellStyle name="输入 3 2 2 3 3 4 2" xfId="15319" xr:uid="{00000000-0005-0000-0000-0000374B0000}"/>
    <cellStyle name="输入 3 2 2 3 3 4 3" xfId="17486" xr:uid="{00000000-0005-0000-0000-0000384B0000}"/>
    <cellStyle name="输入 3 2 2 3 3 4 4" xfId="22079" xr:uid="{00000000-0005-0000-0000-0000394B0000}"/>
    <cellStyle name="输入 3 2 2 3 3 5" xfId="9180" xr:uid="{00000000-0005-0000-0000-00003A4B0000}"/>
    <cellStyle name="输入 3 2 2 3 3 5 2" xfId="15991" xr:uid="{00000000-0005-0000-0000-00003B4B0000}"/>
    <cellStyle name="输入 3 2 2 3 3 5 3" xfId="18082" xr:uid="{00000000-0005-0000-0000-00003C4B0000}"/>
    <cellStyle name="输入 3 2 2 3 3 5 4" xfId="19559" xr:uid="{00000000-0005-0000-0000-00003D4B0000}"/>
    <cellStyle name="输入 3 2 2 3 3 6" xfId="11311" xr:uid="{00000000-0005-0000-0000-00003E4B0000}"/>
    <cellStyle name="输入 3 2 2 3 3 7" xfId="15173" xr:uid="{00000000-0005-0000-0000-00003F4B0000}"/>
    <cellStyle name="输入 3 2 2 3 3 8" xfId="21749" xr:uid="{00000000-0005-0000-0000-0000404B0000}"/>
    <cellStyle name="输入 3 2 2 3 4" xfId="2998" xr:uid="{00000000-0005-0000-0000-0000414B0000}"/>
    <cellStyle name="输入 3 2 2 3 4 2" xfId="11735" xr:uid="{00000000-0005-0000-0000-0000424B0000}"/>
    <cellStyle name="输入 3 2 2 3 4 3" xfId="11108" xr:uid="{00000000-0005-0000-0000-0000434B0000}"/>
    <cellStyle name="输入 3 2 2 3 4 4" xfId="22391" xr:uid="{00000000-0005-0000-0000-0000444B0000}"/>
    <cellStyle name="输入 3 2 2 3 5" xfId="4588" xr:uid="{00000000-0005-0000-0000-0000454B0000}"/>
    <cellStyle name="输入 3 2 2 3 5 2" xfId="12902" xr:uid="{00000000-0005-0000-0000-0000464B0000}"/>
    <cellStyle name="输入 3 2 2 3 5 3" xfId="12969" xr:uid="{00000000-0005-0000-0000-0000474B0000}"/>
    <cellStyle name="输入 3 2 2 3 5 4" xfId="20447" xr:uid="{00000000-0005-0000-0000-0000484B0000}"/>
    <cellStyle name="输入 3 2 2 3 6" xfId="6708" xr:uid="{00000000-0005-0000-0000-0000494B0000}"/>
    <cellStyle name="输入 3 2 2 3 6 2" xfId="14351" xr:uid="{00000000-0005-0000-0000-00004A4B0000}"/>
    <cellStyle name="输入 3 2 2 3 6 3" xfId="17079" xr:uid="{00000000-0005-0000-0000-00004B4B0000}"/>
    <cellStyle name="输入 3 2 2 3 6 4" xfId="21282" xr:uid="{00000000-0005-0000-0000-00004C4B0000}"/>
    <cellStyle name="输入 3 2 2 3 7" xfId="10313" xr:uid="{00000000-0005-0000-0000-00004D4B0000}"/>
    <cellStyle name="输入 3 2 2 3 8" xfId="15426" xr:uid="{00000000-0005-0000-0000-00004E4B0000}"/>
    <cellStyle name="输入 3 2 2 3 9" xfId="20008" xr:uid="{00000000-0005-0000-0000-00004F4B0000}"/>
    <cellStyle name="输入 3 2 2 4" xfId="1078" xr:uid="{00000000-0005-0000-0000-0000504B0000}"/>
    <cellStyle name="输入 3 2 2 4 2" xfId="1330" xr:uid="{00000000-0005-0000-0000-0000514B0000}"/>
    <cellStyle name="输入 3 2 2 4 2 2" xfId="2500" xr:uid="{00000000-0005-0000-0000-0000524B0000}"/>
    <cellStyle name="输入 3 2 2 4 2 2 2" xfId="4059" xr:uid="{00000000-0005-0000-0000-0000534B0000}"/>
    <cellStyle name="输入 3 2 2 4 2 2 2 2" xfId="12463" xr:uid="{00000000-0005-0000-0000-0000544B0000}"/>
    <cellStyle name="输入 3 2 2 4 2 2 2 3" xfId="11005" xr:uid="{00000000-0005-0000-0000-0000554B0000}"/>
    <cellStyle name="输入 3 2 2 4 2 2 2 4" xfId="18914" xr:uid="{00000000-0005-0000-0000-0000564B0000}"/>
    <cellStyle name="输入 3 2 2 4 2 2 3" xfId="5649" xr:uid="{00000000-0005-0000-0000-0000574B0000}"/>
    <cellStyle name="输入 3 2 2 4 2 2 3 2" xfId="13655" xr:uid="{00000000-0005-0000-0000-0000584B0000}"/>
    <cellStyle name="输入 3 2 2 4 2 2 3 3" xfId="16715" xr:uid="{00000000-0005-0000-0000-0000594B0000}"/>
    <cellStyle name="输入 3 2 2 4 2 2 3 4" xfId="18830" xr:uid="{00000000-0005-0000-0000-00005A4B0000}"/>
    <cellStyle name="输入 3 2 2 4 2 2 4" xfId="8354" xr:uid="{00000000-0005-0000-0000-00005B4B0000}"/>
    <cellStyle name="输入 3 2 2 4 2 2 4 2" xfId="15322" xr:uid="{00000000-0005-0000-0000-00005C4B0000}"/>
    <cellStyle name="输入 3 2 2 4 2 2 4 3" xfId="17489" xr:uid="{00000000-0005-0000-0000-00005D4B0000}"/>
    <cellStyle name="输入 3 2 2 4 2 2 4 4" xfId="19645" xr:uid="{00000000-0005-0000-0000-00005E4B0000}"/>
    <cellStyle name="输入 3 2 2 4 2 2 5" xfId="9183" xr:uid="{00000000-0005-0000-0000-00005F4B0000}"/>
    <cellStyle name="输入 3 2 2 4 2 2 5 2" xfId="15994" xr:uid="{00000000-0005-0000-0000-0000604B0000}"/>
    <cellStyle name="输入 3 2 2 4 2 2 5 3" xfId="18085" xr:uid="{00000000-0005-0000-0000-0000614B0000}"/>
    <cellStyle name="输入 3 2 2 4 2 2 5 4" xfId="21993" xr:uid="{00000000-0005-0000-0000-0000624B0000}"/>
    <cellStyle name="输入 3 2 2 4 2 2 6" xfId="11314" xr:uid="{00000000-0005-0000-0000-0000634B0000}"/>
    <cellStyle name="输入 3 2 2 4 2 2 7" xfId="14920" xr:uid="{00000000-0005-0000-0000-0000644B0000}"/>
    <cellStyle name="输入 3 2 2 4 2 2 8" xfId="22280" xr:uid="{00000000-0005-0000-0000-0000654B0000}"/>
    <cellStyle name="输入 3 2 2 4 2 3" xfId="3316" xr:uid="{00000000-0005-0000-0000-0000664B0000}"/>
    <cellStyle name="输入 3 2 2 4 2 3 2" xfId="11985" xr:uid="{00000000-0005-0000-0000-0000674B0000}"/>
    <cellStyle name="输入 3 2 2 4 2 3 3" xfId="15618" xr:uid="{00000000-0005-0000-0000-0000684B0000}"/>
    <cellStyle name="输入 3 2 2 4 2 3 4" xfId="18918" xr:uid="{00000000-0005-0000-0000-0000694B0000}"/>
    <cellStyle name="输入 3 2 2 4 2 4" xfId="4906" xr:uid="{00000000-0005-0000-0000-00006A4B0000}"/>
    <cellStyle name="输入 3 2 2 4 2 4 2" xfId="13150" xr:uid="{00000000-0005-0000-0000-00006B4B0000}"/>
    <cellStyle name="输入 3 2 2 4 2 4 3" xfId="10801" xr:uid="{00000000-0005-0000-0000-00006C4B0000}"/>
    <cellStyle name="输入 3 2 2 4 2 4 4" xfId="19036" xr:uid="{00000000-0005-0000-0000-00006D4B0000}"/>
    <cellStyle name="输入 3 2 2 4 2 5" xfId="7247" xr:uid="{00000000-0005-0000-0000-00006E4B0000}"/>
    <cellStyle name="输入 3 2 2 4 2 5 2" xfId="14695" xr:uid="{00000000-0005-0000-0000-00006F4B0000}"/>
    <cellStyle name="输入 3 2 2 4 2 5 3" xfId="17221" xr:uid="{00000000-0005-0000-0000-0000704B0000}"/>
    <cellStyle name="输入 3 2 2 4 2 5 4" xfId="21020" xr:uid="{00000000-0005-0000-0000-0000714B0000}"/>
    <cellStyle name="输入 3 2 2 4 2 6" xfId="10662" xr:uid="{00000000-0005-0000-0000-0000724B0000}"/>
    <cellStyle name="输入 3 2 2 4 2 7" xfId="14163" xr:uid="{00000000-0005-0000-0000-0000734B0000}"/>
    <cellStyle name="输入 3 2 2 4 2 8" xfId="19994" xr:uid="{00000000-0005-0000-0000-0000744B0000}"/>
    <cellStyle name="输入 3 2 2 4 3" xfId="2499" xr:uid="{00000000-0005-0000-0000-0000754B0000}"/>
    <cellStyle name="输入 3 2 2 4 3 2" xfId="4058" xr:uid="{00000000-0005-0000-0000-0000764B0000}"/>
    <cellStyle name="输入 3 2 2 4 3 2 2" xfId="12462" xr:uid="{00000000-0005-0000-0000-0000774B0000}"/>
    <cellStyle name="输入 3 2 2 4 3 2 3" xfId="12252" xr:uid="{00000000-0005-0000-0000-0000784B0000}"/>
    <cellStyle name="输入 3 2 2 4 3 2 4" xfId="18947" xr:uid="{00000000-0005-0000-0000-0000794B0000}"/>
    <cellStyle name="输入 3 2 2 4 3 3" xfId="5648" xr:uid="{00000000-0005-0000-0000-00007A4B0000}"/>
    <cellStyle name="输入 3 2 2 4 3 3 2" xfId="13654" xr:uid="{00000000-0005-0000-0000-00007B4B0000}"/>
    <cellStyle name="输入 3 2 2 4 3 3 3" xfId="16714" xr:uid="{00000000-0005-0000-0000-00007C4B0000}"/>
    <cellStyle name="输入 3 2 2 4 3 3 4" xfId="21309" xr:uid="{00000000-0005-0000-0000-00007D4B0000}"/>
    <cellStyle name="输入 3 2 2 4 3 4" xfId="8353" xr:uid="{00000000-0005-0000-0000-00007E4B0000}"/>
    <cellStyle name="输入 3 2 2 4 3 4 2" xfId="15321" xr:uid="{00000000-0005-0000-0000-00007F4B0000}"/>
    <cellStyle name="输入 3 2 2 4 3 4 3" xfId="17488" xr:uid="{00000000-0005-0000-0000-0000804B0000}"/>
    <cellStyle name="输入 3 2 2 4 3 4 4" xfId="20358" xr:uid="{00000000-0005-0000-0000-0000814B0000}"/>
    <cellStyle name="输入 3 2 2 4 3 5" xfId="9182" xr:uid="{00000000-0005-0000-0000-0000824B0000}"/>
    <cellStyle name="输入 3 2 2 4 3 5 2" xfId="15993" xr:uid="{00000000-0005-0000-0000-0000834B0000}"/>
    <cellStyle name="输入 3 2 2 4 3 5 3" xfId="18084" xr:uid="{00000000-0005-0000-0000-0000844B0000}"/>
    <cellStyle name="输入 3 2 2 4 3 5 4" xfId="21817" xr:uid="{00000000-0005-0000-0000-0000854B0000}"/>
    <cellStyle name="输入 3 2 2 4 3 6" xfId="11313" xr:uid="{00000000-0005-0000-0000-0000864B0000}"/>
    <cellStyle name="输入 3 2 2 4 3 7" xfId="11101" xr:uid="{00000000-0005-0000-0000-0000874B0000}"/>
    <cellStyle name="输入 3 2 2 4 3 8" xfId="20146" xr:uid="{00000000-0005-0000-0000-0000884B0000}"/>
    <cellStyle name="输入 3 2 2 4 4" xfId="3162" xr:uid="{00000000-0005-0000-0000-0000894B0000}"/>
    <cellStyle name="输入 3 2 2 4 4 2" xfId="11877" xr:uid="{00000000-0005-0000-0000-00008A4B0000}"/>
    <cellStyle name="输入 3 2 2 4 4 3" xfId="15117" xr:uid="{00000000-0005-0000-0000-00008B4B0000}"/>
    <cellStyle name="输入 3 2 2 4 4 4" xfId="22382" xr:uid="{00000000-0005-0000-0000-00008C4B0000}"/>
    <cellStyle name="输入 3 2 2 4 5" xfId="4752" xr:uid="{00000000-0005-0000-0000-00008D4B0000}"/>
    <cellStyle name="输入 3 2 2 4 5 2" xfId="13043" xr:uid="{00000000-0005-0000-0000-00008E4B0000}"/>
    <cellStyle name="输入 3 2 2 4 5 3" xfId="12184" xr:uid="{00000000-0005-0000-0000-00008F4B0000}"/>
    <cellStyle name="输入 3 2 2 4 5 4" xfId="21721" xr:uid="{00000000-0005-0000-0000-0000904B0000}"/>
    <cellStyle name="输入 3 2 2 4 6" xfId="7003" xr:uid="{00000000-0005-0000-0000-0000914B0000}"/>
    <cellStyle name="输入 3 2 2 4 6 2" xfId="14555" xr:uid="{00000000-0005-0000-0000-0000924B0000}"/>
    <cellStyle name="输入 3 2 2 4 6 3" xfId="17144" xr:uid="{00000000-0005-0000-0000-0000934B0000}"/>
    <cellStyle name="输入 3 2 2 4 6 4" xfId="21561" xr:uid="{00000000-0005-0000-0000-0000944B0000}"/>
    <cellStyle name="输入 3 2 2 4 7" xfId="10518" xr:uid="{00000000-0005-0000-0000-0000954B0000}"/>
    <cellStyle name="输入 3 2 2 4 8" xfId="14107" xr:uid="{00000000-0005-0000-0000-0000964B0000}"/>
    <cellStyle name="输入 3 2 2 4 9" xfId="21161" xr:uid="{00000000-0005-0000-0000-0000974B0000}"/>
    <cellStyle name="输入 3 2 2 5" xfId="1325" xr:uid="{00000000-0005-0000-0000-0000984B0000}"/>
    <cellStyle name="输入 3 2 2 5 2" xfId="2501" xr:uid="{00000000-0005-0000-0000-0000994B0000}"/>
    <cellStyle name="输入 3 2 2 5 2 2" xfId="4060" xr:uid="{00000000-0005-0000-0000-00009A4B0000}"/>
    <cellStyle name="输入 3 2 2 5 2 2 2" xfId="12464" xr:uid="{00000000-0005-0000-0000-00009B4B0000}"/>
    <cellStyle name="输入 3 2 2 5 2 2 3" xfId="10840" xr:uid="{00000000-0005-0000-0000-00009C4B0000}"/>
    <cellStyle name="输入 3 2 2 5 2 2 4" xfId="21374" xr:uid="{00000000-0005-0000-0000-00009D4B0000}"/>
    <cellStyle name="输入 3 2 2 5 2 3" xfId="5650" xr:uid="{00000000-0005-0000-0000-00009E4B0000}"/>
    <cellStyle name="输入 3 2 2 5 2 3 2" xfId="13656" xr:uid="{00000000-0005-0000-0000-00009F4B0000}"/>
    <cellStyle name="输入 3 2 2 5 2 3 3" xfId="16716" xr:uid="{00000000-0005-0000-0000-0000A04B0000}"/>
    <cellStyle name="输入 3 2 2 5 2 3 4" xfId="21308" xr:uid="{00000000-0005-0000-0000-0000A14B0000}"/>
    <cellStyle name="输入 3 2 2 5 2 4" xfId="8355" xr:uid="{00000000-0005-0000-0000-0000A24B0000}"/>
    <cellStyle name="输入 3 2 2 5 2 4 2" xfId="15323" xr:uid="{00000000-0005-0000-0000-0000A34B0000}"/>
    <cellStyle name="输入 3 2 2 5 2 4 3" xfId="17490" xr:uid="{00000000-0005-0000-0000-0000A44B0000}"/>
    <cellStyle name="输入 3 2 2 5 2 4 4" xfId="21581" xr:uid="{00000000-0005-0000-0000-0000A54B0000}"/>
    <cellStyle name="输入 3 2 2 5 2 5" xfId="9184" xr:uid="{00000000-0005-0000-0000-0000A64B0000}"/>
    <cellStyle name="输入 3 2 2 5 2 5 2" xfId="15995" xr:uid="{00000000-0005-0000-0000-0000A74B0000}"/>
    <cellStyle name="输入 3 2 2 5 2 5 3" xfId="18086" xr:uid="{00000000-0005-0000-0000-0000A84B0000}"/>
    <cellStyle name="输入 3 2 2 5 2 5 4" xfId="20912" xr:uid="{00000000-0005-0000-0000-0000A94B0000}"/>
    <cellStyle name="输入 3 2 2 5 2 6" xfId="11315" xr:uid="{00000000-0005-0000-0000-0000AA4B0000}"/>
    <cellStyle name="输入 3 2 2 5 2 7" xfId="15172" xr:uid="{00000000-0005-0000-0000-0000AB4B0000}"/>
    <cellStyle name="输入 3 2 2 5 2 8" xfId="21137" xr:uid="{00000000-0005-0000-0000-0000AC4B0000}"/>
    <cellStyle name="输入 3 2 2 5 3" xfId="3311" xr:uid="{00000000-0005-0000-0000-0000AD4B0000}"/>
    <cellStyle name="输入 3 2 2 5 3 2" xfId="11980" xr:uid="{00000000-0005-0000-0000-0000AE4B0000}"/>
    <cellStyle name="输入 3 2 2 5 3 3" xfId="15635" xr:uid="{00000000-0005-0000-0000-0000AF4B0000}"/>
    <cellStyle name="输入 3 2 2 5 3 4" xfId="19093" xr:uid="{00000000-0005-0000-0000-0000B04B0000}"/>
    <cellStyle name="输入 3 2 2 5 4" xfId="4901" xr:uid="{00000000-0005-0000-0000-0000B14B0000}"/>
    <cellStyle name="输入 3 2 2 5 4 2" xfId="13145" xr:uid="{00000000-0005-0000-0000-0000B24B0000}"/>
    <cellStyle name="输入 3 2 2 5 4 3" xfId="14831" xr:uid="{00000000-0005-0000-0000-0000B34B0000}"/>
    <cellStyle name="输入 3 2 2 5 4 4" xfId="19785" xr:uid="{00000000-0005-0000-0000-0000B44B0000}"/>
    <cellStyle name="输入 3 2 2 5 5" xfId="7242" xr:uid="{00000000-0005-0000-0000-0000B54B0000}"/>
    <cellStyle name="输入 3 2 2 5 5 2" xfId="14690" xr:uid="{00000000-0005-0000-0000-0000B64B0000}"/>
    <cellStyle name="输入 3 2 2 5 5 3" xfId="17216" xr:uid="{00000000-0005-0000-0000-0000B74B0000}"/>
    <cellStyle name="输入 3 2 2 5 5 4" xfId="20718" xr:uid="{00000000-0005-0000-0000-0000B84B0000}"/>
    <cellStyle name="输入 3 2 2 5 6" xfId="10657" xr:uid="{00000000-0005-0000-0000-0000B94B0000}"/>
    <cellStyle name="输入 3 2 2 5 7" xfId="10886" xr:uid="{00000000-0005-0000-0000-0000BA4B0000}"/>
    <cellStyle name="输入 3 2 2 5 8" xfId="19326" xr:uid="{00000000-0005-0000-0000-0000BB4B0000}"/>
    <cellStyle name="输入 3 2 2 6" xfId="2490" xr:uid="{00000000-0005-0000-0000-0000BC4B0000}"/>
    <cellStyle name="输入 3 2 2 6 2" xfId="4049" xr:uid="{00000000-0005-0000-0000-0000BD4B0000}"/>
    <cellStyle name="输入 3 2 2 6 2 2" xfId="12453" xr:uid="{00000000-0005-0000-0000-0000BE4B0000}"/>
    <cellStyle name="输入 3 2 2 6 2 3" xfId="10007" xr:uid="{00000000-0005-0000-0000-0000BF4B0000}"/>
    <cellStyle name="输入 3 2 2 6 2 4" xfId="19917" xr:uid="{00000000-0005-0000-0000-0000C04B0000}"/>
    <cellStyle name="输入 3 2 2 6 3" xfId="5639" xr:uid="{00000000-0005-0000-0000-0000C14B0000}"/>
    <cellStyle name="输入 3 2 2 6 3 2" xfId="13645" xr:uid="{00000000-0005-0000-0000-0000C24B0000}"/>
    <cellStyle name="输入 3 2 2 6 3 3" xfId="16705" xr:uid="{00000000-0005-0000-0000-0000C34B0000}"/>
    <cellStyle name="输入 3 2 2 6 3 4" xfId="21449" xr:uid="{00000000-0005-0000-0000-0000C44B0000}"/>
    <cellStyle name="输入 3 2 2 6 4" xfId="8344" xr:uid="{00000000-0005-0000-0000-0000C54B0000}"/>
    <cellStyle name="输入 3 2 2 6 4 2" xfId="15312" xr:uid="{00000000-0005-0000-0000-0000C64B0000}"/>
    <cellStyle name="输入 3 2 2 6 4 3" xfId="17479" xr:uid="{00000000-0005-0000-0000-0000C74B0000}"/>
    <cellStyle name="输入 3 2 2 6 4 4" xfId="20042" xr:uid="{00000000-0005-0000-0000-0000C84B0000}"/>
    <cellStyle name="输入 3 2 2 6 5" xfId="9173" xr:uid="{00000000-0005-0000-0000-0000C94B0000}"/>
    <cellStyle name="输入 3 2 2 6 5 2" xfId="15984" xr:uid="{00000000-0005-0000-0000-0000CA4B0000}"/>
    <cellStyle name="输入 3 2 2 6 5 3" xfId="18075" xr:uid="{00000000-0005-0000-0000-0000CB4B0000}"/>
    <cellStyle name="输入 3 2 2 6 5 4" xfId="20908" xr:uid="{00000000-0005-0000-0000-0000CC4B0000}"/>
    <cellStyle name="输入 3 2 2 6 6" xfId="11304" xr:uid="{00000000-0005-0000-0000-0000CD4B0000}"/>
    <cellStyle name="输入 3 2 2 6 7" xfId="12746" xr:uid="{00000000-0005-0000-0000-0000CE4B0000}"/>
    <cellStyle name="输入 3 2 2 6 8" xfId="19858" xr:uid="{00000000-0005-0000-0000-0000CF4B0000}"/>
    <cellStyle name="输入 3 2 2 7" xfId="2916" xr:uid="{00000000-0005-0000-0000-0000D04B0000}"/>
    <cellStyle name="输入 3 2 2 7 2" xfId="11653" xr:uid="{00000000-0005-0000-0000-0000D14B0000}"/>
    <cellStyle name="输入 3 2 2 7 3" xfId="10347" xr:uid="{00000000-0005-0000-0000-0000D24B0000}"/>
    <cellStyle name="输入 3 2 2 7 4" xfId="22577" xr:uid="{00000000-0005-0000-0000-0000D34B0000}"/>
    <cellStyle name="输入 3 2 2 8" xfId="4506" xr:uid="{00000000-0005-0000-0000-0000D44B0000}"/>
    <cellStyle name="输入 3 2 2 8 2" xfId="12821" xr:uid="{00000000-0005-0000-0000-0000D54B0000}"/>
    <cellStyle name="输入 3 2 2 8 3" xfId="10809" xr:uid="{00000000-0005-0000-0000-0000D64B0000}"/>
    <cellStyle name="输入 3 2 2 8 4" xfId="22242" xr:uid="{00000000-0005-0000-0000-0000D74B0000}"/>
    <cellStyle name="输入 3 2 2 9" xfId="6595" xr:uid="{00000000-0005-0000-0000-0000D84B0000}"/>
    <cellStyle name="输入 3 2 2 9 2" xfId="14262" xr:uid="{00000000-0005-0000-0000-0000D94B0000}"/>
    <cellStyle name="输入 3 2 2 9 3" xfId="17017" xr:uid="{00000000-0005-0000-0000-0000DA4B0000}"/>
    <cellStyle name="输入 3 2 2 9 4" xfId="18907" xr:uid="{00000000-0005-0000-0000-0000DB4B0000}"/>
    <cellStyle name="输入 3 2 3" xfId="674" xr:uid="{00000000-0005-0000-0000-0000DC4B0000}"/>
    <cellStyle name="输入 3 2 3 10" xfId="10253" xr:uid="{00000000-0005-0000-0000-0000DD4B0000}"/>
    <cellStyle name="输入 3 2 3 11" xfId="11426" xr:uid="{00000000-0005-0000-0000-0000DE4B0000}"/>
    <cellStyle name="输入 3 2 3 12" xfId="22633" xr:uid="{00000000-0005-0000-0000-0000DF4B0000}"/>
    <cellStyle name="输入 3 2 3 2" xfId="770" xr:uid="{00000000-0005-0000-0000-0000E04B0000}"/>
    <cellStyle name="输入 3 2 3 2 2" xfId="1332" xr:uid="{00000000-0005-0000-0000-0000E14B0000}"/>
    <cellStyle name="输入 3 2 3 2 2 2" xfId="2504" xr:uid="{00000000-0005-0000-0000-0000E24B0000}"/>
    <cellStyle name="输入 3 2 3 2 2 2 2" xfId="4063" xr:uid="{00000000-0005-0000-0000-0000E34B0000}"/>
    <cellStyle name="输入 3 2 3 2 2 2 2 2" xfId="12467" xr:uid="{00000000-0005-0000-0000-0000E44B0000}"/>
    <cellStyle name="输入 3 2 3 2 2 2 2 3" xfId="13418" xr:uid="{00000000-0005-0000-0000-0000E54B0000}"/>
    <cellStyle name="输入 3 2 3 2 2 2 2 4" xfId="20547" xr:uid="{00000000-0005-0000-0000-0000E64B0000}"/>
    <cellStyle name="输入 3 2 3 2 2 2 3" xfId="5653" xr:uid="{00000000-0005-0000-0000-0000E74B0000}"/>
    <cellStyle name="输入 3 2 3 2 2 2 3 2" xfId="13659" xr:uid="{00000000-0005-0000-0000-0000E84B0000}"/>
    <cellStyle name="输入 3 2 3 2 2 2 3 3" xfId="16719" xr:uid="{00000000-0005-0000-0000-0000E94B0000}"/>
    <cellStyle name="输入 3 2 3 2 2 2 3 4" xfId="18828" xr:uid="{00000000-0005-0000-0000-0000EA4B0000}"/>
    <cellStyle name="输入 3 2 3 2 2 2 4" xfId="8358" xr:uid="{00000000-0005-0000-0000-0000EB4B0000}"/>
    <cellStyle name="输入 3 2 3 2 2 2 4 2" xfId="15326" xr:uid="{00000000-0005-0000-0000-0000EC4B0000}"/>
    <cellStyle name="输入 3 2 3 2 2 2 4 3" xfId="17493" xr:uid="{00000000-0005-0000-0000-0000ED4B0000}"/>
    <cellStyle name="输入 3 2 3 2 2 2 4 4" xfId="22080" xr:uid="{00000000-0005-0000-0000-0000EE4B0000}"/>
    <cellStyle name="输入 3 2 3 2 2 2 5" xfId="9187" xr:uid="{00000000-0005-0000-0000-0000EF4B0000}"/>
    <cellStyle name="输入 3 2 3 2 2 2 5 2" xfId="15998" xr:uid="{00000000-0005-0000-0000-0000F04B0000}"/>
    <cellStyle name="输入 3 2 3 2 2 2 5 3" xfId="18089" xr:uid="{00000000-0005-0000-0000-0000F14B0000}"/>
    <cellStyle name="输入 3 2 3 2 2 2 5 4" xfId="19388" xr:uid="{00000000-0005-0000-0000-0000F24B0000}"/>
    <cellStyle name="输入 3 2 3 2 2 2 6" xfId="11318" xr:uid="{00000000-0005-0000-0000-0000F34B0000}"/>
    <cellStyle name="输入 3 2 3 2 2 2 7" xfId="14892" xr:uid="{00000000-0005-0000-0000-0000F44B0000}"/>
    <cellStyle name="输入 3 2 3 2 2 2 8" xfId="19319" xr:uid="{00000000-0005-0000-0000-0000F54B0000}"/>
    <cellStyle name="输入 3 2 3 2 2 3" xfId="3318" xr:uid="{00000000-0005-0000-0000-0000F64B0000}"/>
    <cellStyle name="输入 3 2 3 2 2 3 2" xfId="11987" xr:uid="{00000000-0005-0000-0000-0000F74B0000}"/>
    <cellStyle name="输入 3 2 3 2 2 3 3" xfId="10430" xr:uid="{00000000-0005-0000-0000-0000F84B0000}"/>
    <cellStyle name="输入 3 2 3 2 2 3 4" xfId="22637" xr:uid="{00000000-0005-0000-0000-0000F94B0000}"/>
    <cellStyle name="输入 3 2 3 2 2 4" xfId="4908" xr:uid="{00000000-0005-0000-0000-0000FA4B0000}"/>
    <cellStyle name="输入 3 2 3 2 2 4 2" xfId="13152" xr:uid="{00000000-0005-0000-0000-0000FB4B0000}"/>
    <cellStyle name="输入 3 2 3 2 2 4 3" xfId="13094" xr:uid="{00000000-0005-0000-0000-0000FC4B0000}"/>
    <cellStyle name="输入 3 2 3 2 2 4 4" xfId="18890" xr:uid="{00000000-0005-0000-0000-0000FD4B0000}"/>
    <cellStyle name="输入 3 2 3 2 2 5" xfId="7249" xr:uid="{00000000-0005-0000-0000-0000FE4B0000}"/>
    <cellStyle name="输入 3 2 3 2 2 5 2" xfId="14697" xr:uid="{00000000-0005-0000-0000-0000FF4B0000}"/>
    <cellStyle name="输入 3 2 3 2 2 5 3" xfId="17223" xr:uid="{00000000-0005-0000-0000-0000004C0000}"/>
    <cellStyle name="输入 3 2 3 2 2 5 4" xfId="20379" xr:uid="{00000000-0005-0000-0000-0000014C0000}"/>
    <cellStyle name="输入 3 2 3 2 2 6" xfId="10664" xr:uid="{00000000-0005-0000-0000-0000024C0000}"/>
    <cellStyle name="输入 3 2 3 2 2 7" xfId="11240" xr:uid="{00000000-0005-0000-0000-0000034C0000}"/>
    <cellStyle name="输入 3 2 3 2 2 8" xfId="22290" xr:uid="{00000000-0005-0000-0000-0000044C0000}"/>
    <cellStyle name="输入 3 2 3 2 3" xfId="2503" xr:uid="{00000000-0005-0000-0000-0000054C0000}"/>
    <cellStyle name="输入 3 2 3 2 3 2" xfId="4062" xr:uid="{00000000-0005-0000-0000-0000064C0000}"/>
    <cellStyle name="输入 3 2 3 2 3 2 2" xfId="12466" xr:uid="{00000000-0005-0000-0000-0000074C0000}"/>
    <cellStyle name="输入 3 2 3 2 3 2 3" xfId="15033" xr:uid="{00000000-0005-0000-0000-0000084C0000}"/>
    <cellStyle name="输入 3 2 3 2 3 2 4" xfId="21188" xr:uid="{00000000-0005-0000-0000-0000094C0000}"/>
    <cellStyle name="输入 3 2 3 2 3 3" xfId="5652" xr:uid="{00000000-0005-0000-0000-00000A4C0000}"/>
    <cellStyle name="输入 3 2 3 2 3 3 2" xfId="13658" xr:uid="{00000000-0005-0000-0000-00000B4C0000}"/>
    <cellStyle name="输入 3 2 3 2 3 3 3" xfId="16718" xr:uid="{00000000-0005-0000-0000-00000C4C0000}"/>
    <cellStyle name="输入 3 2 3 2 3 3 4" xfId="21307" xr:uid="{00000000-0005-0000-0000-00000D4C0000}"/>
    <cellStyle name="输入 3 2 3 2 3 4" xfId="8357" xr:uid="{00000000-0005-0000-0000-00000E4C0000}"/>
    <cellStyle name="输入 3 2 3 2 3 4 2" xfId="15325" xr:uid="{00000000-0005-0000-0000-00000F4C0000}"/>
    <cellStyle name="输入 3 2 3 2 3 4 3" xfId="17492" xr:uid="{00000000-0005-0000-0000-0000104C0000}"/>
    <cellStyle name="输入 3 2 3 2 3 4 4" xfId="20041" xr:uid="{00000000-0005-0000-0000-0000114C0000}"/>
    <cellStyle name="输入 3 2 3 2 3 5" xfId="9186" xr:uid="{00000000-0005-0000-0000-0000124C0000}"/>
    <cellStyle name="输入 3 2 3 2 3 5 2" xfId="15997" xr:uid="{00000000-0005-0000-0000-0000134C0000}"/>
    <cellStyle name="输入 3 2 3 2 3 5 3" xfId="18088" xr:uid="{00000000-0005-0000-0000-0000144C0000}"/>
    <cellStyle name="输入 3 2 3 2 3 5 4" xfId="19558" xr:uid="{00000000-0005-0000-0000-0000154C0000}"/>
    <cellStyle name="输入 3 2 3 2 3 6" xfId="11317" xr:uid="{00000000-0005-0000-0000-0000164C0000}"/>
    <cellStyle name="输入 3 2 3 2 3 7" xfId="10893" xr:uid="{00000000-0005-0000-0000-0000174C0000}"/>
    <cellStyle name="输入 3 2 3 2 3 8" xfId="19857" xr:uid="{00000000-0005-0000-0000-0000184C0000}"/>
    <cellStyle name="输入 3 2 3 2 4" xfId="3015" xr:uid="{00000000-0005-0000-0000-0000194C0000}"/>
    <cellStyle name="输入 3 2 3 2 4 2" xfId="11752" xr:uid="{00000000-0005-0000-0000-00001A4C0000}"/>
    <cellStyle name="输入 3 2 3 2 4 3" xfId="12774" xr:uid="{00000000-0005-0000-0000-00001B4C0000}"/>
    <cellStyle name="输入 3 2 3 2 4 4" xfId="22670" xr:uid="{00000000-0005-0000-0000-00001C4C0000}"/>
    <cellStyle name="输入 3 2 3 2 5" xfId="4605" xr:uid="{00000000-0005-0000-0000-00001D4C0000}"/>
    <cellStyle name="输入 3 2 3 2 5 2" xfId="12919" xr:uid="{00000000-0005-0000-0000-00001E4C0000}"/>
    <cellStyle name="输入 3 2 3 2 5 3" xfId="12195" xr:uid="{00000000-0005-0000-0000-00001F4C0000}"/>
    <cellStyle name="输入 3 2 3 2 5 4" xfId="21417" xr:uid="{00000000-0005-0000-0000-0000204C0000}"/>
    <cellStyle name="输入 3 2 3 2 6" xfId="6725" xr:uid="{00000000-0005-0000-0000-0000214C0000}"/>
    <cellStyle name="输入 3 2 3 2 6 2" xfId="14368" xr:uid="{00000000-0005-0000-0000-0000224C0000}"/>
    <cellStyle name="输入 3 2 3 2 6 3" xfId="17094" xr:uid="{00000000-0005-0000-0000-0000234C0000}"/>
    <cellStyle name="输入 3 2 3 2 6 4" xfId="22463" xr:uid="{00000000-0005-0000-0000-0000244C0000}"/>
    <cellStyle name="输入 3 2 3 2 7" xfId="10331" xr:uid="{00000000-0005-0000-0000-0000254C0000}"/>
    <cellStyle name="输入 3 2 3 2 8" xfId="15423" xr:uid="{00000000-0005-0000-0000-0000264C0000}"/>
    <cellStyle name="输入 3 2 3 2 9" xfId="19999" xr:uid="{00000000-0005-0000-0000-0000274C0000}"/>
    <cellStyle name="输入 3 2 3 3" xfId="1112" xr:uid="{00000000-0005-0000-0000-0000284C0000}"/>
    <cellStyle name="输入 3 2 3 3 2" xfId="1333" xr:uid="{00000000-0005-0000-0000-0000294C0000}"/>
    <cellStyle name="输入 3 2 3 3 2 2" xfId="2506" xr:uid="{00000000-0005-0000-0000-00002A4C0000}"/>
    <cellStyle name="输入 3 2 3 3 2 2 2" xfId="4065" xr:uid="{00000000-0005-0000-0000-00002B4C0000}"/>
    <cellStyle name="输入 3 2 3 3 2 2 2 2" xfId="12469" xr:uid="{00000000-0005-0000-0000-00002C4C0000}"/>
    <cellStyle name="输入 3 2 3 3 2 2 2 3" xfId="11004" xr:uid="{00000000-0005-0000-0000-00002D4C0000}"/>
    <cellStyle name="输入 3 2 3 3 2 2 2 4" xfId="21902" xr:uid="{00000000-0005-0000-0000-00002E4C0000}"/>
    <cellStyle name="输入 3 2 3 3 2 2 3" xfId="5655" xr:uid="{00000000-0005-0000-0000-00002F4C0000}"/>
    <cellStyle name="输入 3 2 3 3 2 2 3 2" xfId="13661" xr:uid="{00000000-0005-0000-0000-0000304C0000}"/>
    <cellStyle name="输入 3 2 3 3 2 2 3 3" xfId="16721" xr:uid="{00000000-0005-0000-0000-0000314C0000}"/>
    <cellStyle name="输入 3 2 3 3 2 2 3 4" xfId="18827" xr:uid="{00000000-0005-0000-0000-0000324C0000}"/>
    <cellStyle name="输入 3 2 3 3 2 2 4" xfId="8360" xr:uid="{00000000-0005-0000-0000-0000334C0000}"/>
    <cellStyle name="输入 3 2 3 3 2 2 4 2" xfId="15328" xr:uid="{00000000-0005-0000-0000-0000344C0000}"/>
    <cellStyle name="输入 3 2 3 3 2 2 4 3" xfId="17495" xr:uid="{00000000-0005-0000-0000-0000354C0000}"/>
    <cellStyle name="输入 3 2 3 3 2 2 4 4" xfId="20359" xr:uid="{00000000-0005-0000-0000-0000364C0000}"/>
    <cellStyle name="输入 3 2 3 3 2 2 5" xfId="9189" xr:uid="{00000000-0005-0000-0000-0000374C0000}"/>
    <cellStyle name="输入 3 2 3 3 2 2 5 2" xfId="16000" xr:uid="{00000000-0005-0000-0000-0000384C0000}"/>
    <cellStyle name="输入 3 2 3 3 2 2 5 3" xfId="18091" xr:uid="{00000000-0005-0000-0000-0000394C0000}"/>
    <cellStyle name="输入 3 2 3 3 2 2 5 4" xfId="20695" xr:uid="{00000000-0005-0000-0000-00003A4C0000}"/>
    <cellStyle name="输入 3 2 3 3 2 2 6" xfId="11320" xr:uid="{00000000-0005-0000-0000-00003B4C0000}"/>
    <cellStyle name="输入 3 2 3 3 2 2 7" xfId="11157" xr:uid="{00000000-0005-0000-0000-00003C4C0000}"/>
    <cellStyle name="输入 3 2 3 3 2 2 8" xfId="18905" xr:uid="{00000000-0005-0000-0000-00003D4C0000}"/>
    <cellStyle name="输入 3 2 3 3 2 3" xfId="3319" xr:uid="{00000000-0005-0000-0000-00003E4C0000}"/>
    <cellStyle name="输入 3 2 3 3 2 3 2" xfId="11988" xr:uid="{00000000-0005-0000-0000-00003F4C0000}"/>
    <cellStyle name="输入 3 2 3 3 2 3 3" xfId="15846" xr:uid="{00000000-0005-0000-0000-0000404C0000}"/>
    <cellStyle name="输入 3 2 3 3 2 3 4" xfId="22355" xr:uid="{00000000-0005-0000-0000-0000414C0000}"/>
    <cellStyle name="输入 3 2 3 3 2 4" xfId="4909" xr:uid="{00000000-0005-0000-0000-0000424C0000}"/>
    <cellStyle name="输入 3 2 3 3 2 4 2" xfId="13153" xr:uid="{00000000-0005-0000-0000-0000434C0000}"/>
    <cellStyle name="输入 3 2 3 3 2 4 3" xfId="11930" xr:uid="{00000000-0005-0000-0000-0000444C0000}"/>
    <cellStyle name="输入 3 2 3 3 2 4 4" xfId="18806" xr:uid="{00000000-0005-0000-0000-0000454C0000}"/>
    <cellStyle name="输入 3 2 3 3 2 5" xfId="7250" xr:uid="{00000000-0005-0000-0000-0000464C0000}"/>
    <cellStyle name="输入 3 2 3 3 2 5 2" xfId="14698" xr:uid="{00000000-0005-0000-0000-0000474C0000}"/>
    <cellStyle name="输入 3 2 3 3 2 5 3" xfId="17224" xr:uid="{00000000-0005-0000-0000-0000484C0000}"/>
    <cellStyle name="输入 3 2 3 3 2 5 4" xfId="19667" xr:uid="{00000000-0005-0000-0000-0000494C0000}"/>
    <cellStyle name="输入 3 2 3 3 2 6" xfId="10665" xr:uid="{00000000-0005-0000-0000-00004A4C0000}"/>
    <cellStyle name="输入 3 2 3 3 2 7" xfId="14662" xr:uid="{00000000-0005-0000-0000-00004B4C0000}"/>
    <cellStyle name="输入 3 2 3 3 2 8" xfId="21146" xr:uid="{00000000-0005-0000-0000-00004C4C0000}"/>
    <cellStyle name="输入 3 2 3 3 3" xfId="2505" xr:uid="{00000000-0005-0000-0000-00004D4C0000}"/>
    <cellStyle name="输入 3 2 3 3 3 2" xfId="4064" xr:uid="{00000000-0005-0000-0000-00004E4C0000}"/>
    <cellStyle name="输入 3 2 3 3 3 2 2" xfId="12468" xr:uid="{00000000-0005-0000-0000-00004F4C0000}"/>
    <cellStyle name="输入 3 2 3 3 3 2 3" xfId="12251" xr:uid="{00000000-0005-0000-0000-0000504C0000}"/>
    <cellStyle name="输入 3 2 3 3 3 2 4" xfId="19910" xr:uid="{00000000-0005-0000-0000-0000514C0000}"/>
    <cellStyle name="输入 3 2 3 3 3 3" xfId="5654" xr:uid="{00000000-0005-0000-0000-0000524C0000}"/>
    <cellStyle name="输入 3 2 3 3 3 3 2" xfId="13660" xr:uid="{00000000-0005-0000-0000-0000534C0000}"/>
    <cellStyle name="输入 3 2 3 3 3 3 3" xfId="16720" xr:uid="{00000000-0005-0000-0000-0000544C0000}"/>
    <cellStyle name="输入 3 2 3 3 3 3 4" xfId="21306" xr:uid="{00000000-0005-0000-0000-0000554C0000}"/>
    <cellStyle name="输入 3 2 3 3 3 4" xfId="8359" xr:uid="{00000000-0005-0000-0000-0000564C0000}"/>
    <cellStyle name="输入 3 2 3 3 3 4 2" xfId="15327" xr:uid="{00000000-0005-0000-0000-0000574C0000}"/>
    <cellStyle name="输入 3 2 3 3 3 4 3" xfId="17494" xr:uid="{00000000-0005-0000-0000-0000584C0000}"/>
    <cellStyle name="输入 3 2 3 3 3 4 4" xfId="20999" xr:uid="{00000000-0005-0000-0000-0000594C0000}"/>
    <cellStyle name="输入 3 2 3 3 3 5" xfId="9188" xr:uid="{00000000-0005-0000-0000-00005A4C0000}"/>
    <cellStyle name="输入 3 2 3 3 3 5 2" xfId="15999" xr:uid="{00000000-0005-0000-0000-00005B4C0000}"/>
    <cellStyle name="输入 3 2 3 3 3 5 3" xfId="18090" xr:uid="{00000000-0005-0000-0000-00005C4C0000}"/>
    <cellStyle name="输入 3 2 3 3 3 5 4" xfId="21596" xr:uid="{00000000-0005-0000-0000-00005D4C0000}"/>
    <cellStyle name="输入 3 2 3 3 3 6" xfId="11319" xr:uid="{00000000-0005-0000-0000-00005E4C0000}"/>
    <cellStyle name="输入 3 2 3 3 3 7" xfId="15171" xr:uid="{00000000-0005-0000-0000-00005F4C0000}"/>
    <cellStyle name="输入 3 2 3 3 3 8" xfId="18955" xr:uid="{00000000-0005-0000-0000-0000604C0000}"/>
    <cellStyle name="输入 3 2 3 3 4" xfId="3186" xr:uid="{00000000-0005-0000-0000-0000614C0000}"/>
    <cellStyle name="输入 3 2 3 3 4 2" xfId="11900" xr:uid="{00000000-0005-0000-0000-0000624C0000}"/>
    <cellStyle name="输入 3 2 3 3 4 3" xfId="9978" xr:uid="{00000000-0005-0000-0000-0000634C0000}"/>
    <cellStyle name="输入 3 2 3 3 4 4" xfId="20664" xr:uid="{00000000-0005-0000-0000-0000644C0000}"/>
    <cellStyle name="输入 3 2 3 3 5" xfId="4776" xr:uid="{00000000-0005-0000-0000-0000654C0000}"/>
    <cellStyle name="输入 3 2 3 3 5 2" xfId="13065" xr:uid="{00000000-0005-0000-0000-0000664C0000}"/>
    <cellStyle name="输入 3 2 3 3 5 3" xfId="14959" xr:uid="{00000000-0005-0000-0000-0000674C0000}"/>
    <cellStyle name="输入 3 2 3 3 5 4" xfId="21359" xr:uid="{00000000-0005-0000-0000-0000684C0000}"/>
    <cellStyle name="输入 3 2 3 3 6" xfId="7033" xr:uid="{00000000-0005-0000-0000-0000694C0000}"/>
    <cellStyle name="输入 3 2 3 3 6 2" xfId="14578" xr:uid="{00000000-0005-0000-0000-00006A4C0000}"/>
    <cellStyle name="输入 3 2 3 3 6 3" xfId="17159" xr:uid="{00000000-0005-0000-0000-00006B4C0000}"/>
    <cellStyle name="输入 3 2 3 3 6 4" xfId="19672" xr:uid="{00000000-0005-0000-0000-00006C4C0000}"/>
    <cellStyle name="输入 3 2 3 3 7" xfId="10544" xr:uid="{00000000-0005-0000-0000-00006D4C0000}"/>
    <cellStyle name="输入 3 2 3 3 8" xfId="13592" xr:uid="{00000000-0005-0000-0000-00006E4C0000}"/>
    <cellStyle name="输入 3 2 3 3 9" xfId="22306" xr:uid="{00000000-0005-0000-0000-00006F4C0000}"/>
    <cellStyle name="输入 3 2 3 4" xfId="1331" xr:uid="{00000000-0005-0000-0000-0000704C0000}"/>
    <cellStyle name="输入 3 2 3 4 2" xfId="2507" xr:uid="{00000000-0005-0000-0000-0000714C0000}"/>
    <cellStyle name="输入 3 2 3 4 2 2" xfId="4066" xr:uid="{00000000-0005-0000-0000-0000724C0000}"/>
    <cellStyle name="输入 3 2 3 4 2 2 2" xfId="12470" xr:uid="{00000000-0005-0000-0000-0000734C0000}"/>
    <cellStyle name="输入 3 2 3 4 2 2 3" xfId="10815" xr:uid="{00000000-0005-0000-0000-0000744C0000}"/>
    <cellStyle name="输入 3 2 3 4 2 2 4" xfId="22337" xr:uid="{00000000-0005-0000-0000-0000754C0000}"/>
    <cellStyle name="输入 3 2 3 4 2 3" xfId="5656" xr:uid="{00000000-0005-0000-0000-0000764C0000}"/>
    <cellStyle name="输入 3 2 3 4 2 3 2" xfId="13662" xr:uid="{00000000-0005-0000-0000-0000774C0000}"/>
    <cellStyle name="输入 3 2 3 4 2 3 3" xfId="16722" xr:uid="{00000000-0005-0000-0000-0000784C0000}"/>
    <cellStyle name="输入 3 2 3 4 2 3 4" xfId="21304" xr:uid="{00000000-0005-0000-0000-0000794C0000}"/>
    <cellStyle name="输入 3 2 3 4 2 4" xfId="8361" xr:uid="{00000000-0005-0000-0000-00007A4C0000}"/>
    <cellStyle name="输入 3 2 3 4 2 4 2" xfId="15329" xr:uid="{00000000-0005-0000-0000-00007B4C0000}"/>
    <cellStyle name="输入 3 2 3 4 2 4 3" xfId="17496" xr:uid="{00000000-0005-0000-0000-00007C4C0000}"/>
    <cellStyle name="输入 3 2 3 4 2 4 4" xfId="19646" xr:uid="{00000000-0005-0000-0000-00007D4C0000}"/>
    <cellStyle name="输入 3 2 3 4 2 5" xfId="9190" xr:uid="{00000000-0005-0000-0000-00007E4C0000}"/>
    <cellStyle name="输入 3 2 3 4 2 5 2" xfId="16001" xr:uid="{00000000-0005-0000-0000-00007F4C0000}"/>
    <cellStyle name="输入 3 2 3 4 2 5 3" xfId="18092" xr:uid="{00000000-0005-0000-0000-0000804C0000}"/>
    <cellStyle name="输入 3 2 3 4 2 5 4" xfId="20054" xr:uid="{00000000-0005-0000-0000-0000814C0000}"/>
    <cellStyle name="输入 3 2 3 4 2 6" xfId="11321" xr:uid="{00000000-0005-0000-0000-0000824C0000}"/>
    <cellStyle name="输入 3 2 3 4 2 7" xfId="10864" xr:uid="{00000000-0005-0000-0000-0000834C0000}"/>
    <cellStyle name="输入 3 2 3 4 2 8" xfId="21370" xr:uid="{00000000-0005-0000-0000-0000844C0000}"/>
    <cellStyle name="输入 3 2 3 4 3" xfId="3317" xr:uid="{00000000-0005-0000-0000-0000854C0000}"/>
    <cellStyle name="输入 3 2 3 4 3 2" xfId="11986" xr:uid="{00000000-0005-0000-0000-0000864C0000}"/>
    <cellStyle name="输入 3 2 3 4 3 3" xfId="11043" xr:uid="{00000000-0005-0000-0000-0000874C0000}"/>
    <cellStyle name="输入 3 2 3 4 3 4" xfId="19987" xr:uid="{00000000-0005-0000-0000-0000884C0000}"/>
    <cellStyle name="输入 3 2 3 4 4" xfId="4907" xr:uid="{00000000-0005-0000-0000-0000894C0000}"/>
    <cellStyle name="输入 3 2 3 4 4 2" xfId="13151" xr:uid="{00000000-0005-0000-0000-00008A4C0000}"/>
    <cellStyle name="输入 3 2 3 4 4 3" xfId="14615" xr:uid="{00000000-0005-0000-0000-00008B4C0000}"/>
    <cellStyle name="输入 3 2 3 4 4 4" xfId="18972" xr:uid="{00000000-0005-0000-0000-00008C4C0000}"/>
    <cellStyle name="输入 3 2 3 4 5" xfId="7248" xr:uid="{00000000-0005-0000-0000-00008D4C0000}"/>
    <cellStyle name="输入 3 2 3 4 5 2" xfId="14696" xr:uid="{00000000-0005-0000-0000-00008E4C0000}"/>
    <cellStyle name="输入 3 2 3 4 5 3" xfId="17222" xr:uid="{00000000-0005-0000-0000-00008F4C0000}"/>
    <cellStyle name="输入 3 2 3 4 5 4" xfId="22711" xr:uid="{00000000-0005-0000-0000-0000904C0000}"/>
    <cellStyle name="输入 3 2 3 4 6" xfId="10663" xr:uid="{00000000-0005-0000-0000-0000914C0000}"/>
    <cellStyle name="输入 3 2 3 4 7" xfId="15248" xr:uid="{00000000-0005-0000-0000-0000924C0000}"/>
    <cellStyle name="输入 3 2 3 4 8" xfId="22608" xr:uid="{00000000-0005-0000-0000-0000934C0000}"/>
    <cellStyle name="输入 3 2 3 5" xfId="2502" xr:uid="{00000000-0005-0000-0000-0000944C0000}"/>
    <cellStyle name="输入 3 2 3 5 2" xfId="4061" xr:uid="{00000000-0005-0000-0000-0000954C0000}"/>
    <cellStyle name="输入 3 2 3 5 2 2" xfId="12465" xr:uid="{00000000-0005-0000-0000-0000964C0000}"/>
    <cellStyle name="输入 3 2 3 5 2 3" xfId="14844" xr:uid="{00000000-0005-0000-0000-0000974C0000}"/>
    <cellStyle name="输入 3 2 3 5 2 4" xfId="22332" xr:uid="{00000000-0005-0000-0000-0000984C0000}"/>
    <cellStyle name="输入 3 2 3 5 3" xfId="5651" xr:uid="{00000000-0005-0000-0000-0000994C0000}"/>
    <cellStyle name="输入 3 2 3 5 3 2" xfId="13657" xr:uid="{00000000-0005-0000-0000-00009A4C0000}"/>
    <cellStyle name="输入 3 2 3 5 3 3" xfId="16717" xr:uid="{00000000-0005-0000-0000-00009B4C0000}"/>
    <cellStyle name="输入 3 2 3 5 3 4" xfId="18829" xr:uid="{00000000-0005-0000-0000-00009C4C0000}"/>
    <cellStyle name="输入 3 2 3 5 4" xfId="8356" xr:uid="{00000000-0005-0000-0000-00009D4C0000}"/>
    <cellStyle name="输入 3 2 3 5 4 2" xfId="15324" xr:uid="{00000000-0005-0000-0000-00009E4C0000}"/>
    <cellStyle name="输入 3 2 3 5 4 3" xfId="17491" xr:uid="{00000000-0005-0000-0000-00009F4C0000}"/>
    <cellStyle name="输入 3 2 3 5 4 4" xfId="20680" xr:uid="{00000000-0005-0000-0000-0000A04C0000}"/>
    <cellStyle name="输入 3 2 3 5 5" xfId="9185" xr:uid="{00000000-0005-0000-0000-0000A14C0000}"/>
    <cellStyle name="输入 3 2 3 5 5 2" xfId="15996" xr:uid="{00000000-0005-0000-0000-0000A24C0000}"/>
    <cellStyle name="输入 3 2 3 5 5 3" xfId="18087" xr:uid="{00000000-0005-0000-0000-0000A34C0000}"/>
    <cellStyle name="输入 3 2 3 5 5 4" xfId="20269" xr:uid="{00000000-0005-0000-0000-0000A44C0000}"/>
    <cellStyle name="输入 3 2 3 5 6" xfId="11316" xr:uid="{00000000-0005-0000-0000-0000A54C0000}"/>
    <cellStyle name="输入 3 2 3 5 7" xfId="11158" xr:uid="{00000000-0005-0000-0000-0000A64C0000}"/>
    <cellStyle name="输入 3 2 3 5 8" xfId="20495" xr:uid="{00000000-0005-0000-0000-0000A74C0000}"/>
    <cellStyle name="输入 3 2 3 6" xfId="2941" xr:uid="{00000000-0005-0000-0000-0000A84C0000}"/>
    <cellStyle name="输入 3 2 3 6 2" xfId="11678" xr:uid="{00000000-0005-0000-0000-0000A94C0000}"/>
    <cellStyle name="输入 3 2 3 6 3" xfId="15138" xr:uid="{00000000-0005-0000-0000-0000AA4C0000}"/>
    <cellStyle name="输入 3 2 3 6 4" xfId="21907" xr:uid="{00000000-0005-0000-0000-0000AB4C0000}"/>
    <cellStyle name="输入 3 2 3 7" xfId="4531" xr:uid="{00000000-0005-0000-0000-0000AC4C0000}"/>
    <cellStyle name="输入 3 2 3 7 2" xfId="12845" xr:uid="{00000000-0005-0000-0000-0000AD4C0000}"/>
    <cellStyle name="输入 3 2 3 7 3" xfId="14979" xr:uid="{00000000-0005-0000-0000-0000AE4C0000}"/>
    <cellStyle name="输入 3 2 3 7 4" xfId="20776" xr:uid="{00000000-0005-0000-0000-0000AF4C0000}"/>
    <cellStyle name="输入 3 2 3 8" xfId="6639" xr:uid="{00000000-0005-0000-0000-0000B04C0000}"/>
    <cellStyle name="输入 3 2 3 8 2" xfId="14294" xr:uid="{00000000-0005-0000-0000-0000B14C0000}"/>
    <cellStyle name="输入 3 2 3 8 3" xfId="17036" xr:uid="{00000000-0005-0000-0000-0000B24C0000}"/>
    <cellStyle name="输入 3 2 3 8 4" xfId="22110" xr:uid="{00000000-0005-0000-0000-0000B34C0000}"/>
    <cellStyle name="输入 3 2 3 9" xfId="8811" xr:uid="{00000000-0005-0000-0000-0000B44C0000}"/>
    <cellStyle name="输入 3 2 3 9 2" xfId="15653" xr:uid="{00000000-0005-0000-0000-0000B54C0000}"/>
    <cellStyle name="输入 3 2 3 9 3" xfId="17827" xr:uid="{00000000-0005-0000-0000-0000B64C0000}"/>
    <cellStyle name="输入 3 2 3 9 4" xfId="22029" xr:uid="{00000000-0005-0000-0000-0000B74C0000}"/>
    <cellStyle name="输入 3 2 4" xfId="1324" xr:uid="{00000000-0005-0000-0000-0000B84C0000}"/>
    <cellStyle name="输入 3 2 4 2" xfId="2508" xr:uid="{00000000-0005-0000-0000-0000B94C0000}"/>
    <cellStyle name="输入 3 2 4 2 2" xfId="4067" xr:uid="{00000000-0005-0000-0000-0000BA4C0000}"/>
    <cellStyle name="输入 3 2 4 2 2 2" xfId="12471" xr:uid="{00000000-0005-0000-0000-0000BB4C0000}"/>
    <cellStyle name="输入 3 2 4 2 2 3" xfId="14605" xr:uid="{00000000-0005-0000-0000-0000BC4C0000}"/>
    <cellStyle name="输入 3 2 4 2 2 4" xfId="21193" xr:uid="{00000000-0005-0000-0000-0000BD4C0000}"/>
    <cellStyle name="输入 3 2 4 2 3" xfId="5657" xr:uid="{00000000-0005-0000-0000-0000BE4C0000}"/>
    <cellStyle name="输入 3 2 4 2 3 2" xfId="13663" xr:uid="{00000000-0005-0000-0000-0000BF4C0000}"/>
    <cellStyle name="输入 3 2 4 2 3 3" xfId="16723" xr:uid="{00000000-0005-0000-0000-0000C04C0000}"/>
    <cellStyle name="输入 3 2 4 2 3 4" xfId="18825" xr:uid="{00000000-0005-0000-0000-0000C14C0000}"/>
    <cellStyle name="输入 3 2 4 2 4" xfId="8362" xr:uid="{00000000-0005-0000-0000-0000C24C0000}"/>
    <cellStyle name="输入 3 2 4 2 4 2" xfId="15330" xr:uid="{00000000-0005-0000-0000-0000C34C0000}"/>
    <cellStyle name="输入 3 2 4 2 4 3" xfId="17497" xr:uid="{00000000-0005-0000-0000-0000C44C0000}"/>
    <cellStyle name="输入 3 2 4 2 4 4" xfId="19139" xr:uid="{00000000-0005-0000-0000-0000C54C0000}"/>
    <cellStyle name="输入 3 2 4 2 5" xfId="9191" xr:uid="{00000000-0005-0000-0000-0000C64C0000}"/>
    <cellStyle name="输入 3 2 4 2 5 2" xfId="16002" xr:uid="{00000000-0005-0000-0000-0000C74C0000}"/>
    <cellStyle name="输入 3 2 4 2 5 3" xfId="18093" xr:uid="{00000000-0005-0000-0000-0000C84C0000}"/>
    <cellStyle name="输入 3 2 4 2 5 4" xfId="21992" xr:uid="{00000000-0005-0000-0000-0000C94C0000}"/>
    <cellStyle name="输入 3 2 4 2 6" xfId="11322" xr:uid="{00000000-0005-0000-0000-0000CA4C0000}"/>
    <cellStyle name="输入 3 2 4 2 7" xfId="14223" xr:uid="{00000000-0005-0000-0000-0000CB4C0000}"/>
    <cellStyle name="输入 3 2 4 2 8" xfId="22272" xr:uid="{00000000-0005-0000-0000-0000CC4C0000}"/>
    <cellStyle name="输入 3 2 4 3" xfId="3310" xr:uid="{00000000-0005-0000-0000-0000CD4C0000}"/>
    <cellStyle name="输入 3 2 4 3 2" xfId="11979" xr:uid="{00000000-0005-0000-0000-0000CE4C0000}"/>
    <cellStyle name="输入 3 2 4 3 3" xfId="10282" xr:uid="{00000000-0005-0000-0000-0000CF4C0000}"/>
    <cellStyle name="输入 3 2 4 3 4" xfId="19115" xr:uid="{00000000-0005-0000-0000-0000D04C0000}"/>
    <cellStyle name="输入 3 2 4 4" xfId="4900" xr:uid="{00000000-0005-0000-0000-0000D14C0000}"/>
    <cellStyle name="输入 3 2 4 4 2" xfId="13144" xr:uid="{00000000-0005-0000-0000-0000D24C0000}"/>
    <cellStyle name="输入 3 2 4 4 3" xfId="10852" xr:uid="{00000000-0005-0000-0000-0000D34C0000}"/>
    <cellStyle name="输入 3 2 4 4 4" xfId="19062" xr:uid="{00000000-0005-0000-0000-0000D44C0000}"/>
    <cellStyle name="输入 3 2 4 5" xfId="7241" xr:uid="{00000000-0005-0000-0000-0000D54C0000}"/>
    <cellStyle name="输入 3 2 4 5 2" xfId="14689" xr:uid="{00000000-0005-0000-0000-0000D64C0000}"/>
    <cellStyle name="输入 3 2 4 5 3" xfId="17215" xr:uid="{00000000-0005-0000-0000-0000D74C0000}"/>
    <cellStyle name="输入 3 2 4 5 4" xfId="22722" xr:uid="{00000000-0005-0000-0000-0000D84C0000}"/>
    <cellStyle name="输入 3 2 4 6" xfId="10656" xr:uid="{00000000-0005-0000-0000-0000D94C0000}"/>
    <cellStyle name="输入 3 2 4 7" xfId="11242" xr:uid="{00000000-0005-0000-0000-0000DA4C0000}"/>
    <cellStyle name="输入 3 2 4 8" xfId="19877" xr:uid="{00000000-0005-0000-0000-0000DB4C0000}"/>
    <cellStyle name="输入 3 2 5" xfId="2489" xr:uid="{00000000-0005-0000-0000-0000DC4C0000}"/>
    <cellStyle name="输入 3 2 5 2" xfId="4048" xr:uid="{00000000-0005-0000-0000-0000DD4C0000}"/>
    <cellStyle name="输入 3 2 5 2 2" xfId="12452" xr:uid="{00000000-0005-0000-0000-0000DE4C0000}"/>
    <cellStyle name="输入 3 2 5 2 3" xfId="10090" xr:uid="{00000000-0005-0000-0000-0000DF4C0000}"/>
    <cellStyle name="输入 3 2 5 2 4" xfId="20554" xr:uid="{00000000-0005-0000-0000-0000E04C0000}"/>
    <cellStyle name="输入 3 2 5 3" xfId="5638" xr:uid="{00000000-0005-0000-0000-0000E14C0000}"/>
    <cellStyle name="输入 3 2 5 3 2" xfId="13644" xr:uid="{00000000-0005-0000-0000-0000E24C0000}"/>
    <cellStyle name="输入 3 2 5 3 3" xfId="16704" xr:uid="{00000000-0005-0000-0000-0000E34C0000}"/>
    <cellStyle name="输入 3 2 5 3 4" xfId="18809" xr:uid="{00000000-0005-0000-0000-0000E44C0000}"/>
    <cellStyle name="输入 3 2 5 4" xfId="8343" xr:uid="{00000000-0005-0000-0000-0000E54C0000}"/>
    <cellStyle name="输入 3 2 5 4 2" xfId="15311" xr:uid="{00000000-0005-0000-0000-0000E64C0000}"/>
    <cellStyle name="输入 3 2 5 4 3" xfId="17478" xr:uid="{00000000-0005-0000-0000-0000E74C0000}"/>
    <cellStyle name="输入 3 2 5 4 4" xfId="20681" xr:uid="{00000000-0005-0000-0000-0000E84C0000}"/>
    <cellStyle name="输入 3 2 5 5" xfId="9172" xr:uid="{00000000-0005-0000-0000-0000E94C0000}"/>
    <cellStyle name="输入 3 2 5 5 2" xfId="15983" xr:uid="{00000000-0005-0000-0000-0000EA4C0000}"/>
    <cellStyle name="输入 3 2 5 5 3" xfId="18074" xr:uid="{00000000-0005-0000-0000-0000EB4C0000}"/>
    <cellStyle name="输入 3 2 5 5 4" xfId="21989" xr:uid="{00000000-0005-0000-0000-0000EC4C0000}"/>
    <cellStyle name="输入 3 2 5 6" xfId="11303" xr:uid="{00000000-0005-0000-0000-0000ED4C0000}"/>
    <cellStyle name="输入 3 2 5 7" xfId="15631" xr:uid="{00000000-0005-0000-0000-0000EE4C0000}"/>
    <cellStyle name="输入 3 2 5 8" xfId="20496" xr:uid="{00000000-0005-0000-0000-0000EF4C0000}"/>
    <cellStyle name="输入 3 2 6" xfId="2887" xr:uid="{00000000-0005-0000-0000-0000F04C0000}"/>
    <cellStyle name="输入 3 2 6 2" xfId="11625" xr:uid="{00000000-0005-0000-0000-0000F14C0000}"/>
    <cellStyle name="输入 3 2 6 3" xfId="12763" xr:uid="{00000000-0005-0000-0000-0000F24C0000}"/>
    <cellStyle name="输入 3 2 6 4" xfId="20758" xr:uid="{00000000-0005-0000-0000-0000F34C0000}"/>
    <cellStyle name="输入 3 2 7" xfId="4477" xr:uid="{00000000-0005-0000-0000-0000F44C0000}"/>
    <cellStyle name="输入 3 2 7 2" xfId="12792" xr:uid="{00000000-0005-0000-0000-0000F54C0000}"/>
    <cellStyle name="输入 3 2 7 3" xfId="13375" xr:uid="{00000000-0005-0000-0000-0000F64C0000}"/>
    <cellStyle name="输入 3 2 7 4" xfId="21736" xr:uid="{00000000-0005-0000-0000-0000F74C0000}"/>
    <cellStyle name="输入 3 2 8" xfId="6384" xr:uid="{00000000-0005-0000-0000-0000F84C0000}"/>
    <cellStyle name="输入 3 2 8 2" xfId="14160" xr:uid="{00000000-0005-0000-0000-0000F94C0000}"/>
    <cellStyle name="输入 3 2 8 3" xfId="16998" xr:uid="{00000000-0005-0000-0000-0000FA4C0000}"/>
    <cellStyle name="输入 3 2 8 4" xfId="22115" xr:uid="{00000000-0005-0000-0000-0000FB4C0000}"/>
    <cellStyle name="输入 3 2 9" xfId="10103" xr:uid="{00000000-0005-0000-0000-0000FC4C0000}"/>
    <cellStyle name="输入 3 3" xfId="613" xr:uid="{00000000-0005-0000-0000-0000FD4C0000}"/>
    <cellStyle name="输入 3 3 10" xfId="10207" xr:uid="{00000000-0005-0000-0000-0000FE4C0000}"/>
    <cellStyle name="输入 3 3 11" xfId="11431" xr:uid="{00000000-0005-0000-0000-0000FF4C0000}"/>
    <cellStyle name="输入 3 3 12" xfId="20632" xr:uid="{00000000-0005-0000-0000-0000004D0000}"/>
    <cellStyle name="输入 3 3 2" xfId="690" xr:uid="{00000000-0005-0000-0000-0000014D0000}"/>
    <cellStyle name="输入 3 3 2 10" xfId="10264" xr:uid="{00000000-0005-0000-0000-0000024D0000}"/>
    <cellStyle name="输入 3 3 2 11" xfId="15430" xr:uid="{00000000-0005-0000-0000-0000034D0000}"/>
    <cellStyle name="输入 3 3 2 12" xfId="19059" xr:uid="{00000000-0005-0000-0000-0000044D0000}"/>
    <cellStyle name="输入 3 3 2 2" xfId="777" xr:uid="{00000000-0005-0000-0000-0000054D0000}"/>
    <cellStyle name="输入 3 3 2 2 2" xfId="1336" xr:uid="{00000000-0005-0000-0000-0000064D0000}"/>
    <cellStyle name="输入 3 3 2 2 2 2" xfId="2512" xr:uid="{00000000-0005-0000-0000-0000074D0000}"/>
    <cellStyle name="输入 3 3 2 2 2 2 2" xfId="4071" xr:uid="{00000000-0005-0000-0000-0000084D0000}"/>
    <cellStyle name="输入 3 3 2 2 2 2 2 2" xfId="12475" xr:uid="{00000000-0005-0000-0000-0000094D0000}"/>
    <cellStyle name="输入 3 3 2 2 2 2 2 3" xfId="13417" xr:uid="{00000000-0005-0000-0000-00000A4D0000}"/>
    <cellStyle name="输入 3 3 2 2 2 2 2 4" xfId="21835" xr:uid="{00000000-0005-0000-0000-00000B4D0000}"/>
    <cellStyle name="输入 3 3 2 2 2 2 3" xfId="5661" xr:uid="{00000000-0005-0000-0000-00000C4D0000}"/>
    <cellStyle name="输入 3 3 2 2 2 2 3 2" xfId="13667" xr:uid="{00000000-0005-0000-0000-00000D4D0000}"/>
    <cellStyle name="输入 3 3 2 2 2 2 3 3" xfId="16727" xr:uid="{00000000-0005-0000-0000-00000E4D0000}"/>
    <cellStyle name="输入 3 3 2 2 2 2 3 4" xfId="18878" xr:uid="{00000000-0005-0000-0000-00000F4D0000}"/>
    <cellStyle name="输入 3 3 2 2 2 2 4" xfId="8366" xr:uid="{00000000-0005-0000-0000-0000104D0000}"/>
    <cellStyle name="输入 3 3 2 2 2 2 4 2" xfId="15334" xr:uid="{00000000-0005-0000-0000-0000114D0000}"/>
    <cellStyle name="输入 3 3 2 2 2 2 4 3" xfId="17501" xr:uid="{00000000-0005-0000-0000-0000124D0000}"/>
    <cellStyle name="输入 3 3 2 2 2 2 4 4" xfId="22072" xr:uid="{00000000-0005-0000-0000-0000134D0000}"/>
    <cellStyle name="输入 3 3 2 2 2 2 5" xfId="9195" xr:uid="{00000000-0005-0000-0000-0000144D0000}"/>
    <cellStyle name="输入 3 3 2 2 2 2 5 2" xfId="16006" xr:uid="{00000000-0005-0000-0000-0000154D0000}"/>
    <cellStyle name="输入 3 3 2 2 2 2 5 3" xfId="18097" xr:uid="{00000000-0005-0000-0000-0000164D0000}"/>
    <cellStyle name="输入 3 3 2 2 2 2 5 4" xfId="19155" xr:uid="{00000000-0005-0000-0000-0000174D0000}"/>
    <cellStyle name="输入 3 3 2 2 2 2 6" xfId="11326" xr:uid="{00000000-0005-0000-0000-0000184D0000}"/>
    <cellStyle name="输入 3 3 2 2 2 2 7" xfId="14211" xr:uid="{00000000-0005-0000-0000-0000194D0000}"/>
    <cellStyle name="输入 3 3 2 2 2 2 8" xfId="21910" xr:uid="{00000000-0005-0000-0000-00001A4D0000}"/>
    <cellStyle name="输入 3 3 2 2 2 3" xfId="3322" xr:uid="{00000000-0005-0000-0000-00001B4D0000}"/>
    <cellStyle name="输入 3 3 2 2 2 3 2" xfId="11991" xr:uid="{00000000-0005-0000-0000-00001C4D0000}"/>
    <cellStyle name="输入 3 3 2 2 2 3 3" xfId="15847" xr:uid="{00000000-0005-0000-0000-00001D4D0000}"/>
    <cellStyle name="输入 3 3 2 2 2 3 4" xfId="19935" xr:uid="{00000000-0005-0000-0000-00001E4D0000}"/>
    <cellStyle name="输入 3 3 2 2 2 4" xfId="4912" xr:uid="{00000000-0005-0000-0000-00001F4D0000}"/>
    <cellStyle name="输入 3 3 2 2 2 4 2" xfId="13156" xr:uid="{00000000-0005-0000-0000-0000204D0000}"/>
    <cellStyle name="输入 3 3 2 2 2 4 3" xfId="12173" xr:uid="{00000000-0005-0000-0000-0000214D0000}"/>
    <cellStyle name="输入 3 3 2 2 2 4 4" xfId="22450" xr:uid="{00000000-0005-0000-0000-0000224D0000}"/>
    <cellStyle name="输入 3 3 2 2 2 5" xfId="7253" xr:uid="{00000000-0005-0000-0000-0000234D0000}"/>
    <cellStyle name="输入 3 3 2 2 2 5 2" xfId="14701" xr:uid="{00000000-0005-0000-0000-0000244D0000}"/>
    <cellStyle name="输入 3 3 2 2 2 5 3" xfId="17227" xr:uid="{00000000-0005-0000-0000-0000254D0000}"/>
    <cellStyle name="输入 3 3 2 2 2 5 4" xfId="22479" xr:uid="{00000000-0005-0000-0000-0000264D0000}"/>
    <cellStyle name="输入 3 3 2 2 2 6" xfId="10668" xr:uid="{00000000-0005-0000-0000-0000274D0000}"/>
    <cellStyle name="输入 3 3 2 2 2 7" xfId="14105" xr:uid="{00000000-0005-0000-0000-0000284D0000}"/>
    <cellStyle name="输入 3 3 2 2 2 8" xfId="21754" xr:uid="{00000000-0005-0000-0000-0000294D0000}"/>
    <cellStyle name="输入 3 3 2 2 3" xfId="2511" xr:uid="{00000000-0005-0000-0000-00002A4D0000}"/>
    <cellStyle name="输入 3 3 2 2 3 2" xfId="4070" xr:uid="{00000000-0005-0000-0000-00002B4D0000}"/>
    <cellStyle name="输入 3 3 2 2 3 2 2" xfId="12474" xr:uid="{00000000-0005-0000-0000-00002C4D0000}"/>
    <cellStyle name="输入 3 3 2 2 3 2 3" xfId="15032" xr:uid="{00000000-0005-0000-0000-00002D4D0000}"/>
    <cellStyle name="输入 3 3 2 2 3 2 4" xfId="19467" xr:uid="{00000000-0005-0000-0000-00002E4D0000}"/>
    <cellStyle name="输入 3 3 2 2 3 3" xfId="5660" xr:uid="{00000000-0005-0000-0000-00002F4D0000}"/>
    <cellStyle name="输入 3 3 2 2 3 3 2" xfId="13666" xr:uid="{00000000-0005-0000-0000-0000304D0000}"/>
    <cellStyle name="输入 3 3 2 2 3 3 3" xfId="16726" xr:uid="{00000000-0005-0000-0000-0000314D0000}"/>
    <cellStyle name="输入 3 3 2 2 3 3 4" xfId="21345" xr:uid="{00000000-0005-0000-0000-0000324D0000}"/>
    <cellStyle name="输入 3 3 2 2 3 4" xfId="8365" xr:uid="{00000000-0005-0000-0000-0000334D0000}"/>
    <cellStyle name="输入 3 3 2 2 3 4 2" xfId="15333" xr:uid="{00000000-0005-0000-0000-0000344D0000}"/>
    <cellStyle name="输入 3 3 2 2 3 4 3" xfId="17500" xr:uid="{00000000-0005-0000-0000-0000354D0000}"/>
    <cellStyle name="输入 3 3 2 2 3 4 4" xfId="21333" xr:uid="{00000000-0005-0000-0000-0000364D0000}"/>
    <cellStyle name="输入 3 3 2 2 3 5" xfId="9194" xr:uid="{00000000-0005-0000-0000-0000374D0000}"/>
    <cellStyle name="输入 3 3 2 2 3 5 2" xfId="16005" xr:uid="{00000000-0005-0000-0000-0000384D0000}"/>
    <cellStyle name="输入 3 3 2 2 3 5 3" xfId="18096" xr:uid="{00000000-0005-0000-0000-0000394D0000}"/>
    <cellStyle name="输入 3 3 2 2 3 5 4" xfId="19557" xr:uid="{00000000-0005-0000-0000-00003A4D0000}"/>
    <cellStyle name="输入 3 3 2 2 3 6" xfId="11325" xr:uid="{00000000-0005-0000-0000-00003B4D0000}"/>
    <cellStyle name="输入 3 3 2 2 3 7" xfId="10165" xr:uid="{00000000-0005-0000-0000-00003C4D0000}"/>
    <cellStyle name="输入 3 3 2 2 3 8" xfId="19849" xr:uid="{00000000-0005-0000-0000-00003D4D0000}"/>
    <cellStyle name="输入 3 3 2 2 4" xfId="3022" xr:uid="{00000000-0005-0000-0000-00003E4D0000}"/>
    <cellStyle name="输入 3 3 2 2 4 2" xfId="11759" xr:uid="{00000000-0005-0000-0000-00003F4D0000}"/>
    <cellStyle name="输入 3 3 2 2 4 3" xfId="15121" xr:uid="{00000000-0005-0000-0000-0000404D0000}"/>
    <cellStyle name="输入 3 3 2 2 4 4" xfId="19079" xr:uid="{00000000-0005-0000-0000-0000414D0000}"/>
    <cellStyle name="输入 3 3 2 2 5" xfId="4612" xr:uid="{00000000-0005-0000-0000-0000424D0000}"/>
    <cellStyle name="输入 3 3 2 2 5 2" xfId="12926" xr:uid="{00000000-0005-0000-0000-0000434D0000}"/>
    <cellStyle name="输入 3 3 2 2 5 3" xfId="13356" xr:uid="{00000000-0005-0000-0000-0000444D0000}"/>
    <cellStyle name="输入 3 3 2 2 5 4" xfId="20130" xr:uid="{00000000-0005-0000-0000-0000454D0000}"/>
    <cellStyle name="输入 3 3 2 2 6" xfId="6731" xr:uid="{00000000-0005-0000-0000-0000464D0000}"/>
    <cellStyle name="输入 3 3 2 2 6 2" xfId="14374" xr:uid="{00000000-0005-0000-0000-0000474D0000}"/>
    <cellStyle name="输入 3 3 2 2 6 3" xfId="17100" xr:uid="{00000000-0005-0000-0000-0000484D0000}"/>
    <cellStyle name="输入 3 3 2 2 6 4" xfId="22106" xr:uid="{00000000-0005-0000-0000-0000494D0000}"/>
    <cellStyle name="输入 3 3 2 2 7" xfId="10336" xr:uid="{00000000-0005-0000-0000-00004A4D0000}"/>
    <cellStyle name="输入 3 3 2 2 8" xfId="12030" xr:uid="{00000000-0005-0000-0000-00004B4D0000}"/>
    <cellStyle name="输入 3 3 2 2 9" xfId="21764" xr:uid="{00000000-0005-0000-0000-00004C4D0000}"/>
    <cellStyle name="输入 3 3 2 3" xfId="1123" xr:uid="{00000000-0005-0000-0000-00004D4D0000}"/>
    <cellStyle name="输入 3 3 2 3 2" xfId="1337" xr:uid="{00000000-0005-0000-0000-00004E4D0000}"/>
    <cellStyle name="输入 3 3 2 3 2 2" xfId="2514" xr:uid="{00000000-0005-0000-0000-00004F4D0000}"/>
    <cellStyle name="输入 3 3 2 3 2 2 2" xfId="4073" xr:uid="{00000000-0005-0000-0000-0000504D0000}"/>
    <cellStyle name="输入 3 3 2 3 2 2 2 2" xfId="12477" xr:uid="{00000000-0005-0000-0000-0000514D0000}"/>
    <cellStyle name="输入 3 3 2 3 2 2 2 3" xfId="11003" xr:uid="{00000000-0005-0000-0000-0000524D0000}"/>
    <cellStyle name="输入 3 3 2 3 2 2 2 4" xfId="21192" xr:uid="{00000000-0005-0000-0000-0000534D0000}"/>
    <cellStyle name="输入 3 3 2 3 2 2 3" xfId="5663" xr:uid="{00000000-0005-0000-0000-0000544D0000}"/>
    <cellStyle name="输入 3 3 2 3 2 2 3 2" xfId="13669" xr:uid="{00000000-0005-0000-0000-0000554D0000}"/>
    <cellStyle name="输入 3 3 2 3 2 2 3 3" xfId="16729" xr:uid="{00000000-0005-0000-0000-0000564D0000}"/>
    <cellStyle name="输入 3 3 2 3 2 2 3 4" xfId="18877" xr:uid="{00000000-0005-0000-0000-0000574D0000}"/>
    <cellStyle name="输入 3 3 2 3 2 2 4" xfId="8368" xr:uid="{00000000-0005-0000-0000-0000584D0000}"/>
    <cellStyle name="输入 3 3 2 3 2 2 4 2" xfId="15336" xr:uid="{00000000-0005-0000-0000-0000594D0000}"/>
    <cellStyle name="输入 3 3 2 3 2 2 4 3" xfId="17503" xr:uid="{00000000-0005-0000-0000-00005A4D0000}"/>
    <cellStyle name="输入 3 3 2 3 2 2 4 4" xfId="20351" xr:uid="{00000000-0005-0000-0000-00005B4D0000}"/>
    <cellStyle name="输入 3 3 2 3 2 2 5" xfId="9197" xr:uid="{00000000-0005-0000-0000-00005C4D0000}"/>
    <cellStyle name="输入 3 3 2 3 2 2 5 2" xfId="16008" xr:uid="{00000000-0005-0000-0000-00005D4D0000}"/>
    <cellStyle name="输入 3 3 2 3 2 2 5 3" xfId="18099" xr:uid="{00000000-0005-0000-0000-00005E4D0000}"/>
    <cellStyle name="输入 3 3 2 3 2 2 5 4" xfId="21990" xr:uid="{00000000-0005-0000-0000-00005F4D0000}"/>
    <cellStyle name="输入 3 3 2 3 2 2 6" xfId="11328" xr:uid="{00000000-0005-0000-0000-0000604D0000}"/>
    <cellStyle name="输入 3 3 2 3 2 2 7" xfId="14205" xr:uid="{00000000-0005-0000-0000-0000614D0000}"/>
    <cellStyle name="输入 3 3 2 3 2 2 8" xfId="21134" xr:uid="{00000000-0005-0000-0000-0000624D0000}"/>
    <cellStyle name="输入 3 3 2 3 2 3" xfId="3323" xr:uid="{00000000-0005-0000-0000-0000634D0000}"/>
    <cellStyle name="输入 3 3 2 3 2 3 2" xfId="11992" xr:uid="{00000000-0005-0000-0000-0000644D0000}"/>
    <cellStyle name="输入 3 3 2 3 2 3 3" xfId="15617" xr:uid="{00000000-0005-0000-0000-0000654D0000}"/>
    <cellStyle name="输入 3 3 2 3 2 3 4" xfId="21908" xr:uid="{00000000-0005-0000-0000-0000664D0000}"/>
    <cellStyle name="输入 3 3 2 3 2 4" xfId="4913" xr:uid="{00000000-0005-0000-0000-0000674D0000}"/>
    <cellStyle name="输入 3 3 2 3 2 4 2" xfId="13157" xr:uid="{00000000-0005-0000-0000-0000684D0000}"/>
    <cellStyle name="输入 3 3 2 3 2 4 3" xfId="10926" xr:uid="{00000000-0005-0000-0000-0000694D0000}"/>
    <cellStyle name="输入 3 3 2 3 2 4 4" xfId="21906" xr:uid="{00000000-0005-0000-0000-00006A4D0000}"/>
    <cellStyle name="输入 3 3 2 3 2 5" xfId="7254" xr:uid="{00000000-0005-0000-0000-00006B4D0000}"/>
    <cellStyle name="输入 3 3 2 3 2 5 2" xfId="14702" xr:uid="{00000000-0005-0000-0000-00006C4D0000}"/>
    <cellStyle name="输入 3 3 2 3 2 5 3" xfId="17228" xr:uid="{00000000-0005-0000-0000-00006D4D0000}"/>
    <cellStyle name="输入 3 3 2 3 2 5 4" xfId="21546" xr:uid="{00000000-0005-0000-0000-00006E4D0000}"/>
    <cellStyle name="输入 3 3 2 3 2 6" xfId="10669" xr:uid="{00000000-0005-0000-0000-00006F4D0000}"/>
    <cellStyle name="输入 3 3 2 3 2 7" xfId="14919" xr:uid="{00000000-0005-0000-0000-0000704D0000}"/>
    <cellStyle name="输入 3 3 2 3 2 8" xfId="20795" xr:uid="{00000000-0005-0000-0000-0000714D0000}"/>
    <cellStyle name="输入 3 3 2 3 3" xfId="2513" xr:uid="{00000000-0005-0000-0000-0000724D0000}"/>
    <cellStyle name="输入 3 3 2 3 3 2" xfId="4072" xr:uid="{00000000-0005-0000-0000-0000734D0000}"/>
    <cellStyle name="输入 3 3 2 3 3 2 2" xfId="12476" xr:uid="{00000000-0005-0000-0000-0000744D0000}"/>
    <cellStyle name="输入 3 3 2 3 3 2 3" xfId="12250" xr:uid="{00000000-0005-0000-0000-0000754D0000}"/>
    <cellStyle name="输入 3 3 2 3 3 2 4" xfId="22336" xr:uid="{00000000-0005-0000-0000-0000764D0000}"/>
    <cellStyle name="输入 3 3 2 3 3 3" xfId="5662" xr:uid="{00000000-0005-0000-0000-0000774D0000}"/>
    <cellStyle name="输入 3 3 2 3 3 3 2" xfId="13668" xr:uid="{00000000-0005-0000-0000-0000784D0000}"/>
    <cellStyle name="输入 3 3 2 3 3 3 3" xfId="16728" xr:uid="{00000000-0005-0000-0000-0000794D0000}"/>
    <cellStyle name="输入 3 3 2 3 3 3 4" xfId="21344" xr:uid="{00000000-0005-0000-0000-00007A4D0000}"/>
    <cellStyle name="输入 3 3 2 3 3 4" xfId="8367" xr:uid="{00000000-0005-0000-0000-00007B4D0000}"/>
    <cellStyle name="输入 3 3 2 3 3 4 2" xfId="15335" xr:uid="{00000000-0005-0000-0000-00007C4D0000}"/>
    <cellStyle name="输入 3 3 2 3 3 4 3" xfId="17502" xr:uid="{00000000-0005-0000-0000-00007D4D0000}"/>
    <cellStyle name="输入 3 3 2 3 3 4 4" xfId="20991" xr:uid="{00000000-0005-0000-0000-00007E4D0000}"/>
    <cellStyle name="输入 3 3 2 3 3 5" xfId="9196" xr:uid="{00000000-0005-0000-0000-00007F4D0000}"/>
    <cellStyle name="输入 3 3 2 3 3 5 2" xfId="16007" xr:uid="{00000000-0005-0000-0000-0000804D0000}"/>
    <cellStyle name="输入 3 3 2 3 3 5 3" xfId="18098" xr:uid="{00000000-0005-0000-0000-0000814D0000}"/>
    <cellStyle name="输入 3 3 2 3 3 5 4" xfId="21390" xr:uid="{00000000-0005-0000-0000-0000824D0000}"/>
    <cellStyle name="输入 3 3 2 3 3 6" xfId="11327" xr:uid="{00000000-0005-0000-0000-0000834D0000}"/>
    <cellStyle name="输入 3 3 2 3 3 7" xfId="10160" xr:uid="{00000000-0005-0000-0000-0000844D0000}"/>
    <cellStyle name="输入 3 3 2 3 3 8" xfId="22277" xr:uid="{00000000-0005-0000-0000-0000854D0000}"/>
    <cellStyle name="输入 3 3 2 3 4" xfId="3193" xr:uid="{00000000-0005-0000-0000-0000864D0000}"/>
    <cellStyle name="输入 3 3 2 3 4 2" xfId="11907" xr:uid="{00000000-0005-0000-0000-0000874D0000}"/>
    <cellStyle name="输入 3 3 2 3 4 3" xfId="14183" xr:uid="{00000000-0005-0000-0000-0000884D0000}"/>
    <cellStyle name="输入 3 3 2 3 4 4" xfId="21793" xr:uid="{00000000-0005-0000-0000-0000894D0000}"/>
    <cellStyle name="输入 3 3 2 3 5" xfId="4783" xr:uid="{00000000-0005-0000-0000-00008A4D0000}"/>
    <cellStyle name="输入 3 3 2 3 5 2" xfId="13072" xr:uid="{00000000-0005-0000-0000-00008B4D0000}"/>
    <cellStyle name="输入 3 3 2 3 5 3" xfId="13347" xr:uid="{00000000-0005-0000-0000-00008C4D0000}"/>
    <cellStyle name="输入 3 3 2 3 5 4" xfId="22215" xr:uid="{00000000-0005-0000-0000-00008D4D0000}"/>
    <cellStyle name="输入 3 3 2 3 6" xfId="7043" xr:uid="{00000000-0005-0000-0000-00008E4D0000}"/>
    <cellStyle name="输入 3 3 2 3 6 2" xfId="14585" xr:uid="{00000000-0005-0000-0000-00008F4D0000}"/>
    <cellStyle name="输入 3 3 2 3 6 3" xfId="17165" xr:uid="{00000000-0005-0000-0000-0000904D0000}"/>
    <cellStyle name="输入 3 3 2 3 6 4" xfId="20383" xr:uid="{00000000-0005-0000-0000-0000914D0000}"/>
    <cellStyle name="输入 3 3 2 3 7" xfId="10550" xr:uid="{00000000-0005-0000-0000-0000924D0000}"/>
    <cellStyle name="输入 3 3 2 3 8" xfId="14905" xr:uid="{00000000-0005-0000-0000-0000934D0000}"/>
    <cellStyle name="输入 3 3 2 3 9" xfId="19882" xr:uid="{00000000-0005-0000-0000-0000944D0000}"/>
    <cellStyle name="输入 3 3 2 4" xfId="1335" xr:uid="{00000000-0005-0000-0000-0000954D0000}"/>
    <cellStyle name="输入 3 3 2 4 2" xfId="2515" xr:uid="{00000000-0005-0000-0000-0000964D0000}"/>
    <cellStyle name="输入 3 3 2 4 2 2" xfId="4074" xr:uid="{00000000-0005-0000-0000-0000974D0000}"/>
    <cellStyle name="输入 3 3 2 4 2 2 2" xfId="12478" xr:uid="{00000000-0005-0000-0000-0000984D0000}"/>
    <cellStyle name="输入 3 3 2 4 2 2 3" xfId="10571" xr:uid="{00000000-0005-0000-0000-0000994D0000}"/>
    <cellStyle name="输入 3 3 2 4 2 2 4" xfId="20551" xr:uid="{00000000-0005-0000-0000-00009A4D0000}"/>
    <cellStyle name="输入 3 3 2 4 2 3" xfId="5664" xr:uid="{00000000-0005-0000-0000-00009B4D0000}"/>
    <cellStyle name="输入 3 3 2 4 2 3 2" xfId="13670" xr:uid="{00000000-0005-0000-0000-00009C4D0000}"/>
    <cellStyle name="输入 3 3 2 4 2 3 3" xfId="16730" xr:uid="{00000000-0005-0000-0000-00009D4D0000}"/>
    <cellStyle name="输入 3 3 2 4 2 3 4" xfId="21343" xr:uid="{00000000-0005-0000-0000-00009E4D0000}"/>
    <cellStyle name="输入 3 3 2 4 2 4" xfId="8369" xr:uid="{00000000-0005-0000-0000-00009F4D0000}"/>
    <cellStyle name="输入 3 3 2 4 2 4 2" xfId="15337" xr:uid="{00000000-0005-0000-0000-0000A04D0000}"/>
    <cellStyle name="输入 3 3 2 4 2 4 3" xfId="17504" xr:uid="{00000000-0005-0000-0000-0000A14D0000}"/>
    <cellStyle name="输入 3 3 2 4 2 4 4" xfId="19638" xr:uid="{00000000-0005-0000-0000-0000A24D0000}"/>
    <cellStyle name="输入 3 3 2 4 2 5" xfId="9198" xr:uid="{00000000-0005-0000-0000-0000A34D0000}"/>
    <cellStyle name="输入 3 3 2 4 2 5 2" xfId="16009" xr:uid="{00000000-0005-0000-0000-0000A44D0000}"/>
    <cellStyle name="输入 3 3 2 4 2 5 3" xfId="18100" xr:uid="{00000000-0005-0000-0000-0000A54D0000}"/>
    <cellStyle name="输入 3 3 2 4 2 5 4" xfId="20909" xr:uid="{00000000-0005-0000-0000-0000A64D0000}"/>
    <cellStyle name="输入 3 3 2 4 2 6" xfId="11329" xr:uid="{00000000-0005-0000-0000-0000A74D0000}"/>
    <cellStyle name="输入 3 3 2 4 2 7" xfId="14209" xr:uid="{00000000-0005-0000-0000-0000A84D0000}"/>
    <cellStyle name="输入 3 3 2 4 2 8" xfId="20492" xr:uid="{00000000-0005-0000-0000-0000A94D0000}"/>
    <cellStyle name="输入 3 3 2 4 3" xfId="3321" xr:uid="{00000000-0005-0000-0000-0000AA4D0000}"/>
    <cellStyle name="输入 3 3 2 4 3 2" xfId="11990" xr:uid="{00000000-0005-0000-0000-0000AB4D0000}"/>
    <cellStyle name="输入 3 3 2 4 3 3" xfId="11041" xr:uid="{00000000-0005-0000-0000-0000AC4D0000}"/>
    <cellStyle name="输入 3 3 2 4 3 4" xfId="20571" xr:uid="{00000000-0005-0000-0000-0000AD4D0000}"/>
    <cellStyle name="输入 3 3 2 4 4" xfId="4911" xr:uid="{00000000-0005-0000-0000-0000AE4D0000}"/>
    <cellStyle name="输入 3 3 2 4 4 2" xfId="13155" xr:uid="{00000000-0005-0000-0000-0000AF4D0000}"/>
    <cellStyle name="输入 3 3 2 4 4 3" xfId="13339" xr:uid="{00000000-0005-0000-0000-0000B04D0000}"/>
    <cellStyle name="输入 3 3 2 4 4 4" xfId="21356" xr:uid="{00000000-0005-0000-0000-0000B14D0000}"/>
    <cellStyle name="输入 3 3 2 4 5" xfId="7252" xr:uid="{00000000-0005-0000-0000-0000B24D0000}"/>
    <cellStyle name="输入 3 3 2 4 5 2" xfId="14700" xr:uid="{00000000-0005-0000-0000-0000B34D0000}"/>
    <cellStyle name="输入 3 3 2 4 5 3" xfId="17226" xr:uid="{00000000-0005-0000-0000-0000B44D0000}"/>
    <cellStyle name="输入 3 3 2 4 5 4" xfId="19212" xr:uid="{00000000-0005-0000-0000-0000B54D0000}"/>
    <cellStyle name="输入 3 3 2 4 6" xfId="10667" xr:uid="{00000000-0005-0000-0000-0000B64D0000}"/>
    <cellStyle name="输入 3 3 2 4 7" xfId="10106" xr:uid="{00000000-0005-0000-0000-0000B74D0000}"/>
    <cellStyle name="输入 3 3 2 4 8" xfId="19867" xr:uid="{00000000-0005-0000-0000-0000B84D0000}"/>
    <cellStyle name="输入 3 3 2 5" xfId="2510" xr:uid="{00000000-0005-0000-0000-0000B94D0000}"/>
    <cellStyle name="输入 3 3 2 5 2" xfId="4069" xr:uid="{00000000-0005-0000-0000-0000BA4D0000}"/>
    <cellStyle name="输入 3 3 2 5 2 2" xfId="12473" xr:uid="{00000000-0005-0000-0000-0000BB4D0000}"/>
    <cellStyle name="输入 3 3 2 5 2 3" xfId="11923" xr:uid="{00000000-0005-0000-0000-0000BC4D0000}"/>
    <cellStyle name="输入 3 3 2 5 2 4" xfId="19915" xr:uid="{00000000-0005-0000-0000-0000BD4D0000}"/>
    <cellStyle name="输入 3 3 2 5 3" xfId="5659" xr:uid="{00000000-0005-0000-0000-0000BE4D0000}"/>
    <cellStyle name="输入 3 3 2 5 3 2" xfId="13665" xr:uid="{00000000-0005-0000-0000-0000BF4D0000}"/>
    <cellStyle name="输入 3 3 2 5 3 3" xfId="16725" xr:uid="{00000000-0005-0000-0000-0000C04D0000}"/>
    <cellStyle name="输入 3 3 2 5 3 4" xfId="18824" xr:uid="{00000000-0005-0000-0000-0000C14D0000}"/>
    <cellStyle name="输入 3 3 2 5 4" xfId="8364" xr:uid="{00000000-0005-0000-0000-0000C24D0000}"/>
    <cellStyle name="输入 3 3 2 5 4 2" xfId="15332" xr:uid="{00000000-0005-0000-0000-0000C34D0000}"/>
    <cellStyle name="输入 3 3 2 5 4 3" xfId="17499" xr:uid="{00000000-0005-0000-0000-0000C44D0000}"/>
    <cellStyle name="输入 3 3 2 5 4 4" xfId="18858" xr:uid="{00000000-0005-0000-0000-0000C54D0000}"/>
    <cellStyle name="输入 3 3 2 5 5" xfId="9193" xr:uid="{00000000-0005-0000-0000-0000C64D0000}"/>
    <cellStyle name="输入 3 3 2 5 5 2" xfId="16004" xr:uid="{00000000-0005-0000-0000-0000C74D0000}"/>
    <cellStyle name="输入 3 3 2 5 5 3" xfId="18095" xr:uid="{00000000-0005-0000-0000-0000C84D0000}"/>
    <cellStyle name="输入 3 3 2 5 5 4" xfId="20268" xr:uid="{00000000-0005-0000-0000-0000C94D0000}"/>
    <cellStyle name="输入 3 3 2 5 6" xfId="11324" xr:uid="{00000000-0005-0000-0000-0000CA4D0000}"/>
    <cellStyle name="输入 3 3 2 5 7" xfId="14216" xr:uid="{00000000-0005-0000-0000-0000CB4D0000}"/>
    <cellStyle name="输入 3 3 2 5 8" xfId="20487" xr:uid="{00000000-0005-0000-0000-0000CC4D0000}"/>
    <cellStyle name="输入 3 3 2 6" xfId="2951" xr:uid="{00000000-0005-0000-0000-0000CD4D0000}"/>
    <cellStyle name="输入 3 3 2 6 2" xfId="11688" xr:uid="{00000000-0005-0000-0000-0000CE4D0000}"/>
    <cellStyle name="输入 3 3 2 6 3" xfId="11118" xr:uid="{00000000-0005-0000-0000-0000CF4D0000}"/>
    <cellStyle name="输入 3 3 2 6 4" xfId="20842" xr:uid="{00000000-0005-0000-0000-0000D04D0000}"/>
    <cellStyle name="输入 3 3 2 7" xfId="4541" xr:uid="{00000000-0005-0000-0000-0000D14D0000}"/>
    <cellStyle name="输入 3 3 2 7 2" xfId="12855" xr:uid="{00000000-0005-0000-0000-0000D24D0000}"/>
    <cellStyle name="输入 3 3 2 7 3" xfId="14835" xr:uid="{00000000-0005-0000-0000-0000D34D0000}"/>
    <cellStyle name="输入 3 3 2 7 4" xfId="22232" xr:uid="{00000000-0005-0000-0000-0000D44D0000}"/>
    <cellStyle name="输入 3 3 2 8" xfId="6652" xr:uid="{00000000-0005-0000-0000-0000D54D0000}"/>
    <cellStyle name="输入 3 3 2 8 2" xfId="14304" xr:uid="{00000000-0005-0000-0000-0000D64D0000}"/>
    <cellStyle name="输入 3 3 2 8 3" xfId="17042" xr:uid="{00000000-0005-0000-0000-0000D74D0000}"/>
    <cellStyle name="输入 3 3 2 8 4" xfId="21035" xr:uid="{00000000-0005-0000-0000-0000D84D0000}"/>
    <cellStyle name="输入 3 3 2 9" xfId="8821" xr:uid="{00000000-0005-0000-0000-0000D94D0000}"/>
    <cellStyle name="输入 3 3 2 9 2" xfId="15662" xr:uid="{00000000-0005-0000-0000-0000DA4D0000}"/>
    <cellStyle name="输入 3 3 2 9 3" xfId="17834" xr:uid="{00000000-0005-0000-0000-0000DB4D0000}"/>
    <cellStyle name="输入 3 3 2 9 4" xfId="19393" xr:uid="{00000000-0005-0000-0000-0000DC4D0000}"/>
    <cellStyle name="输入 3 3 3" xfId="738" xr:uid="{00000000-0005-0000-0000-0000DD4D0000}"/>
    <cellStyle name="输入 3 3 3 2" xfId="1338" xr:uid="{00000000-0005-0000-0000-0000DE4D0000}"/>
    <cellStyle name="输入 3 3 3 2 2" xfId="2517" xr:uid="{00000000-0005-0000-0000-0000DF4D0000}"/>
    <cellStyle name="输入 3 3 3 2 2 2" xfId="4076" xr:uid="{00000000-0005-0000-0000-0000E04D0000}"/>
    <cellStyle name="输入 3 3 3 2 2 2 2" xfId="12480" xr:uid="{00000000-0005-0000-0000-0000E14D0000}"/>
    <cellStyle name="输入 3 3 3 2 2 2 3" xfId="15030" xr:uid="{00000000-0005-0000-0000-0000E24D0000}"/>
    <cellStyle name="输入 3 3 3 2 2 2 4" xfId="19407" xr:uid="{00000000-0005-0000-0000-0000E34D0000}"/>
    <cellStyle name="输入 3 3 3 2 2 3" xfId="5666" xr:uid="{00000000-0005-0000-0000-0000E44D0000}"/>
    <cellStyle name="输入 3 3 3 2 2 3 2" xfId="13672" xr:uid="{00000000-0005-0000-0000-0000E54D0000}"/>
    <cellStyle name="输入 3 3 3 2 2 3 3" xfId="16732" xr:uid="{00000000-0005-0000-0000-0000E64D0000}"/>
    <cellStyle name="输入 3 3 3 2 2 3 4" xfId="21342" xr:uid="{00000000-0005-0000-0000-0000E74D0000}"/>
    <cellStyle name="输入 3 3 3 2 2 4" xfId="8371" xr:uid="{00000000-0005-0000-0000-0000E84D0000}"/>
    <cellStyle name="输入 3 3 3 2 2 4 2" xfId="15339" xr:uid="{00000000-0005-0000-0000-0000E94D0000}"/>
    <cellStyle name="输入 3 3 3 2 2 4 3" xfId="17506" xr:uid="{00000000-0005-0000-0000-0000EA4D0000}"/>
    <cellStyle name="输入 3 3 3 2 2 4 4" xfId="22077" xr:uid="{00000000-0005-0000-0000-0000EB4D0000}"/>
    <cellStyle name="输入 3 3 3 2 2 5" xfId="9200" xr:uid="{00000000-0005-0000-0000-0000EC4D0000}"/>
    <cellStyle name="输入 3 3 3 2 2 5 2" xfId="16011" xr:uid="{00000000-0005-0000-0000-0000ED4D0000}"/>
    <cellStyle name="输入 3 3 3 2 2 5 3" xfId="18102" xr:uid="{00000000-0005-0000-0000-0000EE4D0000}"/>
    <cellStyle name="输入 3 3 3 2 2 5 4" xfId="19555" xr:uid="{00000000-0005-0000-0000-0000EF4D0000}"/>
    <cellStyle name="输入 3 3 3 2 2 6" xfId="11331" xr:uid="{00000000-0005-0000-0000-0000F04D0000}"/>
    <cellStyle name="输入 3 3 3 2 2 7" xfId="10152" xr:uid="{00000000-0005-0000-0000-0000F14D0000}"/>
    <cellStyle name="输入 3 3 3 2 2 8" xfId="19475" xr:uid="{00000000-0005-0000-0000-0000F24D0000}"/>
    <cellStyle name="输入 3 3 3 2 3" xfId="3324" xr:uid="{00000000-0005-0000-0000-0000F34D0000}"/>
    <cellStyle name="输入 3 3 3 2 3 2" xfId="11993" xr:uid="{00000000-0005-0000-0000-0000F44D0000}"/>
    <cellStyle name="输入 3 3 3 2 3 3" xfId="11042" xr:uid="{00000000-0005-0000-0000-0000F54D0000}"/>
    <cellStyle name="输入 3 3 3 2 3 4" xfId="20850" xr:uid="{00000000-0005-0000-0000-0000F64D0000}"/>
    <cellStyle name="输入 3 3 3 2 4" xfId="4914" xr:uid="{00000000-0005-0000-0000-0000F74D0000}"/>
    <cellStyle name="输入 3 3 3 2 4 2" xfId="13158" xr:uid="{00000000-0005-0000-0000-0000F84D0000}"/>
    <cellStyle name="输入 3 3 3 2 4 3" xfId="10581" xr:uid="{00000000-0005-0000-0000-0000F94D0000}"/>
    <cellStyle name="输入 3 3 3 2 4 4" xfId="22209" xr:uid="{00000000-0005-0000-0000-0000FA4D0000}"/>
    <cellStyle name="输入 3 3 3 2 5" xfId="7255" xr:uid="{00000000-0005-0000-0000-0000FB4D0000}"/>
    <cellStyle name="输入 3 3 3 2 5 2" xfId="14703" xr:uid="{00000000-0005-0000-0000-0000FC4D0000}"/>
    <cellStyle name="输入 3 3 3 2 5 3" xfId="17229" xr:uid="{00000000-0005-0000-0000-0000FD4D0000}"/>
    <cellStyle name="输入 3 3 3 2 5 4" xfId="22717" xr:uid="{00000000-0005-0000-0000-0000FE4D0000}"/>
    <cellStyle name="输入 3 3 3 2 6" xfId="10670" xr:uid="{00000000-0005-0000-0000-0000FF4D0000}"/>
    <cellStyle name="输入 3 3 3 2 7" xfId="15247" xr:uid="{00000000-0005-0000-0000-0000004E0000}"/>
    <cellStyle name="输入 3 3 3 2 8" xfId="20151" xr:uid="{00000000-0005-0000-0000-0000014E0000}"/>
    <cellStyle name="输入 3 3 3 3" xfId="2516" xr:uid="{00000000-0005-0000-0000-0000024E0000}"/>
    <cellStyle name="输入 3 3 3 3 2" xfId="4075" xr:uid="{00000000-0005-0000-0000-0000034E0000}"/>
    <cellStyle name="输入 3 3 3 3 2 2" xfId="12479" xr:uid="{00000000-0005-0000-0000-0000044E0000}"/>
    <cellStyle name="输入 3 3 3 3 2 3" xfId="14138" xr:uid="{00000000-0005-0000-0000-0000054E0000}"/>
    <cellStyle name="输入 3 3 3 3 2 4" xfId="19914" xr:uid="{00000000-0005-0000-0000-0000064E0000}"/>
    <cellStyle name="输入 3 3 3 3 3" xfId="5665" xr:uid="{00000000-0005-0000-0000-0000074E0000}"/>
    <cellStyle name="输入 3 3 3 3 3 2" xfId="13671" xr:uid="{00000000-0005-0000-0000-0000084E0000}"/>
    <cellStyle name="输入 3 3 3 3 3 3" xfId="16731" xr:uid="{00000000-0005-0000-0000-0000094E0000}"/>
    <cellStyle name="输入 3 3 3 3 3 4" xfId="18876" xr:uid="{00000000-0005-0000-0000-00000A4E0000}"/>
    <cellStyle name="输入 3 3 3 3 4" xfId="8370" xr:uid="{00000000-0005-0000-0000-00000B4E0000}"/>
    <cellStyle name="输入 3 3 3 3 4 2" xfId="15338" xr:uid="{00000000-0005-0000-0000-00000C4E0000}"/>
    <cellStyle name="输入 3 3 3 3 4 3" xfId="17505" xr:uid="{00000000-0005-0000-0000-00000D4E0000}"/>
    <cellStyle name="输入 3 3 3 3 4 4" xfId="21857" xr:uid="{00000000-0005-0000-0000-00000E4E0000}"/>
    <cellStyle name="输入 3 3 3 3 5" xfId="9199" xr:uid="{00000000-0005-0000-0000-00000F4E0000}"/>
    <cellStyle name="输入 3 3 3 3 5 2" xfId="16010" xr:uid="{00000000-0005-0000-0000-0000104E0000}"/>
    <cellStyle name="输入 3 3 3 3 5 3" xfId="18101" xr:uid="{00000000-0005-0000-0000-0000114E0000}"/>
    <cellStyle name="输入 3 3 3 3 5 4" xfId="20266" xr:uid="{00000000-0005-0000-0000-0000124E0000}"/>
    <cellStyle name="输入 3 3 3 3 6" xfId="11330" xr:uid="{00000000-0005-0000-0000-0000134E0000}"/>
    <cellStyle name="输入 3 3 3 3 7" xfId="10156" xr:uid="{00000000-0005-0000-0000-0000144E0000}"/>
    <cellStyle name="输入 3 3 3 3 8" xfId="19854" xr:uid="{00000000-0005-0000-0000-0000154E0000}"/>
    <cellStyle name="输入 3 3 3 4" xfId="2985" xr:uid="{00000000-0005-0000-0000-0000164E0000}"/>
    <cellStyle name="输入 3 3 3 4 2" xfId="11722" xr:uid="{00000000-0005-0000-0000-0000174E0000}"/>
    <cellStyle name="输入 3 3 3 4 3" xfId="10450" xr:uid="{00000000-0005-0000-0000-0000184E0000}"/>
    <cellStyle name="输入 3 3 3 4 4" xfId="19366" xr:uid="{00000000-0005-0000-0000-0000194E0000}"/>
    <cellStyle name="输入 3 3 3 5" xfId="4575" xr:uid="{00000000-0005-0000-0000-00001A4E0000}"/>
    <cellStyle name="输入 3 3 3 5 2" xfId="12889" xr:uid="{00000000-0005-0000-0000-00001B4E0000}"/>
    <cellStyle name="输入 3 3 3 5 3" xfId="14877" xr:uid="{00000000-0005-0000-0000-00001C4E0000}"/>
    <cellStyle name="输入 3 3 3 5 4" xfId="20449" xr:uid="{00000000-0005-0000-0000-00001D4E0000}"/>
    <cellStyle name="输入 3 3 3 6" xfId="6695" xr:uid="{00000000-0005-0000-0000-00001E4E0000}"/>
    <cellStyle name="输入 3 3 3 6 2" xfId="14338" xr:uid="{00000000-0005-0000-0000-00001F4E0000}"/>
    <cellStyle name="输入 3 3 3 6 3" xfId="17066" xr:uid="{00000000-0005-0000-0000-0000204E0000}"/>
    <cellStyle name="输入 3 3 3 6 4" xfId="22569" xr:uid="{00000000-0005-0000-0000-0000214E0000}"/>
    <cellStyle name="输入 3 3 3 7" xfId="10300" xr:uid="{00000000-0005-0000-0000-0000224E0000}"/>
    <cellStyle name="输入 3 3 3 8" xfId="15427" xr:uid="{00000000-0005-0000-0000-0000234E0000}"/>
    <cellStyle name="输入 3 3 3 9" xfId="21766" xr:uid="{00000000-0005-0000-0000-0000244E0000}"/>
    <cellStyle name="输入 3 3 4" xfId="1065" xr:uid="{00000000-0005-0000-0000-0000254E0000}"/>
    <cellStyle name="输入 3 3 4 2" xfId="1339" xr:uid="{00000000-0005-0000-0000-0000264E0000}"/>
    <cellStyle name="输入 3 3 4 2 2" xfId="2519" xr:uid="{00000000-0005-0000-0000-0000274E0000}"/>
    <cellStyle name="输入 3 3 4 2 2 2" xfId="4078" xr:uid="{00000000-0005-0000-0000-0000284E0000}"/>
    <cellStyle name="输入 3 3 4 2 2 2 2" xfId="12482" xr:uid="{00000000-0005-0000-0000-0000294E0000}"/>
    <cellStyle name="输入 3 3 4 2 2 2 3" xfId="12248" xr:uid="{00000000-0005-0000-0000-00002A4E0000}"/>
    <cellStyle name="输入 3 3 4 2 2 2 4" xfId="20816" xr:uid="{00000000-0005-0000-0000-00002B4E0000}"/>
    <cellStyle name="输入 3 3 4 2 2 3" xfId="5668" xr:uid="{00000000-0005-0000-0000-00002C4E0000}"/>
    <cellStyle name="输入 3 3 4 2 2 3 2" xfId="13674" xr:uid="{00000000-0005-0000-0000-00002D4E0000}"/>
    <cellStyle name="输入 3 3 4 2 2 3 3" xfId="16734" xr:uid="{00000000-0005-0000-0000-00002E4E0000}"/>
    <cellStyle name="输入 3 3 4 2 2 3 4" xfId="22148" xr:uid="{00000000-0005-0000-0000-00002F4E0000}"/>
    <cellStyle name="输入 3 3 4 2 2 4" xfId="8373" xr:uid="{00000000-0005-0000-0000-0000304E0000}"/>
    <cellStyle name="输入 3 3 4 2 2 4 2" xfId="15341" xr:uid="{00000000-0005-0000-0000-0000314E0000}"/>
    <cellStyle name="输入 3 3 4 2 2 4 3" xfId="17508" xr:uid="{00000000-0005-0000-0000-0000324E0000}"/>
    <cellStyle name="输入 3 3 4 2 2 4 4" xfId="20356" xr:uid="{00000000-0005-0000-0000-0000334E0000}"/>
    <cellStyle name="输入 3 3 4 2 2 5" xfId="9202" xr:uid="{00000000-0005-0000-0000-0000344E0000}"/>
    <cellStyle name="输入 3 3 4 2 2 5 2" xfId="16013" xr:uid="{00000000-0005-0000-0000-0000354E0000}"/>
    <cellStyle name="输入 3 3 4 2 2 5 3" xfId="18104" xr:uid="{00000000-0005-0000-0000-0000364E0000}"/>
    <cellStyle name="输入 3 3 4 2 2 5 4" xfId="20746" xr:uid="{00000000-0005-0000-0000-0000374E0000}"/>
    <cellStyle name="输入 3 3 4 2 2 6" xfId="11333" xr:uid="{00000000-0005-0000-0000-0000384E0000}"/>
    <cellStyle name="输入 3 3 4 2 2 7" xfId="10123" xr:uid="{00000000-0005-0000-0000-0000394E0000}"/>
    <cellStyle name="输入 3 3 4 2 2 8" xfId="22276" xr:uid="{00000000-0005-0000-0000-00003A4E0000}"/>
    <cellStyle name="输入 3 3 4 2 3" xfId="3325" xr:uid="{00000000-0005-0000-0000-00003B4E0000}"/>
    <cellStyle name="输入 3 3 4 2 3 2" xfId="11994" xr:uid="{00000000-0005-0000-0000-00003C4E0000}"/>
    <cellStyle name="输入 3 3 4 2 3 3" xfId="10446" xr:uid="{00000000-0005-0000-0000-00003D4E0000}"/>
    <cellStyle name="输入 3 3 4 2 3 4" xfId="20205" xr:uid="{00000000-0005-0000-0000-00003E4E0000}"/>
    <cellStyle name="输入 3 3 4 2 4" xfId="4915" xr:uid="{00000000-0005-0000-0000-00003F4E0000}"/>
    <cellStyle name="输入 3 3 4 2 4 2" xfId="13159" xr:uid="{00000000-0005-0000-0000-0000404E0000}"/>
    <cellStyle name="输入 3 3 4 2 4 3" xfId="14126" xr:uid="{00000000-0005-0000-0000-0000414E0000}"/>
    <cellStyle name="输入 3 3 4 2 4 4" xfId="19783" xr:uid="{00000000-0005-0000-0000-0000424E0000}"/>
    <cellStyle name="输入 3 3 4 2 5" xfId="7256" xr:uid="{00000000-0005-0000-0000-0000434E0000}"/>
    <cellStyle name="输入 3 3 4 2 5 2" xfId="14704" xr:uid="{00000000-0005-0000-0000-0000444E0000}"/>
    <cellStyle name="输入 3 3 4 2 5 3" xfId="17230" xr:uid="{00000000-0005-0000-0000-0000454E0000}"/>
    <cellStyle name="输入 3 3 4 2 5 4" xfId="20659" xr:uid="{00000000-0005-0000-0000-0000464E0000}"/>
    <cellStyle name="输入 3 3 4 2 6" xfId="10671" xr:uid="{00000000-0005-0000-0000-0000474E0000}"/>
    <cellStyle name="输入 3 3 4 2 7" xfId="11239" xr:uid="{00000000-0005-0000-0000-0000484E0000}"/>
    <cellStyle name="输入 3 3 4 2 8" xfId="22616" xr:uid="{00000000-0005-0000-0000-0000494E0000}"/>
    <cellStyle name="输入 3 3 4 3" xfId="2518" xr:uid="{00000000-0005-0000-0000-00004A4E0000}"/>
    <cellStyle name="输入 3 3 4 3 2" xfId="4077" xr:uid="{00000000-0005-0000-0000-00004B4E0000}"/>
    <cellStyle name="输入 3 3 4 3 2 2" xfId="12481" xr:uid="{00000000-0005-0000-0000-00004C4E0000}"/>
    <cellStyle name="输入 3 3 4 3 2 3" xfId="13415" xr:uid="{00000000-0005-0000-0000-00004D4E0000}"/>
    <cellStyle name="输入 3 3 4 3 2 4" xfId="21773" xr:uid="{00000000-0005-0000-0000-00004E4E0000}"/>
    <cellStyle name="输入 3 3 4 3 3" xfId="5667" xr:uid="{00000000-0005-0000-0000-00004F4E0000}"/>
    <cellStyle name="输入 3 3 4 3 3 2" xfId="13673" xr:uid="{00000000-0005-0000-0000-0000504E0000}"/>
    <cellStyle name="输入 3 3 4 3 3 3" xfId="16733" xr:uid="{00000000-0005-0000-0000-0000514E0000}"/>
    <cellStyle name="输入 3 3 4 3 3 4" xfId="21933" xr:uid="{00000000-0005-0000-0000-0000524E0000}"/>
    <cellStyle name="输入 3 3 4 3 4" xfId="8372" xr:uid="{00000000-0005-0000-0000-0000534E0000}"/>
    <cellStyle name="输入 3 3 4 3 4 2" xfId="15340" xr:uid="{00000000-0005-0000-0000-0000544E0000}"/>
    <cellStyle name="输入 3 3 4 3 4 3" xfId="17507" xr:uid="{00000000-0005-0000-0000-0000554E0000}"/>
    <cellStyle name="输入 3 3 4 3 4 4" xfId="20996" xr:uid="{00000000-0005-0000-0000-0000564E0000}"/>
    <cellStyle name="输入 3 3 4 3 5" xfId="9201" xr:uid="{00000000-0005-0000-0000-0000574E0000}"/>
    <cellStyle name="输入 3 3 4 3 5 2" xfId="16012" xr:uid="{00000000-0005-0000-0000-0000584E0000}"/>
    <cellStyle name="输入 3 3 4 3 5 3" xfId="18103" xr:uid="{00000000-0005-0000-0000-0000594E0000}"/>
    <cellStyle name="输入 3 3 4 3 5 4" xfId="21677" xr:uid="{00000000-0005-0000-0000-00005A4E0000}"/>
    <cellStyle name="输入 3 3 4 3 6" xfId="11332" xr:uid="{00000000-0005-0000-0000-00005B4E0000}"/>
    <cellStyle name="输入 3 3 4 3 7" xfId="14176" xr:uid="{00000000-0005-0000-0000-00005C4E0000}"/>
    <cellStyle name="输入 3 3 4 3 8" xfId="21843" xr:uid="{00000000-0005-0000-0000-00005D4E0000}"/>
    <cellStyle name="输入 3 3 4 4" xfId="3149" xr:uid="{00000000-0005-0000-0000-00005E4E0000}"/>
    <cellStyle name="输入 3 3 4 4 2" xfId="11864" xr:uid="{00000000-0005-0000-0000-00005F4E0000}"/>
    <cellStyle name="输入 3 3 4 4 3" xfId="9989" xr:uid="{00000000-0005-0000-0000-0000604E0000}"/>
    <cellStyle name="输入 3 3 4 4 4" xfId="22467" xr:uid="{00000000-0005-0000-0000-0000614E0000}"/>
    <cellStyle name="输入 3 3 4 5" xfId="4739" xr:uid="{00000000-0005-0000-0000-0000624E0000}"/>
    <cellStyle name="输入 3 3 4 5 2" xfId="13030" xr:uid="{00000000-0005-0000-0000-0000634E0000}"/>
    <cellStyle name="输入 3 3 4 5 3" xfId="10941" xr:uid="{00000000-0005-0000-0000-0000644E0000}"/>
    <cellStyle name="输入 3 3 4 5 4" xfId="21727" xr:uid="{00000000-0005-0000-0000-0000654E0000}"/>
    <cellStyle name="输入 3 3 4 6" xfId="6990" xr:uid="{00000000-0005-0000-0000-0000664E0000}"/>
    <cellStyle name="输入 3 3 4 6 2" xfId="14542" xr:uid="{00000000-0005-0000-0000-0000674E0000}"/>
    <cellStyle name="输入 3 3 4 6 3" xfId="17131" xr:uid="{00000000-0005-0000-0000-0000684E0000}"/>
    <cellStyle name="输入 3 3 4 6 4" xfId="19673" xr:uid="{00000000-0005-0000-0000-0000694E0000}"/>
    <cellStyle name="输入 3 3 4 7" xfId="10505" xr:uid="{00000000-0005-0000-0000-00006A4E0000}"/>
    <cellStyle name="输入 3 3 4 8" xfId="13595" xr:uid="{00000000-0005-0000-0000-00006B4E0000}"/>
    <cellStyle name="输入 3 3 4 9" xfId="20157" xr:uid="{00000000-0005-0000-0000-00006C4E0000}"/>
    <cellStyle name="输入 3 3 5" xfId="1334" xr:uid="{00000000-0005-0000-0000-00006D4E0000}"/>
    <cellStyle name="输入 3 3 5 2" xfId="2520" xr:uid="{00000000-0005-0000-0000-00006E4E0000}"/>
    <cellStyle name="输入 3 3 5 2 2" xfId="4079" xr:uid="{00000000-0005-0000-0000-00006F4E0000}"/>
    <cellStyle name="输入 3 3 5 2 2 2" xfId="12483" xr:uid="{00000000-0005-0000-0000-0000704E0000}"/>
    <cellStyle name="输入 3 3 5 2 2 3" xfId="11001" xr:uid="{00000000-0005-0000-0000-0000714E0000}"/>
    <cellStyle name="输入 3 3 5 2 2 4" xfId="20173" xr:uid="{00000000-0005-0000-0000-0000724E0000}"/>
    <cellStyle name="输入 3 3 5 2 3" xfId="5669" xr:uid="{00000000-0005-0000-0000-0000734E0000}"/>
    <cellStyle name="输入 3 3 5 2 3 2" xfId="13675" xr:uid="{00000000-0005-0000-0000-0000744E0000}"/>
    <cellStyle name="输入 3 3 5 2 3 3" xfId="16735" xr:uid="{00000000-0005-0000-0000-0000754E0000}"/>
    <cellStyle name="输入 3 3 5 2 3 4" xfId="19717" xr:uid="{00000000-0005-0000-0000-0000764E0000}"/>
    <cellStyle name="输入 3 3 5 2 4" xfId="8374" xr:uid="{00000000-0005-0000-0000-0000774E0000}"/>
    <cellStyle name="输入 3 3 5 2 4 2" xfId="15342" xr:uid="{00000000-0005-0000-0000-0000784E0000}"/>
    <cellStyle name="输入 3 3 5 2 4 3" xfId="17509" xr:uid="{00000000-0005-0000-0000-0000794E0000}"/>
    <cellStyle name="输入 3 3 5 2 4 4" xfId="19643" xr:uid="{00000000-0005-0000-0000-00007A4E0000}"/>
    <cellStyle name="输入 3 3 5 2 5" xfId="9203" xr:uid="{00000000-0005-0000-0000-00007B4E0000}"/>
    <cellStyle name="输入 3 3 5 2 5 2" xfId="16014" xr:uid="{00000000-0005-0000-0000-00007C4E0000}"/>
    <cellStyle name="输入 3 3 5 2 5 3" xfId="18105" xr:uid="{00000000-0005-0000-0000-00007D4E0000}"/>
    <cellStyle name="输入 3 3 5 2 5 4" xfId="20104" xr:uid="{00000000-0005-0000-0000-00007E4E0000}"/>
    <cellStyle name="输入 3 3 5 2 6" xfId="11334" xr:uid="{00000000-0005-0000-0000-00007F4E0000}"/>
    <cellStyle name="输入 3 3 5 2 7" xfId="14181" xr:uid="{00000000-0005-0000-0000-0000804E0000}"/>
    <cellStyle name="输入 3 3 5 2 8" xfId="21133" xr:uid="{00000000-0005-0000-0000-0000814E0000}"/>
    <cellStyle name="输入 3 3 5 3" xfId="3320" xr:uid="{00000000-0005-0000-0000-0000824E0000}"/>
    <cellStyle name="输入 3 3 5 3 2" xfId="11989" xr:uid="{00000000-0005-0000-0000-0000834E0000}"/>
    <cellStyle name="输入 3 3 5 3 3" xfId="15616" xr:uid="{00000000-0005-0000-0000-0000844E0000}"/>
    <cellStyle name="输入 3 3 5 3 4" xfId="21212" xr:uid="{00000000-0005-0000-0000-0000854E0000}"/>
    <cellStyle name="输入 3 3 5 4" xfId="4910" xr:uid="{00000000-0005-0000-0000-0000864E0000}"/>
    <cellStyle name="输入 3 3 5 4 2" xfId="13154" xr:uid="{00000000-0005-0000-0000-0000874E0000}"/>
    <cellStyle name="输入 3 3 5 4 3" xfId="14950" xr:uid="{00000000-0005-0000-0000-0000884E0000}"/>
    <cellStyle name="输入 3 3 5 4 4" xfId="18801" xr:uid="{00000000-0005-0000-0000-0000894E0000}"/>
    <cellStyle name="输入 3 3 5 5" xfId="7251" xr:uid="{00000000-0005-0000-0000-00008A4E0000}"/>
    <cellStyle name="输入 3 3 5 5 2" xfId="14699" xr:uid="{00000000-0005-0000-0000-00008B4E0000}"/>
    <cellStyle name="输入 3 3 5 5 3" xfId="17225" xr:uid="{00000000-0005-0000-0000-00008C4E0000}"/>
    <cellStyle name="输入 3 3 5 5 4" xfId="19192" xr:uid="{00000000-0005-0000-0000-00008D4E0000}"/>
    <cellStyle name="输入 3 3 5 6" xfId="10666" xr:uid="{00000000-0005-0000-0000-00008E4E0000}"/>
    <cellStyle name="输入 3 3 5 7" xfId="10627" xr:uid="{00000000-0005-0000-0000-00008F4E0000}"/>
    <cellStyle name="输入 3 3 5 8" xfId="20504" xr:uid="{00000000-0005-0000-0000-0000904E0000}"/>
    <cellStyle name="输入 3 3 6" xfId="2509" xr:uid="{00000000-0005-0000-0000-0000914E0000}"/>
    <cellStyle name="输入 3 3 6 2" xfId="4068" xr:uid="{00000000-0005-0000-0000-0000924E0000}"/>
    <cellStyle name="输入 3 3 6 2 2" xfId="12472" xr:uid="{00000000-0005-0000-0000-0000934E0000}"/>
    <cellStyle name="输入 3 3 6 2 3" xfId="13088" xr:uid="{00000000-0005-0000-0000-0000944E0000}"/>
    <cellStyle name="输入 3 3 6 2 4" xfId="20552" xr:uid="{00000000-0005-0000-0000-0000954E0000}"/>
    <cellStyle name="输入 3 3 6 3" xfId="5658" xr:uid="{00000000-0005-0000-0000-0000964E0000}"/>
    <cellStyle name="输入 3 3 6 3 2" xfId="13664" xr:uid="{00000000-0005-0000-0000-0000974E0000}"/>
    <cellStyle name="输入 3 3 6 3 3" xfId="16724" xr:uid="{00000000-0005-0000-0000-0000984E0000}"/>
    <cellStyle name="输入 3 3 6 3 4" xfId="21303" xr:uid="{00000000-0005-0000-0000-0000994E0000}"/>
    <cellStyle name="输入 3 3 6 4" xfId="8363" xr:uid="{00000000-0005-0000-0000-00009A4E0000}"/>
    <cellStyle name="输入 3 3 6 4 2" xfId="15331" xr:uid="{00000000-0005-0000-0000-00009B4E0000}"/>
    <cellStyle name="输入 3 3 6 4 3" xfId="17498" xr:uid="{00000000-0005-0000-0000-00009C4E0000}"/>
    <cellStyle name="输入 3 3 6 4 4" xfId="18943" xr:uid="{00000000-0005-0000-0000-00009D4E0000}"/>
    <cellStyle name="输入 3 3 6 5" xfId="9192" xr:uid="{00000000-0005-0000-0000-00009E4E0000}"/>
    <cellStyle name="输入 3 3 6 5 2" xfId="16003" xr:uid="{00000000-0005-0000-0000-00009F4E0000}"/>
    <cellStyle name="输入 3 3 6 5 3" xfId="18094" xr:uid="{00000000-0005-0000-0000-0000A04E0000}"/>
    <cellStyle name="输入 3 3 6 5 4" xfId="20911" xr:uid="{00000000-0005-0000-0000-0000A14E0000}"/>
    <cellStyle name="输入 3 3 6 6" xfId="11323" xr:uid="{00000000-0005-0000-0000-0000A24E0000}"/>
    <cellStyle name="输入 3 3 6 7" xfId="10172" xr:uid="{00000000-0005-0000-0000-0000A34E0000}"/>
    <cellStyle name="输入 3 3 6 8" xfId="21129" xr:uid="{00000000-0005-0000-0000-0000A44E0000}"/>
    <cellStyle name="输入 3 3 7" xfId="2903" xr:uid="{00000000-0005-0000-0000-0000A54E0000}"/>
    <cellStyle name="输入 3 3 7 2" xfId="11640" xr:uid="{00000000-0005-0000-0000-0000A64E0000}"/>
    <cellStyle name="输入 3 3 7 3" xfId="14028" xr:uid="{00000000-0005-0000-0000-0000A74E0000}"/>
    <cellStyle name="输入 3 3 7 4" xfId="21694" xr:uid="{00000000-0005-0000-0000-0000A84E0000}"/>
    <cellStyle name="输入 3 3 8" xfId="4493" xr:uid="{00000000-0005-0000-0000-0000A94E0000}"/>
    <cellStyle name="输入 3 3 8 2" xfId="12808" xr:uid="{00000000-0005-0000-0000-0000AA4E0000}"/>
    <cellStyle name="输入 3 3 8 3" xfId="12203" xr:uid="{00000000-0005-0000-0000-0000AB4E0000}"/>
    <cellStyle name="输入 3 3 8 4" xfId="22244" xr:uid="{00000000-0005-0000-0000-0000AC4E0000}"/>
    <cellStyle name="输入 3 3 9" xfId="6582" xr:uid="{00000000-0005-0000-0000-0000AD4E0000}"/>
    <cellStyle name="输入 3 3 9 2" xfId="14249" xr:uid="{00000000-0005-0000-0000-0000AE4E0000}"/>
    <cellStyle name="输入 3 3 9 3" xfId="17004" xr:uid="{00000000-0005-0000-0000-0000AF4E0000}"/>
    <cellStyle name="输入 3 3 9 4" xfId="18992" xr:uid="{00000000-0005-0000-0000-0000B04E0000}"/>
    <cellStyle name="输入 3 4" xfId="661" xr:uid="{00000000-0005-0000-0000-0000B14E0000}"/>
    <cellStyle name="输入 3 4 10" xfId="10240" xr:uid="{00000000-0005-0000-0000-0000B24E0000}"/>
    <cellStyle name="输入 3 4 11" xfId="11427" xr:uid="{00000000-0005-0000-0000-0000B34E0000}"/>
    <cellStyle name="输入 3 4 12" xfId="20810" xr:uid="{00000000-0005-0000-0000-0000B44E0000}"/>
    <cellStyle name="输入 3 4 2" xfId="761" xr:uid="{00000000-0005-0000-0000-0000B54E0000}"/>
    <cellStyle name="输入 3 4 2 2" xfId="1341" xr:uid="{00000000-0005-0000-0000-0000B64E0000}"/>
    <cellStyle name="输入 3 4 2 2 2" xfId="2523" xr:uid="{00000000-0005-0000-0000-0000B74E0000}"/>
    <cellStyle name="输入 3 4 2 2 2 2" xfId="4082" xr:uid="{00000000-0005-0000-0000-0000B84E0000}"/>
    <cellStyle name="输入 3 4 2 2 2 2 2" xfId="12486" xr:uid="{00000000-0005-0000-0000-0000B94E0000}"/>
    <cellStyle name="输入 3 4 2 2 2 2 3" xfId="11891" xr:uid="{00000000-0005-0000-0000-0000BA4E0000}"/>
    <cellStyle name="输入 3 4 2 2 2 2 4" xfId="20550" xr:uid="{00000000-0005-0000-0000-0000BB4E0000}"/>
    <cellStyle name="输入 3 4 2 2 2 3" xfId="5672" xr:uid="{00000000-0005-0000-0000-0000BC4E0000}"/>
    <cellStyle name="输入 3 4 2 2 2 3 2" xfId="13678" xr:uid="{00000000-0005-0000-0000-0000BD4E0000}"/>
    <cellStyle name="输入 3 4 2 2 2 3 3" xfId="16738" xr:uid="{00000000-0005-0000-0000-0000BE4E0000}"/>
    <cellStyle name="输入 3 4 2 2 2 3 4" xfId="22147" xr:uid="{00000000-0005-0000-0000-0000BF4E0000}"/>
    <cellStyle name="输入 3 4 2 2 2 4" xfId="8377" xr:uid="{00000000-0005-0000-0000-0000C04E0000}"/>
    <cellStyle name="输入 3 4 2 2 2 4 2" xfId="15345" xr:uid="{00000000-0005-0000-0000-0000C14E0000}"/>
    <cellStyle name="输入 3 4 2 2 2 4 3" xfId="17512" xr:uid="{00000000-0005-0000-0000-0000C24E0000}"/>
    <cellStyle name="输入 3 4 2 2 2 4 4" xfId="22076" xr:uid="{00000000-0005-0000-0000-0000C34E0000}"/>
    <cellStyle name="输入 3 4 2 2 2 5" xfId="9206" xr:uid="{00000000-0005-0000-0000-0000C44E0000}"/>
    <cellStyle name="输入 3 4 2 2 2 5 2" xfId="16017" xr:uid="{00000000-0005-0000-0000-0000C54E0000}"/>
    <cellStyle name="输入 3 4 2 2 2 5 3" xfId="18108" xr:uid="{00000000-0005-0000-0000-0000C64E0000}"/>
    <cellStyle name="输入 3 4 2 2 2 5 4" xfId="20267" xr:uid="{00000000-0005-0000-0000-0000C74E0000}"/>
    <cellStyle name="输入 3 4 2 2 2 6" xfId="11337" xr:uid="{00000000-0005-0000-0000-0000C84E0000}"/>
    <cellStyle name="输入 3 4 2 2 2 7" xfId="10121" xr:uid="{00000000-0005-0000-0000-0000C94E0000}"/>
    <cellStyle name="输入 3 4 2 2 2 8" xfId="19414" xr:uid="{00000000-0005-0000-0000-0000CA4E0000}"/>
    <cellStyle name="输入 3 4 2 2 3" xfId="3327" xr:uid="{00000000-0005-0000-0000-0000CB4E0000}"/>
    <cellStyle name="输入 3 4 2 2 3 2" xfId="11996" xr:uid="{00000000-0005-0000-0000-0000CC4E0000}"/>
    <cellStyle name="输入 3 4 2 2 3 3" xfId="15844" xr:uid="{00000000-0005-0000-0000-0000CD4E0000}"/>
    <cellStyle name="输入 3 4 2 2 3 4" xfId="22371" xr:uid="{00000000-0005-0000-0000-0000CE4E0000}"/>
    <cellStyle name="输入 3 4 2 2 4" xfId="4917" xr:uid="{00000000-0005-0000-0000-0000CF4E0000}"/>
    <cellStyle name="输入 3 4 2 2 4 2" xfId="13161" xr:uid="{00000000-0005-0000-0000-0000D04E0000}"/>
    <cellStyle name="输入 3 4 2 2 4 3" xfId="13337" xr:uid="{00000000-0005-0000-0000-0000D14E0000}"/>
    <cellStyle name="输入 3 4 2 2 4 4" xfId="21839" xr:uid="{00000000-0005-0000-0000-0000D24E0000}"/>
    <cellStyle name="输入 3 4 2 2 5" xfId="7258" xr:uid="{00000000-0005-0000-0000-0000D34E0000}"/>
    <cellStyle name="输入 3 4 2 2 5 2" xfId="14706" xr:uid="{00000000-0005-0000-0000-0000D44E0000}"/>
    <cellStyle name="输入 3 4 2 2 5 3" xfId="17232" xr:uid="{00000000-0005-0000-0000-0000D54E0000}"/>
    <cellStyle name="输入 3 4 2 2 5 4" xfId="20022" xr:uid="{00000000-0005-0000-0000-0000D64E0000}"/>
    <cellStyle name="输入 3 4 2 2 6" xfId="10673" xr:uid="{00000000-0005-0000-0000-0000D74E0000}"/>
    <cellStyle name="输入 3 4 2 2 7" xfId="14891" xr:uid="{00000000-0005-0000-0000-0000D84E0000}"/>
    <cellStyle name="输入 3 4 2 2 8" xfId="21154" xr:uid="{00000000-0005-0000-0000-0000D94E0000}"/>
    <cellStyle name="输入 3 4 2 3" xfId="2522" xr:uid="{00000000-0005-0000-0000-0000DA4E0000}"/>
    <cellStyle name="输入 3 4 2 3 2" xfId="4081" xr:uid="{00000000-0005-0000-0000-0000DB4E0000}"/>
    <cellStyle name="输入 3 4 2 3 2 2" xfId="12485" xr:uid="{00000000-0005-0000-0000-0000DC4E0000}"/>
    <cellStyle name="输入 3 4 2 3 2 3" xfId="13056" xr:uid="{00000000-0005-0000-0000-0000DD4E0000}"/>
    <cellStyle name="输入 3 4 2 3 2 4" xfId="21191" xr:uid="{00000000-0005-0000-0000-0000DE4E0000}"/>
    <cellStyle name="输入 3 4 2 3 3" xfId="5671" xr:uid="{00000000-0005-0000-0000-0000DF4E0000}"/>
    <cellStyle name="输入 3 4 2 3 3 2" xfId="13677" xr:uid="{00000000-0005-0000-0000-0000E04E0000}"/>
    <cellStyle name="输入 3 4 2 3 3 3" xfId="16737" xr:uid="{00000000-0005-0000-0000-0000E14E0000}"/>
    <cellStyle name="输入 3 4 2 3 3 4" xfId="21895" xr:uid="{00000000-0005-0000-0000-0000E24E0000}"/>
    <cellStyle name="输入 3 4 2 3 4" xfId="8376" xr:uid="{00000000-0005-0000-0000-0000E34E0000}"/>
    <cellStyle name="输入 3 4 2 3 4 2" xfId="15344" xr:uid="{00000000-0005-0000-0000-0000E44E0000}"/>
    <cellStyle name="输入 3 4 2 3 4 3" xfId="17511" xr:uid="{00000000-0005-0000-0000-0000E54E0000}"/>
    <cellStyle name="输入 3 4 2 3 4 4" xfId="21831" xr:uid="{00000000-0005-0000-0000-0000E64E0000}"/>
    <cellStyle name="输入 3 4 2 3 5" xfId="9205" xr:uid="{00000000-0005-0000-0000-0000E74E0000}"/>
    <cellStyle name="输入 3 4 2 3 5 2" xfId="16016" xr:uid="{00000000-0005-0000-0000-0000E84E0000}"/>
    <cellStyle name="输入 3 4 2 3 5 3" xfId="18107" xr:uid="{00000000-0005-0000-0000-0000E94E0000}"/>
    <cellStyle name="输入 3 4 2 3 5 4" xfId="20910" xr:uid="{00000000-0005-0000-0000-0000EA4E0000}"/>
    <cellStyle name="输入 3 4 2 3 6" xfId="11336" xr:uid="{00000000-0005-0000-0000-0000EB4E0000}"/>
    <cellStyle name="输入 3 4 2 3 7" xfId="14174" xr:uid="{00000000-0005-0000-0000-0000EC4E0000}"/>
    <cellStyle name="输入 3 4 2 3 8" xfId="19853" xr:uid="{00000000-0005-0000-0000-0000ED4E0000}"/>
    <cellStyle name="输入 3 4 2 4" xfId="3006" xr:uid="{00000000-0005-0000-0000-0000EE4E0000}"/>
    <cellStyle name="输入 3 4 2 4 2" xfId="11743" xr:uid="{00000000-0005-0000-0000-0000EF4E0000}"/>
    <cellStyle name="输入 3 4 2 4 3" xfId="14622" xr:uid="{00000000-0005-0000-0000-0000F04E0000}"/>
    <cellStyle name="输入 3 4 2 4 4" xfId="20025" xr:uid="{00000000-0005-0000-0000-0000F14E0000}"/>
    <cellStyle name="输入 3 4 2 5" xfId="4596" xr:uid="{00000000-0005-0000-0000-0000F24E0000}"/>
    <cellStyle name="输入 3 4 2 5 2" xfId="12910" xr:uid="{00000000-0005-0000-0000-0000F34E0000}"/>
    <cellStyle name="输入 3 4 2 5 3" xfId="14975" xr:uid="{00000000-0005-0000-0000-0000F44E0000}"/>
    <cellStyle name="输入 3 4 2 5 4" xfId="19415" xr:uid="{00000000-0005-0000-0000-0000F54E0000}"/>
    <cellStyle name="输入 3 4 2 6" xfId="6716" xr:uid="{00000000-0005-0000-0000-0000F64E0000}"/>
    <cellStyle name="输入 3 4 2 6 2" xfId="14359" xr:uid="{00000000-0005-0000-0000-0000F74E0000}"/>
    <cellStyle name="输入 3 4 2 6 3" xfId="17085" xr:uid="{00000000-0005-0000-0000-0000F84E0000}"/>
    <cellStyle name="输入 3 4 2 6 4" xfId="22568" xr:uid="{00000000-0005-0000-0000-0000F94E0000}"/>
    <cellStyle name="输入 3 4 2 7" xfId="10322" xr:uid="{00000000-0005-0000-0000-0000FA4E0000}"/>
    <cellStyle name="输入 3 4 2 8" xfId="12561" xr:uid="{00000000-0005-0000-0000-0000FB4E0000}"/>
    <cellStyle name="输入 3 4 2 9" xfId="22628" xr:uid="{00000000-0005-0000-0000-0000FC4E0000}"/>
    <cellStyle name="输入 3 4 3" xfId="1100" xr:uid="{00000000-0005-0000-0000-0000FD4E0000}"/>
    <cellStyle name="输入 3 4 3 2" xfId="1342" xr:uid="{00000000-0005-0000-0000-0000FE4E0000}"/>
    <cellStyle name="输入 3 4 3 2 2" xfId="2525" xr:uid="{00000000-0005-0000-0000-0000FF4E0000}"/>
    <cellStyle name="输入 3 4 3 2 2 2" xfId="4084" xr:uid="{00000000-0005-0000-0000-0000004F0000}"/>
    <cellStyle name="输入 3 4 3 2 2 2 2" xfId="12488" xr:uid="{00000000-0005-0000-0000-0000014F0000}"/>
    <cellStyle name="输入 3 4 3 2 2 2 3" xfId="13416" xr:uid="{00000000-0005-0000-0000-0000024F0000}"/>
    <cellStyle name="输入 3 4 3 2 2 2 4" xfId="19342" xr:uid="{00000000-0005-0000-0000-0000034F0000}"/>
    <cellStyle name="输入 3 4 3 2 2 3" xfId="5674" xr:uid="{00000000-0005-0000-0000-0000044F0000}"/>
    <cellStyle name="输入 3 4 3 2 2 3 2" xfId="13680" xr:uid="{00000000-0005-0000-0000-0000054F0000}"/>
    <cellStyle name="输入 3 4 3 2 2 3 3" xfId="16740" xr:uid="{00000000-0005-0000-0000-0000064F0000}"/>
    <cellStyle name="输入 3 4 3 2 2 3 4" xfId="19460" xr:uid="{00000000-0005-0000-0000-0000074F0000}"/>
    <cellStyle name="输入 3 4 3 2 2 4" xfId="8379" xr:uid="{00000000-0005-0000-0000-0000084F0000}"/>
    <cellStyle name="输入 3 4 3 2 2 4 2" xfId="15347" xr:uid="{00000000-0005-0000-0000-0000094F0000}"/>
    <cellStyle name="输入 3 4 3 2 2 4 3" xfId="17514" xr:uid="{00000000-0005-0000-0000-00000A4F0000}"/>
    <cellStyle name="输入 3 4 3 2 2 4 4" xfId="20355" xr:uid="{00000000-0005-0000-0000-00000B4F0000}"/>
    <cellStyle name="输入 3 4 3 2 2 5" xfId="9208" xr:uid="{00000000-0005-0000-0000-00000C4F0000}"/>
    <cellStyle name="输入 3 4 3 2 2 5 2" xfId="16019" xr:uid="{00000000-0005-0000-0000-00000D4F0000}"/>
    <cellStyle name="输入 3 4 3 2 2 5 3" xfId="18110" xr:uid="{00000000-0005-0000-0000-00000E4F0000}"/>
    <cellStyle name="输入 3 4 3 2 2 5 4" xfId="19244" xr:uid="{00000000-0005-0000-0000-00000F4F0000}"/>
    <cellStyle name="输入 3 4 3 2 2 6" xfId="11339" xr:uid="{00000000-0005-0000-0000-0000104F0000}"/>
    <cellStyle name="输入 3 4 3 2 2 7" xfId="12769" xr:uid="{00000000-0005-0000-0000-0000114F0000}"/>
    <cellStyle name="输入 3 4 3 2 2 8" xfId="20787" xr:uid="{00000000-0005-0000-0000-0000124F0000}"/>
    <cellStyle name="输入 3 4 3 2 3" xfId="3328" xr:uid="{00000000-0005-0000-0000-0000134F0000}"/>
    <cellStyle name="输入 3 4 3 2 3 2" xfId="11997" xr:uid="{00000000-0005-0000-0000-0000144F0000}"/>
    <cellStyle name="输入 3 4 3 2 3 3" xfId="15614" xr:uid="{00000000-0005-0000-0000-0000154F0000}"/>
    <cellStyle name="输入 3 4 3 2 3 4" xfId="21228" xr:uid="{00000000-0005-0000-0000-0000164F0000}"/>
    <cellStyle name="输入 3 4 3 2 4" xfId="4918" xr:uid="{00000000-0005-0000-0000-0000174F0000}"/>
    <cellStyle name="输入 3 4 3 2 4 2" xfId="13162" xr:uid="{00000000-0005-0000-0000-0000184F0000}"/>
    <cellStyle name="输入 3 4 3 2 4 3" xfId="12171" xr:uid="{00000000-0005-0000-0000-0000194F0000}"/>
    <cellStyle name="输入 3 4 3 2 4 4" xfId="22208" xr:uid="{00000000-0005-0000-0000-00001A4F0000}"/>
    <cellStyle name="输入 3 4 3 2 5" xfId="7259" xr:uid="{00000000-0005-0000-0000-00001B4F0000}"/>
    <cellStyle name="输入 3 4 3 2 5 2" xfId="14707" xr:uid="{00000000-0005-0000-0000-00001C4F0000}"/>
    <cellStyle name="输入 3 4 3 2 5 3" xfId="17233" xr:uid="{00000000-0005-0000-0000-00001D4F0000}"/>
    <cellStyle name="输入 3 4 3 2 5 4" xfId="22097" xr:uid="{00000000-0005-0000-0000-00001E4F0000}"/>
    <cellStyle name="输入 3 4 3 2 6" xfId="10674" xr:uid="{00000000-0005-0000-0000-00001F4F0000}"/>
    <cellStyle name="输入 3 4 3 2 7" xfId="15246" xr:uid="{00000000-0005-0000-0000-0000204F0000}"/>
    <cellStyle name="输入 3 4 3 2 8" xfId="20512" xr:uid="{00000000-0005-0000-0000-0000214F0000}"/>
    <cellStyle name="输入 3 4 3 3" xfId="2524" xr:uid="{00000000-0005-0000-0000-0000224F0000}"/>
    <cellStyle name="输入 3 4 3 3 2" xfId="4083" xr:uid="{00000000-0005-0000-0000-0000234F0000}"/>
    <cellStyle name="输入 3 4 3 3 2 2" xfId="12487" xr:uid="{00000000-0005-0000-0000-0000244F0000}"/>
    <cellStyle name="输入 3 4 3 3 2 3" xfId="15031" xr:uid="{00000000-0005-0000-0000-0000254F0000}"/>
    <cellStyle name="输入 3 4 3 3 2 4" xfId="19913" xr:uid="{00000000-0005-0000-0000-0000264F0000}"/>
    <cellStyle name="输入 3 4 3 3 3" xfId="5673" xr:uid="{00000000-0005-0000-0000-0000274F0000}"/>
    <cellStyle name="输入 3 4 3 3 3 2" xfId="13679" xr:uid="{00000000-0005-0000-0000-0000284F0000}"/>
    <cellStyle name="输入 3 4 3 3 3 3" xfId="16739" xr:uid="{00000000-0005-0000-0000-0000294F0000}"/>
    <cellStyle name="输入 3 4 3 3 3 4" xfId="19716" xr:uid="{00000000-0005-0000-0000-00002A4F0000}"/>
    <cellStyle name="输入 3 4 3 3 4" xfId="8378" xr:uid="{00000000-0005-0000-0000-00002B4F0000}"/>
    <cellStyle name="输入 3 4 3 3 4 2" xfId="15346" xr:uid="{00000000-0005-0000-0000-00002C4F0000}"/>
    <cellStyle name="输入 3 4 3 3 4 3" xfId="17513" xr:uid="{00000000-0005-0000-0000-00002D4F0000}"/>
    <cellStyle name="输入 3 4 3 3 4 4" xfId="20995" xr:uid="{00000000-0005-0000-0000-00002E4F0000}"/>
    <cellStyle name="输入 3 4 3 3 5" xfId="9207" xr:uid="{00000000-0005-0000-0000-00002F4F0000}"/>
    <cellStyle name="输入 3 4 3 3 5 2" xfId="16018" xr:uid="{00000000-0005-0000-0000-0000304F0000}"/>
    <cellStyle name="输入 3 4 3 3 5 3" xfId="18109" xr:uid="{00000000-0005-0000-0000-0000314F0000}"/>
    <cellStyle name="输入 3 4 3 3 5 4" xfId="19556" xr:uid="{00000000-0005-0000-0000-0000324F0000}"/>
    <cellStyle name="输入 3 4 3 3 6" xfId="11338" xr:uid="{00000000-0005-0000-0000-0000334F0000}"/>
    <cellStyle name="输入 3 4 3 3 7" xfId="14089" xr:uid="{00000000-0005-0000-0000-0000344F0000}"/>
    <cellStyle name="输入 3 4 3 3 8" xfId="21746" xr:uid="{00000000-0005-0000-0000-0000354F0000}"/>
    <cellStyle name="输入 3 4 3 4" xfId="3175" xr:uid="{00000000-0005-0000-0000-0000364F0000}"/>
    <cellStyle name="输入 3 4 3 4 2" xfId="11890" xr:uid="{00000000-0005-0000-0000-0000374F0000}"/>
    <cellStyle name="输入 3 4 3 4 3" xfId="11097" xr:uid="{00000000-0005-0000-0000-0000384F0000}"/>
    <cellStyle name="输入 3 4 3 4 4" xfId="21794" xr:uid="{00000000-0005-0000-0000-0000394F0000}"/>
    <cellStyle name="输入 3 4 3 5" xfId="4765" xr:uid="{00000000-0005-0000-0000-00003A4F0000}"/>
    <cellStyle name="输入 3 4 3 5 2" xfId="13055" xr:uid="{00000000-0005-0000-0000-00003B4F0000}"/>
    <cellStyle name="输入 3 4 3 5 3" xfId="12183" xr:uid="{00000000-0005-0000-0000-00003C4F0000}"/>
    <cellStyle name="输入 3 4 3 5 4" xfId="21722" xr:uid="{00000000-0005-0000-0000-00003D4F0000}"/>
    <cellStyle name="输入 3 4 3 6" xfId="7021" xr:uid="{00000000-0005-0000-0000-00003E4F0000}"/>
    <cellStyle name="输入 3 4 3 6 2" xfId="14568" xr:uid="{00000000-0005-0000-0000-00003F4F0000}"/>
    <cellStyle name="输入 3 4 3 6 3" xfId="17150" xr:uid="{00000000-0005-0000-0000-0000404F0000}"/>
    <cellStyle name="输入 3 4 3 6 4" xfId="20384" xr:uid="{00000000-0005-0000-0000-0000414F0000}"/>
    <cellStyle name="输入 3 4 3 7" xfId="10533" xr:uid="{00000000-0005-0000-0000-0000424F0000}"/>
    <cellStyle name="输入 3 4 3 8" xfId="12402" xr:uid="{00000000-0005-0000-0000-0000434F0000}"/>
    <cellStyle name="输入 3 4 3 9" xfId="20159" xr:uid="{00000000-0005-0000-0000-0000444F0000}"/>
    <cellStyle name="输入 3 4 4" xfId="1340" xr:uid="{00000000-0005-0000-0000-0000454F0000}"/>
    <cellStyle name="输入 3 4 4 2" xfId="2526" xr:uid="{00000000-0005-0000-0000-0000464F0000}"/>
    <cellStyle name="输入 3 4 4 2 2" xfId="4085" xr:uid="{00000000-0005-0000-0000-0000474F0000}"/>
    <cellStyle name="输入 3 4 4 2 2 2" xfId="12489" xr:uid="{00000000-0005-0000-0000-0000484F0000}"/>
    <cellStyle name="输入 3 4 4 2 2 3" xfId="12249" xr:uid="{00000000-0005-0000-0000-0000494F0000}"/>
    <cellStyle name="输入 3 4 4 2 2 4" xfId="21409" xr:uid="{00000000-0005-0000-0000-00004A4F0000}"/>
    <cellStyle name="输入 3 4 4 2 3" xfId="5675" xr:uid="{00000000-0005-0000-0000-00004B4F0000}"/>
    <cellStyle name="输入 3 4 4 2 3 2" xfId="13681" xr:uid="{00000000-0005-0000-0000-00004C4F0000}"/>
    <cellStyle name="输入 3 4 4 2 3 3" xfId="16741" xr:uid="{00000000-0005-0000-0000-00004D4F0000}"/>
    <cellStyle name="输入 3 4 4 2 3 4" xfId="21436" xr:uid="{00000000-0005-0000-0000-00004E4F0000}"/>
    <cellStyle name="输入 3 4 4 2 4" xfId="8380" xr:uid="{00000000-0005-0000-0000-00004F4F0000}"/>
    <cellStyle name="输入 3 4 4 2 4 2" xfId="15348" xr:uid="{00000000-0005-0000-0000-0000504F0000}"/>
    <cellStyle name="输入 3 4 4 2 4 3" xfId="17515" xr:uid="{00000000-0005-0000-0000-0000514F0000}"/>
    <cellStyle name="输入 3 4 4 2 4 4" xfId="19642" xr:uid="{00000000-0005-0000-0000-0000524F0000}"/>
    <cellStyle name="输入 3 4 4 2 5" xfId="9209" xr:uid="{00000000-0005-0000-0000-0000534F0000}"/>
    <cellStyle name="输入 3 4 4 2 5 2" xfId="16020" xr:uid="{00000000-0005-0000-0000-0000544F0000}"/>
    <cellStyle name="输入 3 4 4 2 5 3" xfId="18111" xr:uid="{00000000-0005-0000-0000-0000554F0000}"/>
    <cellStyle name="输入 3 4 4 2 5 4" xfId="18928" xr:uid="{00000000-0005-0000-0000-0000564F0000}"/>
    <cellStyle name="输入 3 4 4 2 6" xfId="11340" xr:uid="{00000000-0005-0000-0000-0000574F0000}"/>
    <cellStyle name="输入 3 4 4 2 7" xfId="12748" xr:uid="{00000000-0005-0000-0000-0000584F0000}"/>
    <cellStyle name="输入 3 4 4 2 8" xfId="20143" xr:uid="{00000000-0005-0000-0000-0000594F0000}"/>
    <cellStyle name="输入 3 4 4 3" xfId="3326" xr:uid="{00000000-0005-0000-0000-00005A4F0000}"/>
    <cellStyle name="输入 3 4 4 3 2" xfId="11995" xr:uid="{00000000-0005-0000-0000-00005B4F0000}"/>
    <cellStyle name="输入 3 4 4 3 3" xfId="10527" xr:uid="{00000000-0005-0000-0000-00005C4F0000}"/>
    <cellStyle name="输入 3 4 4 3 4" xfId="22652" xr:uid="{00000000-0005-0000-0000-00005D4F0000}"/>
    <cellStyle name="输入 3 4 4 4" xfId="4916" xr:uid="{00000000-0005-0000-0000-00005E4F0000}"/>
    <cellStyle name="输入 3 4 4 4 2" xfId="13160" xr:uid="{00000000-0005-0000-0000-00005F4F0000}"/>
    <cellStyle name="输入 3 4 4 4 3" xfId="14948" xr:uid="{00000000-0005-0000-0000-0000604F0000}"/>
    <cellStyle name="输入 3 4 4 4 4" xfId="19471" xr:uid="{00000000-0005-0000-0000-0000614F0000}"/>
    <cellStyle name="输入 3 4 4 5" xfId="7257" xr:uid="{00000000-0005-0000-0000-0000624F0000}"/>
    <cellStyle name="输入 3 4 4 5 2" xfId="14705" xr:uid="{00000000-0005-0000-0000-0000634F0000}"/>
    <cellStyle name="输入 3 4 4 5 3" xfId="17231" xr:uid="{00000000-0005-0000-0000-0000644F0000}"/>
    <cellStyle name="输入 3 4 4 5 4" xfId="22684" xr:uid="{00000000-0005-0000-0000-0000654F0000}"/>
    <cellStyle name="输入 3 4 4 6" xfId="10672" xr:uid="{00000000-0005-0000-0000-0000664F0000}"/>
    <cellStyle name="输入 3 4 4 7" xfId="10892" xr:uid="{00000000-0005-0000-0000-0000674F0000}"/>
    <cellStyle name="输入 3 4 4 8" xfId="22298" xr:uid="{00000000-0005-0000-0000-0000684F0000}"/>
    <cellStyle name="输入 3 4 5" xfId="2521" xr:uid="{00000000-0005-0000-0000-0000694F0000}"/>
    <cellStyle name="输入 3 4 5 2" xfId="4080" xr:uid="{00000000-0005-0000-0000-00006A4F0000}"/>
    <cellStyle name="输入 3 4 5 2 2" xfId="12484" xr:uid="{00000000-0005-0000-0000-00006B4F0000}"/>
    <cellStyle name="输入 3 4 5 2 3" xfId="14569" xr:uid="{00000000-0005-0000-0000-00006C4F0000}"/>
    <cellStyle name="输入 3 4 5 2 4" xfId="22335" xr:uid="{00000000-0005-0000-0000-00006D4F0000}"/>
    <cellStyle name="输入 3 4 5 3" xfId="5670" xr:uid="{00000000-0005-0000-0000-00006E4F0000}"/>
    <cellStyle name="输入 3 4 5 3 2" xfId="13676" xr:uid="{00000000-0005-0000-0000-00006F4F0000}"/>
    <cellStyle name="输入 3 4 5 3 3" xfId="16736" xr:uid="{00000000-0005-0000-0000-0000704F0000}"/>
    <cellStyle name="输入 3 4 5 3 4" xfId="19497" xr:uid="{00000000-0005-0000-0000-0000714F0000}"/>
    <cellStyle name="输入 3 4 5 4" xfId="8375" xr:uid="{00000000-0005-0000-0000-0000724F0000}"/>
    <cellStyle name="输入 3 4 5 4 2" xfId="15343" xr:uid="{00000000-0005-0000-0000-0000734F0000}"/>
    <cellStyle name="输入 3 4 5 4 3" xfId="17510" xr:uid="{00000000-0005-0000-0000-0000744F0000}"/>
    <cellStyle name="输入 3 4 5 4 4" xfId="19426" xr:uid="{00000000-0005-0000-0000-0000754F0000}"/>
    <cellStyle name="输入 3 4 5 5" xfId="9204" xr:uid="{00000000-0005-0000-0000-0000764F0000}"/>
    <cellStyle name="输入 3 4 5 5 2" xfId="16015" xr:uid="{00000000-0005-0000-0000-0000774F0000}"/>
    <cellStyle name="输入 3 4 5 5 3" xfId="18106" xr:uid="{00000000-0005-0000-0000-0000784F0000}"/>
    <cellStyle name="输入 3 4 5 5 4" xfId="21991" xr:uid="{00000000-0005-0000-0000-0000794F0000}"/>
    <cellStyle name="输入 3 4 5 6" xfId="11335" xr:uid="{00000000-0005-0000-0000-00007A4F0000}"/>
    <cellStyle name="输入 3 4 5 7" xfId="10129" xr:uid="{00000000-0005-0000-0000-00007B4F0000}"/>
    <cellStyle name="输入 3 4 5 8" xfId="20491" xr:uid="{00000000-0005-0000-0000-00007C4F0000}"/>
    <cellStyle name="输入 3 4 6" xfId="2928" xr:uid="{00000000-0005-0000-0000-00007D4F0000}"/>
    <cellStyle name="输入 3 4 6 2" xfId="11665" xr:uid="{00000000-0005-0000-0000-00007E4F0000}"/>
    <cellStyle name="输入 3 4 6 3" xfId="11632" xr:uid="{00000000-0005-0000-0000-00007F4F0000}"/>
    <cellStyle name="输入 3 4 6 4" xfId="19732" xr:uid="{00000000-0005-0000-0000-0000804F0000}"/>
    <cellStyle name="输入 3 4 7" xfId="4518" xr:uid="{00000000-0005-0000-0000-0000814F0000}"/>
    <cellStyle name="输入 3 4 7 2" xfId="12832" xr:uid="{00000000-0005-0000-0000-0000824F0000}"/>
    <cellStyle name="输入 3 4 7 3" xfId="12204" xr:uid="{00000000-0005-0000-0000-0000834F0000}"/>
    <cellStyle name="输入 3 4 7 4" xfId="20775" xr:uid="{00000000-0005-0000-0000-0000844F0000}"/>
    <cellStyle name="输入 3 4 8" xfId="6626" xr:uid="{00000000-0005-0000-0000-0000854F0000}"/>
    <cellStyle name="输入 3 4 8 2" xfId="14281" xr:uid="{00000000-0005-0000-0000-0000864F0000}"/>
    <cellStyle name="输入 3 4 8 3" xfId="17023" xr:uid="{00000000-0005-0000-0000-0000874F0000}"/>
    <cellStyle name="输入 3 4 8 4" xfId="20209" xr:uid="{00000000-0005-0000-0000-0000884F0000}"/>
    <cellStyle name="输入 3 4 9" xfId="8798" xr:uid="{00000000-0005-0000-0000-0000894F0000}"/>
    <cellStyle name="输入 3 4 9 2" xfId="15640" xr:uid="{00000000-0005-0000-0000-00008A4F0000}"/>
    <cellStyle name="输入 3 4 9 3" xfId="17814" xr:uid="{00000000-0005-0000-0000-00008B4F0000}"/>
    <cellStyle name="输入 3 4 9 4" xfId="22031" xr:uid="{00000000-0005-0000-0000-00008C4F0000}"/>
    <cellStyle name="输入 3 5" xfId="1323" xr:uid="{00000000-0005-0000-0000-00008D4F0000}"/>
    <cellStyle name="输入 3 5 2" xfId="2527" xr:uid="{00000000-0005-0000-0000-00008E4F0000}"/>
    <cellStyle name="输入 3 5 2 2" xfId="4086" xr:uid="{00000000-0005-0000-0000-00008F4F0000}"/>
    <cellStyle name="输入 3 5 2 2 2" xfId="12490" xr:uid="{00000000-0005-0000-0000-0000904F0000}"/>
    <cellStyle name="输入 3 5 2 2 3" xfId="11002" xr:uid="{00000000-0005-0000-0000-0000914F0000}"/>
    <cellStyle name="输入 3 5 2 2 4" xfId="22333" xr:uid="{00000000-0005-0000-0000-0000924F0000}"/>
    <cellStyle name="输入 3 5 2 3" xfId="5676" xr:uid="{00000000-0005-0000-0000-0000934F0000}"/>
    <cellStyle name="输入 3 5 2 3 2" xfId="13682" xr:uid="{00000000-0005-0000-0000-0000944F0000}"/>
    <cellStyle name="输入 3 5 2 3 3" xfId="16742" xr:uid="{00000000-0005-0000-0000-0000954F0000}"/>
    <cellStyle name="输入 3 5 2 3 4" xfId="22146" xr:uid="{00000000-0005-0000-0000-0000964F0000}"/>
    <cellStyle name="输入 3 5 2 4" xfId="8381" xr:uid="{00000000-0005-0000-0000-0000974F0000}"/>
    <cellStyle name="输入 3 5 2 4 2" xfId="15349" xr:uid="{00000000-0005-0000-0000-0000984F0000}"/>
    <cellStyle name="输入 3 5 2 4 3" xfId="17516" xr:uid="{00000000-0005-0000-0000-0000994F0000}"/>
    <cellStyle name="输入 3 5 2 4 4" xfId="19402" xr:uid="{00000000-0005-0000-0000-00009A4F0000}"/>
    <cellStyle name="输入 3 5 2 5" xfId="9210" xr:uid="{00000000-0005-0000-0000-00009B4F0000}"/>
    <cellStyle name="输入 3 5 2 5 2" xfId="16021" xr:uid="{00000000-0005-0000-0000-00009C4F0000}"/>
    <cellStyle name="输入 3 5 2 5 3" xfId="18112" xr:uid="{00000000-0005-0000-0000-00009D4F0000}"/>
    <cellStyle name="输入 3 5 2 5 4" xfId="18841" xr:uid="{00000000-0005-0000-0000-00009E4F0000}"/>
    <cellStyle name="输入 3 5 2 6" xfId="11341" xr:uid="{00000000-0005-0000-0000-00009F4F0000}"/>
    <cellStyle name="输入 3 5 2 7" xfId="11602" xr:uid="{00000000-0005-0000-0000-0000A04F0000}"/>
    <cellStyle name="输入 3 5 2 8" xfId="22275" xr:uid="{00000000-0005-0000-0000-0000A14F0000}"/>
    <cellStyle name="输入 3 5 3" xfId="3309" xr:uid="{00000000-0005-0000-0000-0000A24F0000}"/>
    <cellStyle name="输入 3 5 3 2" xfId="11978" xr:uid="{00000000-0005-0000-0000-0000A34F0000}"/>
    <cellStyle name="输入 3 5 3 3" xfId="10443" xr:uid="{00000000-0005-0000-0000-0000A44F0000}"/>
    <cellStyle name="输入 3 5 3 4" xfId="19360" xr:uid="{00000000-0005-0000-0000-0000A54F0000}"/>
    <cellStyle name="输入 3 5 4" xfId="4899" xr:uid="{00000000-0005-0000-0000-0000A64F0000}"/>
    <cellStyle name="输入 3 5 4 2" xfId="13143" xr:uid="{00000000-0005-0000-0000-0000A74F0000}"/>
    <cellStyle name="输入 3 5 4 3" xfId="10928" xr:uid="{00000000-0005-0000-0000-0000A84F0000}"/>
    <cellStyle name="输入 3 5 4 4" xfId="19282" xr:uid="{00000000-0005-0000-0000-0000A94F0000}"/>
    <cellStyle name="输入 3 5 5" xfId="7240" xr:uid="{00000000-0005-0000-0000-0000AA4F0000}"/>
    <cellStyle name="输入 3 5 5 2" xfId="14688" xr:uid="{00000000-0005-0000-0000-0000AB4F0000}"/>
    <cellStyle name="输入 3 5 5 3" xfId="17214" xr:uid="{00000000-0005-0000-0000-0000AC4F0000}"/>
    <cellStyle name="输入 3 5 5 4" xfId="21628" xr:uid="{00000000-0005-0000-0000-0000AD4F0000}"/>
    <cellStyle name="输入 3 5 6" xfId="10655" xr:uid="{00000000-0005-0000-0000-0000AE4F0000}"/>
    <cellStyle name="输入 3 5 7" xfId="15250" xr:uid="{00000000-0005-0000-0000-0000AF4F0000}"/>
    <cellStyle name="输入 3 5 8" xfId="20514" xr:uid="{00000000-0005-0000-0000-0000B04F0000}"/>
    <cellStyle name="输入 3 6" xfId="1572" xr:uid="{00000000-0005-0000-0000-0000B14F0000}"/>
    <cellStyle name="输入 3 6 2" xfId="2528" xr:uid="{00000000-0005-0000-0000-0000B24F0000}"/>
    <cellStyle name="输入 3 6 2 2" xfId="4087" xr:uid="{00000000-0005-0000-0000-0000B34F0000}"/>
    <cellStyle name="输入 3 6 2 2 2" xfId="12491" xr:uid="{00000000-0005-0000-0000-0000B44F0000}"/>
    <cellStyle name="输入 3 6 2 2 3" xfId="10534" xr:uid="{00000000-0005-0000-0000-0000B54F0000}"/>
    <cellStyle name="输入 3 6 2 2 4" xfId="21189" xr:uid="{00000000-0005-0000-0000-0000B64F0000}"/>
    <cellStyle name="输入 3 6 2 3" xfId="5677" xr:uid="{00000000-0005-0000-0000-0000B74F0000}"/>
    <cellStyle name="输入 3 6 2 3 2" xfId="13683" xr:uid="{00000000-0005-0000-0000-0000B84F0000}"/>
    <cellStyle name="输入 3 6 2 3 3" xfId="16743" xr:uid="{00000000-0005-0000-0000-0000B94F0000}"/>
    <cellStyle name="输入 3 6 2 3 4" xfId="19715" xr:uid="{00000000-0005-0000-0000-0000BA4F0000}"/>
    <cellStyle name="输入 3 6 2 4" xfId="8382" xr:uid="{00000000-0005-0000-0000-0000BB4F0000}"/>
    <cellStyle name="输入 3 6 2 4 2" xfId="15350" xr:uid="{00000000-0005-0000-0000-0000BC4F0000}"/>
    <cellStyle name="输入 3 6 2 4 3" xfId="17517" xr:uid="{00000000-0005-0000-0000-0000BD4F0000}"/>
    <cellStyle name="输入 3 6 2 4 4" xfId="21617" xr:uid="{00000000-0005-0000-0000-0000BE4F0000}"/>
    <cellStyle name="输入 3 6 2 5" xfId="9211" xr:uid="{00000000-0005-0000-0000-0000BF4F0000}"/>
    <cellStyle name="输入 3 6 2 5 2" xfId="16022" xr:uid="{00000000-0005-0000-0000-0000C04F0000}"/>
    <cellStyle name="输入 3 6 2 5 3" xfId="18113" xr:uid="{00000000-0005-0000-0000-0000C14F0000}"/>
    <cellStyle name="输入 3 6 2 5 4" xfId="21319" xr:uid="{00000000-0005-0000-0000-0000C24F0000}"/>
    <cellStyle name="输入 3 6 2 6" xfId="11342" xr:uid="{00000000-0005-0000-0000-0000C34F0000}"/>
    <cellStyle name="输入 3 6 2 7" xfId="15170" xr:uid="{00000000-0005-0000-0000-0000C44F0000}"/>
    <cellStyle name="输入 3 6 2 8" xfId="21132" xr:uid="{00000000-0005-0000-0000-0000C54F0000}"/>
    <cellStyle name="输入 3 6 3" xfId="3479" xr:uid="{00000000-0005-0000-0000-0000C64F0000}"/>
    <cellStyle name="输入 3 6 3 2" xfId="12122" xr:uid="{00000000-0005-0000-0000-0000C74F0000}"/>
    <cellStyle name="输入 3 6 3 3" xfId="14415" xr:uid="{00000000-0005-0000-0000-0000C84F0000}"/>
    <cellStyle name="输入 3 6 3 4" xfId="22640" xr:uid="{00000000-0005-0000-0000-0000C94F0000}"/>
    <cellStyle name="输入 3 6 4" xfId="5069" xr:uid="{00000000-0005-0000-0000-0000CA4F0000}"/>
    <cellStyle name="输入 3 6 4 2" xfId="13288" xr:uid="{00000000-0005-0000-0000-0000CB4F0000}"/>
    <cellStyle name="输入 3 6 4 3" xfId="13320" xr:uid="{00000000-0005-0000-0000-0000CC4F0000}"/>
    <cellStyle name="输入 3 6 4 4" xfId="21070" xr:uid="{00000000-0005-0000-0000-0000CD4F0000}"/>
    <cellStyle name="输入 3 6 5" xfId="7489" xr:uid="{00000000-0005-0000-0000-0000CE4F0000}"/>
    <cellStyle name="输入 3 6 5 2" xfId="14860" xr:uid="{00000000-0005-0000-0000-0000CF4F0000}"/>
    <cellStyle name="输入 3 6 5 3" xfId="17352" xr:uid="{00000000-0005-0000-0000-0000D04F0000}"/>
    <cellStyle name="输入 3 6 5 4" xfId="19230" xr:uid="{00000000-0005-0000-0000-0000D14F0000}"/>
    <cellStyle name="输入 3 6 6" xfId="10831" xr:uid="{00000000-0005-0000-0000-0000D24F0000}"/>
    <cellStyle name="输入 3 6 7" xfId="14899" xr:uid="{00000000-0005-0000-0000-0000D34F0000}"/>
    <cellStyle name="输入 3 6 8" xfId="20792" xr:uid="{00000000-0005-0000-0000-0000D44F0000}"/>
    <cellStyle name="输入 3 7" xfId="1691" xr:uid="{00000000-0005-0000-0000-0000D54F0000}"/>
    <cellStyle name="输入 3 7 2" xfId="2529" xr:uid="{00000000-0005-0000-0000-0000D64F0000}"/>
    <cellStyle name="输入 3 7 2 2" xfId="4088" xr:uid="{00000000-0005-0000-0000-0000D74F0000}"/>
    <cellStyle name="输入 3 7 2 2 2" xfId="12492" xr:uid="{00000000-0005-0000-0000-0000D84F0000}"/>
    <cellStyle name="输入 3 7 2 2 3" xfId="10087" xr:uid="{00000000-0005-0000-0000-0000D94F0000}"/>
    <cellStyle name="输入 3 7 2 2 4" xfId="20548" xr:uid="{00000000-0005-0000-0000-0000DA4F0000}"/>
    <cellStyle name="输入 3 7 2 3" xfId="5678" xr:uid="{00000000-0005-0000-0000-0000DB4F0000}"/>
    <cellStyle name="输入 3 7 2 3 2" xfId="13684" xr:uid="{00000000-0005-0000-0000-0000DC4F0000}"/>
    <cellStyle name="输入 3 7 2 3 3" xfId="16744" xr:uid="{00000000-0005-0000-0000-0000DD4F0000}"/>
    <cellStyle name="输入 3 7 2 3 4" xfId="21566" xr:uid="{00000000-0005-0000-0000-0000DE4F0000}"/>
    <cellStyle name="输入 3 7 2 4" xfId="8383" xr:uid="{00000000-0005-0000-0000-0000DF4F0000}"/>
    <cellStyle name="输入 3 7 2 4 2" xfId="15351" xr:uid="{00000000-0005-0000-0000-0000E04F0000}"/>
    <cellStyle name="输入 3 7 2 4 3" xfId="17518" xr:uid="{00000000-0005-0000-0000-0000E14F0000}"/>
    <cellStyle name="输入 3 7 2 4 4" xfId="20712" xr:uid="{00000000-0005-0000-0000-0000E24F0000}"/>
    <cellStyle name="输入 3 7 2 5" xfId="9212" xr:uid="{00000000-0005-0000-0000-0000E34F0000}"/>
    <cellStyle name="输入 3 7 2 5 2" xfId="16023" xr:uid="{00000000-0005-0000-0000-0000E44F0000}"/>
    <cellStyle name="输入 3 7 2 5 3" xfId="18114" xr:uid="{00000000-0005-0000-0000-0000E54F0000}"/>
    <cellStyle name="输入 3 7 2 5 4" xfId="21983" xr:uid="{00000000-0005-0000-0000-0000E64F0000}"/>
    <cellStyle name="输入 3 7 2 6" xfId="11343" xr:uid="{00000000-0005-0000-0000-0000E74F0000}"/>
    <cellStyle name="输入 3 7 2 7" xfId="11156" xr:uid="{00000000-0005-0000-0000-0000E84F0000}"/>
    <cellStyle name="输入 3 7 2 8" xfId="20490" xr:uid="{00000000-0005-0000-0000-0000E94F0000}"/>
    <cellStyle name="输入 3 7 3" xfId="3493" xr:uid="{00000000-0005-0000-0000-0000EA4F0000}"/>
    <cellStyle name="输入 3 7 3 2" xfId="12136" xr:uid="{00000000-0005-0000-0000-0000EB4F0000}"/>
    <cellStyle name="输入 3 7 3 3" xfId="10180" xr:uid="{00000000-0005-0000-0000-0000EC4F0000}"/>
    <cellStyle name="输入 3 7 3 4" xfId="19224" xr:uid="{00000000-0005-0000-0000-0000ED4F0000}"/>
    <cellStyle name="输入 3 7 4" xfId="5083" xr:uid="{00000000-0005-0000-0000-0000EE4F0000}"/>
    <cellStyle name="输入 3 7 4 2" xfId="13302" xr:uid="{00000000-0005-0000-0000-0000EF4F0000}"/>
    <cellStyle name="输入 3 7 4 3" xfId="13318" xr:uid="{00000000-0005-0000-0000-0000F04F0000}"/>
    <cellStyle name="输入 3 7 4 4" xfId="20427" xr:uid="{00000000-0005-0000-0000-0000F14F0000}"/>
    <cellStyle name="输入 3 7 5" xfId="7604" xr:uid="{00000000-0005-0000-0000-0000F24F0000}"/>
    <cellStyle name="输入 3 7 5 2" xfId="14908" xr:uid="{00000000-0005-0000-0000-0000F34F0000}"/>
    <cellStyle name="输入 3 7 5 3" xfId="17363" xr:uid="{00000000-0005-0000-0000-0000F44F0000}"/>
    <cellStyle name="输入 3 7 5 4" xfId="22700" xr:uid="{00000000-0005-0000-0000-0000F54F0000}"/>
    <cellStyle name="输入 3 7 6" xfId="10880" xr:uid="{00000000-0005-0000-0000-0000F64F0000}"/>
    <cellStyle name="输入 3 7 7" xfId="65" xr:uid="{00000000-0005-0000-0000-0000F74F0000}"/>
    <cellStyle name="输入 3 7 8" xfId="19216" xr:uid="{00000000-0005-0000-0000-0000F84F0000}"/>
    <cellStyle name="输入 3 8" xfId="2488" xr:uid="{00000000-0005-0000-0000-0000F94F0000}"/>
    <cellStyle name="输入 3 8 2" xfId="4047" xr:uid="{00000000-0005-0000-0000-0000FA4F0000}"/>
    <cellStyle name="输入 3 8 2 2" xfId="12451" xr:uid="{00000000-0005-0000-0000-0000FB4F0000}"/>
    <cellStyle name="输入 3 8 2 3" xfId="10551" xr:uid="{00000000-0005-0000-0000-0000FC4F0000}"/>
    <cellStyle name="输入 3 8 2 4" xfId="21195" xr:uid="{00000000-0005-0000-0000-0000FD4F0000}"/>
    <cellStyle name="输入 3 8 3" xfId="5637" xr:uid="{00000000-0005-0000-0000-0000FE4F0000}"/>
    <cellStyle name="输入 3 8 3 2" xfId="13643" xr:uid="{00000000-0005-0000-0000-0000FF4F0000}"/>
    <cellStyle name="输入 3 8 3 3" xfId="16703" xr:uid="{00000000-0005-0000-0000-000000500000}"/>
    <cellStyle name="输入 3 8 3 4" xfId="19498" xr:uid="{00000000-0005-0000-0000-000001500000}"/>
    <cellStyle name="输入 3 8 4" xfId="8342" xr:uid="{00000000-0005-0000-0000-000002500000}"/>
    <cellStyle name="输入 3 8 4 2" xfId="15310" xr:uid="{00000000-0005-0000-0000-000003500000}"/>
    <cellStyle name="输入 3 8 4 3" xfId="17477" xr:uid="{00000000-0005-0000-0000-000004500000}"/>
    <cellStyle name="输入 3 8 4 4" xfId="21582" xr:uid="{00000000-0005-0000-0000-000005500000}"/>
    <cellStyle name="输入 3 8 5" xfId="9171" xr:uid="{00000000-0005-0000-0000-000006500000}"/>
    <cellStyle name="输入 3 8 5 2" xfId="15982" xr:uid="{00000000-0005-0000-0000-000007500000}"/>
    <cellStyle name="输入 3 8 5 3" xfId="18073" xr:uid="{00000000-0005-0000-0000-000008500000}"/>
    <cellStyle name="输入 3 8 5 4" xfId="21320" xr:uid="{00000000-0005-0000-0000-000009500000}"/>
    <cellStyle name="输入 3 8 6" xfId="11302" xr:uid="{00000000-0005-0000-0000-00000A500000}"/>
    <cellStyle name="输入 3 8 7" xfId="12767" xr:uid="{00000000-0005-0000-0000-00000B500000}"/>
    <cellStyle name="输入 3 8 8" xfId="21138" xr:uid="{00000000-0005-0000-0000-00000C500000}"/>
    <cellStyle name="输入 3 9" xfId="2874" xr:uid="{00000000-0005-0000-0000-00000D500000}"/>
    <cellStyle name="输入 3 9 2" xfId="11612" xr:uid="{00000000-0005-0000-0000-00000E500000}"/>
    <cellStyle name="输入 3 9 3" xfId="13097" xr:uid="{00000000-0005-0000-0000-00000F500000}"/>
    <cellStyle name="输入 3 9 4" xfId="19736" xr:uid="{00000000-0005-0000-0000-000010500000}"/>
    <cellStyle name="输出 2" xfId="270" xr:uid="{00000000-0005-0000-0000-000011500000}"/>
    <cellStyle name="输出 2 10" xfId="2530" xr:uid="{00000000-0005-0000-0000-000012500000}"/>
    <cellStyle name="输出 2 10 2" xfId="4089" xr:uid="{00000000-0005-0000-0000-000013500000}"/>
    <cellStyle name="输出 2 10 2 2" xfId="12493" xr:uid="{00000000-0005-0000-0000-000014500000}"/>
    <cellStyle name="输出 2 10 2 3" xfId="10006" xr:uid="{00000000-0005-0000-0000-000015500000}"/>
    <cellStyle name="输出 2 10 2 4" xfId="19911" xr:uid="{00000000-0005-0000-0000-000016500000}"/>
    <cellStyle name="输出 2 10 3" xfId="5679" xr:uid="{00000000-0005-0000-0000-000017500000}"/>
    <cellStyle name="输出 2 10 3 2" xfId="13685" xr:uid="{00000000-0005-0000-0000-000018500000}"/>
    <cellStyle name="输出 2 10 3 3" xfId="16745" xr:uid="{00000000-0005-0000-0000-000019500000}"/>
    <cellStyle name="输出 2 10 3 4" xfId="19125" xr:uid="{00000000-0005-0000-0000-00001A500000}"/>
    <cellStyle name="输出 2 10 4" xfId="8384" xr:uid="{00000000-0005-0000-0000-00001B500000}"/>
    <cellStyle name="输出 2 10 4 2" xfId="15352" xr:uid="{00000000-0005-0000-0000-00001C500000}"/>
    <cellStyle name="输出 2 10 4 3" xfId="17519" xr:uid="{00000000-0005-0000-0000-00001D500000}"/>
    <cellStyle name="输出 2 10 4 4" xfId="20071" xr:uid="{00000000-0005-0000-0000-00001E500000}"/>
    <cellStyle name="输出 2 10 5" xfId="9213" xr:uid="{00000000-0005-0000-0000-00001F500000}"/>
    <cellStyle name="输出 2 10 5 2" xfId="16024" xr:uid="{00000000-0005-0000-0000-000020500000}"/>
    <cellStyle name="输出 2 10 5 3" xfId="18115" xr:uid="{00000000-0005-0000-0000-000021500000}"/>
    <cellStyle name="输出 2 10 5 4" xfId="20902" xr:uid="{00000000-0005-0000-0000-000022500000}"/>
    <cellStyle name="输出 2 10 6" xfId="11344" xr:uid="{00000000-0005-0000-0000-000023500000}"/>
    <cellStyle name="输出 2 10 7" xfId="15169" xr:uid="{00000000-0005-0000-0000-000024500000}"/>
    <cellStyle name="输出 2 10 8" xfId="19852" xr:uid="{00000000-0005-0000-0000-000025500000}"/>
    <cellStyle name="输出 2 11" xfId="2875" xr:uid="{00000000-0005-0000-0000-000026500000}"/>
    <cellStyle name="输出 2 11 2" xfId="11613" xr:uid="{00000000-0005-0000-0000-000027500000}"/>
    <cellStyle name="输出 2 11 3" xfId="12762" xr:uid="{00000000-0005-0000-0000-000028500000}"/>
    <cellStyle name="输出 2 11 4" xfId="19262" xr:uid="{00000000-0005-0000-0000-000029500000}"/>
    <cellStyle name="输出 2 12" xfId="4465" xr:uid="{00000000-0005-0000-0000-00002A500000}"/>
    <cellStyle name="输出 2 12 2" xfId="12780" xr:uid="{00000000-0005-0000-0000-00002B500000}"/>
    <cellStyle name="输出 2 12 3" xfId="10964" xr:uid="{00000000-0005-0000-0000-00002C500000}"/>
    <cellStyle name="输出 2 12 4" xfId="21914" xr:uid="{00000000-0005-0000-0000-00002D500000}"/>
    <cellStyle name="输出 2 13" xfId="6281" xr:uid="{00000000-0005-0000-0000-00002E500000}"/>
    <cellStyle name="输出 2 13 2" xfId="14112" xr:uid="{00000000-0005-0000-0000-00002F500000}"/>
    <cellStyle name="输出 2 13 3" xfId="16986" xr:uid="{00000000-0005-0000-0000-000030500000}"/>
    <cellStyle name="输出 2 13 4" xfId="19691" xr:uid="{00000000-0005-0000-0000-000031500000}"/>
    <cellStyle name="输出 2 14" xfId="10061" xr:uid="{00000000-0005-0000-0000-000032500000}"/>
    <cellStyle name="输出 2 15" xfId="10063" xr:uid="{00000000-0005-0000-0000-000033500000}"/>
    <cellStyle name="输出 2 16" xfId="20167" xr:uid="{00000000-0005-0000-0000-000034500000}"/>
    <cellStyle name="输出 2 2" xfId="381" xr:uid="{00000000-0005-0000-0000-000035500000}"/>
    <cellStyle name="输出 2 2 10" xfId="6383" xr:uid="{00000000-0005-0000-0000-000036500000}"/>
    <cellStyle name="输出 2 2 10 2" xfId="14159" xr:uid="{00000000-0005-0000-0000-000037500000}"/>
    <cellStyle name="输出 2 2 10 3" xfId="16997" xr:uid="{00000000-0005-0000-0000-000038500000}"/>
    <cellStyle name="输出 2 2 10 4" xfId="18872" xr:uid="{00000000-0005-0000-0000-000039500000}"/>
    <cellStyle name="输出 2 2 11" xfId="10102" xr:uid="{00000000-0005-0000-0000-00003A500000}"/>
    <cellStyle name="输出 2 2 12" xfId="10715" xr:uid="{00000000-0005-0000-0000-00003B500000}"/>
    <cellStyle name="输出 2 2 13" xfId="20534" xr:uid="{00000000-0005-0000-0000-00003C500000}"/>
    <cellStyle name="输出 2 2 2" xfId="625" xr:uid="{00000000-0005-0000-0000-00003D500000}"/>
    <cellStyle name="输出 2 2 2 10" xfId="10219" xr:uid="{00000000-0005-0000-0000-00003E500000}"/>
    <cellStyle name="输出 2 2 2 11" xfId="13769" xr:uid="{00000000-0005-0000-0000-00003F500000}"/>
    <cellStyle name="输出 2 2 2 12" xfId="22319" xr:uid="{00000000-0005-0000-0000-000040500000}"/>
    <cellStyle name="输出 2 2 2 2" xfId="702" xr:uid="{00000000-0005-0000-0000-000041500000}"/>
    <cellStyle name="输出 2 2 2 2 10" xfId="22631" xr:uid="{00000000-0005-0000-0000-000042500000}"/>
    <cellStyle name="输出 2 2 2 2 2" xfId="1346" xr:uid="{00000000-0005-0000-0000-000043500000}"/>
    <cellStyle name="输出 2 2 2 2 2 2" xfId="2534" xr:uid="{00000000-0005-0000-0000-000044500000}"/>
    <cellStyle name="输出 2 2 2 2 2 2 2" xfId="4093" xr:uid="{00000000-0005-0000-0000-000045500000}"/>
    <cellStyle name="输出 2 2 2 2 2 2 2 2" xfId="12497" xr:uid="{00000000-0005-0000-0000-000046500000}"/>
    <cellStyle name="输出 2 2 2 2 2 2 2 3" xfId="12241" xr:uid="{00000000-0005-0000-0000-000047500000}"/>
    <cellStyle name="输出 2 2 2 2 2 2 2 4" xfId="22334" xr:uid="{00000000-0005-0000-0000-000048500000}"/>
    <cellStyle name="输出 2 2 2 2 2 2 3" xfId="5683" xr:uid="{00000000-0005-0000-0000-000049500000}"/>
    <cellStyle name="输出 2 2 2 2 2 2 3 2" xfId="13689" xr:uid="{00000000-0005-0000-0000-00004A500000}"/>
    <cellStyle name="输出 2 2 2 2 2 2 3 3" xfId="16749" xr:uid="{00000000-0005-0000-0000-00004B500000}"/>
    <cellStyle name="输出 2 2 2 2 2 2 3 4" xfId="21932" xr:uid="{00000000-0005-0000-0000-00004C500000}"/>
    <cellStyle name="输出 2 2 2 2 2 2 4" xfId="8388" xr:uid="{00000000-0005-0000-0000-00004D500000}"/>
    <cellStyle name="输出 2 2 2 2 2 2 4 2" xfId="15356" xr:uid="{00000000-0005-0000-0000-00004E500000}"/>
    <cellStyle name="输出 2 2 2 2 2 2 4 3" xfId="17523" xr:uid="{00000000-0005-0000-0000-00004F500000}"/>
    <cellStyle name="输出 2 2 2 2 2 2 4 4" xfId="19641" xr:uid="{00000000-0005-0000-0000-000050500000}"/>
    <cellStyle name="输出 2 2 2 2 2 2 5" xfId="9217" xr:uid="{00000000-0005-0000-0000-000051500000}"/>
    <cellStyle name="输出 2 2 2 2 2 2 5 2" xfId="16028" xr:uid="{00000000-0005-0000-0000-000052500000}"/>
    <cellStyle name="输出 2 2 2 2 2 2 5 3" xfId="18119" xr:uid="{00000000-0005-0000-0000-000053500000}"/>
    <cellStyle name="输出 2 2 2 2 2 2 5 4" xfId="21988" xr:uid="{00000000-0005-0000-0000-000054500000}"/>
    <cellStyle name="输出 2 2 2 2 2 2 6" xfId="11348" xr:uid="{00000000-0005-0000-0000-000055500000}"/>
    <cellStyle name="输出 2 2 2 2 2 2 7" xfId="10228" xr:uid="{00000000-0005-0000-0000-000056500000}"/>
    <cellStyle name="输出 2 2 2 2 2 2 8" xfId="21130" xr:uid="{00000000-0005-0000-0000-000057500000}"/>
    <cellStyle name="输出 2 2 2 2 2 3" xfId="3332" xr:uid="{00000000-0005-0000-0000-000058500000}"/>
    <cellStyle name="输出 2 2 2 2 2 3 2" xfId="12001" xr:uid="{00000000-0005-0000-0000-000059500000}"/>
    <cellStyle name="输出 2 2 2 2 2 3 3" xfId="11040" xr:uid="{00000000-0005-0000-0000-00005A500000}"/>
    <cellStyle name="输出 2 2 2 2 2 3 4" xfId="21841" xr:uid="{00000000-0005-0000-0000-00005B500000}"/>
    <cellStyle name="输出 2 2 2 2 2 4" xfId="4922" xr:uid="{00000000-0005-0000-0000-00005C500000}"/>
    <cellStyle name="输出 2 2 2 2 2 4 2" xfId="13166" xr:uid="{00000000-0005-0000-0000-00005D500000}"/>
    <cellStyle name="输出 2 2 2 2 2 4 3" xfId="11926" xr:uid="{00000000-0005-0000-0000-00005E500000}"/>
    <cellStyle name="输出 2 2 2 2 2 4 4" xfId="22207" xr:uid="{00000000-0005-0000-0000-00005F500000}"/>
    <cellStyle name="输出 2 2 2 2 2 5" xfId="7263" xr:uid="{00000000-0005-0000-0000-000060500000}"/>
    <cellStyle name="输出 2 2 2 2 2 5 2" xfId="14711" xr:uid="{00000000-0005-0000-0000-000061500000}"/>
    <cellStyle name="输出 2 2 2 2 2 5 3" xfId="17237" xr:uid="{00000000-0005-0000-0000-000062500000}"/>
    <cellStyle name="输出 2 2 2 2 2 5 4" xfId="20376" xr:uid="{00000000-0005-0000-0000-000063500000}"/>
    <cellStyle name="输出 2 2 2 2 2 6" xfId="8940" xr:uid="{00000000-0005-0000-0000-000064500000}"/>
    <cellStyle name="输出 2 2 2 2 2 6 2" xfId="15781" xr:uid="{00000000-0005-0000-0000-000065500000}"/>
    <cellStyle name="输出 2 2 2 2 2 6 3" xfId="17906" xr:uid="{00000000-0005-0000-0000-000066500000}"/>
    <cellStyle name="输出 2 2 2 2 2 6 4" xfId="19585" xr:uid="{00000000-0005-0000-0000-000067500000}"/>
    <cellStyle name="输出 2 2 2 2 2 7" xfId="10678" xr:uid="{00000000-0005-0000-0000-000068500000}"/>
    <cellStyle name="输出 2 2 2 2 2 8" xfId="15245" xr:uid="{00000000-0005-0000-0000-000069500000}"/>
    <cellStyle name="输出 2 2 2 2 2 9" xfId="20725" xr:uid="{00000000-0005-0000-0000-00006A500000}"/>
    <cellStyle name="输出 2 2 2 2 3" xfId="2533" xr:uid="{00000000-0005-0000-0000-00006B500000}"/>
    <cellStyle name="输出 2 2 2 2 3 2" xfId="4092" xr:uid="{00000000-0005-0000-0000-00006C500000}"/>
    <cellStyle name="输出 2 2 2 2 3 2 2" xfId="12496" xr:uid="{00000000-0005-0000-0000-00006D500000}"/>
    <cellStyle name="输出 2 2 2 2 3 2 3" xfId="13408" xr:uid="{00000000-0005-0000-0000-00006E500000}"/>
    <cellStyle name="输出 2 2 2 2 3 2 4" xfId="20174" xr:uid="{00000000-0005-0000-0000-00006F500000}"/>
    <cellStyle name="输出 2 2 2 2 3 3" xfId="5682" xr:uid="{00000000-0005-0000-0000-000070500000}"/>
    <cellStyle name="输出 2 2 2 2 3 3 2" xfId="13688" xr:uid="{00000000-0005-0000-0000-000071500000}"/>
    <cellStyle name="输出 2 2 2 2 3 3 3" xfId="16748" xr:uid="{00000000-0005-0000-0000-000072500000}"/>
    <cellStyle name="输出 2 2 2 2 3 3 4" xfId="21341" xr:uid="{00000000-0005-0000-0000-000073500000}"/>
    <cellStyle name="输出 2 2 2 2 3 4" xfId="8387" xr:uid="{00000000-0005-0000-0000-000074500000}"/>
    <cellStyle name="输出 2 2 2 2 3 4 2" xfId="15355" xr:uid="{00000000-0005-0000-0000-000075500000}"/>
    <cellStyle name="输出 2 2 2 2 3 4 3" xfId="17522" xr:uid="{00000000-0005-0000-0000-000076500000}"/>
    <cellStyle name="输出 2 2 2 2 3 4 4" xfId="20354" xr:uid="{00000000-0005-0000-0000-000077500000}"/>
    <cellStyle name="输出 2 2 2 2 3 5" xfId="9216" xr:uid="{00000000-0005-0000-0000-000078500000}"/>
    <cellStyle name="输出 2 2 2 2 3 5 2" xfId="16027" xr:uid="{00000000-0005-0000-0000-000079500000}"/>
    <cellStyle name="输出 2 2 2 2 3 5 3" xfId="18118" xr:uid="{00000000-0005-0000-0000-00007A500000}"/>
    <cellStyle name="输出 2 2 2 2 3 5 4" xfId="21875" xr:uid="{00000000-0005-0000-0000-00007B500000}"/>
    <cellStyle name="输出 2 2 2 2 3 6" xfId="11347" xr:uid="{00000000-0005-0000-0000-00007C500000}"/>
    <cellStyle name="输出 2 2 2 2 3 7" xfId="14269" xr:uid="{00000000-0005-0000-0000-00007D500000}"/>
    <cellStyle name="输出 2 2 2 2 3 8" xfId="22273" xr:uid="{00000000-0005-0000-0000-00007E500000}"/>
    <cellStyle name="输出 2 2 2 2 4" xfId="2963" xr:uid="{00000000-0005-0000-0000-00007F500000}"/>
    <cellStyle name="输出 2 2 2 2 4 2" xfId="11700" xr:uid="{00000000-0005-0000-0000-000080500000}"/>
    <cellStyle name="输出 2 2 2 2 4 3" xfId="11115" xr:uid="{00000000-0005-0000-0000-000081500000}"/>
    <cellStyle name="输出 2 2 2 2 4 4" xfId="22392" xr:uid="{00000000-0005-0000-0000-000082500000}"/>
    <cellStyle name="输出 2 2 2 2 5" xfId="4553" xr:uid="{00000000-0005-0000-0000-000083500000}"/>
    <cellStyle name="输出 2 2 2 2 5 2" xfId="12867" xr:uid="{00000000-0005-0000-0000-000084500000}"/>
    <cellStyle name="输出 2 2 2 2 5 3" xfId="10954" xr:uid="{00000000-0005-0000-0000-000085500000}"/>
    <cellStyle name="输出 2 2 2 2 5 4" xfId="21091" xr:uid="{00000000-0005-0000-0000-000086500000}"/>
    <cellStyle name="输出 2 2 2 2 6" xfId="6664" xr:uid="{00000000-0005-0000-0000-000087500000}"/>
    <cellStyle name="输出 2 2 2 2 6 2" xfId="14316" xr:uid="{00000000-0005-0000-0000-000088500000}"/>
    <cellStyle name="输出 2 2 2 2 6 3" xfId="17054" xr:uid="{00000000-0005-0000-0000-000089500000}"/>
    <cellStyle name="输出 2 2 2 2 6 4" xfId="20392" xr:uid="{00000000-0005-0000-0000-00008A500000}"/>
    <cellStyle name="输出 2 2 2 2 7" xfId="8833" xr:uid="{00000000-0005-0000-0000-00008B500000}"/>
    <cellStyle name="输出 2 2 2 2 7 2" xfId="15674" xr:uid="{00000000-0005-0000-0000-00008C500000}"/>
    <cellStyle name="输出 2 2 2 2 7 3" xfId="17846" xr:uid="{00000000-0005-0000-0000-00008D500000}"/>
    <cellStyle name="输出 2 2 2 2 7 4" xfId="20306" xr:uid="{00000000-0005-0000-0000-00008E500000}"/>
    <cellStyle name="输出 2 2 2 2 8" xfId="10276" xr:uid="{00000000-0005-0000-0000-00008F500000}"/>
    <cellStyle name="输出 2 2 2 2 9" xfId="10710" xr:uid="{00000000-0005-0000-0000-000090500000}"/>
    <cellStyle name="输出 2 2 2 3" xfId="750" xr:uid="{00000000-0005-0000-0000-000091500000}"/>
    <cellStyle name="输出 2 2 2 3 10" xfId="20645" xr:uid="{00000000-0005-0000-0000-000092500000}"/>
    <cellStyle name="输出 2 2 2 3 2" xfId="1347" xr:uid="{00000000-0005-0000-0000-000093500000}"/>
    <cellStyle name="输出 2 2 2 3 2 2" xfId="2536" xr:uid="{00000000-0005-0000-0000-000094500000}"/>
    <cellStyle name="输出 2 2 2 3 2 2 2" xfId="4095" xr:uid="{00000000-0005-0000-0000-000095500000}"/>
    <cellStyle name="输出 2 2 2 3 2 2 2 2" xfId="12499" xr:uid="{00000000-0005-0000-0000-000096500000}"/>
    <cellStyle name="输出 2 2 2 3 2 2 2 3" xfId="14869" xr:uid="{00000000-0005-0000-0000-000097500000}"/>
    <cellStyle name="输出 2 2 2 3 2 2 2 4" xfId="20549" xr:uid="{00000000-0005-0000-0000-000098500000}"/>
    <cellStyle name="输出 2 2 2 3 2 2 3" xfId="5685" xr:uid="{00000000-0005-0000-0000-000099500000}"/>
    <cellStyle name="输出 2 2 2 3 2 2 3 2" xfId="13691" xr:uid="{00000000-0005-0000-0000-00009A500000}"/>
    <cellStyle name="输出 2 2 2 3 2 2 3 3" xfId="16751" xr:uid="{00000000-0005-0000-0000-00009B500000}"/>
    <cellStyle name="输出 2 2 2 3 2 2 3 4" xfId="19714" xr:uid="{00000000-0005-0000-0000-00009C500000}"/>
    <cellStyle name="输出 2 2 2 3 2 2 4" xfId="8390" xr:uid="{00000000-0005-0000-0000-00009D500000}"/>
    <cellStyle name="输出 2 2 2 3 2 2 4 2" xfId="15358" xr:uid="{00000000-0005-0000-0000-00009E500000}"/>
    <cellStyle name="输出 2 2 2 3 2 2 4 3" xfId="17525" xr:uid="{00000000-0005-0000-0000-00009F500000}"/>
    <cellStyle name="输出 2 2 2 3 2 2 4 4" xfId="21405" xr:uid="{00000000-0005-0000-0000-0000A0500000}"/>
    <cellStyle name="输出 2 2 2 3 2 2 5" xfId="9219" xr:uid="{00000000-0005-0000-0000-0000A1500000}"/>
    <cellStyle name="输出 2 2 2 3 2 2 5 2" xfId="16030" xr:uid="{00000000-0005-0000-0000-0000A2500000}"/>
    <cellStyle name="输出 2 2 2 3 2 2 5 3" xfId="18121" xr:uid="{00000000-0005-0000-0000-0000A3500000}"/>
    <cellStyle name="输出 2 2 2 3 2 2 5 4" xfId="20264" xr:uid="{00000000-0005-0000-0000-0000A4500000}"/>
    <cellStyle name="输出 2 2 2 3 2 2 6" xfId="11350" xr:uid="{00000000-0005-0000-0000-0000A5500000}"/>
    <cellStyle name="输出 2 2 2 3 2 2 7" xfId="14231" xr:uid="{00000000-0005-0000-0000-0000A6500000}"/>
    <cellStyle name="输出 2 2 2 3 2 2 8" xfId="19850" xr:uid="{00000000-0005-0000-0000-0000A7500000}"/>
    <cellStyle name="输出 2 2 2 3 2 3" xfId="3333" xr:uid="{00000000-0005-0000-0000-0000A8500000}"/>
    <cellStyle name="输出 2 2 2 3 2 3 2" xfId="12002" xr:uid="{00000000-0005-0000-0000-0000A9500000}"/>
    <cellStyle name="输出 2 2 2 3 2 3 3" xfId="10438" xr:uid="{00000000-0005-0000-0000-0000AA500000}"/>
    <cellStyle name="输出 2 2 2 3 2 3 4" xfId="20843" xr:uid="{00000000-0005-0000-0000-0000AB500000}"/>
    <cellStyle name="输出 2 2 2 3 2 4" xfId="4923" xr:uid="{00000000-0005-0000-0000-0000AC500000}"/>
    <cellStyle name="输出 2 2 2 3 2 4 2" xfId="13167" xr:uid="{00000000-0005-0000-0000-0000AD500000}"/>
    <cellStyle name="输出 2 2 2 3 2 4 3" xfId="14949" xr:uid="{00000000-0005-0000-0000-0000AE500000}"/>
    <cellStyle name="输出 2 2 2 3 2 4 4" xfId="19781" xr:uid="{00000000-0005-0000-0000-0000AF500000}"/>
    <cellStyle name="输出 2 2 2 3 2 5" xfId="7264" xr:uid="{00000000-0005-0000-0000-0000B0500000}"/>
    <cellStyle name="输出 2 2 2 3 2 5 2" xfId="14712" xr:uid="{00000000-0005-0000-0000-0000B1500000}"/>
    <cellStyle name="输出 2 2 2 3 2 5 3" xfId="17238" xr:uid="{00000000-0005-0000-0000-0000B2500000}"/>
    <cellStyle name="输出 2 2 2 3 2 5 4" xfId="19664" xr:uid="{00000000-0005-0000-0000-0000B3500000}"/>
    <cellStyle name="输出 2 2 2 3 2 6" xfId="8941" xr:uid="{00000000-0005-0000-0000-0000B4500000}"/>
    <cellStyle name="输出 2 2 2 3 2 6 2" xfId="15782" xr:uid="{00000000-0005-0000-0000-0000B5500000}"/>
    <cellStyle name="输出 2 2 2 3 2 6 3" xfId="17907" xr:uid="{00000000-0005-0000-0000-0000B6500000}"/>
    <cellStyle name="输出 2 2 2 3 2 6 4" xfId="19392" xr:uid="{00000000-0005-0000-0000-0000B7500000}"/>
    <cellStyle name="输出 2 2 2 3 2 7" xfId="10679" xr:uid="{00000000-0005-0000-0000-0000B8500000}"/>
    <cellStyle name="输出 2 2 2 3 2 8" xfId="11237" xr:uid="{00000000-0005-0000-0000-0000B9500000}"/>
    <cellStyle name="输出 2 2 2 3 2 9" xfId="20083" xr:uid="{00000000-0005-0000-0000-0000BA500000}"/>
    <cellStyle name="输出 2 2 2 3 3" xfId="2535" xr:uid="{00000000-0005-0000-0000-0000BB500000}"/>
    <cellStyle name="输出 2 2 2 3 3 2" xfId="4094" xr:uid="{00000000-0005-0000-0000-0000BC500000}"/>
    <cellStyle name="输出 2 2 2 3 3 2 2" xfId="12498" xr:uid="{00000000-0005-0000-0000-0000BD500000}"/>
    <cellStyle name="输出 2 2 2 3 3 2 3" xfId="10994" xr:uid="{00000000-0005-0000-0000-0000BE500000}"/>
    <cellStyle name="输出 2 2 2 3 3 2 4" xfId="21190" xr:uid="{00000000-0005-0000-0000-0000BF500000}"/>
    <cellStyle name="输出 2 2 2 3 3 3" xfId="5684" xr:uid="{00000000-0005-0000-0000-0000C0500000}"/>
    <cellStyle name="输出 2 2 2 3 3 3 2" xfId="13690" xr:uid="{00000000-0005-0000-0000-0000C1500000}"/>
    <cellStyle name="输出 2 2 2 3 3 3 3" xfId="16750" xr:uid="{00000000-0005-0000-0000-0000C2500000}"/>
    <cellStyle name="输出 2 2 2 3 3 3 4" xfId="22145" xr:uid="{00000000-0005-0000-0000-0000C3500000}"/>
    <cellStyle name="输出 2 2 2 3 3 4" xfId="8389" xr:uid="{00000000-0005-0000-0000-0000C4500000}"/>
    <cellStyle name="输出 2 2 2 3 3 4 2" xfId="15357" xr:uid="{00000000-0005-0000-0000-0000C5500000}"/>
    <cellStyle name="输出 2 2 2 3 3 4 3" xfId="17524" xr:uid="{00000000-0005-0000-0000-0000C6500000}"/>
    <cellStyle name="输出 2 2 2 3 3 4 4" xfId="19176" xr:uid="{00000000-0005-0000-0000-0000C7500000}"/>
    <cellStyle name="输出 2 2 2 3 3 5" xfId="9218" xr:uid="{00000000-0005-0000-0000-0000C8500000}"/>
    <cellStyle name="输出 2 2 2 3 3 5 2" xfId="16029" xr:uid="{00000000-0005-0000-0000-0000C9500000}"/>
    <cellStyle name="输出 2 2 2 3 3 5 3" xfId="18120" xr:uid="{00000000-0005-0000-0000-0000CA500000}"/>
    <cellStyle name="输出 2 2 2 3 3 5 4" xfId="20907" xr:uid="{00000000-0005-0000-0000-0000CB500000}"/>
    <cellStyle name="输出 2 2 2 3 3 6" xfId="11349" xr:uid="{00000000-0005-0000-0000-0000CC500000}"/>
    <cellStyle name="输出 2 2 2 3 3 7" xfId="10202" xr:uid="{00000000-0005-0000-0000-0000CD500000}"/>
    <cellStyle name="输出 2 2 2 3 3 8" xfId="20488" xr:uid="{00000000-0005-0000-0000-0000CE500000}"/>
    <cellStyle name="输出 2 2 2 3 4" xfId="2997" xr:uid="{00000000-0005-0000-0000-0000CF500000}"/>
    <cellStyle name="输出 2 2 2 3 4 2" xfId="11734" xr:uid="{00000000-0005-0000-0000-0000D0500000}"/>
    <cellStyle name="输出 2 2 2 3 4 3" xfId="11109" xr:uid="{00000000-0005-0000-0000-0000D1500000}"/>
    <cellStyle name="输出 2 2 2 3 4 4" xfId="22672" xr:uid="{00000000-0005-0000-0000-0000D2500000}"/>
    <cellStyle name="输出 2 2 2 3 5" xfId="4587" xr:uid="{00000000-0005-0000-0000-0000D3500000}"/>
    <cellStyle name="输出 2 2 2 3 5 2" xfId="12901" xr:uid="{00000000-0005-0000-0000-0000D4500000}"/>
    <cellStyle name="输出 2 2 2 3 5 3" xfId="14434" xr:uid="{00000000-0005-0000-0000-0000D5500000}"/>
    <cellStyle name="输出 2 2 2 3 5 4" xfId="21087" xr:uid="{00000000-0005-0000-0000-0000D6500000}"/>
    <cellStyle name="输出 2 2 2 3 6" xfId="6707" xr:uid="{00000000-0005-0000-0000-0000D7500000}"/>
    <cellStyle name="输出 2 2 2 3 6 2" xfId="14350" xr:uid="{00000000-0005-0000-0000-0000D8500000}"/>
    <cellStyle name="输出 2 2 2 3 6 3" xfId="17078" xr:uid="{00000000-0005-0000-0000-0000D9500000}"/>
    <cellStyle name="输出 2 2 2 3 6 4" xfId="21031" xr:uid="{00000000-0005-0000-0000-0000DA500000}"/>
    <cellStyle name="输出 2 2 2 3 7" xfId="8853" xr:uid="{00000000-0005-0000-0000-0000DB500000}"/>
    <cellStyle name="输出 2 2 2 3 7 2" xfId="15694" xr:uid="{00000000-0005-0000-0000-0000DC500000}"/>
    <cellStyle name="输出 2 2 2 3 7 3" xfId="17860" xr:uid="{00000000-0005-0000-0000-0000DD500000}"/>
    <cellStyle name="输出 2 2 2 3 7 4" xfId="20304" xr:uid="{00000000-0005-0000-0000-0000DE500000}"/>
    <cellStyle name="输出 2 2 2 3 8" xfId="10312" xr:uid="{00000000-0005-0000-0000-0000DF500000}"/>
    <cellStyle name="输出 2 2 2 3 9" xfId="12032" xr:uid="{00000000-0005-0000-0000-0000E0500000}"/>
    <cellStyle name="输出 2 2 2 4" xfId="1077" xr:uid="{00000000-0005-0000-0000-0000E1500000}"/>
    <cellStyle name="输出 2 2 2 4 10" xfId="22305" xr:uid="{00000000-0005-0000-0000-0000E2500000}"/>
    <cellStyle name="输出 2 2 2 4 2" xfId="1348" xr:uid="{00000000-0005-0000-0000-0000E3500000}"/>
    <cellStyle name="输出 2 2 2 4 2 2" xfId="2538" xr:uid="{00000000-0005-0000-0000-0000E4500000}"/>
    <cellStyle name="输出 2 2 2 4 2 2 2" xfId="4097" xr:uid="{00000000-0005-0000-0000-0000E5500000}"/>
    <cellStyle name="输出 2 2 2 4 2 2 2 2" xfId="12501" xr:uid="{00000000-0005-0000-0000-0000E6500000}"/>
    <cellStyle name="输出 2 2 2 4 2 2 2 3" xfId="13413" xr:uid="{00000000-0005-0000-0000-0000E7500000}"/>
    <cellStyle name="输出 2 2 2 4 2 2 2 4" xfId="19343" xr:uid="{00000000-0005-0000-0000-0000E8500000}"/>
    <cellStyle name="输出 2 2 2 4 2 2 3" xfId="5687" xr:uid="{00000000-0005-0000-0000-0000E9500000}"/>
    <cellStyle name="输出 2 2 2 4 2 2 3 2" xfId="13693" xr:uid="{00000000-0005-0000-0000-0000EA500000}"/>
    <cellStyle name="输出 2 2 2 4 2 2 3 3" xfId="16753" xr:uid="{00000000-0005-0000-0000-0000EB500000}"/>
    <cellStyle name="输出 2 2 2 4 2 2 3 4" xfId="21894" xr:uid="{00000000-0005-0000-0000-0000EC500000}"/>
    <cellStyle name="输出 2 2 2 4 2 2 4" xfId="8392" xr:uid="{00000000-0005-0000-0000-0000ED500000}"/>
    <cellStyle name="输出 2 2 2 4 2 2 4 2" xfId="15360" xr:uid="{00000000-0005-0000-0000-0000EE500000}"/>
    <cellStyle name="输出 2 2 2 4 2 2 4 3" xfId="17527" xr:uid="{00000000-0005-0000-0000-0000EF500000}"/>
    <cellStyle name="输出 2 2 2 4 2 2 4 4" xfId="20992" xr:uid="{00000000-0005-0000-0000-0000F0500000}"/>
    <cellStyle name="输出 2 2 2 4 2 2 5" xfId="9221" xr:uid="{00000000-0005-0000-0000-0000F1500000}"/>
    <cellStyle name="输出 2 2 2 4 2 2 5 2" xfId="16032" xr:uid="{00000000-0005-0000-0000-0000F2500000}"/>
    <cellStyle name="输出 2 2 2 4 2 2 5 3" xfId="18123" xr:uid="{00000000-0005-0000-0000-0000F3500000}"/>
    <cellStyle name="输出 2 2 2 4 2 2 5 4" xfId="19441" xr:uid="{00000000-0005-0000-0000-0000F4500000}"/>
    <cellStyle name="输出 2 2 2 4 2 2 6" xfId="11352" xr:uid="{00000000-0005-0000-0000-0000F5500000}"/>
    <cellStyle name="输出 2 2 2 4 2 2 7" xfId="10193" xr:uid="{00000000-0005-0000-0000-0000F6500000}"/>
    <cellStyle name="输出 2 2 2 4 2 2 8" xfId="20788" xr:uid="{00000000-0005-0000-0000-0000F7500000}"/>
    <cellStyle name="输出 2 2 2 4 2 3" xfId="3334" xr:uid="{00000000-0005-0000-0000-0000F8500000}"/>
    <cellStyle name="输出 2 2 2 4 2 3 2" xfId="12003" xr:uid="{00000000-0005-0000-0000-0000F9500000}"/>
    <cellStyle name="输出 2 2 2 4 2 3 3" xfId="10318" xr:uid="{00000000-0005-0000-0000-0000FA500000}"/>
    <cellStyle name="输出 2 2 2 4 2 3 4" xfId="20200" xr:uid="{00000000-0005-0000-0000-0000FB500000}"/>
    <cellStyle name="输出 2 2 2 4 2 4" xfId="4924" xr:uid="{00000000-0005-0000-0000-0000FC500000}"/>
    <cellStyle name="输出 2 2 2 4 2 4 2" xfId="13168" xr:uid="{00000000-0005-0000-0000-0000FD500000}"/>
    <cellStyle name="输出 2 2 2 4 2 4 3" xfId="13338" xr:uid="{00000000-0005-0000-0000-0000FE500000}"/>
    <cellStyle name="输出 2 2 2 4 2 4 4" xfId="21711" xr:uid="{00000000-0005-0000-0000-0000FF500000}"/>
    <cellStyle name="输出 2 2 2 4 2 5" xfId="7265" xr:uid="{00000000-0005-0000-0000-000000510000}"/>
    <cellStyle name="输出 2 2 2 4 2 5 2" xfId="14713" xr:uid="{00000000-0005-0000-0000-000001510000}"/>
    <cellStyle name="输出 2 2 2 4 2 5 3" xfId="17239" xr:uid="{00000000-0005-0000-0000-000002510000}"/>
    <cellStyle name="输出 2 2 2 4 2 5 4" xfId="22488" xr:uid="{00000000-0005-0000-0000-000003510000}"/>
    <cellStyle name="输出 2 2 2 4 2 6" xfId="8942" xr:uid="{00000000-0005-0000-0000-000004510000}"/>
    <cellStyle name="输出 2 2 2 4 2 6 2" xfId="15783" xr:uid="{00000000-0005-0000-0000-000005510000}"/>
    <cellStyle name="输出 2 2 2 4 2 6 3" xfId="17908" xr:uid="{00000000-0005-0000-0000-000006510000}"/>
    <cellStyle name="输出 2 2 2 4 2 6 4" xfId="21594" xr:uid="{00000000-0005-0000-0000-000007510000}"/>
    <cellStyle name="输出 2 2 2 4 2 7" xfId="10680" xr:uid="{00000000-0005-0000-0000-000008510000}"/>
    <cellStyle name="输出 2 2 2 4 2 8" xfId="14661" xr:uid="{00000000-0005-0000-0000-000009510000}"/>
    <cellStyle name="输出 2 2 2 4 2 9" xfId="22614" xr:uid="{00000000-0005-0000-0000-00000A510000}"/>
    <cellStyle name="输出 2 2 2 4 3" xfId="2537" xr:uid="{00000000-0005-0000-0000-00000B510000}"/>
    <cellStyle name="输出 2 2 2 4 3 2" xfId="4096" xr:uid="{00000000-0005-0000-0000-00000C510000}"/>
    <cellStyle name="输出 2 2 2 4 3 2 2" xfId="12500" xr:uid="{00000000-0005-0000-0000-00000D510000}"/>
    <cellStyle name="输出 2 2 2 4 3 2 3" xfId="15028" xr:uid="{00000000-0005-0000-0000-00000E510000}"/>
    <cellStyle name="输出 2 2 2 4 3 2 4" xfId="19912" xr:uid="{00000000-0005-0000-0000-00000F510000}"/>
    <cellStyle name="输出 2 2 2 4 3 3" xfId="5686" xr:uid="{00000000-0005-0000-0000-000010510000}"/>
    <cellStyle name="输出 2 2 2 4 3 3 2" xfId="13692" xr:uid="{00000000-0005-0000-0000-000011510000}"/>
    <cellStyle name="输出 2 2 2 4 3 3 3" xfId="16752" xr:uid="{00000000-0005-0000-0000-000012510000}"/>
    <cellStyle name="输出 2 2 2 4 3 3 4" xfId="19496" xr:uid="{00000000-0005-0000-0000-000013510000}"/>
    <cellStyle name="输出 2 2 2 4 3 4" xfId="8391" xr:uid="{00000000-0005-0000-0000-000014510000}"/>
    <cellStyle name="输出 2 2 2 4 3 4 2" xfId="15359" xr:uid="{00000000-0005-0000-0000-000015510000}"/>
    <cellStyle name="输出 2 2 2 4 3 4 3" xfId="17526" xr:uid="{00000000-0005-0000-0000-000016510000}"/>
    <cellStyle name="输出 2 2 2 4 3 4 4" xfId="22073" xr:uid="{00000000-0005-0000-0000-000017510000}"/>
    <cellStyle name="输出 2 2 2 4 3 5" xfId="9220" xr:uid="{00000000-0005-0000-0000-000018510000}"/>
    <cellStyle name="输出 2 2 2 4 3 5 2" xfId="16031" xr:uid="{00000000-0005-0000-0000-000019510000}"/>
    <cellStyle name="输出 2 2 2 4 3 5 3" xfId="18122" xr:uid="{00000000-0005-0000-0000-00001A510000}"/>
    <cellStyle name="输出 2 2 2 4 3 5 4" xfId="19553" xr:uid="{00000000-0005-0000-0000-00001B510000}"/>
    <cellStyle name="输出 2 2 2 4 3 6" xfId="11351" xr:uid="{00000000-0005-0000-0000-00001C510000}"/>
    <cellStyle name="输出 2 2 2 4 3 7" xfId="14238" xr:uid="{00000000-0005-0000-0000-00001D510000}"/>
    <cellStyle name="输出 2 2 2 4 3 8" xfId="21747" xr:uid="{00000000-0005-0000-0000-00001E510000}"/>
    <cellStyle name="输出 2 2 2 4 4" xfId="3161" xr:uid="{00000000-0005-0000-0000-00001F510000}"/>
    <cellStyle name="输出 2 2 2 4 4 2" xfId="11876" xr:uid="{00000000-0005-0000-0000-000020510000}"/>
    <cellStyle name="输出 2 2 2 4 4 3" xfId="14184" xr:uid="{00000000-0005-0000-0000-000021510000}"/>
    <cellStyle name="输出 2 2 2 4 4 4" xfId="22664" xr:uid="{00000000-0005-0000-0000-000022510000}"/>
    <cellStyle name="输出 2 2 2 4 5" xfId="4751" xr:uid="{00000000-0005-0000-0000-000023510000}"/>
    <cellStyle name="输出 2 2 2 4 5 2" xfId="13042" xr:uid="{00000000-0005-0000-0000-000024510000}"/>
    <cellStyle name="输出 2 2 2 4 5 3" xfId="13351" xr:uid="{00000000-0005-0000-0000-000025510000}"/>
    <cellStyle name="输出 2 2 2 4 5 4" xfId="19793" xr:uid="{00000000-0005-0000-0000-000026510000}"/>
    <cellStyle name="输出 2 2 2 4 6" xfId="7002" xr:uid="{00000000-0005-0000-0000-000027510000}"/>
    <cellStyle name="输出 2 2 2 4 6 2" xfId="14554" xr:uid="{00000000-0005-0000-0000-000028510000}"/>
    <cellStyle name="输出 2 2 2 4 6 3" xfId="17143" xr:uid="{00000000-0005-0000-0000-000029510000}"/>
    <cellStyle name="输出 2 2 2 4 6 4" xfId="22480" xr:uid="{00000000-0005-0000-0000-00002A510000}"/>
    <cellStyle name="输出 2 2 2 4 7" xfId="8923" xr:uid="{00000000-0005-0000-0000-00002B510000}"/>
    <cellStyle name="输出 2 2 2 4 7 2" xfId="15764" xr:uid="{00000000-0005-0000-0000-00002C510000}"/>
    <cellStyle name="输出 2 2 2 4 7 3" xfId="17897" xr:uid="{00000000-0005-0000-0000-00002D510000}"/>
    <cellStyle name="输出 2 2 2 4 7 4" xfId="18931" xr:uid="{00000000-0005-0000-0000-00002E510000}"/>
    <cellStyle name="输出 2 2 2 4 8" xfId="10517" xr:uid="{00000000-0005-0000-0000-00002F510000}"/>
    <cellStyle name="输出 2 2 2 4 9" xfId="10058" xr:uid="{00000000-0005-0000-0000-000030510000}"/>
    <cellStyle name="输出 2 2 2 5" xfId="1345" xr:uid="{00000000-0005-0000-0000-000031510000}"/>
    <cellStyle name="输出 2 2 2 5 2" xfId="2539" xr:uid="{00000000-0005-0000-0000-000032510000}"/>
    <cellStyle name="输出 2 2 2 5 2 2" xfId="4098" xr:uid="{00000000-0005-0000-0000-000033510000}"/>
    <cellStyle name="输出 2 2 2 5 2 2 2" xfId="12502" xr:uid="{00000000-0005-0000-0000-000034510000}"/>
    <cellStyle name="输出 2 2 2 5 2 2 3" xfId="12246" xr:uid="{00000000-0005-0000-0000-000035510000}"/>
    <cellStyle name="输出 2 2 2 5 2 2 4" xfId="18948" xr:uid="{00000000-0005-0000-0000-000036510000}"/>
    <cellStyle name="输出 2 2 2 5 2 3" xfId="5688" xr:uid="{00000000-0005-0000-0000-000037510000}"/>
    <cellStyle name="输出 2 2 2 5 2 3 2" xfId="13694" xr:uid="{00000000-0005-0000-0000-000038510000}"/>
    <cellStyle name="输出 2 2 2 5 2 3 3" xfId="16754" xr:uid="{00000000-0005-0000-0000-000039510000}"/>
    <cellStyle name="输出 2 2 2 5 2 3 4" xfId="22144" xr:uid="{00000000-0005-0000-0000-00003A510000}"/>
    <cellStyle name="输出 2 2 2 5 2 4" xfId="8393" xr:uid="{00000000-0005-0000-0000-00003B510000}"/>
    <cellStyle name="输出 2 2 2 5 2 4 2" xfId="15361" xr:uid="{00000000-0005-0000-0000-00003C510000}"/>
    <cellStyle name="输出 2 2 2 5 2 4 3" xfId="17528" xr:uid="{00000000-0005-0000-0000-00003D510000}"/>
    <cellStyle name="输出 2 2 2 5 2 4 4" xfId="20352" xr:uid="{00000000-0005-0000-0000-00003E510000}"/>
    <cellStyle name="输出 2 2 2 5 2 5" xfId="9222" xr:uid="{00000000-0005-0000-0000-00003F510000}"/>
    <cellStyle name="输出 2 2 2 5 2 5 2" xfId="16033" xr:uid="{00000000-0005-0000-0000-000040510000}"/>
    <cellStyle name="输出 2 2 2 5 2 5 3" xfId="18124" xr:uid="{00000000-0005-0000-0000-000041510000}"/>
    <cellStyle name="输出 2 2 2 5 2 5 4" xfId="21814" xr:uid="{00000000-0005-0000-0000-000042510000}"/>
    <cellStyle name="输出 2 2 2 5 2 6" xfId="11353" xr:uid="{00000000-0005-0000-0000-000043510000}"/>
    <cellStyle name="输出 2 2 2 5 2 7" xfId="10185" xr:uid="{00000000-0005-0000-0000-000044510000}"/>
    <cellStyle name="输出 2 2 2 5 2 8" xfId="20144" xr:uid="{00000000-0005-0000-0000-000045510000}"/>
    <cellStyle name="输出 2 2 2 5 3" xfId="3331" xr:uid="{00000000-0005-0000-0000-000046510000}"/>
    <cellStyle name="输出 2 2 2 5 3 2" xfId="12000" xr:uid="{00000000-0005-0000-0000-000047510000}"/>
    <cellStyle name="输出 2 2 2 5 3 3" xfId="15615" xr:uid="{00000000-0005-0000-0000-000048510000}"/>
    <cellStyle name="输出 2 2 2 5 3 4" xfId="19473" xr:uid="{00000000-0005-0000-0000-000049510000}"/>
    <cellStyle name="输出 2 2 2 5 4" xfId="4921" xr:uid="{00000000-0005-0000-0000-00004A510000}"/>
    <cellStyle name="输出 2 2 2 5 4 2" xfId="13165" xr:uid="{00000000-0005-0000-0000-00004B510000}"/>
    <cellStyle name="输出 2 2 2 5 4 3" xfId="13090" xr:uid="{00000000-0005-0000-0000-00004C510000}"/>
    <cellStyle name="输出 2 2 2 5 4 4" xfId="21412" xr:uid="{00000000-0005-0000-0000-00004D510000}"/>
    <cellStyle name="输出 2 2 2 5 5" xfId="7262" xr:uid="{00000000-0005-0000-0000-00004E510000}"/>
    <cellStyle name="输出 2 2 2 5 5 2" xfId="14710" xr:uid="{00000000-0005-0000-0000-00004F510000}"/>
    <cellStyle name="输出 2 2 2 5 5 3" xfId="17236" xr:uid="{00000000-0005-0000-0000-000050510000}"/>
    <cellStyle name="输出 2 2 2 5 5 4" xfId="22708" xr:uid="{00000000-0005-0000-0000-000051510000}"/>
    <cellStyle name="输出 2 2 2 5 6" xfId="8939" xr:uid="{00000000-0005-0000-0000-000052510000}"/>
    <cellStyle name="输出 2 2 2 5 6 2" xfId="15780" xr:uid="{00000000-0005-0000-0000-000053510000}"/>
    <cellStyle name="输出 2 2 2 5 6 3" xfId="17905" xr:uid="{00000000-0005-0000-0000-000054510000}"/>
    <cellStyle name="输出 2 2 2 5 6 4" xfId="20297" xr:uid="{00000000-0005-0000-0000-000055510000}"/>
    <cellStyle name="输出 2 2 2 5 7" xfId="10677" xr:uid="{00000000-0005-0000-0000-000056510000}"/>
    <cellStyle name="输出 2 2 2 5 8" xfId="14167" xr:uid="{00000000-0005-0000-0000-000057510000}"/>
    <cellStyle name="输出 2 2 2 5 9" xfId="21642" xr:uid="{00000000-0005-0000-0000-000058510000}"/>
    <cellStyle name="输出 2 2 2 6" xfId="2532" xr:uid="{00000000-0005-0000-0000-000059510000}"/>
    <cellStyle name="输出 2 2 2 6 2" xfId="4091" xr:uid="{00000000-0005-0000-0000-00005A510000}"/>
    <cellStyle name="输出 2 2 2 6 2 2" xfId="12495" xr:uid="{00000000-0005-0000-0000-00005B510000}"/>
    <cellStyle name="输出 2 2 2 6 2 3" xfId="15023" xr:uid="{00000000-0005-0000-0000-00005C510000}"/>
    <cellStyle name="输出 2 2 2 6 2 4" xfId="20817" xr:uid="{00000000-0005-0000-0000-00005D510000}"/>
    <cellStyle name="输出 2 2 2 6 3" xfId="5681" xr:uid="{00000000-0005-0000-0000-00005E510000}"/>
    <cellStyle name="输出 2 2 2 6 3 2" xfId="13687" xr:uid="{00000000-0005-0000-0000-00005F510000}"/>
    <cellStyle name="输出 2 2 2 6 3 3" xfId="16747" xr:uid="{00000000-0005-0000-0000-000060510000}"/>
    <cellStyle name="输出 2 2 2 6 3 4" xfId="18875" xr:uid="{00000000-0005-0000-0000-000061510000}"/>
    <cellStyle name="输出 2 2 2 6 4" xfId="8386" xr:uid="{00000000-0005-0000-0000-000062510000}"/>
    <cellStyle name="输出 2 2 2 6 4 2" xfId="15354" xr:uid="{00000000-0005-0000-0000-000063510000}"/>
    <cellStyle name="输出 2 2 2 6 4 3" xfId="17521" xr:uid="{00000000-0005-0000-0000-000064510000}"/>
    <cellStyle name="输出 2 2 2 6 4 4" xfId="20994" xr:uid="{00000000-0005-0000-0000-000065510000}"/>
    <cellStyle name="输出 2 2 2 6 5" xfId="9215" xr:uid="{00000000-0005-0000-0000-000066510000}"/>
    <cellStyle name="输出 2 2 2 6 5 2" xfId="16026" xr:uid="{00000000-0005-0000-0000-000067510000}"/>
    <cellStyle name="输出 2 2 2 6 5 3" xfId="18117" xr:uid="{00000000-0005-0000-0000-000068510000}"/>
    <cellStyle name="输出 2 2 2 6 5 4" xfId="19548" xr:uid="{00000000-0005-0000-0000-000069510000}"/>
    <cellStyle name="输出 2 2 2 6 6" xfId="11346" xr:uid="{00000000-0005-0000-0000-00006A510000}"/>
    <cellStyle name="输出 2 2 2 6 7" xfId="14244" xr:uid="{00000000-0005-0000-0000-00006B510000}"/>
    <cellStyle name="输出 2 2 2 6 8" xfId="21415" xr:uid="{00000000-0005-0000-0000-00006C510000}"/>
    <cellStyle name="输出 2 2 2 7" xfId="2915" xr:uid="{00000000-0005-0000-0000-00006D510000}"/>
    <cellStyle name="输出 2 2 2 7 2" xfId="11652" xr:uid="{00000000-0005-0000-0000-00006E510000}"/>
    <cellStyle name="输出 2 2 2 7 3" xfId="14385" xr:uid="{00000000-0005-0000-0000-00006F510000}"/>
    <cellStyle name="输出 2 2 2 7 4" xfId="20029" xr:uid="{00000000-0005-0000-0000-000070510000}"/>
    <cellStyle name="输出 2 2 2 8" xfId="4505" xr:uid="{00000000-0005-0000-0000-000071510000}"/>
    <cellStyle name="输出 2 2 2 8 2" xfId="12820" xr:uid="{00000000-0005-0000-0000-000072510000}"/>
    <cellStyle name="输出 2 2 2 8 3" xfId="10961" xr:uid="{00000000-0005-0000-0000-000073510000}"/>
    <cellStyle name="输出 2 2 2 8 4" xfId="21912" xr:uid="{00000000-0005-0000-0000-000074510000}"/>
    <cellStyle name="输出 2 2 2 9" xfId="6594" xr:uid="{00000000-0005-0000-0000-000075510000}"/>
    <cellStyle name="输出 2 2 2 9 2" xfId="14261" xr:uid="{00000000-0005-0000-0000-000076510000}"/>
    <cellStyle name="输出 2 2 2 9 3" xfId="17016" xr:uid="{00000000-0005-0000-0000-000077510000}"/>
    <cellStyle name="输出 2 2 2 9 4" xfId="18908" xr:uid="{00000000-0005-0000-0000-000078510000}"/>
    <cellStyle name="输出 2 2 3" xfId="673" xr:uid="{00000000-0005-0000-0000-000079510000}"/>
    <cellStyle name="输出 2 2 3 10" xfId="20014" xr:uid="{00000000-0005-0000-0000-00007A510000}"/>
    <cellStyle name="输出 2 2 3 2" xfId="1349" xr:uid="{00000000-0005-0000-0000-00007B510000}"/>
    <cellStyle name="输出 2 2 3 2 2" xfId="2541" xr:uid="{00000000-0005-0000-0000-00007C510000}"/>
    <cellStyle name="输出 2 2 3 2 2 2" xfId="4100" xr:uid="{00000000-0005-0000-0000-00007D510000}"/>
    <cellStyle name="输出 2 2 3 2 2 2 2" xfId="12504" xr:uid="{00000000-0005-0000-0000-00007E510000}"/>
    <cellStyle name="输出 2 2 3 2 2 2 3" xfId="10839" xr:uid="{00000000-0005-0000-0000-00007F510000}"/>
    <cellStyle name="输出 2 2 3 2 2 2 4" xfId="21373" xr:uid="{00000000-0005-0000-0000-000080510000}"/>
    <cellStyle name="输出 2 2 3 2 2 3" xfId="5690" xr:uid="{00000000-0005-0000-0000-000081510000}"/>
    <cellStyle name="输出 2 2 3 2 2 3 2" xfId="13696" xr:uid="{00000000-0005-0000-0000-000082510000}"/>
    <cellStyle name="输出 2 2 3 2 2 3 3" xfId="16756" xr:uid="{00000000-0005-0000-0000-000083510000}"/>
    <cellStyle name="输出 2 2 3 2 2 3 4" xfId="19459" xr:uid="{00000000-0005-0000-0000-000084510000}"/>
    <cellStyle name="输出 2 2 3 2 2 4" xfId="8395" xr:uid="{00000000-0005-0000-0000-000085510000}"/>
    <cellStyle name="输出 2 2 3 2 2 4 2" xfId="15363" xr:uid="{00000000-0005-0000-0000-000086510000}"/>
    <cellStyle name="输出 2 2 3 2 2 4 3" xfId="17530" xr:uid="{00000000-0005-0000-0000-000087510000}"/>
    <cellStyle name="输出 2 2 3 2 2 4 4" xfId="21583" xr:uid="{00000000-0005-0000-0000-000088510000}"/>
    <cellStyle name="输出 2 2 3 2 2 5" xfId="9224" xr:uid="{00000000-0005-0000-0000-000089510000}"/>
    <cellStyle name="输出 2 2 3 2 2 5 2" xfId="16035" xr:uid="{00000000-0005-0000-0000-00008A510000}"/>
    <cellStyle name="输出 2 2 3 2 2 5 3" xfId="18126" xr:uid="{00000000-0005-0000-0000-00008B510000}"/>
    <cellStyle name="输出 2 2 3 2 2 5 4" xfId="20906" xr:uid="{00000000-0005-0000-0000-00008C510000}"/>
    <cellStyle name="输出 2 2 3 2 2 6" xfId="11355" xr:uid="{00000000-0005-0000-0000-00008D510000}"/>
    <cellStyle name="输出 2 2 3 2 2 7" xfId="10168" xr:uid="{00000000-0005-0000-0000-00008E510000}"/>
    <cellStyle name="输出 2 2 3 2 2 8" xfId="21131" xr:uid="{00000000-0005-0000-0000-00008F510000}"/>
    <cellStyle name="输出 2 2 3 2 3" xfId="3335" xr:uid="{00000000-0005-0000-0000-000090510000}"/>
    <cellStyle name="输出 2 2 3 2 3 2" xfId="12004" xr:uid="{00000000-0005-0000-0000-000091510000}"/>
    <cellStyle name="输出 2 2 3 2 3 3" xfId="10234" xr:uid="{00000000-0005-0000-0000-000092510000}"/>
    <cellStyle name="输出 2 2 3 2 3 4" xfId="22651" xr:uid="{00000000-0005-0000-0000-000093510000}"/>
    <cellStyle name="输出 2 2 3 2 4" xfId="4925" xr:uid="{00000000-0005-0000-0000-000094510000}"/>
    <cellStyle name="输出 2 2 3 2 4 2" xfId="13169" xr:uid="{00000000-0005-0000-0000-000095510000}"/>
    <cellStyle name="输出 2 2 3 2 4 3" xfId="12172" xr:uid="{00000000-0005-0000-0000-000096510000}"/>
    <cellStyle name="输出 2 2 3 2 4 4" xfId="19278" xr:uid="{00000000-0005-0000-0000-000097510000}"/>
    <cellStyle name="输出 2 2 3 2 5" xfId="7266" xr:uid="{00000000-0005-0000-0000-000098510000}"/>
    <cellStyle name="输出 2 2 3 2 5 2" xfId="14714" xr:uid="{00000000-0005-0000-0000-000099510000}"/>
    <cellStyle name="输出 2 2 3 2 5 3" xfId="17240" xr:uid="{00000000-0005-0000-0000-00009A510000}"/>
    <cellStyle name="输出 2 2 3 2 5 4" xfId="21626" xr:uid="{00000000-0005-0000-0000-00009B510000}"/>
    <cellStyle name="输出 2 2 3 2 6" xfId="8943" xr:uid="{00000000-0005-0000-0000-00009C510000}"/>
    <cellStyle name="输出 2 2 3 2 6 2" xfId="15784" xr:uid="{00000000-0005-0000-0000-00009D510000}"/>
    <cellStyle name="输出 2 2 3 2 6 3" xfId="17909" xr:uid="{00000000-0005-0000-0000-00009E510000}"/>
    <cellStyle name="输出 2 2 3 2 6 4" xfId="20693" xr:uid="{00000000-0005-0000-0000-00009F510000}"/>
    <cellStyle name="输出 2 2 3 2 7" xfId="10681" xr:uid="{00000000-0005-0000-0000-0000A0510000}"/>
    <cellStyle name="输出 2 2 3 2 8" xfId="10626" xr:uid="{00000000-0005-0000-0000-0000A1510000}"/>
    <cellStyle name="输出 2 2 3 2 9" xfId="22296" xr:uid="{00000000-0005-0000-0000-0000A2510000}"/>
    <cellStyle name="输出 2 2 3 3" xfId="2540" xr:uid="{00000000-0005-0000-0000-0000A3510000}"/>
    <cellStyle name="输出 2 2 3 3 2" xfId="4099" xr:uid="{00000000-0005-0000-0000-0000A4510000}"/>
    <cellStyle name="输出 2 2 3 3 2 2" xfId="12503" xr:uid="{00000000-0005-0000-0000-0000A5510000}"/>
    <cellStyle name="输出 2 2 3 3 2 3" xfId="10999" xr:uid="{00000000-0005-0000-0000-0000A6510000}"/>
    <cellStyle name="输出 2 2 3 3 2 4" xfId="18913" xr:uid="{00000000-0005-0000-0000-0000A7510000}"/>
    <cellStyle name="输出 2 2 3 3 3" xfId="5689" xr:uid="{00000000-0005-0000-0000-0000A8510000}"/>
    <cellStyle name="输出 2 2 3 3 3 2" xfId="13695" xr:uid="{00000000-0005-0000-0000-0000A9510000}"/>
    <cellStyle name="输出 2 2 3 3 3 3" xfId="16755" xr:uid="{00000000-0005-0000-0000-0000AA510000}"/>
    <cellStyle name="输出 2 2 3 3 3 4" xfId="19713" xr:uid="{00000000-0005-0000-0000-0000AB510000}"/>
    <cellStyle name="输出 2 2 3 3 4" xfId="8394" xr:uid="{00000000-0005-0000-0000-0000AC510000}"/>
    <cellStyle name="输出 2 2 3 3 4 2" xfId="15362" xr:uid="{00000000-0005-0000-0000-0000AD510000}"/>
    <cellStyle name="输出 2 2 3 3 4 3" xfId="17529" xr:uid="{00000000-0005-0000-0000-0000AE510000}"/>
    <cellStyle name="输出 2 2 3 3 4 4" xfId="19639" xr:uid="{00000000-0005-0000-0000-0000AF510000}"/>
    <cellStyle name="输出 2 2 3 3 5" xfId="9223" xr:uid="{00000000-0005-0000-0000-0000B0510000}"/>
    <cellStyle name="输出 2 2 3 3 5 2" xfId="16034" xr:uid="{00000000-0005-0000-0000-0000B1510000}"/>
    <cellStyle name="输出 2 2 3 3 5 3" xfId="18125" xr:uid="{00000000-0005-0000-0000-0000B2510000}"/>
    <cellStyle name="输出 2 2 3 3 5 4" xfId="21987" xr:uid="{00000000-0005-0000-0000-0000B3510000}"/>
    <cellStyle name="输出 2 2 3 3 6" xfId="11354" xr:uid="{00000000-0005-0000-0000-0000B4510000}"/>
    <cellStyle name="输出 2 2 3 3 7" xfId="14219" xr:uid="{00000000-0005-0000-0000-0000B5510000}"/>
    <cellStyle name="输出 2 2 3 3 8" xfId="22274" xr:uid="{00000000-0005-0000-0000-0000B6510000}"/>
    <cellStyle name="输出 2 2 3 4" xfId="2940" xr:uid="{00000000-0005-0000-0000-0000B7510000}"/>
    <cellStyle name="输出 2 2 3 4 2" xfId="11677" xr:uid="{00000000-0005-0000-0000-0000B8510000}"/>
    <cellStyle name="输出 2 2 3 4 3" xfId="11629" xr:uid="{00000000-0005-0000-0000-0000B9510000}"/>
    <cellStyle name="输出 2 2 3 4 4" xfId="19951" xr:uid="{00000000-0005-0000-0000-0000BA510000}"/>
    <cellStyle name="输出 2 2 3 5" xfId="4530" xr:uid="{00000000-0005-0000-0000-0000BB510000}"/>
    <cellStyle name="输出 2 2 3 5 2" xfId="12844" xr:uid="{00000000-0005-0000-0000-0000BC510000}"/>
    <cellStyle name="输出 2 2 3 5 3" xfId="14062" xr:uid="{00000000-0005-0000-0000-0000BD510000}"/>
    <cellStyle name="输出 2 2 3 5 4" xfId="21735" xr:uid="{00000000-0005-0000-0000-0000BE510000}"/>
    <cellStyle name="输出 2 2 3 6" xfId="6638" xr:uid="{00000000-0005-0000-0000-0000BF510000}"/>
    <cellStyle name="输出 2 2 3 6 2" xfId="14293" xr:uid="{00000000-0005-0000-0000-0000C0510000}"/>
    <cellStyle name="输出 2 2 3 6 3" xfId="17035" xr:uid="{00000000-0005-0000-0000-0000C1510000}"/>
    <cellStyle name="输出 2 2 3 6 4" xfId="22572" xr:uid="{00000000-0005-0000-0000-0000C2510000}"/>
    <cellStyle name="输出 2 2 3 7" xfId="8810" xr:uid="{00000000-0005-0000-0000-0000C3510000}"/>
    <cellStyle name="输出 2 2 3 7 2" xfId="15652" xr:uid="{00000000-0005-0000-0000-0000C4510000}"/>
    <cellStyle name="输出 2 2 3 7 3" xfId="17826" xr:uid="{00000000-0005-0000-0000-0000C5510000}"/>
    <cellStyle name="输出 2 2 3 7 4" xfId="21867" xr:uid="{00000000-0005-0000-0000-0000C6510000}"/>
    <cellStyle name="输出 2 2 3 8" xfId="10252" xr:uid="{00000000-0005-0000-0000-0000C7510000}"/>
    <cellStyle name="输出 2 2 3 9" xfId="12573" xr:uid="{00000000-0005-0000-0000-0000C8510000}"/>
    <cellStyle name="输出 2 2 4" xfId="723" xr:uid="{00000000-0005-0000-0000-0000C9510000}"/>
    <cellStyle name="输出 2 2 4 10" xfId="21170" xr:uid="{00000000-0005-0000-0000-0000CA510000}"/>
    <cellStyle name="输出 2 2 4 2" xfId="1350" xr:uid="{00000000-0005-0000-0000-0000CB510000}"/>
    <cellStyle name="输出 2 2 4 2 2" xfId="2543" xr:uid="{00000000-0005-0000-0000-0000CC510000}"/>
    <cellStyle name="输出 2 2 4 2 2 2" xfId="4102" xr:uid="{00000000-0005-0000-0000-0000CD510000}"/>
    <cellStyle name="输出 2 2 4 2 2 2 2" xfId="12506" xr:uid="{00000000-0005-0000-0000-0000CE510000}"/>
    <cellStyle name="输出 2 2 4 2 2 2 3" xfId="15027" xr:uid="{00000000-0005-0000-0000-0000CF510000}"/>
    <cellStyle name="输出 2 2 4 2 2 2 4" xfId="21182" xr:uid="{00000000-0005-0000-0000-0000D0510000}"/>
    <cellStyle name="输出 2 2 4 2 2 3" xfId="5692" xr:uid="{00000000-0005-0000-0000-0000D1510000}"/>
    <cellStyle name="输出 2 2 4 2 2 3 2" xfId="13698" xr:uid="{00000000-0005-0000-0000-0000D2510000}"/>
    <cellStyle name="输出 2 2 4 2 2 3 3" xfId="16758" xr:uid="{00000000-0005-0000-0000-0000D3510000}"/>
    <cellStyle name="输出 2 2 4 2 2 3 4" xfId="22143" xr:uid="{00000000-0005-0000-0000-0000D4510000}"/>
    <cellStyle name="输出 2 2 4 2 2 4" xfId="8397" xr:uid="{00000000-0005-0000-0000-0000D5510000}"/>
    <cellStyle name="输出 2 2 4 2 2 4 2" xfId="15365" xr:uid="{00000000-0005-0000-0000-0000D6510000}"/>
    <cellStyle name="输出 2 2 4 2 2 4 3" xfId="17532" xr:uid="{00000000-0005-0000-0000-0000D7510000}"/>
    <cellStyle name="输出 2 2 4 2 2 4 4" xfId="20043" xr:uid="{00000000-0005-0000-0000-0000D8510000}"/>
    <cellStyle name="输出 2 2 4 2 2 5" xfId="9226" xr:uid="{00000000-0005-0000-0000-0000D9510000}"/>
    <cellStyle name="输出 2 2 4 2 2 5 2" xfId="16037" xr:uid="{00000000-0005-0000-0000-0000DA510000}"/>
    <cellStyle name="输出 2 2 4 2 2 5 3" xfId="18128" xr:uid="{00000000-0005-0000-0000-0000DB510000}"/>
    <cellStyle name="输出 2 2 4 2 2 5 4" xfId="19552" xr:uid="{00000000-0005-0000-0000-0000DC510000}"/>
    <cellStyle name="输出 2 2 4 2 2 6" xfId="11357" xr:uid="{00000000-0005-0000-0000-0000DD510000}"/>
    <cellStyle name="输出 2 2 4 2 2 7" xfId="10176" xr:uid="{00000000-0005-0000-0000-0000DE510000}"/>
    <cellStyle name="输出 2 2 4 2 2 8" xfId="19851" xr:uid="{00000000-0005-0000-0000-0000DF510000}"/>
    <cellStyle name="输出 2 2 4 2 3" xfId="3336" xr:uid="{00000000-0005-0000-0000-0000E0510000}"/>
    <cellStyle name="输出 2 2 4 2 3 2" xfId="12005" xr:uid="{00000000-0005-0000-0000-0000E1510000}"/>
    <cellStyle name="输出 2 2 4 2 3 3" xfId="15836" xr:uid="{00000000-0005-0000-0000-0000E2510000}"/>
    <cellStyle name="输出 2 2 4 2 3 4" xfId="22370" xr:uid="{00000000-0005-0000-0000-0000E3510000}"/>
    <cellStyle name="输出 2 2 4 2 4" xfId="4926" xr:uid="{00000000-0005-0000-0000-0000E4510000}"/>
    <cellStyle name="输出 2 2 4 2 4 2" xfId="13170" xr:uid="{00000000-0005-0000-0000-0000E5510000}"/>
    <cellStyle name="输出 2 2 4 2 4 3" xfId="10925" xr:uid="{00000000-0005-0000-0000-0000E6510000}"/>
    <cellStyle name="输出 2 2 4 2 4 4" xfId="18951" xr:uid="{00000000-0005-0000-0000-0000E7510000}"/>
    <cellStyle name="输出 2 2 4 2 5" xfId="7267" xr:uid="{00000000-0005-0000-0000-0000E8510000}"/>
    <cellStyle name="输出 2 2 4 2 5 2" xfId="14715" xr:uid="{00000000-0005-0000-0000-0000E9510000}"/>
    <cellStyle name="输出 2 2 4 2 5 3" xfId="17241" xr:uid="{00000000-0005-0000-0000-0000EA510000}"/>
    <cellStyle name="输出 2 2 4 2 5 4" xfId="22721" xr:uid="{00000000-0005-0000-0000-0000EB510000}"/>
    <cellStyle name="输出 2 2 4 2 6" xfId="8944" xr:uid="{00000000-0005-0000-0000-0000EC510000}"/>
    <cellStyle name="输出 2 2 4 2 6 2" xfId="15785" xr:uid="{00000000-0005-0000-0000-0000ED510000}"/>
    <cellStyle name="输出 2 2 4 2 6 3" xfId="17910" xr:uid="{00000000-0005-0000-0000-0000EE510000}"/>
    <cellStyle name="输出 2 2 4 2 6 4" xfId="20052" xr:uid="{00000000-0005-0000-0000-0000EF510000}"/>
    <cellStyle name="输出 2 2 4 2 7" xfId="10682" xr:uid="{00000000-0005-0000-0000-0000F0510000}"/>
    <cellStyle name="输出 2 2 4 2 8" xfId="10111" xr:uid="{00000000-0005-0000-0000-0000F1510000}"/>
    <cellStyle name="输出 2 2 4 2 9" xfId="21152" xr:uid="{00000000-0005-0000-0000-0000F2510000}"/>
    <cellStyle name="输出 2 2 4 3" xfId="2542" xr:uid="{00000000-0005-0000-0000-0000F3510000}"/>
    <cellStyle name="输出 2 2 4 3 2" xfId="4101" xr:uid="{00000000-0005-0000-0000-0000F4510000}"/>
    <cellStyle name="输出 2 2 4 3 2 2" xfId="12505" xr:uid="{00000000-0005-0000-0000-0000F5510000}"/>
    <cellStyle name="输出 2 2 4 3 2 3" xfId="14845" xr:uid="{00000000-0005-0000-0000-0000F6510000}"/>
    <cellStyle name="输出 2 2 4 3 2 4" xfId="22326" xr:uid="{00000000-0005-0000-0000-0000F7510000}"/>
    <cellStyle name="输出 2 2 4 3 3" xfId="5691" xr:uid="{00000000-0005-0000-0000-0000F8510000}"/>
    <cellStyle name="输出 2 2 4 3 3 2" xfId="13697" xr:uid="{00000000-0005-0000-0000-0000F9510000}"/>
    <cellStyle name="输出 2 2 4 3 3 3" xfId="16757" xr:uid="{00000000-0005-0000-0000-0000FA510000}"/>
    <cellStyle name="输出 2 2 4 3 3 4" xfId="21435" xr:uid="{00000000-0005-0000-0000-0000FB510000}"/>
    <cellStyle name="输出 2 2 4 3 4" xfId="8396" xr:uid="{00000000-0005-0000-0000-0000FC510000}"/>
    <cellStyle name="输出 2 2 4 3 4 2" xfId="15364" xr:uid="{00000000-0005-0000-0000-0000FD510000}"/>
    <cellStyle name="输出 2 2 4 3 4 3" xfId="17531" xr:uid="{00000000-0005-0000-0000-0000FE510000}"/>
    <cellStyle name="输出 2 2 4 3 4 4" xfId="20682" xr:uid="{00000000-0005-0000-0000-0000FF510000}"/>
    <cellStyle name="输出 2 2 4 3 5" xfId="9225" xr:uid="{00000000-0005-0000-0000-000000520000}"/>
    <cellStyle name="输出 2 2 4 3 5 2" xfId="16036" xr:uid="{00000000-0005-0000-0000-000001520000}"/>
    <cellStyle name="输出 2 2 4 3 5 3" xfId="18127" xr:uid="{00000000-0005-0000-0000-000002520000}"/>
    <cellStyle name="输出 2 2 4 3 5 4" xfId="20263" xr:uid="{00000000-0005-0000-0000-000003520000}"/>
    <cellStyle name="输出 2 2 4 3 6" xfId="11356" xr:uid="{00000000-0005-0000-0000-000004520000}"/>
    <cellStyle name="输出 2 2 4 3 7" xfId="14227" xr:uid="{00000000-0005-0000-0000-000005520000}"/>
    <cellStyle name="输出 2 2 4 3 8" xfId="20489" xr:uid="{00000000-0005-0000-0000-000006520000}"/>
    <cellStyle name="输出 2 2 4 4" xfId="2976" xr:uid="{00000000-0005-0000-0000-000007520000}"/>
    <cellStyle name="输出 2 2 4 4 2" xfId="11713" xr:uid="{00000000-0005-0000-0000-000008520000}"/>
    <cellStyle name="输出 2 2 4 4 3" xfId="15130" xr:uid="{00000000-0005-0000-0000-000009520000}"/>
    <cellStyle name="输出 2 2 4 4 4" xfId="19968" xr:uid="{00000000-0005-0000-0000-00000A520000}"/>
    <cellStyle name="输出 2 2 4 5" xfId="4566" xr:uid="{00000000-0005-0000-0000-00000B520000}"/>
    <cellStyle name="输出 2 2 4 5 2" xfId="12880" xr:uid="{00000000-0005-0000-0000-00000C520000}"/>
    <cellStyle name="输出 2 2 4 5 3" xfId="10953" xr:uid="{00000000-0005-0000-0000-00000D520000}"/>
    <cellStyle name="输出 2 2 4 5 4" xfId="22233" xr:uid="{00000000-0005-0000-0000-00000E520000}"/>
    <cellStyle name="输出 2 2 4 6" xfId="6683" xr:uid="{00000000-0005-0000-0000-00000F520000}"/>
    <cellStyle name="输出 2 2 4 6 2" xfId="14329" xr:uid="{00000000-0005-0000-0000-000010520000}"/>
    <cellStyle name="输出 2 2 4 6 3" xfId="17061" xr:uid="{00000000-0005-0000-0000-000011520000}"/>
    <cellStyle name="输出 2 2 4 6 4" xfId="20016" xr:uid="{00000000-0005-0000-0000-000012520000}"/>
    <cellStyle name="输出 2 2 4 7" xfId="8844" xr:uid="{00000000-0005-0000-0000-000013520000}"/>
    <cellStyle name="输出 2 2 4 7 2" xfId="15685" xr:uid="{00000000-0005-0000-0000-000014520000}"/>
    <cellStyle name="输出 2 2 4 7 3" xfId="17854" xr:uid="{00000000-0005-0000-0000-000015520000}"/>
    <cellStyle name="输出 2 2 4 7 4" xfId="18848" xr:uid="{00000000-0005-0000-0000-000016520000}"/>
    <cellStyle name="输出 2 2 4 8" xfId="10289" xr:uid="{00000000-0005-0000-0000-000017520000}"/>
    <cellStyle name="输出 2 2 4 9" xfId="14897" xr:uid="{00000000-0005-0000-0000-000018520000}"/>
    <cellStyle name="输出 2 2 5" xfId="946" xr:uid="{00000000-0005-0000-0000-000019520000}"/>
    <cellStyle name="输出 2 2 5 10" xfId="21503" xr:uid="{00000000-0005-0000-0000-00001A520000}"/>
    <cellStyle name="输出 2 2 5 2" xfId="1351" xr:uid="{00000000-0005-0000-0000-00001B520000}"/>
    <cellStyle name="输出 2 2 5 2 2" xfId="2545" xr:uid="{00000000-0005-0000-0000-00001C520000}"/>
    <cellStyle name="输出 2 2 5 2 2 2" xfId="4104" xr:uid="{00000000-0005-0000-0000-00001D520000}"/>
    <cellStyle name="输出 2 2 5 2 2 2 2" xfId="12508" xr:uid="{00000000-0005-0000-0000-00001E520000}"/>
    <cellStyle name="输出 2 2 5 2 2 2 3" xfId="12245" xr:uid="{00000000-0005-0000-0000-00001F520000}"/>
    <cellStyle name="输出 2 2 5 2 2 2 4" xfId="19904" xr:uid="{00000000-0005-0000-0000-000020520000}"/>
    <cellStyle name="输出 2 2 5 2 2 3" xfId="5694" xr:uid="{00000000-0005-0000-0000-000021520000}"/>
    <cellStyle name="输出 2 2 5 2 2 3 2" xfId="13700" xr:uid="{00000000-0005-0000-0000-000022520000}"/>
    <cellStyle name="输出 2 2 5 2 2 3 3" xfId="16760" xr:uid="{00000000-0005-0000-0000-000023520000}"/>
    <cellStyle name="输出 2 2 5 2 2 3 4" xfId="21567" xr:uid="{00000000-0005-0000-0000-000024520000}"/>
    <cellStyle name="输出 2 2 5 2 2 4" xfId="8399" xr:uid="{00000000-0005-0000-0000-000025520000}"/>
    <cellStyle name="输出 2 2 5 2 2 4 2" xfId="15367" xr:uid="{00000000-0005-0000-0000-000026520000}"/>
    <cellStyle name="输出 2 2 5 2 2 4 3" xfId="17534" xr:uid="{00000000-0005-0000-0000-000027520000}"/>
    <cellStyle name="输出 2 2 5 2 2 4 4" xfId="20993" xr:uid="{00000000-0005-0000-0000-000028520000}"/>
    <cellStyle name="输出 2 2 5 2 2 5" xfId="9228" xr:uid="{00000000-0005-0000-0000-000029520000}"/>
    <cellStyle name="输出 2 2 5 2 2 5 2" xfId="16039" xr:uid="{00000000-0005-0000-0000-00002A520000}"/>
    <cellStyle name="输出 2 2 5 2 2 5 3" xfId="18130" xr:uid="{00000000-0005-0000-0000-00002B520000}"/>
    <cellStyle name="输出 2 2 5 2 2 5 4" xfId="21685" xr:uid="{00000000-0005-0000-0000-00002C520000}"/>
    <cellStyle name="输出 2 2 5 2 2 6" xfId="11359" xr:uid="{00000000-0005-0000-0000-00002D520000}"/>
    <cellStyle name="输出 2 2 5 2 2 7" xfId="10169" xr:uid="{00000000-0005-0000-0000-00002E520000}"/>
    <cellStyle name="输出 2 2 5 2 2 8" xfId="18956" xr:uid="{00000000-0005-0000-0000-00002F520000}"/>
    <cellStyle name="输出 2 2 5 2 3" xfId="3337" xr:uid="{00000000-0005-0000-0000-000030520000}"/>
    <cellStyle name="输出 2 2 5 2 3 2" xfId="12006" xr:uid="{00000000-0005-0000-0000-000031520000}"/>
    <cellStyle name="输出 2 2 5 2 3 3" xfId="15607" xr:uid="{00000000-0005-0000-0000-000032520000}"/>
    <cellStyle name="输出 2 2 5 2 3 4" xfId="21227" xr:uid="{00000000-0005-0000-0000-000033520000}"/>
    <cellStyle name="输出 2 2 5 2 4" xfId="4927" xr:uid="{00000000-0005-0000-0000-000034520000}"/>
    <cellStyle name="输出 2 2 5 2 4 2" xfId="13171" xr:uid="{00000000-0005-0000-0000-000035520000}"/>
    <cellStyle name="输出 2 2 5 2 4 3" xfId="10576" xr:uid="{00000000-0005-0000-0000-000036520000}"/>
    <cellStyle name="输出 2 2 5 2 4 4" xfId="21357" xr:uid="{00000000-0005-0000-0000-000037520000}"/>
    <cellStyle name="输出 2 2 5 2 5" xfId="7268" xr:uid="{00000000-0005-0000-0000-000038520000}"/>
    <cellStyle name="输出 2 2 5 2 5 2" xfId="14716" xr:uid="{00000000-0005-0000-0000-000039520000}"/>
    <cellStyle name="输出 2 2 5 2 5 3" xfId="17242" xr:uid="{00000000-0005-0000-0000-00003A520000}"/>
    <cellStyle name="输出 2 2 5 2 5 4" xfId="20717" xr:uid="{00000000-0005-0000-0000-00003B520000}"/>
    <cellStyle name="输出 2 2 5 2 6" xfId="8945" xr:uid="{00000000-0005-0000-0000-00003C520000}"/>
    <cellStyle name="输出 2 2 5 2 6 2" xfId="15786" xr:uid="{00000000-0005-0000-0000-00003D520000}"/>
    <cellStyle name="输出 2 2 5 2 6 3" xfId="17911" xr:uid="{00000000-0005-0000-0000-00003E520000}"/>
    <cellStyle name="输出 2 2 5 2 6 4" xfId="22017" xr:uid="{00000000-0005-0000-0000-00003F520000}"/>
    <cellStyle name="输出 2 2 5 2 7" xfId="10683" xr:uid="{00000000-0005-0000-0000-000040520000}"/>
    <cellStyle name="输出 2 2 5 2 8" xfId="10055" xr:uid="{00000000-0005-0000-0000-000041520000}"/>
    <cellStyle name="输出 2 2 5 2 9" xfId="20510" xr:uid="{00000000-0005-0000-0000-000042520000}"/>
    <cellStyle name="输出 2 2 5 3" xfId="2544" xr:uid="{00000000-0005-0000-0000-000043520000}"/>
    <cellStyle name="输出 2 2 5 3 2" xfId="4103" xr:uid="{00000000-0005-0000-0000-000044520000}"/>
    <cellStyle name="输出 2 2 5 3 2 2" xfId="12507" xr:uid="{00000000-0005-0000-0000-000045520000}"/>
    <cellStyle name="输出 2 2 5 3 2 3" xfId="13412" xr:uid="{00000000-0005-0000-0000-000046520000}"/>
    <cellStyle name="输出 2 2 5 3 2 4" xfId="20541" xr:uid="{00000000-0005-0000-0000-000047520000}"/>
    <cellStyle name="输出 2 2 5 3 3" xfId="5693" xr:uid="{00000000-0005-0000-0000-000048520000}"/>
    <cellStyle name="输出 2 2 5 3 3 2" xfId="13699" xr:uid="{00000000-0005-0000-0000-000049520000}"/>
    <cellStyle name="输出 2 2 5 3 3 3" xfId="16759" xr:uid="{00000000-0005-0000-0000-00004A520000}"/>
    <cellStyle name="输出 2 2 5 3 3 4" xfId="19712" xr:uid="{00000000-0005-0000-0000-00004B520000}"/>
    <cellStyle name="输出 2 2 5 3 4" xfId="8398" xr:uid="{00000000-0005-0000-0000-00004C520000}"/>
    <cellStyle name="输出 2 2 5 3 4 2" xfId="15366" xr:uid="{00000000-0005-0000-0000-00004D520000}"/>
    <cellStyle name="输出 2 2 5 3 4 3" xfId="17533" xr:uid="{00000000-0005-0000-0000-00004E520000}"/>
    <cellStyle name="输出 2 2 5 3 4 4" xfId="22074" xr:uid="{00000000-0005-0000-0000-00004F520000}"/>
    <cellStyle name="输出 2 2 5 3 5" xfId="9227" xr:uid="{00000000-0005-0000-0000-000050520000}"/>
    <cellStyle name="输出 2 2 5 3 5 2" xfId="16038" xr:uid="{00000000-0005-0000-0000-000051520000}"/>
    <cellStyle name="输出 2 2 5 3 5 3" xfId="18129" xr:uid="{00000000-0005-0000-0000-000052520000}"/>
    <cellStyle name="输出 2 2 5 3 5 4" xfId="19385" xr:uid="{00000000-0005-0000-0000-000053520000}"/>
    <cellStyle name="输出 2 2 5 3 6" xfId="11358" xr:uid="{00000000-0005-0000-0000-000054520000}"/>
    <cellStyle name="输出 2 2 5 3 7" xfId="14220" xr:uid="{00000000-0005-0000-0000-000055520000}"/>
    <cellStyle name="输出 2 2 5 3 8" xfId="19317" xr:uid="{00000000-0005-0000-0000-000056520000}"/>
    <cellStyle name="输出 2 2 5 4" xfId="3106" xr:uid="{00000000-0005-0000-0000-000057520000}"/>
    <cellStyle name="输出 2 2 5 4 2" xfId="11821" xr:uid="{00000000-0005-0000-0000-000058520000}"/>
    <cellStyle name="输出 2 2 5 4 3" xfId="10227" xr:uid="{00000000-0005-0000-0000-000059520000}"/>
    <cellStyle name="输出 2 2 5 4 4" xfId="22385" xr:uid="{00000000-0005-0000-0000-00005A520000}"/>
    <cellStyle name="输出 2 2 5 5" xfId="4696" xr:uid="{00000000-0005-0000-0000-00005B520000}"/>
    <cellStyle name="输出 2 2 5 5 2" xfId="12987" xr:uid="{00000000-0005-0000-0000-00005C520000}"/>
    <cellStyle name="输出 2 2 5 5 3" xfId="14967" xr:uid="{00000000-0005-0000-0000-00005D520000}"/>
    <cellStyle name="输出 2 2 5 5 4" xfId="19799" xr:uid="{00000000-0005-0000-0000-00005E520000}"/>
    <cellStyle name="输出 2 2 5 6" xfId="6882" xr:uid="{00000000-0005-0000-0000-00005F520000}"/>
    <cellStyle name="输出 2 2 5 6 2" xfId="14458" xr:uid="{00000000-0005-0000-0000-000060520000}"/>
    <cellStyle name="输出 2 2 5 6 3" xfId="17116" xr:uid="{00000000-0005-0000-0000-000061520000}"/>
    <cellStyle name="输出 2 2 5 6 4" xfId="20628" xr:uid="{00000000-0005-0000-0000-000062520000}"/>
    <cellStyle name="输出 2 2 5 7" xfId="8881" xr:uid="{00000000-0005-0000-0000-000063520000}"/>
    <cellStyle name="输出 2 2 5 7 2" xfId="15722" xr:uid="{00000000-0005-0000-0000-000064520000}"/>
    <cellStyle name="输出 2 2 5 7 3" xfId="17875" xr:uid="{00000000-0005-0000-0000-000065520000}"/>
    <cellStyle name="输出 2 2 5 7 4" xfId="19590" xr:uid="{00000000-0005-0000-0000-000066520000}"/>
    <cellStyle name="输出 2 2 5 8" xfId="10422" xr:uid="{00000000-0005-0000-0000-000067520000}"/>
    <cellStyle name="输出 2 2 5 9" xfId="12406" xr:uid="{00000000-0005-0000-0000-000068520000}"/>
    <cellStyle name="输出 2 2 6" xfId="1344" xr:uid="{00000000-0005-0000-0000-000069520000}"/>
    <cellStyle name="输出 2 2 6 2" xfId="2546" xr:uid="{00000000-0005-0000-0000-00006A520000}"/>
    <cellStyle name="输出 2 2 6 2 2" xfId="4105" xr:uid="{00000000-0005-0000-0000-00006B520000}"/>
    <cellStyle name="输出 2 2 6 2 2 2" xfId="12509" xr:uid="{00000000-0005-0000-0000-00006C520000}"/>
    <cellStyle name="输出 2 2 6 2 2 3" xfId="10998" xr:uid="{00000000-0005-0000-0000-00006D520000}"/>
    <cellStyle name="输出 2 2 6 2 2 4" xfId="21899" xr:uid="{00000000-0005-0000-0000-00006E520000}"/>
    <cellStyle name="输出 2 2 6 2 3" xfId="5695" xr:uid="{00000000-0005-0000-0000-00006F520000}"/>
    <cellStyle name="输出 2 2 6 2 3 2" xfId="13701" xr:uid="{00000000-0005-0000-0000-000070520000}"/>
    <cellStyle name="输出 2 2 6 2 3 3" xfId="16761" xr:uid="{00000000-0005-0000-0000-000071520000}"/>
    <cellStyle name="输出 2 2 6 2 3 4" xfId="19126" xr:uid="{00000000-0005-0000-0000-000072520000}"/>
    <cellStyle name="输出 2 2 6 2 4" xfId="8400" xr:uid="{00000000-0005-0000-0000-000073520000}"/>
    <cellStyle name="输出 2 2 6 2 4 2" xfId="15368" xr:uid="{00000000-0005-0000-0000-000074520000}"/>
    <cellStyle name="输出 2 2 6 2 4 3" xfId="17535" xr:uid="{00000000-0005-0000-0000-000075520000}"/>
    <cellStyle name="输出 2 2 6 2 4 4" xfId="20353" xr:uid="{00000000-0005-0000-0000-000076520000}"/>
    <cellStyle name="输出 2 2 6 2 5" xfId="9229" xr:uid="{00000000-0005-0000-0000-000077520000}"/>
    <cellStyle name="输出 2 2 6 2 5 2" xfId="16040" xr:uid="{00000000-0005-0000-0000-000078520000}"/>
    <cellStyle name="输出 2 2 6 2 5 3" xfId="18131" xr:uid="{00000000-0005-0000-0000-000079520000}"/>
    <cellStyle name="输出 2 2 6 2 5 4" xfId="20754" xr:uid="{00000000-0005-0000-0000-00007A520000}"/>
    <cellStyle name="输出 2 2 6 2 6" xfId="11360" xr:uid="{00000000-0005-0000-0000-00007B520000}"/>
    <cellStyle name="输出 2 2 6 2 7" xfId="14212" xr:uid="{00000000-0005-0000-0000-00007C520000}"/>
    <cellStyle name="输出 2 2 6 2 8" xfId="18904" xr:uid="{00000000-0005-0000-0000-00007D520000}"/>
    <cellStyle name="输出 2 2 6 3" xfId="3330" xr:uid="{00000000-0005-0000-0000-00007E520000}"/>
    <cellStyle name="输出 2 2 6 3 2" xfId="11999" xr:uid="{00000000-0005-0000-0000-00007F520000}"/>
    <cellStyle name="输出 2 2 6 3 3" xfId="15845" xr:uid="{00000000-0005-0000-0000-000080520000}"/>
    <cellStyle name="输出 2 2 6 3 4" xfId="19950" xr:uid="{00000000-0005-0000-0000-000081520000}"/>
    <cellStyle name="输出 2 2 6 4" xfId="4920" xr:uid="{00000000-0005-0000-0000-000082520000}"/>
    <cellStyle name="输出 2 2 6 4 2" xfId="13164" xr:uid="{00000000-0005-0000-0000-000083520000}"/>
    <cellStyle name="输出 2 2 6 4 3" xfId="14611" xr:uid="{00000000-0005-0000-0000-000084520000}"/>
    <cellStyle name="输出 2 2 6 4 4" xfId="19410" xr:uid="{00000000-0005-0000-0000-000085520000}"/>
    <cellStyle name="输出 2 2 6 5" xfId="7261" xr:uid="{00000000-0005-0000-0000-000086520000}"/>
    <cellStyle name="输出 2 2 6 5 2" xfId="14709" xr:uid="{00000000-0005-0000-0000-000087520000}"/>
    <cellStyle name="输出 2 2 6 5 3" xfId="17235" xr:uid="{00000000-0005-0000-0000-000088520000}"/>
    <cellStyle name="输出 2 2 6 5 4" xfId="21017" xr:uid="{00000000-0005-0000-0000-000089520000}"/>
    <cellStyle name="输出 2 2 6 6" xfId="8938" xr:uid="{00000000-0005-0000-0000-00008A520000}"/>
    <cellStyle name="输出 2 2 6 6 2" xfId="15779" xr:uid="{00000000-0005-0000-0000-00008B520000}"/>
    <cellStyle name="输出 2 2 6 6 3" xfId="17904" xr:uid="{00000000-0005-0000-0000-00008C520000}"/>
    <cellStyle name="输出 2 2 6 6 4" xfId="20937" xr:uid="{00000000-0005-0000-0000-00008D520000}"/>
    <cellStyle name="输出 2 2 6 7" xfId="10676" xr:uid="{00000000-0005-0000-0000-00008E520000}"/>
    <cellStyle name="输出 2 2 6 8" xfId="10863" xr:uid="{00000000-0005-0000-0000-00008F520000}"/>
    <cellStyle name="输出 2 2 6 9" xfId="19322" xr:uid="{00000000-0005-0000-0000-000090520000}"/>
    <cellStyle name="输出 2 2 7" xfId="2531" xr:uid="{00000000-0005-0000-0000-000091520000}"/>
    <cellStyle name="输出 2 2 7 2" xfId="4090" xr:uid="{00000000-0005-0000-0000-000092520000}"/>
    <cellStyle name="输出 2 2 7 2 2" xfId="12494" xr:uid="{00000000-0005-0000-0000-000093520000}"/>
    <cellStyle name="输出 2 2 7 2 3" xfId="14069" xr:uid="{00000000-0005-0000-0000-000094520000}"/>
    <cellStyle name="输出 2 2 7 2 4" xfId="21774" xr:uid="{00000000-0005-0000-0000-000095520000}"/>
    <cellStyle name="输出 2 2 7 3" xfId="5680" xr:uid="{00000000-0005-0000-0000-000096520000}"/>
    <cellStyle name="输出 2 2 7 3 2" xfId="13686" xr:uid="{00000000-0005-0000-0000-000097520000}"/>
    <cellStyle name="输出 2 2 7 3 3" xfId="16746" xr:uid="{00000000-0005-0000-0000-000098520000}"/>
    <cellStyle name="输出 2 2 7 3 4" xfId="18977" xr:uid="{00000000-0005-0000-0000-000099520000}"/>
    <cellStyle name="输出 2 2 7 4" xfId="8385" xr:uid="{00000000-0005-0000-0000-00009A520000}"/>
    <cellStyle name="输出 2 2 7 4 2" xfId="15353" xr:uid="{00000000-0005-0000-0000-00009B520000}"/>
    <cellStyle name="输出 2 2 7 4 3" xfId="17520" xr:uid="{00000000-0005-0000-0000-00009C520000}"/>
    <cellStyle name="输出 2 2 7 4 4" xfId="22075" xr:uid="{00000000-0005-0000-0000-00009D520000}"/>
    <cellStyle name="输出 2 2 7 5" xfId="9214" xr:uid="{00000000-0005-0000-0000-00009E520000}"/>
    <cellStyle name="输出 2 2 7 5 2" xfId="16025" xr:uid="{00000000-0005-0000-0000-00009F520000}"/>
    <cellStyle name="输出 2 2 7 5 3" xfId="18116" xr:uid="{00000000-0005-0000-0000-0000A0520000}"/>
    <cellStyle name="输出 2 2 7 5 4" xfId="20259" xr:uid="{00000000-0005-0000-0000-0000A1520000}"/>
    <cellStyle name="输出 2 2 7 6" xfId="11345" xr:uid="{00000000-0005-0000-0000-0000A2520000}"/>
    <cellStyle name="输出 2 2 7 7" xfId="11155" xr:uid="{00000000-0005-0000-0000-0000A3520000}"/>
    <cellStyle name="输出 2 2 7 8" xfId="19316" xr:uid="{00000000-0005-0000-0000-0000A4520000}"/>
    <cellStyle name="输出 2 2 8" xfId="2886" xr:uid="{00000000-0005-0000-0000-0000A5520000}"/>
    <cellStyle name="输出 2 2 8 2" xfId="11624" xr:uid="{00000000-0005-0000-0000-0000A6520000}"/>
    <cellStyle name="输出 2 2 8 3" xfId="12995" xr:uid="{00000000-0005-0000-0000-0000A7520000}"/>
    <cellStyle name="输出 2 2 8 4" xfId="21693" xr:uid="{00000000-0005-0000-0000-0000A8520000}"/>
    <cellStyle name="输出 2 2 9" xfId="4476" xr:uid="{00000000-0005-0000-0000-0000A9520000}"/>
    <cellStyle name="输出 2 2 9 2" xfId="12791" xr:uid="{00000000-0005-0000-0000-0000AA520000}"/>
    <cellStyle name="输出 2 2 9 3" xfId="14989" xr:uid="{00000000-0005-0000-0000-0000AB520000}"/>
    <cellStyle name="输出 2 2 9 4" xfId="19418" xr:uid="{00000000-0005-0000-0000-0000AC520000}"/>
    <cellStyle name="输出 2 3" xfId="614" xr:uid="{00000000-0005-0000-0000-0000AD520000}"/>
    <cellStyle name="输出 2 3 10" xfId="10208" xr:uid="{00000000-0005-0000-0000-0000AE520000}"/>
    <cellStyle name="输出 2 3 11" xfId="10820" xr:uid="{00000000-0005-0000-0000-0000AF520000}"/>
    <cellStyle name="输出 2 3 12" xfId="19995" xr:uid="{00000000-0005-0000-0000-0000B0520000}"/>
    <cellStyle name="输出 2 3 2" xfId="691" xr:uid="{00000000-0005-0000-0000-0000B1520000}"/>
    <cellStyle name="输出 2 3 2 10" xfId="20626" xr:uid="{00000000-0005-0000-0000-0000B2520000}"/>
    <cellStyle name="输出 2 3 2 2" xfId="1353" xr:uid="{00000000-0005-0000-0000-0000B3520000}"/>
    <cellStyle name="输出 2 3 2 2 2" xfId="2549" xr:uid="{00000000-0005-0000-0000-0000B4520000}"/>
    <cellStyle name="输出 2 3 2 2 2 2" xfId="4108" xr:uid="{00000000-0005-0000-0000-0000B5520000}"/>
    <cellStyle name="输出 2 3 2 2 2 2 2" xfId="12512" xr:uid="{00000000-0005-0000-0000-0000B6520000}"/>
    <cellStyle name="输出 2 3 2 2 2 2 3" xfId="12957" xr:uid="{00000000-0005-0000-0000-0000B7520000}"/>
    <cellStyle name="输出 2 3 2 2 2 2 4" xfId="20546" xr:uid="{00000000-0005-0000-0000-0000B8520000}"/>
    <cellStyle name="输出 2 3 2 2 2 3" xfId="5698" xr:uid="{00000000-0005-0000-0000-0000B9520000}"/>
    <cellStyle name="输出 2 3 2 2 2 3 2" xfId="13704" xr:uid="{00000000-0005-0000-0000-0000BA520000}"/>
    <cellStyle name="输出 2 3 2 2 2 3 3" xfId="16764" xr:uid="{00000000-0005-0000-0000-0000BB520000}"/>
    <cellStyle name="输出 2 3 2 2 2 3 4" xfId="18873" xr:uid="{00000000-0005-0000-0000-0000BC520000}"/>
    <cellStyle name="输出 2 3 2 2 2 4" xfId="8403" xr:uid="{00000000-0005-0000-0000-0000BD520000}"/>
    <cellStyle name="输出 2 3 2 2 2 4 2" xfId="15371" xr:uid="{00000000-0005-0000-0000-0000BE520000}"/>
    <cellStyle name="输出 2 3 2 2 2 4 3" xfId="17538" xr:uid="{00000000-0005-0000-0000-0000BF520000}"/>
    <cellStyle name="输出 2 3 2 2 2 4 4" xfId="18944" xr:uid="{00000000-0005-0000-0000-0000C0520000}"/>
    <cellStyle name="输出 2 3 2 2 2 5" xfId="9232" xr:uid="{00000000-0005-0000-0000-0000C1520000}"/>
    <cellStyle name="输出 2 3 2 2 2 5 2" xfId="16043" xr:uid="{00000000-0005-0000-0000-0000C2520000}"/>
    <cellStyle name="输出 2 3 2 2 2 5 3" xfId="18134" xr:uid="{00000000-0005-0000-0000-0000C3520000}"/>
    <cellStyle name="输出 2 3 2 2 2 5 4" xfId="20905" xr:uid="{00000000-0005-0000-0000-0000C4520000}"/>
    <cellStyle name="输出 2 3 2 2 2 6" xfId="11363" xr:uid="{00000000-0005-0000-0000-0000C5520000}"/>
    <cellStyle name="输出 2 3 2 2 2 7" xfId="10157" xr:uid="{00000000-0005-0000-0000-0000C6520000}"/>
    <cellStyle name="输出 2 3 2 2 2 8" xfId="21478" xr:uid="{00000000-0005-0000-0000-0000C7520000}"/>
    <cellStyle name="输出 2 3 2 2 3" xfId="3339" xr:uid="{00000000-0005-0000-0000-0000C8520000}"/>
    <cellStyle name="输出 2 3 2 2 3 2" xfId="12008" xr:uid="{00000000-0005-0000-0000-0000C9520000}"/>
    <cellStyle name="输出 2 3 2 2 3 3" xfId="15842" xr:uid="{00000000-0005-0000-0000-0000CA520000}"/>
    <cellStyle name="输出 2 3 2 2 3 4" xfId="19949" xr:uid="{00000000-0005-0000-0000-0000CB520000}"/>
    <cellStyle name="输出 2 3 2 2 4" xfId="4929" xr:uid="{00000000-0005-0000-0000-0000CC520000}"/>
    <cellStyle name="输出 2 3 2 2 4 2" xfId="13173" xr:uid="{00000000-0005-0000-0000-0000CD520000}"/>
    <cellStyle name="输出 2 3 2 2 4 3" xfId="9995" xr:uid="{00000000-0005-0000-0000-0000CE520000}"/>
    <cellStyle name="输出 2 3 2 2 4 4" xfId="22203" xr:uid="{00000000-0005-0000-0000-0000CF520000}"/>
    <cellStyle name="输出 2 3 2 2 5" xfId="7270" xr:uid="{00000000-0005-0000-0000-0000D0520000}"/>
    <cellStyle name="输出 2 3 2 2 5 2" xfId="14718" xr:uid="{00000000-0005-0000-0000-0000D1520000}"/>
    <cellStyle name="输出 2 3 2 2 5 3" xfId="17244" xr:uid="{00000000-0005-0000-0000-0000D2520000}"/>
    <cellStyle name="输出 2 3 2 2 5 4" xfId="20076" xr:uid="{00000000-0005-0000-0000-0000D3520000}"/>
    <cellStyle name="输出 2 3 2 2 6" xfId="8947" xr:uid="{00000000-0005-0000-0000-0000D4520000}"/>
    <cellStyle name="输出 2 3 2 2 6 2" xfId="15788" xr:uid="{00000000-0005-0000-0000-0000D5520000}"/>
    <cellStyle name="输出 2 3 2 2 6 3" xfId="17913" xr:uid="{00000000-0005-0000-0000-0000D6520000}"/>
    <cellStyle name="输出 2 3 2 2 6 4" xfId="20296" xr:uid="{00000000-0005-0000-0000-0000D7520000}"/>
    <cellStyle name="输出 2 3 2 2 7" xfId="10685" xr:uid="{00000000-0005-0000-0000-0000D8520000}"/>
    <cellStyle name="输出 2 3 2 2 8" xfId="14915" xr:uid="{00000000-0005-0000-0000-0000D9520000}"/>
    <cellStyle name="输出 2 3 2 2 9" xfId="21758" xr:uid="{00000000-0005-0000-0000-0000DA520000}"/>
    <cellStyle name="输出 2 3 2 3" xfId="2548" xr:uid="{00000000-0005-0000-0000-0000DB520000}"/>
    <cellStyle name="输出 2 3 2 3 2" xfId="4107" xr:uid="{00000000-0005-0000-0000-0000DC520000}"/>
    <cellStyle name="输出 2 3 2 3 2 2" xfId="12511" xr:uid="{00000000-0005-0000-0000-0000DD520000}"/>
    <cellStyle name="输出 2 3 2 3 2 3" xfId="14422" xr:uid="{00000000-0005-0000-0000-0000DE520000}"/>
    <cellStyle name="输出 2 3 2 3 2 4" xfId="21187" xr:uid="{00000000-0005-0000-0000-0000DF520000}"/>
    <cellStyle name="输出 2 3 2 3 3" xfId="5697" xr:uid="{00000000-0005-0000-0000-0000E0520000}"/>
    <cellStyle name="输出 2 3 2 3 3 2" xfId="13703" xr:uid="{00000000-0005-0000-0000-0000E1520000}"/>
    <cellStyle name="输出 2 3 2 3 3 3" xfId="16763" xr:uid="{00000000-0005-0000-0000-0000E2520000}"/>
    <cellStyle name="输出 2 3 2 3 3 4" xfId="18874" xr:uid="{00000000-0005-0000-0000-0000E3520000}"/>
    <cellStyle name="输出 2 3 2 3 4" xfId="8402" xr:uid="{00000000-0005-0000-0000-0000E4520000}"/>
    <cellStyle name="输出 2 3 2 3 4 2" xfId="15370" xr:uid="{00000000-0005-0000-0000-0000E5520000}"/>
    <cellStyle name="输出 2 3 2 3 4 3" xfId="17537" xr:uid="{00000000-0005-0000-0000-0000E6520000}"/>
    <cellStyle name="输出 2 3 2 3 4 4" xfId="19141" xr:uid="{00000000-0005-0000-0000-0000E7520000}"/>
    <cellStyle name="输出 2 3 2 3 5" xfId="9231" xr:uid="{00000000-0005-0000-0000-0000E8520000}"/>
    <cellStyle name="输出 2 3 2 3 5 2" xfId="16042" xr:uid="{00000000-0005-0000-0000-0000E9520000}"/>
    <cellStyle name="输出 2 3 2 3 5 3" xfId="18133" xr:uid="{00000000-0005-0000-0000-0000EA520000}"/>
    <cellStyle name="输出 2 3 2 3 5 4" xfId="21986" xr:uid="{00000000-0005-0000-0000-0000EB520000}"/>
    <cellStyle name="输出 2 3 2 3 6" xfId="11362" xr:uid="{00000000-0005-0000-0000-0000EC520000}"/>
    <cellStyle name="输出 2 3 2 3 7" xfId="14210" xr:uid="{00000000-0005-0000-0000-0000ED520000}"/>
    <cellStyle name="输出 2 3 2 3 8" xfId="19022" xr:uid="{00000000-0005-0000-0000-0000EE520000}"/>
    <cellStyle name="输出 2 3 2 4" xfId="2952" xr:uid="{00000000-0005-0000-0000-0000EF520000}"/>
    <cellStyle name="输出 2 3 2 4 2" xfId="11689" xr:uid="{00000000-0005-0000-0000-0000F0520000}"/>
    <cellStyle name="输出 2 3 2 4 3" xfId="10177" xr:uid="{00000000-0005-0000-0000-0000F1520000}"/>
    <cellStyle name="输出 2 3 2 4 4" xfId="20199" xr:uid="{00000000-0005-0000-0000-0000F2520000}"/>
    <cellStyle name="输出 2 3 2 5" xfId="4542" xr:uid="{00000000-0005-0000-0000-0000F3520000}"/>
    <cellStyle name="输出 2 3 2 5 2" xfId="12856" xr:uid="{00000000-0005-0000-0000-0000F4520000}"/>
    <cellStyle name="输出 2 3 2 5 3" xfId="14982" xr:uid="{00000000-0005-0000-0000-0000F5520000}"/>
    <cellStyle name="输出 2 3 2 5 4" xfId="21088" xr:uid="{00000000-0005-0000-0000-0000F6520000}"/>
    <cellStyle name="输出 2 3 2 6" xfId="6653" xr:uid="{00000000-0005-0000-0000-0000F7520000}"/>
    <cellStyle name="输出 2 3 2 6 2" xfId="14305" xr:uid="{00000000-0005-0000-0000-0000F8520000}"/>
    <cellStyle name="输出 2 3 2 6 3" xfId="17043" xr:uid="{00000000-0005-0000-0000-0000F9520000}"/>
    <cellStyle name="输出 2 3 2 6 4" xfId="21286" xr:uid="{00000000-0005-0000-0000-0000FA520000}"/>
    <cellStyle name="输出 2 3 2 7" xfId="8822" xr:uid="{00000000-0005-0000-0000-0000FB520000}"/>
    <cellStyle name="输出 2 3 2 7 2" xfId="15663" xr:uid="{00000000-0005-0000-0000-0000FC520000}"/>
    <cellStyle name="输出 2 3 2 7 3" xfId="17835" xr:uid="{00000000-0005-0000-0000-0000FD520000}"/>
    <cellStyle name="输出 2 3 2 7 4" xfId="21592" xr:uid="{00000000-0005-0000-0000-0000FE520000}"/>
    <cellStyle name="输出 2 3 2 8" xfId="10265" xr:uid="{00000000-0005-0000-0000-0000FF520000}"/>
    <cellStyle name="输出 2 3 2 9" xfId="13764" xr:uid="{00000000-0005-0000-0000-000000530000}"/>
    <cellStyle name="输出 2 3 3" xfId="739" xr:uid="{00000000-0005-0000-0000-000001530000}"/>
    <cellStyle name="输出 2 3 3 10" xfId="20808" xr:uid="{00000000-0005-0000-0000-000002530000}"/>
    <cellStyle name="输出 2 3 3 2" xfId="1354" xr:uid="{00000000-0005-0000-0000-000003530000}"/>
    <cellStyle name="输出 2 3 3 2 2" xfId="2551" xr:uid="{00000000-0005-0000-0000-000004530000}"/>
    <cellStyle name="输出 2 3 3 2 2 2" xfId="4110" xr:uid="{00000000-0005-0000-0000-000005530000}"/>
    <cellStyle name="输出 2 3 3 2 2 2 2" xfId="12514" xr:uid="{00000000-0005-0000-0000-000006530000}"/>
    <cellStyle name="输出 2 3 3 2 2 2 3" xfId="15026" xr:uid="{00000000-0005-0000-0000-000007530000}"/>
    <cellStyle name="输出 2 3 3 2 2 2 4" xfId="19464" xr:uid="{00000000-0005-0000-0000-000008530000}"/>
    <cellStyle name="输出 2 3 3 2 2 3" xfId="5700" xr:uid="{00000000-0005-0000-0000-000009530000}"/>
    <cellStyle name="输出 2 3 3 2 2 3 2" xfId="13706" xr:uid="{00000000-0005-0000-0000-00000A530000}"/>
    <cellStyle name="输出 2 3 3 2 2 3 3" xfId="16766" xr:uid="{00000000-0005-0000-0000-00000B530000}"/>
    <cellStyle name="输出 2 3 3 2 2 3 4" xfId="21931" xr:uid="{00000000-0005-0000-0000-00000C530000}"/>
    <cellStyle name="输出 2 3 3 2 2 4" xfId="8405" xr:uid="{00000000-0005-0000-0000-00000D530000}"/>
    <cellStyle name="输出 2 3 3 2 2 4 2" xfId="15373" xr:uid="{00000000-0005-0000-0000-00000E530000}"/>
    <cellStyle name="输出 2 3 3 2 2 4 3" xfId="17540" xr:uid="{00000000-0005-0000-0000-00000F530000}"/>
    <cellStyle name="输出 2 3 3 2 2 4 4" xfId="21332" xr:uid="{00000000-0005-0000-0000-000010530000}"/>
    <cellStyle name="输出 2 3 3 2 2 5" xfId="9234" xr:uid="{00000000-0005-0000-0000-000011530000}"/>
    <cellStyle name="输出 2 3 3 2 2 5 2" xfId="16045" xr:uid="{00000000-0005-0000-0000-000012530000}"/>
    <cellStyle name="输出 2 3 3 2 2 5 3" xfId="18136" xr:uid="{00000000-0005-0000-0000-000013530000}"/>
    <cellStyle name="输出 2 3 3 2 2 5 4" xfId="19551" xr:uid="{00000000-0005-0000-0000-000014530000}"/>
    <cellStyle name="输出 2 3 3 2 2 6" xfId="11365" xr:uid="{00000000-0005-0000-0000-000015530000}"/>
    <cellStyle name="输出 2 3 3 2 2 7" xfId="10285" xr:uid="{00000000-0005-0000-0000-000016530000}"/>
    <cellStyle name="输出 2 3 3 2 2 8" xfId="21477" xr:uid="{00000000-0005-0000-0000-000017530000}"/>
    <cellStyle name="输出 2 3 3 2 3" xfId="3340" xr:uid="{00000000-0005-0000-0000-000018530000}"/>
    <cellStyle name="输出 2 3 3 2 3 2" xfId="12009" xr:uid="{00000000-0005-0000-0000-000019530000}"/>
    <cellStyle name="输出 2 3 3 2 3 3" xfId="15612" xr:uid="{00000000-0005-0000-0000-00001A530000}"/>
    <cellStyle name="输出 2 3 3 2 3 4" xfId="19412" xr:uid="{00000000-0005-0000-0000-00001B530000}"/>
    <cellStyle name="输出 2 3 3 2 4" xfId="4930" xr:uid="{00000000-0005-0000-0000-00001C530000}"/>
    <cellStyle name="输出 2 3 3 2 4 2" xfId="13174" xr:uid="{00000000-0005-0000-0000-00001D530000}"/>
    <cellStyle name="输出 2 3 3 2 4 3" xfId="14035" xr:uid="{00000000-0005-0000-0000-00001E530000}"/>
    <cellStyle name="输出 2 3 3 2 4 4" xfId="21074" xr:uid="{00000000-0005-0000-0000-00001F530000}"/>
    <cellStyle name="输出 2 3 3 2 5" xfId="7271" xr:uid="{00000000-0005-0000-0000-000020530000}"/>
    <cellStyle name="输出 2 3 3 2 5 2" xfId="14719" xr:uid="{00000000-0005-0000-0000-000021530000}"/>
    <cellStyle name="输出 2 3 3 2 5 3" xfId="17245" xr:uid="{00000000-0005-0000-0000-000022530000}"/>
    <cellStyle name="输出 2 3 3 2 5 4" xfId="22098" xr:uid="{00000000-0005-0000-0000-000023530000}"/>
    <cellStyle name="输出 2 3 3 2 6" xfId="8948" xr:uid="{00000000-0005-0000-0000-000024530000}"/>
    <cellStyle name="输出 2 3 3 2 6 2" xfId="15789" xr:uid="{00000000-0005-0000-0000-000025530000}"/>
    <cellStyle name="输出 2 3 3 2 6 3" xfId="17914" xr:uid="{00000000-0005-0000-0000-000026530000}"/>
    <cellStyle name="输出 2 3 3 2 6 4" xfId="19584" xr:uid="{00000000-0005-0000-0000-000027530000}"/>
    <cellStyle name="输出 2 3 3 2 7" xfId="10686" xr:uid="{00000000-0005-0000-0000-000028530000}"/>
    <cellStyle name="输出 2 3 3 2 8" xfId="15244" xr:uid="{00000000-0005-0000-0000-000029530000}"/>
    <cellStyle name="输出 2 3 3 2 9" xfId="20799" xr:uid="{00000000-0005-0000-0000-00002A530000}"/>
    <cellStyle name="输出 2 3 3 3" xfId="2550" xr:uid="{00000000-0005-0000-0000-00002B530000}"/>
    <cellStyle name="输出 2 3 3 3 2" xfId="4109" xr:uid="{00000000-0005-0000-0000-00002C530000}"/>
    <cellStyle name="输出 2 3 3 3 2 2" xfId="12513" xr:uid="{00000000-0005-0000-0000-00002D530000}"/>
    <cellStyle name="输出 2 3 3 3 2 3" xfId="11789" xr:uid="{00000000-0005-0000-0000-00002E530000}"/>
    <cellStyle name="输出 2 3 3 3 2 4" xfId="19909" xr:uid="{00000000-0005-0000-0000-00002F530000}"/>
    <cellStyle name="输出 2 3 3 3 3" xfId="5699" xr:uid="{00000000-0005-0000-0000-000030530000}"/>
    <cellStyle name="输出 2 3 3 3 3 2" xfId="13705" xr:uid="{00000000-0005-0000-0000-000031530000}"/>
    <cellStyle name="输出 2 3 3 3 3 3" xfId="16765" xr:uid="{00000000-0005-0000-0000-000032530000}"/>
    <cellStyle name="输出 2 3 3 3 3 4" xfId="21340" xr:uid="{00000000-0005-0000-0000-000033530000}"/>
    <cellStyle name="输出 2 3 3 3 4" xfId="8404" xr:uid="{00000000-0005-0000-0000-000034530000}"/>
    <cellStyle name="输出 2 3 3 3 4 2" xfId="15372" xr:uid="{00000000-0005-0000-0000-000035530000}"/>
    <cellStyle name="输出 2 3 3 3 4 3" xfId="17539" xr:uid="{00000000-0005-0000-0000-000036530000}"/>
    <cellStyle name="输出 2 3 3 3 4 4" xfId="18857" xr:uid="{00000000-0005-0000-0000-000037530000}"/>
    <cellStyle name="输出 2 3 3 3 5" xfId="9233" xr:uid="{00000000-0005-0000-0000-000038530000}"/>
    <cellStyle name="输出 2 3 3 3 5 2" xfId="16044" xr:uid="{00000000-0005-0000-0000-000039530000}"/>
    <cellStyle name="输出 2 3 3 3 5 3" xfId="18135" xr:uid="{00000000-0005-0000-0000-00003A530000}"/>
    <cellStyle name="输出 2 3 3 3 5 4" xfId="20262" xr:uid="{00000000-0005-0000-0000-00003B530000}"/>
    <cellStyle name="输出 2 3 3 3 6" xfId="11364" xr:uid="{00000000-0005-0000-0000-00003C530000}"/>
    <cellStyle name="输出 2 3 3 3 7" xfId="14325" xr:uid="{00000000-0005-0000-0000-00003D530000}"/>
    <cellStyle name="输出 2 3 3 3 8" xfId="19021" xr:uid="{00000000-0005-0000-0000-00003E530000}"/>
    <cellStyle name="输出 2 3 3 4" xfId="2986" xr:uid="{00000000-0005-0000-0000-00003F530000}"/>
    <cellStyle name="输出 2 3 3 4 2" xfId="11723" xr:uid="{00000000-0005-0000-0000-000040530000}"/>
    <cellStyle name="输出 2 3 3 4 3" xfId="10154" xr:uid="{00000000-0005-0000-0000-000041530000}"/>
    <cellStyle name="输出 2 3 3 4 4" xfId="21653" xr:uid="{00000000-0005-0000-0000-000042530000}"/>
    <cellStyle name="输出 2 3 3 5" xfId="4576" xr:uid="{00000000-0005-0000-0000-000043530000}"/>
    <cellStyle name="输出 2 3 3 5 2" xfId="12890" xr:uid="{00000000-0005-0000-0000-000044530000}"/>
    <cellStyle name="输出 2 3 3 5 3" xfId="14978" xr:uid="{00000000-0005-0000-0000-000045530000}"/>
    <cellStyle name="输出 2 3 3 5 4" xfId="19810" xr:uid="{00000000-0005-0000-0000-000046530000}"/>
    <cellStyle name="输出 2 3 3 6" xfId="6696" xr:uid="{00000000-0005-0000-0000-000047530000}"/>
    <cellStyle name="输出 2 3 3 6 2" xfId="14339" xr:uid="{00000000-0005-0000-0000-000048530000}"/>
    <cellStyle name="输出 2 3 3 6 3" xfId="17067" xr:uid="{00000000-0005-0000-0000-000049530000}"/>
    <cellStyle name="输出 2 3 3 6 4" xfId="22108" xr:uid="{00000000-0005-0000-0000-00004A530000}"/>
    <cellStyle name="输出 2 3 3 7" xfId="8850" xr:uid="{00000000-0005-0000-0000-00004B530000}"/>
    <cellStyle name="输出 2 3 3 7 2" xfId="15691" xr:uid="{00000000-0005-0000-0000-00004C530000}"/>
    <cellStyle name="输出 2 3 3 7 3" xfId="17857" xr:uid="{00000000-0005-0000-0000-00004D530000}"/>
    <cellStyle name="输出 2 3 3 7 4" xfId="21866" xr:uid="{00000000-0005-0000-0000-00004E530000}"/>
    <cellStyle name="输出 2 3 3 8" xfId="10301" xr:uid="{00000000-0005-0000-0000-00004F530000}"/>
    <cellStyle name="输出 2 3 3 9" xfId="13762" xr:uid="{00000000-0005-0000-0000-000050530000}"/>
    <cellStyle name="输出 2 3 4" xfId="1066" xr:uid="{00000000-0005-0000-0000-000051530000}"/>
    <cellStyle name="输出 2 3 4 10" xfId="22623" xr:uid="{00000000-0005-0000-0000-000052530000}"/>
    <cellStyle name="输出 2 3 4 2" xfId="1355" xr:uid="{00000000-0005-0000-0000-000053530000}"/>
    <cellStyle name="输出 2 3 4 2 2" xfId="2553" xr:uid="{00000000-0005-0000-0000-000054530000}"/>
    <cellStyle name="输出 2 3 4 2 2 2" xfId="4112" xr:uid="{00000000-0005-0000-0000-000055530000}"/>
    <cellStyle name="输出 2 3 4 2 2 2 2" xfId="12516" xr:uid="{00000000-0005-0000-0000-000056530000}"/>
    <cellStyle name="输出 2 3 4 2 2 2 3" xfId="12244" xr:uid="{00000000-0005-0000-0000-000057530000}"/>
    <cellStyle name="输出 2 3 4 2 2 2 4" xfId="22330" xr:uid="{00000000-0005-0000-0000-000058530000}"/>
    <cellStyle name="输出 2 3 4 2 2 3" xfId="5702" xr:uid="{00000000-0005-0000-0000-000059530000}"/>
    <cellStyle name="输出 2 3 4 2 2 3 2" xfId="13708" xr:uid="{00000000-0005-0000-0000-00005A530000}"/>
    <cellStyle name="输出 2 3 4 2 2 3 3" xfId="16768" xr:uid="{00000000-0005-0000-0000-00005B530000}"/>
    <cellStyle name="输出 2 3 4 2 2 3 4" xfId="19711" xr:uid="{00000000-0005-0000-0000-00005C530000}"/>
    <cellStyle name="输出 2 3 4 2 2 4" xfId="8407" xr:uid="{00000000-0005-0000-0000-00005D530000}"/>
    <cellStyle name="输出 2 3 4 2 2 4 2" xfId="15375" xr:uid="{00000000-0005-0000-0000-00005E530000}"/>
    <cellStyle name="输出 2 3 4 2 2 4 3" xfId="17542" xr:uid="{00000000-0005-0000-0000-00005F530000}"/>
    <cellStyle name="输出 2 3 4 2 2 4 4" xfId="20985" xr:uid="{00000000-0005-0000-0000-000060530000}"/>
    <cellStyle name="输出 2 3 4 2 2 5" xfId="9236" xr:uid="{00000000-0005-0000-0000-000061530000}"/>
    <cellStyle name="输出 2 3 4 2 2 5 2" xfId="16047" xr:uid="{00000000-0005-0000-0000-000062530000}"/>
    <cellStyle name="输出 2 3 4 2 2 5 3" xfId="18138" xr:uid="{00000000-0005-0000-0000-000063530000}"/>
    <cellStyle name="输出 2 3 4 2 2 5 4" xfId="21387" xr:uid="{00000000-0005-0000-0000-000064530000}"/>
    <cellStyle name="输出 2 3 4 2 2 6" xfId="11367" xr:uid="{00000000-0005-0000-0000-000065530000}"/>
    <cellStyle name="输出 2 3 4 2 2 7" xfId="10236" xr:uid="{00000000-0005-0000-0000-000066530000}"/>
    <cellStyle name="输出 2 3 4 2 2 8" xfId="20623" xr:uid="{00000000-0005-0000-0000-000067530000}"/>
    <cellStyle name="输出 2 3 4 2 3" xfId="3341" xr:uid="{00000000-0005-0000-0000-000068530000}"/>
    <cellStyle name="输出 2 3 4 2 3 2" xfId="12010" xr:uid="{00000000-0005-0000-0000-000069530000}"/>
    <cellStyle name="输出 2 3 4 2 3 3" xfId="11037" xr:uid="{00000000-0005-0000-0000-00006A530000}"/>
    <cellStyle name="输出 2 3 4 2 3 4" xfId="21781" xr:uid="{00000000-0005-0000-0000-00006B530000}"/>
    <cellStyle name="输出 2 3 4 2 4" xfId="4931" xr:uid="{00000000-0005-0000-0000-00006C530000}"/>
    <cellStyle name="输出 2 3 4 2 4 2" xfId="13175" xr:uid="{00000000-0005-0000-0000-00006D530000}"/>
    <cellStyle name="输出 2 3 4 2 4 3" xfId="14034" xr:uid="{00000000-0005-0000-0000-00006E530000}"/>
    <cellStyle name="输出 2 3 4 2 4 4" xfId="20434" xr:uid="{00000000-0005-0000-0000-00006F530000}"/>
    <cellStyle name="输出 2 3 4 2 5" xfId="7272" xr:uid="{00000000-0005-0000-0000-000070530000}"/>
    <cellStyle name="输出 2 3 4 2 5 2" xfId="14720" xr:uid="{00000000-0005-0000-0000-000071530000}"/>
    <cellStyle name="输出 2 3 4 2 5 3" xfId="17246" xr:uid="{00000000-0005-0000-0000-000072530000}"/>
    <cellStyle name="输出 2 3 4 2 5 4" xfId="22740" xr:uid="{00000000-0005-0000-0000-000073530000}"/>
    <cellStyle name="输出 2 3 4 2 6" xfId="8949" xr:uid="{00000000-0005-0000-0000-000074530000}"/>
    <cellStyle name="输出 2 3 4 2 6 2" xfId="15790" xr:uid="{00000000-0005-0000-0000-000075530000}"/>
    <cellStyle name="输出 2 3 4 2 6 3" xfId="17915" xr:uid="{00000000-0005-0000-0000-000076530000}"/>
    <cellStyle name="输出 2 3 4 2 6 4" xfId="19153" xr:uid="{00000000-0005-0000-0000-000077530000}"/>
    <cellStyle name="输出 2 3 4 2 7" xfId="10687" xr:uid="{00000000-0005-0000-0000-000078530000}"/>
    <cellStyle name="输出 2 3 4 2 8" xfId="11236" xr:uid="{00000000-0005-0000-0000-000079530000}"/>
    <cellStyle name="输出 2 3 4 2 9" xfId="20155" xr:uid="{00000000-0005-0000-0000-00007A530000}"/>
    <cellStyle name="输出 2 3 4 3" xfId="2552" xr:uid="{00000000-0005-0000-0000-00007B530000}"/>
    <cellStyle name="输出 2 3 4 3 2" xfId="4111" xr:uid="{00000000-0005-0000-0000-00007C530000}"/>
    <cellStyle name="输出 2 3 4 3 2 2" xfId="12515" xr:uid="{00000000-0005-0000-0000-00007D530000}"/>
    <cellStyle name="输出 2 3 4 3 2 3" xfId="13411" xr:uid="{00000000-0005-0000-0000-00007E530000}"/>
    <cellStyle name="输出 2 3 4 3 2 4" xfId="21832" xr:uid="{00000000-0005-0000-0000-00007F530000}"/>
    <cellStyle name="输出 2 3 4 3 3" xfId="5701" xr:uid="{00000000-0005-0000-0000-000080530000}"/>
    <cellStyle name="输出 2 3 4 3 3 2" xfId="13707" xr:uid="{00000000-0005-0000-0000-000081530000}"/>
    <cellStyle name="输出 2 3 4 3 3 3" xfId="16767" xr:uid="{00000000-0005-0000-0000-000082530000}"/>
    <cellStyle name="输出 2 3 4 3 3 4" xfId="22142" xr:uid="{00000000-0005-0000-0000-000083530000}"/>
    <cellStyle name="输出 2 3 4 3 4" xfId="8406" xr:uid="{00000000-0005-0000-0000-000084530000}"/>
    <cellStyle name="输出 2 3 4 3 4 2" xfId="15374" xr:uid="{00000000-0005-0000-0000-000085530000}"/>
    <cellStyle name="输出 2 3 4 3 4 3" xfId="17541" xr:uid="{00000000-0005-0000-0000-000086530000}"/>
    <cellStyle name="输出 2 3 4 3 4 4" xfId="22066" xr:uid="{00000000-0005-0000-0000-000087530000}"/>
    <cellStyle name="输出 2 3 4 3 5" xfId="9235" xr:uid="{00000000-0005-0000-0000-000088530000}"/>
    <cellStyle name="输出 2 3 4 3 5 2" xfId="16046" xr:uid="{00000000-0005-0000-0000-000089530000}"/>
    <cellStyle name="输出 2 3 4 3 5 3" xfId="18137" xr:uid="{00000000-0005-0000-0000-00008A530000}"/>
    <cellStyle name="输出 2 3 4 3 5 4" xfId="19252" xr:uid="{00000000-0005-0000-0000-00008B530000}"/>
    <cellStyle name="输出 2 3 4 3 6" xfId="11366" xr:uid="{00000000-0005-0000-0000-00008C530000}"/>
    <cellStyle name="输出 2 3 4 3 7" xfId="14277" xr:uid="{00000000-0005-0000-0000-00008D530000}"/>
    <cellStyle name="输出 2 3 4 3 8" xfId="19020" xr:uid="{00000000-0005-0000-0000-00008E530000}"/>
    <cellStyle name="输出 2 3 4 4" xfId="3150" xr:uid="{00000000-0005-0000-0000-00008F530000}"/>
    <cellStyle name="输出 2 3 4 4 2" xfId="11865" xr:uid="{00000000-0005-0000-0000-000090530000}"/>
    <cellStyle name="输出 2 3 4 4 3" xfId="14050" xr:uid="{00000000-0005-0000-0000-000091530000}"/>
    <cellStyle name="输出 2 3 4 4 4" xfId="21524" xr:uid="{00000000-0005-0000-0000-000092530000}"/>
    <cellStyle name="输出 2 3 4 5" xfId="4740" xr:uid="{00000000-0005-0000-0000-000093530000}"/>
    <cellStyle name="输出 2 3 4 5 2" xfId="13031" xr:uid="{00000000-0005-0000-0000-000094530000}"/>
    <cellStyle name="输出 2 3 4 5 3" xfId="10850" xr:uid="{00000000-0005-0000-0000-000095530000}"/>
    <cellStyle name="输出 2 3 4 5 4" xfId="21728" xr:uid="{00000000-0005-0000-0000-000096530000}"/>
    <cellStyle name="输出 2 3 4 6" xfId="6991" xr:uid="{00000000-0005-0000-0000-000097530000}"/>
    <cellStyle name="输出 2 3 4 6 2" xfId="14543" xr:uid="{00000000-0005-0000-0000-000098530000}"/>
    <cellStyle name="输出 2 3 4 6 3" xfId="17132" xr:uid="{00000000-0005-0000-0000-000099530000}"/>
    <cellStyle name="输出 2 3 4 6 4" xfId="19191" xr:uid="{00000000-0005-0000-0000-00009A530000}"/>
    <cellStyle name="输出 2 3 4 7" xfId="8920" xr:uid="{00000000-0005-0000-0000-00009B530000}"/>
    <cellStyle name="输出 2 3 4 7 2" xfId="15761" xr:uid="{00000000-0005-0000-0000-00009C530000}"/>
    <cellStyle name="输出 2 3 4 7 3" xfId="17894" xr:uid="{00000000-0005-0000-0000-00009D530000}"/>
    <cellStyle name="输出 2 3 4 7 4" xfId="20299" xr:uid="{00000000-0005-0000-0000-00009E530000}"/>
    <cellStyle name="输出 2 3 4 8" xfId="10506" xr:uid="{00000000-0005-0000-0000-00009F530000}"/>
    <cellStyle name="输出 2 3 4 9" xfId="12403" xr:uid="{00000000-0005-0000-0000-0000A0530000}"/>
    <cellStyle name="输出 2 3 5" xfId="1352" xr:uid="{00000000-0005-0000-0000-0000A1530000}"/>
    <cellStyle name="输出 2 3 5 2" xfId="2554" xr:uid="{00000000-0005-0000-0000-0000A2530000}"/>
    <cellStyle name="输出 2 3 5 2 2" xfId="4113" xr:uid="{00000000-0005-0000-0000-0000A3530000}"/>
    <cellStyle name="输出 2 3 5 2 2 2" xfId="12517" xr:uid="{00000000-0005-0000-0000-0000A4530000}"/>
    <cellStyle name="输出 2 3 5 2 2 3" xfId="10997" xr:uid="{00000000-0005-0000-0000-0000A5530000}"/>
    <cellStyle name="输出 2 3 5 2 2 4" xfId="21186" xr:uid="{00000000-0005-0000-0000-0000A6530000}"/>
    <cellStyle name="输出 2 3 5 2 3" xfId="5703" xr:uid="{00000000-0005-0000-0000-0000A7530000}"/>
    <cellStyle name="输出 2 3 5 2 3 2" xfId="13709" xr:uid="{00000000-0005-0000-0000-0000A8530000}"/>
    <cellStyle name="输出 2 3 5 2 3 3" xfId="16769" xr:uid="{00000000-0005-0000-0000-0000A9530000}"/>
    <cellStyle name="输出 2 3 5 2 3 4" xfId="19495" xr:uid="{00000000-0005-0000-0000-0000AA530000}"/>
    <cellStyle name="输出 2 3 5 2 4" xfId="8408" xr:uid="{00000000-0005-0000-0000-0000AB530000}"/>
    <cellStyle name="输出 2 3 5 2 4 2" xfId="15376" xr:uid="{00000000-0005-0000-0000-0000AC530000}"/>
    <cellStyle name="输出 2 3 5 2 4 3" xfId="17543" xr:uid="{00000000-0005-0000-0000-0000AD530000}"/>
    <cellStyle name="输出 2 3 5 2 4 4" xfId="20345" xr:uid="{00000000-0005-0000-0000-0000AE530000}"/>
    <cellStyle name="输出 2 3 5 2 5" xfId="9237" xr:uid="{00000000-0005-0000-0000-0000AF530000}"/>
    <cellStyle name="输出 2 3 5 2 5 2" xfId="16048" xr:uid="{00000000-0005-0000-0000-0000B0530000}"/>
    <cellStyle name="输出 2 3 5 2 5 3" xfId="18139" xr:uid="{00000000-0005-0000-0000-0000B1530000}"/>
    <cellStyle name="输出 2 3 5 2 5 4" xfId="21984" xr:uid="{00000000-0005-0000-0000-0000B2530000}"/>
    <cellStyle name="输出 2 3 5 2 6" xfId="11368" xr:uid="{00000000-0005-0000-0000-0000B3530000}"/>
    <cellStyle name="输出 2 3 5 2 7" xfId="14245" xr:uid="{00000000-0005-0000-0000-0000B4530000}"/>
    <cellStyle name="输出 2 3 5 2 8" xfId="19986" xr:uid="{00000000-0005-0000-0000-0000B5530000}"/>
    <cellStyle name="输出 2 3 5 3" xfId="3338" xr:uid="{00000000-0005-0000-0000-0000B6530000}"/>
    <cellStyle name="输出 2 3 5 3 2" xfId="12007" xr:uid="{00000000-0005-0000-0000-0000B7530000}"/>
    <cellStyle name="输出 2 3 5 3 3" xfId="11032" xr:uid="{00000000-0005-0000-0000-0000B8530000}"/>
    <cellStyle name="输出 2 3 5 3 4" xfId="20586" xr:uid="{00000000-0005-0000-0000-0000B9530000}"/>
    <cellStyle name="输出 2 3 5 4" xfId="4928" xr:uid="{00000000-0005-0000-0000-0000BA530000}"/>
    <cellStyle name="输出 2 3 5 4 2" xfId="13172" xr:uid="{00000000-0005-0000-0000-0000BB530000}"/>
    <cellStyle name="输出 2 3 5 4 3" xfId="10077" xr:uid="{00000000-0005-0000-0000-0000BC530000}"/>
    <cellStyle name="输出 2 3 5 4 4" xfId="22451" xr:uid="{00000000-0005-0000-0000-0000BD530000}"/>
    <cellStyle name="输出 2 3 5 5" xfId="7269" xr:uid="{00000000-0005-0000-0000-0000BE530000}"/>
    <cellStyle name="输出 2 3 5 5 2" xfId="14717" xr:uid="{00000000-0005-0000-0000-0000BF530000}"/>
    <cellStyle name="输出 2 3 5 5 3" xfId="17243" xr:uid="{00000000-0005-0000-0000-0000C0530000}"/>
    <cellStyle name="输出 2 3 5 5 4" xfId="22690" xr:uid="{00000000-0005-0000-0000-0000C1530000}"/>
    <cellStyle name="输出 2 3 5 6" xfId="8946" xr:uid="{00000000-0005-0000-0000-0000C2530000}"/>
    <cellStyle name="输出 2 3 5 6 2" xfId="15787" xr:uid="{00000000-0005-0000-0000-0000C3530000}"/>
    <cellStyle name="输出 2 3 5 6 3" xfId="17912" xr:uid="{00000000-0005-0000-0000-0000C4530000}"/>
    <cellStyle name="输出 2 3 5 6 4" xfId="20936" xr:uid="{00000000-0005-0000-0000-0000C5530000}"/>
    <cellStyle name="输出 2 3 5 7" xfId="10684" xr:uid="{00000000-0005-0000-0000-0000C6530000}"/>
    <cellStyle name="输出 2 3 5 8" xfId="14104" xr:uid="{00000000-0005-0000-0000-0000C7530000}"/>
    <cellStyle name="输出 2 3 5 9" xfId="19873" xr:uid="{00000000-0005-0000-0000-0000C8530000}"/>
    <cellStyle name="输出 2 3 6" xfId="2547" xr:uid="{00000000-0005-0000-0000-0000C9530000}"/>
    <cellStyle name="输出 2 3 6 2" xfId="4106" xr:uid="{00000000-0005-0000-0000-0000CA530000}"/>
    <cellStyle name="输出 2 3 6 2 2" xfId="12510" xr:uid="{00000000-0005-0000-0000-0000CB530000}"/>
    <cellStyle name="输出 2 3 6 2 3" xfId="10816" xr:uid="{00000000-0005-0000-0000-0000CC530000}"/>
    <cellStyle name="输出 2 3 6 2 4" xfId="22331" xr:uid="{00000000-0005-0000-0000-0000CD530000}"/>
    <cellStyle name="输出 2 3 6 3" xfId="5696" xr:uid="{00000000-0005-0000-0000-0000CE530000}"/>
    <cellStyle name="输出 2 3 6 3 2" xfId="13702" xr:uid="{00000000-0005-0000-0000-0000CF530000}"/>
    <cellStyle name="输出 2 3 6 3 3" xfId="16762" xr:uid="{00000000-0005-0000-0000-0000D0530000}"/>
    <cellStyle name="输出 2 3 6 3 4" xfId="18976" xr:uid="{00000000-0005-0000-0000-0000D1530000}"/>
    <cellStyle name="输出 2 3 6 4" xfId="8401" xr:uid="{00000000-0005-0000-0000-0000D2530000}"/>
    <cellStyle name="输出 2 3 6 4 2" xfId="15369" xr:uid="{00000000-0005-0000-0000-0000D3530000}"/>
    <cellStyle name="输出 2 3 6 4 3" xfId="17536" xr:uid="{00000000-0005-0000-0000-0000D4530000}"/>
    <cellStyle name="输出 2 3 6 4 4" xfId="19640" xr:uid="{00000000-0005-0000-0000-0000D5530000}"/>
    <cellStyle name="输出 2 3 6 5" xfId="9230" xr:uid="{00000000-0005-0000-0000-0000D6530000}"/>
    <cellStyle name="输出 2 3 6 5 2" xfId="16041" xr:uid="{00000000-0005-0000-0000-0000D7530000}"/>
    <cellStyle name="输出 2 3 6 5 3" xfId="18132" xr:uid="{00000000-0005-0000-0000-0000D8530000}"/>
    <cellStyle name="输出 2 3 6 5 4" xfId="20112" xr:uid="{00000000-0005-0000-0000-0000D9530000}"/>
    <cellStyle name="输出 2 3 6 6" xfId="11361" xr:uid="{00000000-0005-0000-0000-0000DA530000}"/>
    <cellStyle name="输出 2 3 6 7" xfId="10161" xr:uid="{00000000-0005-0000-0000-0000DB530000}"/>
    <cellStyle name="输出 2 3 6 8" xfId="21479" xr:uid="{00000000-0005-0000-0000-0000DC530000}"/>
    <cellStyle name="输出 2 3 7" xfId="2904" xr:uid="{00000000-0005-0000-0000-0000DD530000}"/>
    <cellStyle name="输出 2 3 7 2" xfId="11641" xr:uid="{00000000-0005-0000-0000-0000DE530000}"/>
    <cellStyle name="输出 2 3 7 3" xfId="14027" xr:uid="{00000000-0005-0000-0000-0000DF530000}"/>
    <cellStyle name="输出 2 3 7 4" xfId="20760" xr:uid="{00000000-0005-0000-0000-0000E0530000}"/>
    <cellStyle name="输出 2 3 8" xfId="4494" xr:uid="{00000000-0005-0000-0000-0000E1530000}"/>
    <cellStyle name="输出 2 3 8 2" xfId="12809" xr:uid="{00000000-0005-0000-0000-0000E2530000}"/>
    <cellStyle name="输出 2 3 8 3" xfId="10957" xr:uid="{00000000-0005-0000-0000-0000E3530000}"/>
    <cellStyle name="输出 2 3 8 4" xfId="21100" xr:uid="{00000000-0005-0000-0000-0000E4530000}"/>
    <cellStyle name="输出 2 3 9" xfId="6583" xr:uid="{00000000-0005-0000-0000-0000E5530000}"/>
    <cellStyle name="输出 2 3 9 2" xfId="14250" xr:uid="{00000000-0005-0000-0000-0000E6530000}"/>
    <cellStyle name="输出 2 3 9 3" xfId="17005" xr:uid="{00000000-0005-0000-0000-0000E7530000}"/>
    <cellStyle name="输出 2 3 9 4" xfId="21433" xr:uid="{00000000-0005-0000-0000-0000E8530000}"/>
    <cellStyle name="输出 2 4" xfId="662" xr:uid="{00000000-0005-0000-0000-0000E9530000}"/>
    <cellStyle name="输出 2 4 10" xfId="20166" xr:uid="{00000000-0005-0000-0000-0000EA530000}"/>
    <cellStyle name="输出 2 4 2" xfId="1356" xr:uid="{00000000-0005-0000-0000-0000EB530000}"/>
    <cellStyle name="输出 2 4 2 2" xfId="2556" xr:uid="{00000000-0005-0000-0000-0000EC530000}"/>
    <cellStyle name="输出 2 4 2 2 2" xfId="4115" xr:uid="{00000000-0005-0000-0000-0000ED530000}"/>
    <cellStyle name="输出 2 4 2 2 2 2" xfId="12519" xr:uid="{00000000-0005-0000-0000-0000EE530000}"/>
    <cellStyle name="输出 2 4 2 2 2 3" xfId="14139" xr:uid="{00000000-0005-0000-0000-0000EF530000}"/>
    <cellStyle name="输出 2 4 2 2 2 4" xfId="19908" xr:uid="{00000000-0005-0000-0000-0000F0530000}"/>
    <cellStyle name="输出 2 4 2 2 3" xfId="5705" xr:uid="{00000000-0005-0000-0000-0000F1530000}"/>
    <cellStyle name="输出 2 4 2 2 3 2" xfId="13711" xr:uid="{00000000-0005-0000-0000-0000F2530000}"/>
    <cellStyle name="输出 2 4 2 2 3 3" xfId="16771" xr:uid="{00000000-0005-0000-0000-0000F3530000}"/>
    <cellStyle name="输出 2 4 2 2 3 4" xfId="22141" xr:uid="{00000000-0005-0000-0000-0000F4530000}"/>
    <cellStyle name="输出 2 4 2 2 4" xfId="8410" xr:uid="{00000000-0005-0000-0000-0000F5530000}"/>
    <cellStyle name="输出 2 4 2 2 4 2" xfId="15378" xr:uid="{00000000-0005-0000-0000-0000F6530000}"/>
    <cellStyle name="输出 2 4 2 2 4 3" xfId="17545" xr:uid="{00000000-0005-0000-0000-0000F7530000}"/>
    <cellStyle name="输出 2 4 2 2 4 4" xfId="21860" xr:uid="{00000000-0005-0000-0000-0000F8530000}"/>
    <cellStyle name="输出 2 4 2 2 5" xfId="9239" xr:uid="{00000000-0005-0000-0000-0000F9530000}"/>
    <cellStyle name="输出 2 4 2 2 5 2" xfId="16050" xr:uid="{00000000-0005-0000-0000-0000FA530000}"/>
    <cellStyle name="输出 2 4 2 2 5 3" xfId="18141" xr:uid="{00000000-0005-0000-0000-0000FB530000}"/>
    <cellStyle name="输出 2 4 2 2 5 4" xfId="20260" xr:uid="{00000000-0005-0000-0000-0000FC530000}"/>
    <cellStyle name="输出 2 4 2 2 6" xfId="11370" xr:uid="{00000000-0005-0000-0000-0000FD530000}"/>
    <cellStyle name="输出 2 4 2 2 7" xfId="10229" xr:uid="{00000000-0005-0000-0000-0000FE530000}"/>
    <cellStyle name="输出 2 4 2 2 8" xfId="22177" xr:uid="{00000000-0005-0000-0000-0000FF530000}"/>
    <cellStyle name="输出 2 4 2 3" xfId="3342" xr:uid="{00000000-0005-0000-0000-000000540000}"/>
    <cellStyle name="输出 2 4 2 3 2" xfId="12011" xr:uid="{00000000-0005-0000-0000-000001540000}"/>
    <cellStyle name="输出 2 4 2 3 3" xfId="10436" xr:uid="{00000000-0005-0000-0000-000002540000}"/>
    <cellStyle name="输出 2 4 2 3 4" xfId="20824" xr:uid="{00000000-0005-0000-0000-000003540000}"/>
    <cellStyle name="输出 2 4 2 4" xfId="4932" xr:uid="{00000000-0005-0000-0000-000004540000}"/>
    <cellStyle name="输出 2 4 2 4 2" xfId="13176" xr:uid="{00000000-0005-0000-0000-000005540000}"/>
    <cellStyle name="输出 2 4 2 4 3" xfId="14033" xr:uid="{00000000-0005-0000-0000-000006540000}"/>
    <cellStyle name="输出 2 4 2 4 4" xfId="19777" xr:uid="{00000000-0005-0000-0000-000007540000}"/>
    <cellStyle name="输出 2 4 2 5" xfId="7273" xr:uid="{00000000-0005-0000-0000-000008540000}"/>
    <cellStyle name="输出 2 4 2 5 2" xfId="14721" xr:uid="{00000000-0005-0000-0000-000009540000}"/>
    <cellStyle name="输出 2 4 2 5 3" xfId="17247" xr:uid="{00000000-0005-0000-0000-00000A540000}"/>
    <cellStyle name="输出 2 4 2 5 4" xfId="21018" xr:uid="{00000000-0005-0000-0000-00000B540000}"/>
    <cellStyle name="输出 2 4 2 6" xfId="8950" xr:uid="{00000000-0005-0000-0000-00000C540000}"/>
    <cellStyle name="输出 2 4 2 6 2" xfId="15791" xr:uid="{00000000-0005-0000-0000-00000D540000}"/>
    <cellStyle name="输出 2 4 2 6 3" xfId="17916" xr:uid="{00000000-0005-0000-0000-00000E540000}"/>
    <cellStyle name="输出 2 4 2 6 4" xfId="21394" xr:uid="{00000000-0005-0000-0000-00000F540000}"/>
    <cellStyle name="输出 2 4 2 7" xfId="10688" xr:uid="{00000000-0005-0000-0000-000010540000}"/>
    <cellStyle name="输出 2 4 2 8" xfId="10887" xr:uid="{00000000-0005-0000-0000-000011540000}"/>
    <cellStyle name="输出 2 4 2 9" xfId="22615" xr:uid="{00000000-0005-0000-0000-000012540000}"/>
    <cellStyle name="输出 2 4 3" xfId="2555" xr:uid="{00000000-0005-0000-0000-000013540000}"/>
    <cellStyle name="输出 2 4 3 2" xfId="4114" xr:uid="{00000000-0005-0000-0000-000014540000}"/>
    <cellStyle name="输出 2 4 3 2 2" xfId="12518" xr:uid="{00000000-0005-0000-0000-000015540000}"/>
    <cellStyle name="输出 2 4 3 2 3" xfId="10386" xr:uid="{00000000-0005-0000-0000-000016540000}"/>
    <cellStyle name="输出 2 4 3 2 4" xfId="20545" xr:uid="{00000000-0005-0000-0000-000017540000}"/>
    <cellStyle name="输出 2 4 3 3" xfId="5704" xr:uid="{00000000-0005-0000-0000-000018540000}"/>
    <cellStyle name="输出 2 4 3 3 2" xfId="13710" xr:uid="{00000000-0005-0000-0000-000019540000}"/>
    <cellStyle name="输出 2 4 3 3 3" xfId="16770" xr:uid="{00000000-0005-0000-0000-00001A540000}"/>
    <cellStyle name="输出 2 4 3 3 4" xfId="21893" xr:uid="{00000000-0005-0000-0000-00001B540000}"/>
    <cellStyle name="输出 2 4 3 4" xfId="8409" xr:uid="{00000000-0005-0000-0000-00001C540000}"/>
    <cellStyle name="输出 2 4 3 4 2" xfId="15377" xr:uid="{00000000-0005-0000-0000-00001D540000}"/>
    <cellStyle name="输出 2 4 3 4 3" xfId="17544" xr:uid="{00000000-0005-0000-0000-00001E540000}"/>
    <cellStyle name="输出 2 4 3 4 4" xfId="19632" xr:uid="{00000000-0005-0000-0000-00001F540000}"/>
    <cellStyle name="输出 2 4 3 5" xfId="9238" xr:uid="{00000000-0005-0000-0000-000020540000}"/>
    <cellStyle name="输出 2 4 3 5 2" xfId="16049" xr:uid="{00000000-0005-0000-0000-000021540000}"/>
    <cellStyle name="输出 2 4 3 5 3" xfId="18140" xr:uid="{00000000-0005-0000-0000-000022540000}"/>
    <cellStyle name="输出 2 4 3 5 4" xfId="20903" xr:uid="{00000000-0005-0000-0000-000023540000}"/>
    <cellStyle name="输出 2 4 3 6" xfId="11369" xr:uid="{00000000-0005-0000-0000-000024540000}"/>
    <cellStyle name="输出 2 4 3 7" xfId="14270" xr:uid="{00000000-0005-0000-0000-000025540000}"/>
    <cellStyle name="输出 2 4 3 8" xfId="22590" xr:uid="{00000000-0005-0000-0000-000026540000}"/>
    <cellStyle name="输出 2 4 4" xfId="2929" xr:uid="{00000000-0005-0000-0000-000027540000}"/>
    <cellStyle name="输出 2 4 4 2" xfId="11666" xr:uid="{00000000-0005-0000-0000-000028540000}"/>
    <cellStyle name="输出 2 4 4 3" xfId="10225" xr:uid="{00000000-0005-0000-0000-000029540000}"/>
    <cellStyle name="输出 2 4 4 4" xfId="19260" xr:uid="{00000000-0005-0000-0000-00002A540000}"/>
    <cellStyle name="输出 2 4 5" xfId="4519" xr:uid="{00000000-0005-0000-0000-00002B540000}"/>
    <cellStyle name="输出 2 4 5 2" xfId="12833" xr:uid="{00000000-0005-0000-0000-00002C540000}"/>
    <cellStyle name="输出 2 4 5 3" xfId="10958" xr:uid="{00000000-0005-0000-0000-00002D540000}"/>
    <cellStyle name="输出 2 4 5 4" xfId="20132" xr:uid="{00000000-0005-0000-0000-00002E540000}"/>
    <cellStyle name="输出 2 4 6" xfId="6627" xr:uid="{00000000-0005-0000-0000-00002F540000}"/>
    <cellStyle name="输出 2 4 6 2" xfId="14282" xr:uid="{00000000-0005-0000-0000-000030540000}"/>
    <cellStyle name="输出 2 4 6 3" xfId="17024" xr:uid="{00000000-0005-0000-0000-000031540000}"/>
    <cellStyle name="输出 2 4 6 4" xfId="22573" xr:uid="{00000000-0005-0000-0000-000032540000}"/>
    <cellStyle name="输出 2 4 7" xfId="8799" xr:uid="{00000000-0005-0000-0000-000033540000}"/>
    <cellStyle name="输出 2 4 7 2" xfId="15641" xr:uid="{00000000-0005-0000-0000-000034540000}"/>
    <cellStyle name="输出 2 4 7 3" xfId="17815" xr:uid="{00000000-0005-0000-0000-000035540000}"/>
    <cellStyle name="输出 2 4 7 4" xfId="20951" xr:uid="{00000000-0005-0000-0000-000036540000}"/>
    <cellStyle name="输出 2 4 8" xfId="10241" xr:uid="{00000000-0005-0000-0000-000037540000}"/>
    <cellStyle name="输出 2 4 9" xfId="10712" xr:uid="{00000000-0005-0000-0000-000038540000}"/>
    <cellStyle name="输出 2 5" xfId="720" xr:uid="{00000000-0005-0000-0000-000039540000}"/>
    <cellStyle name="输出 2 5 10" xfId="20164" xr:uid="{00000000-0005-0000-0000-00003A540000}"/>
    <cellStyle name="输出 2 5 2" xfId="1357" xr:uid="{00000000-0005-0000-0000-00003B540000}"/>
    <cellStyle name="输出 2 5 2 2" xfId="2558" xr:uid="{00000000-0005-0000-0000-00003C540000}"/>
    <cellStyle name="输出 2 5 2 2 2" xfId="4117" xr:uid="{00000000-0005-0000-0000-00003D540000}"/>
    <cellStyle name="输出 2 5 2 2 2 2" xfId="12521" xr:uid="{00000000-0005-0000-0000-00003E540000}"/>
    <cellStyle name="输出 2 5 2 2 2 3" xfId="13409" xr:uid="{00000000-0005-0000-0000-00003F540000}"/>
    <cellStyle name="输出 2 5 2 2 2 4" xfId="21771" xr:uid="{00000000-0005-0000-0000-000040540000}"/>
    <cellStyle name="输出 2 5 2 2 3" xfId="5707" xr:uid="{00000000-0005-0000-0000-000041540000}"/>
    <cellStyle name="输出 2 5 2 2 3 2" xfId="13713" xr:uid="{00000000-0005-0000-0000-000042540000}"/>
    <cellStyle name="输出 2 5 2 2 3 3" xfId="16773" xr:uid="{00000000-0005-0000-0000-000043540000}"/>
    <cellStyle name="输出 2 5 2 2 3 4" xfId="19458" xr:uid="{00000000-0005-0000-0000-000044540000}"/>
    <cellStyle name="输出 2 5 2 2 4" xfId="8412" xr:uid="{00000000-0005-0000-0000-000045540000}"/>
    <cellStyle name="输出 2 5 2 2 4 2" xfId="15380" xr:uid="{00000000-0005-0000-0000-000046540000}"/>
    <cellStyle name="输出 2 5 2 2 4 3" xfId="17547" xr:uid="{00000000-0005-0000-0000-000047540000}"/>
    <cellStyle name="输出 2 5 2 2 4 4" xfId="20990" xr:uid="{00000000-0005-0000-0000-000048540000}"/>
    <cellStyle name="输出 2 5 2 2 5" xfId="9241" xr:uid="{00000000-0005-0000-0000-000049540000}"/>
    <cellStyle name="输出 2 5 2 2 5 2" xfId="16052" xr:uid="{00000000-0005-0000-0000-00004A540000}"/>
    <cellStyle name="输出 2 5 2 2 5 3" xfId="18143" xr:uid="{00000000-0005-0000-0000-00004B540000}"/>
    <cellStyle name="输出 2 5 2 2 5 4" xfId="21611" xr:uid="{00000000-0005-0000-0000-00004C540000}"/>
    <cellStyle name="输出 2 5 2 2 6" xfId="11372" xr:uid="{00000000-0005-0000-0000-00004D540000}"/>
    <cellStyle name="输出 2 5 2 2 7" xfId="14232" xr:uid="{00000000-0005-0000-0000-00004E540000}"/>
    <cellStyle name="输出 2 5 2 2 8" xfId="20413" xr:uid="{00000000-0005-0000-0000-00004F540000}"/>
    <cellStyle name="输出 2 5 2 3" xfId="3343" xr:uid="{00000000-0005-0000-0000-000050540000}"/>
    <cellStyle name="输出 2 5 2 3 2" xfId="12012" xr:uid="{00000000-0005-0000-0000-000051540000}"/>
    <cellStyle name="输出 2 5 2 3 3" xfId="15840" xr:uid="{00000000-0005-0000-0000-000052540000}"/>
    <cellStyle name="输出 2 5 2 3 4" xfId="20181" xr:uid="{00000000-0005-0000-0000-000053540000}"/>
    <cellStyle name="输出 2 5 2 4" xfId="4933" xr:uid="{00000000-0005-0000-0000-000054540000}"/>
    <cellStyle name="输出 2 5 2 4 2" xfId="13177" xr:uid="{00000000-0005-0000-0000-000055540000}"/>
    <cellStyle name="输出 2 5 2 4 3" xfId="9975" xr:uid="{00000000-0005-0000-0000-000056540000}"/>
    <cellStyle name="输出 2 5 2 4 4" xfId="21926" xr:uid="{00000000-0005-0000-0000-000057540000}"/>
    <cellStyle name="输出 2 5 2 5" xfId="7274" xr:uid="{00000000-0005-0000-0000-000058540000}"/>
    <cellStyle name="输出 2 5 2 5 2" xfId="14722" xr:uid="{00000000-0005-0000-0000-000059540000}"/>
    <cellStyle name="输出 2 5 2 5 3" xfId="17248" xr:uid="{00000000-0005-0000-0000-00005A540000}"/>
    <cellStyle name="输出 2 5 2 5 4" xfId="22709" xr:uid="{00000000-0005-0000-0000-00005B540000}"/>
    <cellStyle name="输出 2 5 2 6" xfId="8951" xr:uid="{00000000-0005-0000-0000-00005C540000}"/>
    <cellStyle name="输出 2 5 2 6 2" xfId="15792" xr:uid="{00000000-0005-0000-0000-00005D540000}"/>
    <cellStyle name="输出 2 5 2 6 3" xfId="17917" xr:uid="{00000000-0005-0000-0000-00005E540000}"/>
    <cellStyle name="输出 2 5 2 6 4" xfId="22015" xr:uid="{00000000-0005-0000-0000-00005F540000}"/>
    <cellStyle name="输出 2 5 2 7" xfId="10689" xr:uid="{00000000-0005-0000-0000-000060540000}"/>
    <cellStyle name="输出 2 5 2 8" xfId="14867" xr:uid="{00000000-0005-0000-0000-000061540000}"/>
    <cellStyle name="输出 2 5 2 9" xfId="22297" xr:uid="{00000000-0005-0000-0000-000062540000}"/>
    <cellStyle name="输出 2 5 3" xfId="2557" xr:uid="{00000000-0005-0000-0000-000063540000}"/>
    <cellStyle name="输出 2 5 3 2" xfId="4116" xr:uid="{00000000-0005-0000-0000-000064540000}"/>
    <cellStyle name="输出 2 5 3 2 2" xfId="12520" xr:uid="{00000000-0005-0000-0000-000065540000}"/>
    <cellStyle name="输出 2 5 3 2 3" xfId="15024" xr:uid="{00000000-0005-0000-0000-000066540000}"/>
    <cellStyle name="输出 2 5 3 2 4" xfId="19404" xr:uid="{00000000-0005-0000-0000-000067540000}"/>
    <cellStyle name="输出 2 5 3 3" xfId="5706" xr:uid="{00000000-0005-0000-0000-000068540000}"/>
    <cellStyle name="输出 2 5 3 3 2" xfId="13712" xr:uid="{00000000-0005-0000-0000-000069540000}"/>
    <cellStyle name="输出 2 5 3 3 3" xfId="16772" xr:uid="{00000000-0005-0000-0000-00006A540000}"/>
    <cellStyle name="输出 2 5 3 3 4" xfId="19710" xr:uid="{00000000-0005-0000-0000-00006B540000}"/>
    <cellStyle name="输出 2 5 3 4" xfId="8411" xr:uid="{00000000-0005-0000-0000-00006C540000}"/>
    <cellStyle name="输出 2 5 3 4 2" xfId="15379" xr:uid="{00000000-0005-0000-0000-00006D540000}"/>
    <cellStyle name="输出 2 5 3 4 3" xfId="17546" xr:uid="{00000000-0005-0000-0000-00006E540000}"/>
    <cellStyle name="输出 2 5 3 4 4" xfId="22071" xr:uid="{00000000-0005-0000-0000-00006F540000}"/>
    <cellStyle name="输出 2 5 3 5" xfId="9240" xr:uid="{00000000-0005-0000-0000-000070540000}"/>
    <cellStyle name="输出 2 5 3 5 2" xfId="16051" xr:uid="{00000000-0005-0000-0000-000071540000}"/>
    <cellStyle name="输出 2 5 3 5 3" xfId="18142" xr:uid="{00000000-0005-0000-0000-000072540000}"/>
    <cellStyle name="输出 2 5 3 5 4" xfId="19549" xr:uid="{00000000-0005-0000-0000-000073540000}"/>
    <cellStyle name="输出 2 5 3 6" xfId="11371" xr:uid="{00000000-0005-0000-0000-000074540000}"/>
    <cellStyle name="输出 2 5 3 7" xfId="10203" xr:uid="{00000000-0005-0000-0000-000075540000}"/>
    <cellStyle name="输出 2 5 3 8" xfId="21055" xr:uid="{00000000-0005-0000-0000-000076540000}"/>
    <cellStyle name="输出 2 5 4" xfId="2973" xr:uid="{00000000-0005-0000-0000-000077540000}"/>
    <cellStyle name="输出 2 5 4 2" xfId="11710" xr:uid="{00000000-0005-0000-0000-000078540000}"/>
    <cellStyle name="输出 2 5 4 3" xfId="11627" xr:uid="{00000000-0005-0000-0000-000079540000}"/>
    <cellStyle name="输出 2 5 4 4" xfId="22387" xr:uid="{00000000-0005-0000-0000-00007A540000}"/>
    <cellStyle name="输出 2 5 5" xfId="4563" xr:uid="{00000000-0005-0000-0000-00007B540000}"/>
    <cellStyle name="输出 2 5 5 2" xfId="12877" xr:uid="{00000000-0005-0000-0000-00007C540000}"/>
    <cellStyle name="输出 2 5 5 3" xfId="14980" xr:uid="{00000000-0005-0000-0000-00007D540000}"/>
    <cellStyle name="输出 2 5 5 4" xfId="19811" xr:uid="{00000000-0005-0000-0000-00007E540000}"/>
    <cellStyle name="输出 2 5 6" xfId="6680" xr:uid="{00000000-0005-0000-0000-00007F540000}"/>
    <cellStyle name="输出 2 5 6 2" xfId="14326" xr:uid="{00000000-0005-0000-0000-000080540000}"/>
    <cellStyle name="输出 2 5 6 3" xfId="17058" xr:uid="{00000000-0005-0000-0000-000081540000}"/>
    <cellStyle name="输出 2 5 6 4" xfId="21536" xr:uid="{00000000-0005-0000-0000-000082540000}"/>
    <cellStyle name="输出 2 5 7" xfId="8841" xr:uid="{00000000-0005-0000-0000-000083540000}"/>
    <cellStyle name="输出 2 5 7 2" xfId="15682" xr:uid="{00000000-0005-0000-0000-000084540000}"/>
    <cellStyle name="输出 2 5 7 3" xfId="17851" xr:uid="{00000000-0005-0000-0000-000085540000}"/>
    <cellStyle name="输出 2 5 7 4" xfId="19594" xr:uid="{00000000-0005-0000-0000-000086540000}"/>
    <cellStyle name="输出 2 5 8" xfId="10286" xr:uid="{00000000-0005-0000-0000-000087540000}"/>
    <cellStyle name="输出 2 5 9" xfId="13759" xr:uid="{00000000-0005-0000-0000-000088540000}"/>
    <cellStyle name="输出 2 6" xfId="873" xr:uid="{00000000-0005-0000-0000-000089540000}"/>
    <cellStyle name="输出 2 6 10" xfId="21852" xr:uid="{00000000-0005-0000-0000-00008A540000}"/>
    <cellStyle name="输出 2 6 2" xfId="1358" xr:uid="{00000000-0005-0000-0000-00008B540000}"/>
    <cellStyle name="输出 2 6 2 2" xfId="2560" xr:uid="{00000000-0005-0000-0000-00008C540000}"/>
    <cellStyle name="输出 2 6 2 2 2" xfId="4119" xr:uid="{00000000-0005-0000-0000-00008D540000}"/>
    <cellStyle name="输出 2 6 2 2 2 2" xfId="12523" xr:uid="{00000000-0005-0000-0000-00008E540000}"/>
    <cellStyle name="输出 2 6 2 2 2 3" xfId="10995" xr:uid="{00000000-0005-0000-0000-00008F540000}"/>
    <cellStyle name="输出 2 6 2 2 2 4" xfId="20171" xr:uid="{00000000-0005-0000-0000-000090540000}"/>
    <cellStyle name="输出 2 6 2 2 3" xfId="5709" xr:uid="{00000000-0005-0000-0000-000091540000}"/>
    <cellStyle name="输出 2 6 2 2 3 2" xfId="13715" xr:uid="{00000000-0005-0000-0000-000092540000}"/>
    <cellStyle name="输出 2 6 2 2 3 3" xfId="16775" xr:uid="{00000000-0005-0000-0000-000093540000}"/>
    <cellStyle name="输出 2 6 2 2 3 4" xfId="22140" xr:uid="{00000000-0005-0000-0000-000094540000}"/>
    <cellStyle name="输出 2 6 2 2 4" xfId="8414" xr:uid="{00000000-0005-0000-0000-000095540000}"/>
    <cellStyle name="输出 2 6 2 2 4 2" xfId="15382" xr:uid="{00000000-0005-0000-0000-000096540000}"/>
    <cellStyle name="输出 2 6 2 2 4 3" xfId="17549" xr:uid="{00000000-0005-0000-0000-000097540000}"/>
    <cellStyle name="输出 2 6 2 2 4 4" xfId="19637" xr:uid="{00000000-0005-0000-0000-000098540000}"/>
    <cellStyle name="输出 2 6 2 2 5" xfId="9243" xr:uid="{00000000-0005-0000-0000-000099540000}"/>
    <cellStyle name="输出 2 6 2 2 5 2" xfId="16054" xr:uid="{00000000-0005-0000-0000-00009A540000}"/>
    <cellStyle name="输出 2 6 2 2 5 3" xfId="18145" xr:uid="{00000000-0005-0000-0000-00009B540000}"/>
    <cellStyle name="输出 2 6 2 2 5 4" xfId="20065" xr:uid="{00000000-0005-0000-0000-00009C540000}"/>
    <cellStyle name="输出 2 6 2 2 6" xfId="11374" xr:uid="{00000000-0005-0000-0000-00009D540000}"/>
    <cellStyle name="输出 2 6 2 2 7" xfId="10194" xr:uid="{00000000-0005-0000-0000-00009E540000}"/>
    <cellStyle name="输出 2 6 2 2 8" xfId="21919" xr:uid="{00000000-0005-0000-0000-00009F540000}"/>
    <cellStyle name="输出 2 6 2 3" xfId="3344" xr:uid="{00000000-0005-0000-0000-0000A0540000}"/>
    <cellStyle name="输出 2 6 2 3 2" xfId="12013" xr:uid="{00000000-0005-0000-0000-0000A1540000}"/>
    <cellStyle name="输出 2 6 2 3 3" xfId="15610" xr:uid="{00000000-0005-0000-0000-0000A2540000}"/>
    <cellStyle name="输出 2 6 2 3 4" xfId="22650" xr:uid="{00000000-0005-0000-0000-0000A3540000}"/>
    <cellStyle name="输出 2 6 2 4" xfId="4934" xr:uid="{00000000-0005-0000-0000-0000A4540000}"/>
    <cellStyle name="输出 2 6 2 4 2" xfId="13178" xr:uid="{00000000-0005-0000-0000-0000A5540000}"/>
    <cellStyle name="输出 2 6 2 4 3" xfId="9974" xr:uid="{00000000-0005-0000-0000-0000A6540000}"/>
    <cellStyle name="输出 2 6 2 4 4" xfId="22206" xr:uid="{00000000-0005-0000-0000-0000A7540000}"/>
    <cellStyle name="输出 2 6 2 5" xfId="7275" xr:uid="{00000000-0005-0000-0000-0000A8540000}"/>
    <cellStyle name="输出 2 6 2 5 2" xfId="14723" xr:uid="{00000000-0005-0000-0000-0000A9540000}"/>
    <cellStyle name="输出 2 6 2 5 3" xfId="17249" xr:uid="{00000000-0005-0000-0000-0000AA540000}"/>
    <cellStyle name="输出 2 6 2 5 4" xfId="20377" xr:uid="{00000000-0005-0000-0000-0000AB540000}"/>
    <cellStyle name="输出 2 6 2 6" xfId="8952" xr:uid="{00000000-0005-0000-0000-0000AC540000}"/>
    <cellStyle name="输出 2 6 2 6 2" xfId="15793" xr:uid="{00000000-0005-0000-0000-0000AD540000}"/>
    <cellStyle name="输出 2 6 2 6 3" xfId="17918" xr:uid="{00000000-0005-0000-0000-0000AE540000}"/>
    <cellStyle name="输出 2 6 2 6 4" xfId="20934" xr:uid="{00000000-0005-0000-0000-0000AF540000}"/>
    <cellStyle name="输出 2 6 2 7" xfId="10690" xr:uid="{00000000-0005-0000-0000-0000B0540000}"/>
    <cellStyle name="输出 2 6 2 8" xfId="15243" xr:uid="{00000000-0005-0000-0000-0000B1540000}"/>
    <cellStyle name="输出 2 6 2 9" xfId="21153" xr:uid="{00000000-0005-0000-0000-0000B2540000}"/>
    <cellStyle name="输出 2 6 3" xfId="2559" xr:uid="{00000000-0005-0000-0000-0000B3540000}"/>
    <cellStyle name="输出 2 6 3 2" xfId="4118" xr:uid="{00000000-0005-0000-0000-0000B4540000}"/>
    <cellStyle name="输出 2 6 3 2 2" xfId="12522" xr:uid="{00000000-0005-0000-0000-0000B5540000}"/>
    <cellStyle name="输出 2 6 3 2 3" xfId="12242" xr:uid="{00000000-0005-0000-0000-0000B6540000}"/>
    <cellStyle name="输出 2 6 3 2 4" xfId="20814" xr:uid="{00000000-0005-0000-0000-0000B7540000}"/>
    <cellStyle name="输出 2 6 3 3" xfId="5708" xr:uid="{00000000-0005-0000-0000-0000B8540000}"/>
    <cellStyle name="输出 2 6 3 3 2" xfId="13714" xr:uid="{00000000-0005-0000-0000-0000B9540000}"/>
    <cellStyle name="输出 2 6 3 3 3" xfId="16774" xr:uid="{00000000-0005-0000-0000-0000BA540000}"/>
    <cellStyle name="输出 2 6 3 3 4" xfId="21434" xr:uid="{00000000-0005-0000-0000-0000BB540000}"/>
    <cellStyle name="输出 2 6 3 4" xfId="8413" xr:uid="{00000000-0005-0000-0000-0000BC540000}"/>
    <cellStyle name="输出 2 6 3 4 2" xfId="15381" xr:uid="{00000000-0005-0000-0000-0000BD540000}"/>
    <cellStyle name="输出 2 6 3 4 3" xfId="17548" xr:uid="{00000000-0005-0000-0000-0000BE540000}"/>
    <cellStyle name="输出 2 6 3 4 4" xfId="20350" xr:uid="{00000000-0005-0000-0000-0000BF540000}"/>
    <cellStyle name="输出 2 6 3 5" xfId="9242" xr:uid="{00000000-0005-0000-0000-0000C0540000}"/>
    <cellStyle name="输出 2 6 3 5 2" xfId="16053" xr:uid="{00000000-0005-0000-0000-0000C1540000}"/>
    <cellStyle name="输出 2 6 3 5 3" xfId="18144" xr:uid="{00000000-0005-0000-0000-0000C2540000}"/>
    <cellStyle name="输出 2 6 3 5 4" xfId="20706" xr:uid="{00000000-0005-0000-0000-0000C3540000}"/>
    <cellStyle name="输出 2 6 3 6" xfId="11373" xr:uid="{00000000-0005-0000-0000-0000C4540000}"/>
    <cellStyle name="输出 2 6 3 7" xfId="14239" xr:uid="{00000000-0005-0000-0000-0000C5540000}"/>
    <cellStyle name="输出 2 6 3 8" xfId="19747" xr:uid="{00000000-0005-0000-0000-0000C6540000}"/>
    <cellStyle name="输出 2 6 4" xfId="3052" xr:uid="{00000000-0005-0000-0000-0000C7540000}"/>
    <cellStyle name="输出 2 6 4 2" xfId="11786" xr:uid="{00000000-0005-0000-0000-0000C8540000}"/>
    <cellStyle name="输出 2 6 4 3" xfId="10894" xr:uid="{00000000-0005-0000-0000-0000C9540000}"/>
    <cellStyle name="输出 2 6 4 4" xfId="22386" xr:uid="{00000000-0005-0000-0000-0000CA540000}"/>
    <cellStyle name="输出 2 6 5" xfId="4642" xr:uid="{00000000-0005-0000-0000-0000CB540000}"/>
    <cellStyle name="输出 2 6 5 2" xfId="12954" xr:uid="{00000000-0005-0000-0000-0000CC540000}"/>
    <cellStyle name="输出 2 6 5 3" xfId="11811" xr:uid="{00000000-0005-0000-0000-0000CD540000}"/>
    <cellStyle name="输出 2 6 5 4" xfId="20441" xr:uid="{00000000-0005-0000-0000-0000CE540000}"/>
    <cellStyle name="输出 2 6 6" xfId="6811" xr:uid="{00000000-0005-0000-0000-0000CF540000}"/>
    <cellStyle name="输出 2 6 6 2" xfId="14419" xr:uid="{00000000-0005-0000-0000-0000D0540000}"/>
    <cellStyle name="输出 2 6 6 3" xfId="17113" xr:uid="{00000000-0005-0000-0000-0000D1540000}"/>
    <cellStyle name="输出 2 6 6 4" xfId="19201" xr:uid="{00000000-0005-0000-0000-0000D2540000}"/>
    <cellStyle name="输出 2 6 7" xfId="8874" xr:uid="{00000000-0005-0000-0000-0000D3540000}"/>
    <cellStyle name="输出 2 6 7 2" xfId="15715" xr:uid="{00000000-0005-0000-0000-0000D4540000}"/>
    <cellStyle name="输出 2 6 7 3" xfId="17871" xr:uid="{00000000-0005-0000-0000-0000D5540000}"/>
    <cellStyle name="输出 2 6 7 4" xfId="19589" xr:uid="{00000000-0005-0000-0000-0000D6540000}"/>
    <cellStyle name="输出 2 6 8" xfId="10383" xr:uid="{00000000-0005-0000-0000-0000D7540000}"/>
    <cellStyle name="输出 2 6 9" xfId="12407" xr:uid="{00000000-0005-0000-0000-0000D8540000}"/>
    <cellStyle name="输出 2 7" xfId="1343" xr:uid="{00000000-0005-0000-0000-0000D9540000}"/>
    <cellStyle name="输出 2 7 2" xfId="2561" xr:uid="{00000000-0005-0000-0000-0000DA540000}"/>
    <cellStyle name="输出 2 7 2 2" xfId="4120" xr:uid="{00000000-0005-0000-0000-0000DB540000}"/>
    <cellStyle name="输出 2 7 2 2 2" xfId="12524" xr:uid="{00000000-0005-0000-0000-0000DC540000}"/>
    <cellStyle name="输出 2 7 2 2 3" xfId="14421" xr:uid="{00000000-0005-0000-0000-0000DD540000}"/>
    <cellStyle name="输出 2 7 2 2 4" xfId="22329" xr:uid="{00000000-0005-0000-0000-0000DE540000}"/>
    <cellStyle name="输出 2 7 2 3" xfId="5710" xr:uid="{00000000-0005-0000-0000-0000DF540000}"/>
    <cellStyle name="输出 2 7 2 3 2" xfId="13716" xr:uid="{00000000-0005-0000-0000-0000E0540000}"/>
    <cellStyle name="输出 2 7 2 3 3" xfId="16776" xr:uid="{00000000-0005-0000-0000-0000E1540000}"/>
    <cellStyle name="输出 2 7 2 3 4" xfId="19709" xr:uid="{00000000-0005-0000-0000-0000E2540000}"/>
    <cellStyle name="输出 2 7 2 4" xfId="8415" xr:uid="{00000000-0005-0000-0000-0000E3540000}"/>
    <cellStyle name="输出 2 7 2 4 2" xfId="15383" xr:uid="{00000000-0005-0000-0000-0000E4540000}"/>
    <cellStyle name="输出 2 7 2 4 3" xfId="17550" xr:uid="{00000000-0005-0000-0000-0000E5540000}"/>
    <cellStyle name="输出 2 7 2 4 4" xfId="19428" xr:uid="{00000000-0005-0000-0000-0000E6540000}"/>
    <cellStyle name="输出 2 7 2 5" xfId="9244" xr:uid="{00000000-0005-0000-0000-0000E7540000}"/>
    <cellStyle name="输出 2 7 2 5 2" xfId="16055" xr:uid="{00000000-0005-0000-0000-0000E8540000}"/>
    <cellStyle name="输出 2 7 2 5 3" xfId="18146" xr:uid="{00000000-0005-0000-0000-0000E9540000}"/>
    <cellStyle name="输出 2 7 2 5 4" xfId="21985" xr:uid="{00000000-0005-0000-0000-0000EA540000}"/>
    <cellStyle name="输出 2 7 2 6" xfId="11375" xr:uid="{00000000-0005-0000-0000-0000EB540000}"/>
    <cellStyle name="输出 2 7 2 7" xfId="10186" xr:uid="{00000000-0005-0000-0000-0000EC540000}"/>
    <cellStyle name="输出 2 7 2 8" xfId="20851" xr:uid="{00000000-0005-0000-0000-0000ED540000}"/>
    <cellStyle name="输出 2 7 3" xfId="3329" xr:uid="{00000000-0005-0000-0000-0000EE540000}"/>
    <cellStyle name="输出 2 7 3 2" xfId="11998" xr:uid="{00000000-0005-0000-0000-0000EF540000}"/>
    <cellStyle name="输出 2 7 3 3" xfId="11039" xr:uid="{00000000-0005-0000-0000-0000F0540000}"/>
    <cellStyle name="输出 2 7 3 4" xfId="20587" xr:uid="{00000000-0005-0000-0000-0000F1540000}"/>
    <cellStyle name="输出 2 7 4" xfId="4919" xr:uid="{00000000-0005-0000-0000-0000F2540000}"/>
    <cellStyle name="输出 2 7 4 2" xfId="13163" xr:uid="{00000000-0005-0000-0000-0000F3540000}"/>
    <cellStyle name="输出 2 7 4 3" xfId="10924" xr:uid="{00000000-0005-0000-0000-0000F4540000}"/>
    <cellStyle name="输出 2 7 4 4" xfId="19782" xr:uid="{00000000-0005-0000-0000-0000F5540000}"/>
    <cellStyle name="输出 2 7 5" xfId="7260" xr:uid="{00000000-0005-0000-0000-0000F6540000}"/>
    <cellStyle name="输出 2 7 5 2" xfId="14708" xr:uid="{00000000-0005-0000-0000-0000F7540000}"/>
    <cellStyle name="输出 2 7 5 3" xfId="17234" xr:uid="{00000000-0005-0000-0000-0000F8540000}"/>
    <cellStyle name="输出 2 7 5 4" xfId="22739" xr:uid="{00000000-0005-0000-0000-0000F9540000}"/>
    <cellStyle name="输出 2 7 6" xfId="8937" xr:uid="{00000000-0005-0000-0000-0000FA540000}"/>
    <cellStyle name="输出 2 7 6 2" xfId="15778" xr:uid="{00000000-0005-0000-0000-0000FB540000}"/>
    <cellStyle name="输出 2 7 6 3" xfId="17903" xr:uid="{00000000-0005-0000-0000-0000FC540000}"/>
    <cellStyle name="输出 2 7 6 4" xfId="22018" xr:uid="{00000000-0005-0000-0000-0000FD540000}"/>
    <cellStyle name="输出 2 7 7" xfId="10675" xr:uid="{00000000-0005-0000-0000-0000FE540000}"/>
    <cellStyle name="输出 2 7 8" xfId="11238" xr:uid="{00000000-0005-0000-0000-0000FF540000}"/>
    <cellStyle name="输出 2 7 9" xfId="19875" xr:uid="{00000000-0005-0000-0000-000000550000}"/>
    <cellStyle name="输出 2 8" xfId="1571" xr:uid="{00000000-0005-0000-0000-000001550000}"/>
    <cellStyle name="输出 2 8 2" xfId="2562" xr:uid="{00000000-0005-0000-0000-000002550000}"/>
    <cellStyle name="输出 2 8 2 2" xfId="4121" xr:uid="{00000000-0005-0000-0000-000003550000}"/>
    <cellStyle name="输出 2 8 2 2 2" xfId="12525" xr:uid="{00000000-0005-0000-0000-000004550000}"/>
    <cellStyle name="输出 2 8 2 2 3" xfId="12956" xr:uid="{00000000-0005-0000-0000-000005550000}"/>
    <cellStyle name="输出 2 8 2 2 4" xfId="21185" xr:uid="{00000000-0005-0000-0000-000006550000}"/>
    <cellStyle name="输出 2 8 2 3" xfId="5711" xr:uid="{00000000-0005-0000-0000-000007550000}"/>
    <cellStyle name="输出 2 8 2 3 2" xfId="13717" xr:uid="{00000000-0005-0000-0000-000008550000}"/>
    <cellStyle name="输出 2 8 2 3 3" xfId="16777" xr:uid="{00000000-0005-0000-0000-000009550000}"/>
    <cellStyle name="输出 2 8 2 3 4" xfId="21568" xr:uid="{00000000-0005-0000-0000-00000A550000}"/>
    <cellStyle name="输出 2 8 2 4" xfId="8416" xr:uid="{00000000-0005-0000-0000-00000B550000}"/>
    <cellStyle name="输出 2 8 2 4 2" xfId="15384" xr:uid="{00000000-0005-0000-0000-00000C550000}"/>
    <cellStyle name="输出 2 8 2 4 3" xfId="17551" xr:uid="{00000000-0005-0000-0000-00000D550000}"/>
    <cellStyle name="输出 2 8 2 4 4" xfId="21829" xr:uid="{00000000-0005-0000-0000-00000E550000}"/>
    <cellStyle name="输出 2 8 2 5" xfId="9245" xr:uid="{00000000-0005-0000-0000-00000F550000}"/>
    <cellStyle name="输出 2 8 2 5 2" xfId="16056" xr:uid="{00000000-0005-0000-0000-000010550000}"/>
    <cellStyle name="输出 2 8 2 5 3" xfId="18147" xr:uid="{00000000-0005-0000-0000-000011550000}"/>
    <cellStyle name="输出 2 8 2 5 4" xfId="20904" xr:uid="{00000000-0005-0000-0000-000012550000}"/>
    <cellStyle name="输出 2 8 2 6" xfId="11376" xr:uid="{00000000-0005-0000-0000-000013550000}"/>
    <cellStyle name="输出 2 8 2 7" xfId="14218" xr:uid="{00000000-0005-0000-0000-000014550000}"/>
    <cellStyle name="输出 2 8 2 8" xfId="20206" xr:uid="{00000000-0005-0000-0000-000015550000}"/>
    <cellStyle name="输出 2 8 3" xfId="3478" xr:uid="{00000000-0005-0000-0000-000016550000}"/>
    <cellStyle name="输出 2 8 3 2" xfId="12121" xr:uid="{00000000-0005-0000-0000-000017550000}"/>
    <cellStyle name="输出 2 8 3 3" xfId="14074" xr:uid="{00000000-0005-0000-0000-000018550000}"/>
    <cellStyle name="输出 2 8 3 4" xfId="20095" xr:uid="{00000000-0005-0000-0000-000019550000}"/>
    <cellStyle name="输出 2 8 4" xfId="5068" xr:uid="{00000000-0005-0000-0000-00001A550000}"/>
    <cellStyle name="输出 2 8 4 2" xfId="13287" xr:uid="{00000000-0005-0000-0000-00001B550000}"/>
    <cellStyle name="输出 2 8 4 3" xfId="14932" xr:uid="{00000000-0005-0000-0000-00001C550000}"/>
    <cellStyle name="输出 2 8 4 4" xfId="22190" xr:uid="{00000000-0005-0000-0000-00001D550000}"/>
    <cellStyle name="输出 2 8 5" xfId="7488" xr:uid="{00000000-0005-0000-0000-00001E550000}"/>
    <cellStyle name="输出 2 8 5 2" xfId="14859" xr:uid="{00000000-0005-0000-0000-00001F550000}"/>
    <cellStyle name="输出 2 8 5 3" xfId="17351" xr:uid="{00000000-0005-0000-0000-000020550000}"/>
    <cellStyle name="输出 2 8 5 4" xfId="21663" xr:uid="{00000000-0005-0000-0000-000021550000}"/>
    <cellStyle name="输出 2 8 6" xfId="10830" xr:uid="{00000000-0005-0000-0000-000022550000}"/>
    <cellStyle name="输出 2 8 7" xfId="15629" xr:uid="{00000000-0005-0000-0000-000023550000}"/>
    <cellStyle name="输出 2 8 8" xfId="21751" xr:uid="{00000000-0005-0000-0000-000024550000}"/>
    <cellStyle name="输出 2 9" xfId="1690" xr:uid="{00000000-0005-0000-0000-000025550000}"/>
    <cellStyle name="输出 2 9 2" xfId="2563" xr:uid="{00000000-0005-0000-0000-000026550000}"/>
    <cellStyle name="输出 2 9 2 2" xfId="4122" xr:uid="{00000000-0005-0000-0000-000027550000}"/>
    <cellStyle name="输出 2 9 2 2 2" xfId="12526" xr:uid="{00000000-0005-0000-0000-000028550000}"/>
    <cellStyle name="输出 2 9 2 2 3" xfId="11788" xr:uid="{00000000-0005-0000-0000-000029550000}"/>
    <cellStyle name="输出 2 9 2 2 4" xfId="20544" xr:uid="{00000000-0005-0000-0000-00002A550000}"/>
    <cellStyle name="输出 2 9 2 3" xfId="5712" xr:uid="{00000000-0005-0000-0000-00002B550000}"/>
    <cellStyle name="输出 2 9 2 3 2" xfId="13718" xr:uid="{00000000-0005-0000-0000-00002C550000}"/>
    <cellStyle name="输出 2 9 2 3 3" xfId="16778" xr:uid="{00000000-0005-0000-0000-00002D550000}"/>
    <cellStyle name="输出 2 9 2 3 4" xfId="19127" xr:uid="{00000000-0005-0000-0000-00002E550000}"/>
    <cellStyle name="输出 2 9 2 4" xfId="8417" xr:uid="{00000000-0005-0000-0000-00002F550000}"/>
    <cellStyle name="输出 2 9 2 4 2" xfId="15385" xr:uid="{00000000-0005-0000-0000-000030550000}"/>
    <cellStyle name="输出 2 9 2 4 3" xfId="17552" xr:uid="{00000000-0005-0000-0000-000031550000}"/>
    <cellStyle name="输出 2 9 2 4 4" xfId="22070" xr:uid="{00000000-0005-0000-0000-000032550000}"/>
    <cellStyle name="输出 2 9 2 5" xfId="9246" xr:uid="{00000000-0005-0000-0000-000033550000}"/>
    <cellStyle name="输出 2 9 2 5 2" xfId="16057" xr:uid="{00000000-0005-0000-0000-000034550000}"/>
    <cellStyle name="输出 2 9 2 5 3" xfId="18148" xr:uid="{00000000-0005-0000-0000-000035550000}"/>
    <cellStyle name="输出 2 9 2 5 4" xfId="20261" xr:uid="{00000000-0005-0000-0000-000036550000}"/>
    <cellStyle name="输出 2 9 2 6" xfId="11377" xr:uid="{00000000-0005-0000-0000-000037550000}"/>
    <cellStyle name="输出 2 9 2 7" xfId="10167" xr:uid="{00000000-0005-0000-0000-000038550000}"/>
    <cellStyle name="输出 2 9 2 8" xfId="22600" xr:uid="{00000000-0005-0000-0000-000039550000}"/>
    <cellStyle name="输出 2 9 3" xfId="3492" xr:uid="{00000000-0005-0000-0000-00003A550000}"/>
    <cellStyle name="输出 2 9 3 2" xfId="12135" xr:uid="{00000000-0005-0000-0000-00003B550000}"/>
    <cellStyle name="输出 2 9 3 3" xfId="10378" xr:uid="{00000000-0005-0000-0000-00003C550000}"/>
    <cellStyle name="输出 2 9 3 4" xfId="19355" xr:uid="{00000000-0005-0000-0000-00003D550000}"/>
    <cellStyle name="输出 2 9 4" xfId="5082" xr:uid="{00000000-0005-0000-0000-00003E550000}"/>
    <cellStyle name="输出 2 9 4 2" xfId="13301" xr:uid="{00000000-0005-0000-0000-00003F550000}"/>
    <cellStyle name="输出 2 9 4 3" xfId="14930" xr:uid="{00000000-0005-0000-0000-000040550000}"/>
    <cellStyle name="输出 2 9 4 4" xfId="21068" xr:uid="{00000000-0005-0000-0000-000041550000}"/>
    <cellStyle name="输出 2 9 5" xfId="7603" xr:uid="{00000000-0005-0000-0000-000042550000}"/>
    <cellStyle name="输出 2 9 5 2" xfId="14907" xr:uid="{00000000-0005-0000-0000-000043550000}"/>
    <cellStyle name="输出 2 9 5 3" xfId="17362" xr:uid="{00000000-0005-0000-0000-000044550000}"/>
    <cellStyle name="输出 2 9 5 4" xfId="21008" xr:uid="{00000000-0005-0000-0000-000045550000}"/>
    <cellStyle name="输出 2 9 6" xfId="10879" xr:uid="{00000000-0005-0000-0000-000046550000}"/>
    <cellStyle name="输出 2 9 7" xfId="10047" xr:uid="{00000000-0005-0000-0000-000047550000}"/>
    <cellStyle name="输出 2 9 8" xfId="19372" xr:uid="{00000000-0005-0000-0000-000048550000}"/>
    <cellStyle name="输出 3" xfId="271" xr:uid="{00000000-0005-0000-0000-000049550000}"/>
    <cellStyle name="输出 3 10" xfId="2564" xr:uid="{00000000-0005-0000-0000-00004A550000}"/>
    <cellStyle name="输出 3 10 2" xfId="4123" xr:uid="{00000000-0005-0000-0000-00004B550000}"/>
    <cellStyle name="输出 3 10 2 2" xfId="12527" xr:uid="{00000000-0005-0000-0000-00004C550000}"/>
    <cellStyle name="输出 3 10 2 3" xfId="15025" xr:uid="{00000000-0005-0000-0000-00004D550000}"/>
    <cellStyle name="输出 3 10 2 4" xfId="19907" xr:uid="{00000000-0005-0000-0000-00004E550000}"/>
    <cellStyle name="输出 3 10 3" xfId="5713" xr:uid="{00000000-0005-0000-0000-00004F550000}"/>
    <cellStyle name="输出 3 10 3 2" xfId="13719" xr:uid="{00000000-0005-0000-0000-000050550000}"/>
    <cellStyle name="输出 3 10 3 3" xfId="16779" xr:uid="{00000000-0005-0000-0000-000051550000}"/>
    <cellStyle name="输出 3 10 3 4" xfId="18975" xr:uid="{00000000-0005-0000-0000-000052550000}"/>
    <cellStyle name="输出 3 10 4" xfId="8418" xr:uid="{00000000-0005-0000-0000-000053550000}"/>
    <cellStyle name="输出 3 10 4 2" xfId="15386" xr:uid="{00000000-0005-0000-0000-000054550000}"/>
    <cellStyle name="输出 3 10 4 3" xfId="17553" xr:uid="{00000000-0005-0000-0000-000055550000}"/>
    <cellStyle name="输出 3 10 4 4" xfId="20989" xr:uid="{00000000-0005-0000-0000-000056550000}"/>
    <cellStyle name="输出 3 10 5" xfId="9247" xr:uid="{00000000-0005-0000-0000-000057550000}"/>
    <cellStyle name="输出 3 10 5 2" xfId="16058" xr:uid="{00000000-0005-0000-0000-000058550000}"/>
    <cellStyle name="输出 3 10 5 3" xfId="18149" xr:uid="{00000000-0005-0000-0000-000059550000}"/>
    <cellStyle name="输出 3 10 5 4" xfId="19550" xr:uid="{00000000-0005-0000-0000-00005A550000}"/>
    <cellStyle name="输出 3 10 6" xfId="11378" xr:uid="{00000000-0005-0000-0000-00005B550000}"/>
    <cellStyle name="输出 3 10 7" xfId="14226" xr:uid="{00000000-0005-0000-0000-00005C550000}"/>
    <cellStyle name="输出 3 10 8" xfId="22187" xr:uid="{00000000-0005-0000-0000-00005D550000}"/>
    <cellStyle name="输出 3 11" xfId="2876" xr:uid="{00000000-0005-0000-0000-00005E550000}"/>
    <cellStyle name="输出 3 11 2" xfId="11614" xr:uid="{00000000-0005-0000-0000-00005F550000}"/>
    <cellStyle name="输出 3 11 3" xfId="11933" xr:uid="{00000000-0005-0000-0000-000060550000}"/>
    <cellStyle name="输出 3 11 4" xfId="19101" xr:uid="{00000000-0005-0000-0000-000061550000}"/>
    <cellStyle name="输出 3 12" xfId="4466" xr:uid="{00000000-0005-0000-0000-000062550000}"/>
    <cellStyle name="输出 3 12 2" xfId="12781" xr:uid="{00000000-0005-0000-0000-000063550000}"/>
    <cellStyle name="输出 3 12 3" xfId="10808" xr:uid="{00000000-0005-0000-0000-000064550000}"/>
    <cellStyle name="输出 3 12 4" xfId="22246" xr:uid="{00000000-0005-0000-0000-000065550000}"/>
    <cellStyle name="输出 3 13" xfId="6282" xr:uid="{00000000-0005-0000-0000-000066550000}"/>
    <cellStyle name="输出 3 13 2" xfId="14113" xr:uid="{00000000-0005-0000-0000-000067550000}"/>
    <cellStyle name="输出 3 13 3" xfId="16987" xr:uid="{00000000-0005-0000-0000-000068550000}"/>
    <cellStyle name="输出 3 13 4" xfId="19040" xr:uid="{00000000-0005-0000-0000-000069550000}"/>
    <cellStyle name="输出 3 14" xfId="10062" xr:uid="{00000000-0005-0000-0000-00006A550000}"/>
    <cellStyle name="输出 3 15" xfId="14109" xr:uid="{00000000-0005-0000-0000-00006B550000}"/>
    <cellStyle name="输出 3 16" xfId="22636" xr:uid="{00000000-0005-0000-0000-00006C550000}"/>
    <cellStyle name="输出 3 2" xfId="380" xr:uid="{00000000-0005-0000-0000-00006D550000}"/>
    <cellStyle name="输出 3 2 10" xfId="6382" xr:uid="{00000000-0005-0000-0000-00006E550000}"/>
    <cellStyle name="输出 3 2 10 2" xfId="14158" xr:uid="{00000000-0005-0000-0000-00006F550000}"/>
    <cellStyle name="输出 3 2 10 3" xfId="16996" xr:uid="{00000000-0005-0000-0000-000070550000}"/>
    <cellStyle name="输出 3 2 10 4" xfId="19073" xr:uid="{00000000-0005-0000-0000-000071550000}"/>
    <cellStyle name="输出 3 2 11" xfId="10101" xr:uid="{00000000-0005-0000-0000-000072550000}"/>
    <cellStyle name="输出 3 2 12" xfId="11432" xr:uid="{00000000-0005-0000-0000-000073550000}"/>
    <cellStyle name="输出 3 2 13" xfId="21175" xr:uid="{00000000-0005-0000-0000-000074550000}"/>
    <cellStyle name="输出 3 2 2" xfId="624" xr:uid="{00000000-0005-0000-0000-000075550000}"/>
    <cellStyle name="输出 3 2 2 10" xfId="10218" xr:uid="{00000000-0005-0000-0000-000076550000}"/>
    <cellStyle name="输出 3 2 2 11" xfId="15435" xr:uid="{00000000-0005-0000-0000-000077550000}"/>
    <cellStyle name="输出 3 2 2 12" xfId="22635" xr:uid="{00000000-0005-0000-0000-000078550000}"/>
    <cellStyle name="输出 3 2 2 2" xfId="701" xr:uid="{00000000-0005-0000-0000-000079550000}"/>
    <cellStyle name="输出 3 2 2 2 10" xfId="20160" xr:uid="{00000000-0005-0000-0000-00007A550000}"/>
    <cellStyle name="输出 3 2 2 2 2" xfId="1362" xr:uid="{00000000-0005-0000-0000-00007B550000}"/>
    <cellStyle name="输出 3 2 2 2 2 2" xfId="2568" xr:uid="{00000000-0005-0000-0000-00007C550000}"/>
    <cellStyle name="输出 3 2 2 2 2 2 2" xfId="4127" xr:uid="{00000000-0005-0000-0000-00007D550000}"/>
    <cellStyle name="输出 3 2 2 2 2 2 2 2" xfId="12531" xr:uid="{00000000-0005-0000-0000-00007E550000}"/>
    <cellStyle name="输出 3 2 2 2 2 2 2 3" xfId="10385" xr:uid="{00000000-0005-0000-0000-00007F550000}"/>
    <cellStyle name="输出 3 2 2 2 2 2 2 4" xfId="21183" xr:uid="{00000000-0005-0000-0000-000080550000}"/>
    <cellStyle name="输出 3 2 2 2 2 2 3" xfId="5717" xr:uid="{00000000-0005-0000-0000-000081550000}"/>
    <cellStyle name="输出 3 2 2 2 2 2 3 2" xfId="13723" xr:uid="{00000000-0005-0000-0000-000082550000}"/>
    <cellStyle name="输出 3 2 2 2 2 2 3 3" xfId="16783" xr:uid="{00000000-0005-0000-0000-000083550000}"/>
    <cellStyle name="输出 3 2 2 2 2 2 3 4" xfId="21289" xr:uid="{00000000-0005-0000-0000-000084550000}"/>
    <cellStyle name="输出 3 2 2 2 2 2 4" xfId="8422" xr:uid="{00000000-0005-0000-0000-000085550000}"/>
    <cellStyle name="输出 3 2 2 2 2 2 4 2" xfId="15390" xr:uid="{00000000-0005-0000-0000-000086550000}"/>
    <cellStyle name="输出 3 2 2 2 2 2 4 3" xfId="17557" xr:uid="{00000000-0005-0000-0000-000087550000}"/>
    <cellStyle name="输出 3 2 2 2 2 2 4 4" xfId="21616" xr:uid="{00000000-0005-0000-0000-000088550000}"/>
    <cellStyle name="输出 3 2 2 2 2 2 5" xfId="9251" xr:uid="{00000000-0005-0000-0000-000089550000}"/>
    <cellStyle name="输出 3 2 2 2 2 2 5 2" xfId="16062" xr:uid="{00000000-0005-0000-0000-00008A550000}"/>
    <cellStyle name="输出 3 2 2 2 2 2 5 3" xfId="18153" xr:uid="{00000000-0005-0000-0000-00008B550000}"/>
    <cellStyle name="输出 3 2 2 2 2 2 5 4" xfId="21318" xr:uid="{00000000-0005-0000-0000-00008C550000}"/>
    <cellStyle name="输出 3 2 2 2 2 2 6" xfId="11382" xr:uid="{00000000-0005-0000-0000-00008D550000}"/>
    <cellStyle name="输出 3 2 2 2 2 2 7" xfId="14491" xr:uid="{00000000-0005-0000-0000-00008E550000}"/>
    <cellStyle name="输出 3 2 2 2 2 2 8" xfId="19483" xr:uid="{00000000-0005-0000-0000-00008F550000}"/>
    <cellStyle name="输出 3 2 2 2 2 3" xfId="3348" xr:uid="{00000000-0005-0000-0000-000090550000}"/>
    <cellStyle name="输出 3 2 2 2 2 3 2" xfId="12017" xr:uid="{00000000-0005-0000-0000-000091550000}"/>
    <cellStyle name="输出 3 2 2 2 2 3 3" xfId="11036" xr:uid="{00000000-0005-0000-0000-000092550000}"/>
    <cellStyle name="输出 3 2 2 2 2 3 4" xfId="19948" xr:uid="{00000000-0005-0000-0000-000093550000}"/>
    <cellStyle name="输出 3 2 2 2 2 4" xfId="4938" xr:uid="{00000000-0005-0000-0000-000094550000}"/>
    <cellStyle name="输出 3 2 2 2 2 4 2" xfId="13182" xr:uid="{00000000-0005-0000-0000-000095550000}"/>
    <cellStyle name="输出 3 2 2 2 2 4 3" xfId="13333" xr:uid="{00000000-0005-0000-0000-000096550000}"/>
    <cellStyle name="输出 3 2 2 2 2 4 4" xfId="19491" xr:uid="{00000000-0005-0000-0000-000097550000}"/>
    <cellStyle name="输出 3 2 2 2 2 5" xfId="7279" xr:uid="{00000000-0005-0000-0000-000098550000}"/>
    <cellStyle name="输出 3 2 2 2 2 5 2" xfId="14727" xr:uid="{00000000-0005-0000-0000-000099550000}"/>
    <cellStyle name="输出 3 2 2 2 2 5 3" xfId="17253" xr:uid="{00000000-0005-0000-0000-00009A550000}"/>
    <cellStyle name="输出 3 2 2 2 2 5 4" xfId="19072" xr:uid="{00000000-0005-0000-0000-00009B550000}"/>
    <cellStyle name="输出 3 2 2 2 2 6" xfId="8956" xr:uid="{00000000-0005-0000-0000-00009C550000}"/>
    <cellStyle name="输出 3 2 2 2 2 6 2" xfId="15797" xr:uid="{00000000-0005-0000-0000-00009D550000}"/>
    <cellStyle name="输出 3 2 2 2 2 6 3" xfId="17922" xr:uid="{00000000-0005-0000-0000-00009E550000}"/>
    <cellStyle name="输出 3 2 2 2 2 6 4" xfId="20698" xr:uid="{00000000-0005-0000-0000-00009F550000}"/>
    <cellStyle name="输出 3 2 2 2 2 7" xfId="10694" xr:uid="{00000000-0005-0000-0000-0000A0550000}"/>
    <cellStyle name="输出 3 2 2 2 2 8" xfId="15242" xr:uid="{00000000-0005-0000-0000-0000A1550000}"/>
    <cellStyle name="输出 3 2 2 2 2 9" xfId="19206" xr:uid="{00000000-0005-0000-0000-0000A2550000}"/>
    <cellStyle name="输出 3 2 2 2 3" xfId="2567" xr:uid="{00000000-0005-0000-0000-0000A3550000}"/>
    <cellStyle name="输出 3 2 2 2 3 2" xfId="4126" xr:uid="{00000000-0005-0000-0000-0000A4550000}"/>
    <cellStyle name="输出 3 2 2 2 3 2 2" xfId="12530" xr:uid="{00000000-0005-0000-0000-0000A5550000}"/>
    <cellStyle name="输出 3 2 2 2 3 2 3" xfId="10996" xr:uid="{00000000-0005-0000-0000-0000A6550000}"/>
    <cellStyle name="输出 3 2 2 2 3 2 4" xfId="22327" xr:uid="{00000000-0005-0000-0000-0000A7550000}"/>
    <cellStyle name="输出 3 2 2 2 3 3" xfId="5716" xr:uid="{00000000-0005-0000-0000-0000A8550000}"/>
    <cellStyle name="输出 3 2 2 2 3 3 2" xfId="13722" xr:uid="{00000000-0005-0000-0000-0000A9550000}"/>
    <cellStyle name="输出 3 2 2 2 3 3 3" xfId="16782" xr:uid="{00000000-0005-0000-0000-0000AA550000}"/>
    <cellStyle name="输出 3 2 2 2 3 3 4" xfId="18819" xr:uid="{00000000-0005-0000-0000-0000AB550000}"/>
    <cellStyle name="输出 3 2 2 2 3 4" xfId="8421" xr:uid="{00000000-0005-0000-0000-0000AC550000}"/>
    <cellStyle name="输出 3 2 2 2 3 4 2" xfId="15389" xr:uid="{00000000-0005-0000-0000-0000AD550000}"/>
    <cellStyle name="输出 3 2 2 2 3 4 3" xfId="17556" xr:uid="{00000000-0005-0000-0000-0000AE550000}"/>
    <cellStyle name="输出 3 2 2 2 3 4 4" xfId="19400" xr:uid="{00000000-0005-0000-0000-0000AF550000}"/>
    <cellStyle name="输出 3 2 2 2 3 5" xfId="9250" xr:uid="{00000000-0005-0000-0000-0000B0550000}"/>
    <cellStyle name="输出 3 2 2 2 3 5 2" xfId="16061" xr:uid="{00000000-0005-0000-0000-0000B1550000}"/>
    <cellStyle name="输出 3 2 2 2 3 5 3" xfId="18152" xr:uid="{00000000-0005-0000-0000-0000B2550000}"/>
    <cellStyle name="输出 3 2 2 2 3 5 4" xfId="18840" xr:uid="{00000000-0005-0000-0000-0000B3550000}"/>
    <cellStyle name="输出 3 2 2 2 3 6" xfId="11381" xr:uid="{00000000-0005-0000-0000-0000B4550000}"/>
    <cellStyle name="输出 3 2 2 2 3 7" xfId="10170" xr:uid="{00000000-0005-0000-0000-0000B5550000}"/>
    <cellStyle name="输出 3 2 2 2 3 8" xfId="19758" xr:uid="{00000000-0005-0000-0000-0000B6550000}"/>
    <cellStyle name="输出 3 2 2 2 4" xfId="2962" xr:uid="{00000000-0005-0000-0000-0000B7550000}"/>
    <cellStyle name="输出 3 2 2 2 4 2" xfId="11699" xr:uid="{00000000-0005-0000-0000-0000B8550000}"/>
    <cellStyle name="输出 3 2 2 2 4 3" xfId="15133" xr:uid="{00000000-0005-0000-0000-0000B9550000}"/>
    <cellStyle name="输出 3 2 2 2 4 4" xfId="22674" xr:uid="{00000000-0005-0000-0000-0000BA550000}"/>
    <cellStyle name="输出 3 2 2 2 5" xfId="4552" xr:uid="{00000000-0005-0000-0000-0000BB550000}"/>
    <cellStyle name="输出 3 2 2 2 5 2" xfId="12866" xr:uid="{00000000-0005-0000-0000-0000BC550000}"/>
    <cellStyle name="输出 3 2 2 2 5 3" xfId="12200" xr:uid="{00000000-0005-0000-0000-0000BD550000}"/>
    <cellStyle name="输出 3 2 2 2 5 4" xfId="22236" xr:uid="{00000000-0005-0000-0000-0000BE550000}"/>
    <cellStyle name="输出 3 2 2 2 6" xfId="6663" xr:uid="{00000000-0005-0000-0000-0000BF550000}"/>
    <cellStyle name="输出 3 2 2 2 6 2" xfId="14315" xr:uid="{00000000-0005-0000-0000-0000C0550000}"/>
    <cellStyle name="输出 3 2 2 2 6 3" xfId="17053" xr:uid="{00000000-0005-0000-0000-0000C1550000}"/>
    <cellStyle name="输出 3 2 2 2 6 4" xfId="21285" xr:uid="{00000000-0005-0000-0000-0000C2550000}"/>
    <cellStyle name="输出 3 2 2 2 7" xfId="8832" xr:uid="{00000000-0005-0000-0000-0000C3550000}"/>
    <cellStyle name="输出 3 2 2 2 7 2" xfId="15673" xr:uid="{00000000-0005-0000-0000-0000C4550000}"/>
    <cellStyle name="输出 3 2 2 2 7 3" xfId="17845" xr:uid="{00000000-0005-0000-0000-0000C5550000}"/>
    <cellStyle name="输出 3 2 2 2 7 4" xfId="20945" xr:uid="{00000000-0005-0000-0000-0000C6550000}"/>
    <cellStyle name="输出 3 2 2 2 8" xfId="10275" xr:uid="{00000000-0005-0000-0000-0000C7550000}"/>
    <cellStyle name="输出 3 2 2 2 9" xfId="11422" xr:uid="{00000000-0005-0000-0000-0000C8550000}"/>
    <cellStyle name="输出 3 2 2 3" xfId="749" xr:uid="{00000000-0005-0000-0000-0000C9550000}"/>
    <cellStyle name="输出 3 2 2 3 10" xfId="21525" xr:uid="{00000000-0005-0000-0000-0000CA550000}"/>
    <cellStyle name="输出 3 2 2 3 2" xfId="1363" xr:uid="{00000000-0005-0000-0000-0000CB550000}"/>
    <cellStyle name="输出 3 2 2 3 2 2" xfId="2570" xr:uid="{00000000-0005-0000-0000-0000CC550000}"/>
    <cellStyle name="输出 3 2 2 3 2 2 2" xfId="4129" xr:uid="{00000000-0005-0000-0000-0000CD550000}"/>
    <cellStyle name="输出 3 2 2 3 2 2 2 2" xfId="12533" xr:uid="{00000000-0005-0000-0000-0000CE550000}"/>
    <cellStyle name="输出 3 2 2 3 2 2 2 3" xfId="10005" xr:uid="{00000000-0005-0000-0000-0000CF550000}"/>
    <cellStyle name="输出 3 2 2 3 2 2 2 4" xfId="19905" xr:uid="{00000000-0005-0000-0000-0000D0550000}"/>
    <cellStyle name="输出 3 2 2 3 2 2 3" xfId="5719" xr:uid="{00000000-0005-0000-0000-0000D1550000}"/>
    <cellStyle name="输出 3 2 2 3 2 2 3 2" xfId="13725" xr:uid="{00000000-0005-0000-0000-0000D2550000}"/>
    <cellStyle name="输出 3 2 2 3 2 2 3 3" xfId="16785" xr:uid="{00000000-0005-0000-0000-0000D3550000}"/>
    <cellStyle name="输出 3 2 2 3 2 2 3 4" xfId="22453" xr:uid="{00000000-0005-0000-0000-0000D4550000}"/>
    <cellStyle name="输出 3 2 2 3 2 2 4" xfId="8424" xr:uid="{00000000-0005-0000-0000-0000D5550000}"/>
    <cellStyle name="输出 3 2 2 3 2 2 4 2" xfId="15392" xr:uid="{00000000-0005-0000-0000-0000D6550000}"/>
    <cellStyle name="输出 3 2 2 3 2 2 4 3" xfId="17559" xr:uid="{00000000-0005-0000-0000-0000D7550000}"/>
    <cellStyle name="输出 3 2 2 3 2 2 4 4" xfId="20070" xr:uid="{00000000-0005-0000-0000-0000D8550000}"/>
    <cellStyle name="输出 3 2 2 3 2 2 5" xfId="9253" xr:uid="{00000000-0005-0000-0000-0000D9550000}"/>
    <cellStyle name="输出 3 2 2 3 2 2 5 2" xfId="16064" xr:uid="{00000000-0005-0000-0000-0000DA550000}"/>
    <cellStyle name="输出 3 2 2 3 2 2 5 3" xfId="18155" xr:uid="{00000000-0005-0000-0000-0000DB550000}"/>
    <cellStyle name="输出 3 2 2 3 2 2 5 4" xfId="20896" xr:uid="{00000000-0005-0000-0000-0000DC550000}"/>
    <cellStyle name="输出 3 2 2 3 2 2 6" xfId="11384" xr:uid="{00000000-0005-0000-0000-0000DD550000}"/>
    <cellStyle name="输出 3 2 2 3 2 2 7" xfId="10454" xr:uid="{00000000-0005-0000-0000-0000DE550000}"/>
    <cellStyle name="输出 3 2 2 3 2 2 8" xfId="20845" xr:uid="{00000000-0005-0000-0000-0000DF550000}"/>
    <cellStyle name="输出 3 2 2 3 2 3" xfId="3349" xr:uid="{00000000-0005-0000-0000-0000E0550000}"/>
    <cellStyle name="输出 3 2 2 3 2 3 2" xfId="12018" xr:uid="{00000000-0005-0000-0000-0000E1550000}"/>
    <cellStyle name="输出 3 2 2 3 2 3 3" xfId="10435" xr:uid="{00000000-0005-0000-0000-0000E2550000}"/>
    <cellStyle name="输出 3 2 2 3 2 3 4" xfId="19352" xr:uid="{00000000-0005-0000-0000-0000E3550000}"/>
    <cellStyle name="输出 3 2 2 3 2 4" xfId="4939" xr:uid="{00000000-0005-0000-0000-0000E4550000}"/>
    <cellStyle name="输出 3 2 2 3 2 4 2" xfId="13183" xr:uid="{00000000-0005-0000-0000-0000E5550000}"/>
    <cellStyle name="输出 3 2 2 3 2 4 3" xfId="12167" xr:uid="{00000000-0005-0000-0000-0000E6550000}"/>
    <cellStyle name="输出 3 2 2 3 2 4 4" xfId="21889" xr:uid="{00000000-0005-0000-0000-0000E7550000}"/>
    <cellStyle name="输出 3 2 2 3 2 5" xfId="7280" xr:uid="{00000000-0005-0000-0000-0000E8550000}"/>
    <cellStyle name="输出 3 2 2 3 2 5 2" xfId="14728" xr:uid="{00000000-0005-0000-0000-0000E9550000}"/>
    <cellStyle name="输出 3 2 2 3 2 5 3" xfId="17254" xr:uid="{00000000-0005-0000-0000-0000EA550000}"/>
    <cellStyle name="输出 3 2 2 3 2 5 4" xfId="21498" xr:uid="{00000000-0005-0000-0000-0000EB550000}"/>
    <cellStyle name="输出 3 2 2 3 2 6" xfId="8957" xr:uid="{00000000-0005-0000-0000-0000EC550000}"/>
    <cellStyle name="输出 3 2 2 3 2 6 2" xfId="15798" xr:uid="{00000000-0005-0000-0000-0000ED550000}"/>
    <cellStyle name="输出 3 2 2 3 2 6 3" xfId="17923" xr:uid="{00000000-0005-0000-0000-0000EE550000}"/>
    <cellStyle name="输出 3 2 2 3 2 6 4" xfId="20057" xr:uid="{00000000-0005-0000-0000-0000EF550000}"/>
    <cellStyle name="输出 3 2 2 3 2 7" xfId="10695" xr:uid="{00000000-0005-0000-0000-0000F0550000}"/>
    <cellStyle name="输出 3 2 2 3 2 8" xfId="11234" xr:uid="{00000000-0005-0000-0000-0000F1550000}"/>
    <cellStyle name="输出 3 2 2 3 2 9" xfId="21542" xr:uid="{00000000-0005-0000-0000-0000F2550000}"/>
    <cellStyle name="输出 3 2 2 3 3" xfId="2569" xr:uid="{00000000-0005-0000-0000-0000F3550000}"/>
    <cellStyle name="输出 3 2 2 3 3 2" xfId="4128" xr:uid="{00000000-0005-0000-0000-0000F4550000}"/>
    <cellStyle name="输出 3 2 2 3 3 2 2" xfId="12532" xr:uid="{00000000-0005-0000-0000-0000F5550000}"/>
    <cellStyle name="输出 3 2 2 3 3 2 3" xfId="10088" xr:uid="{00000000-0005-0000-0000-0000F6550000}"/>
    <cellStyle name="输出 3 2 2 3 3 2 4" xfId="20542" xr:uid="{00000000-0005-0000-0000-0000F7550000}"/>
    <cellStyle name="输出 3 2 2 3 3 3" xfId="5718" xr:uid="{00000000-0005-0000-0000-0000F8550000}"/>
    <cellStyle name="输出 3 2 2 3 3 3 2" xfId="13724" xr:uid="{00000000-0005-0000-0000-0000F9550000}"/>
    <cellStyle name="输出 3 2 2 3 3 3 3" xfId="16784" xr:uid="{00000000-0005-0000-0000-0000FA550000}"/>
    <cellStyle name="输出 3 2 2 3 3 3 4" xfId="20620" xr:uid="{00000000-0005-0000-0000-0000FB550000}"/>
    <cellStyle name="输出 3 2 2 3 3 4" xfId="8423" xr:uid="{00000000-0005-0000-0000-0000FC550000}"/>
    <cellStyle name="输出 3 2 2 3 3 4 2" xfId="15391" xr:uid="{00000000-0005-0000-0000-0000FD550000}"/>
    <cellStyle name="输出 3 2 2 3 3 4 3" xfId="17558" xr:uid="{00000000-0005-0000-0000-0000FE550000}"/>
    <cellStyle name="输出 3 2 2 3 3 4 4" xfId="20711" xr:uid="{00000000-0005-0000-0000-0000FF550000}"/>
    <cellStyle name="输出 3 2 2 3 3 5" xfId="9252" xr:uid="{00000000-0005-0000-0000-000000560000}"/>
    <cellStyle name="输出 3 2 2 3 3 5 2" xfId="16063" xr:uid="{00000000-0005-0000-0000-000001560000}"/>
    <cellStyle name="输出 3 2 2 3 3 5 3" xfId="18154" xr:uid="{00000000-0005-0000-0000-000002560000}"/>
    <cellStyle name="输出 3 2 2 3 3 5 4" xfId="21977" xr:uid="{00000000-0005-0000-0000-000003560000}"/>
    <cellStyle name="输出 3 2 2 3 3 6" xfId="11383" xr:uid="{00000000-0005-0000-0000-000004560000}"/>
    <cellStyle name="输出 3 2 2 3 3 7" xfId="14494" xr:uid="{00000000-0005-0000-0000-000005560000}"/>
    <cellStyle name="输出 3 2 2 3 3 8" xfId="21853" xr:uid="{00000000-0005-0000-0000-000006560000}"/>
    <cellStyle name="输出 3 2 2 3 4" xfId="2996" xr:uid="{00000000-0005-0000-0000-000007560000}"/>
    <cellStyle name="输出 3 2 2 3 4 2" xfId="11733" xr:uid="{00000000-0005-0000-0000-000008560000}"/>
    <cellStyle name="输出 3 2 2 3 4 3" xfId="15126" xr:uid="{00000000-0005-0000-0000-000009560000}"/>
    <cellStyle name="输出 3 2 2 3 4 4" xfId="20196" xr:uid="{00000000-0005-0000-0000-00000A560000}"/>
    <cellStyle name="输出 3 2 2 3 5" xfId="4586" xr:uid="{00000000-0005-0000-0000-00000B560000}"/>
    <cellStyle name="输出 3 2 2 3 5 2" xfId="12900" xr:uid="{00000000-0005-0000-0000-00000C560000}"/>
    <cellStyle name="输出 3 2 2 3 5 3" xfId="10807" xr:uid="{00000000-0005-0000-0000-00000D560000}"/>
    <cellStyle name="输出 3 2 2 3 5 4" xfId="22231" xr:uid="{00000000-0005-0000-0000-00000E560000}"/>
    <cellStyle name="输出 3 2 2 3 6" xfId="6706" xr:uid="{00000000-0005-0000-0000-00000F560000}"/>
    <cellStyle name="输出 3 2 2 3 6 2" xfId="14349" xr:uid="{00000000-0005-0000-0000-000010560000}"/>
    <cellStyle name="输出 3 2 2 3 6 3" xfId="17077" xr:uid="{00000000-0005-0000-0000-000011560000}"/>
    <cellStyle name="输出 3 2 2 3 6 4" xfId="22567" xr:uid="{00000000-0005-0000-0000-000012560000}"/>
    <cellStyle name="输出 3 2 2 3 7" xfId="8852" xr:uid="{00000000-0005-0000-0000-000013560000}"/>
    <cellStyle name="输出 3 2 2 3 7 2" xfId="15693" xr:uid="{00000000-0005-0000-0000-000014560000}"/>
    <cellStyle name="输出 3 2 2 3 7 3" xfId="17859" xr:uid="{00000000-0005-0000-0000-000015560000}"/>
    <cellStyle name="输出 3 2 2 3 7 4" xfId="20943" xr:uid="{00000000-0005-0000-0000-000016560000}"/>
    <cellStyle name="输出 3 2 2 3 8" xfId="10311" xr:uid="{00000000-0005-0000-0000-000017560000}"/>
    <cellStyle name="输出 3 2 2 3 9" xfId="13198" xr:uid="{00000000-0005-0000-0000-000018560000}"/>
    <cellStyle name="输出 3 2 2 4" xfId="1076" xr:uid="{00000000-0005-0000-0000-000019560000}"/>
    <cellStyle name="输出 3 2 2 4 10" xfId="22622" xr:uid="{00000000-0005-0000-0000-00001A560000}"/>
    <cellStyle name="输出 3 2 2 4 2" xfId="1364" xr:uid="{00000000-0005-0000-0000-00001B560000}"/>
    <cellStyle name="输出 3 2 2 4 2 2" xfId="2572" xr:uid="{00000000-0005-0000-0000-00001C560000}"/>
    <cellStyle name="输出 3 2 2 4 2 2 2" xfId="4131" xr:uid="{00000000-0005-0000-0000-00001D560000}"/>
    <cellStyle name="输出 3 2 2 4 2 2 2 2" xfId="12535" xr:uid="{00000000-0005-0000-0000-00001E560000}"/>
    <cellStyle name="输出 3 2 2 4 2 2 2 3" xfId="15018" xr:uid="{00000000-0005-0000-0000-00001F560000}"/>
    <cellStyle name="输出 3 2 2 4 2 2 2 4" xfId="20815" xr:uid="{00000000-0005-0000-0000-000020560000}"/>
    <cellStyle name="输出 3 2 2 4 2 2 3" xfId="5721" xr:uid="{00000000-0005-0000-0000-000021560000}"/>
    <cellStyle name="输出 3 2 2 4 2 2 3 2" xfId="13727" xr:uid="{00000000-0005-0000-0000-000022560000}"/>
    <cellStyle name="输出 3 2 2 4 2 2 3 3" xfId="16787" xr:uid="{00000000-0005-0000-0000-000023560000}"/>
    <cellStyle name="输出 3 2 2 4 2 2 3 4" xfId="21300" xr:uid="{00000000-0005-0000-0000-000024560000}"/>
    <cellStyle name="输出 3 2 2 4 2 2 4" xfId="8426" xr:uid="{00000000-0005-0000-0000-000025560000}"/>
    <cellStyle name="输出 3 2 2 4 2 2 4 2" xfId="15394" xr:uid="{00000000-0005-0000-0000-000026560000}"/>
    <cellStyle name="输出 3 2 2 4 2 2 4 3" xfId="17561" xr:uid="{00000000-0005-0000-0000-000027560000}"/>
    <cellStyle name="输出 3 2 2 4 2 2 4 4" xfId="20988" xr:uid="{00000000-0005-0000-0000-000028560000}"/>
    <cellStyle name="输出 3 2 2 4 2 2 5" xfId="9255" xr:uid="{00000000-0005-0000-0000-000029560000}"/>
    <cellStyle name="输出 3 2 2 4 2 2 5 2" xfId="16066" xr:uid="{00000000-0005-0000-0000-00002A560000}"/>
    <cellStyle name="输出 3 2 2 4 2 2 5 3" xfId="18157" xr:uid="{00000000-0005-0000-0000-00002B560000}"/>
    <cellStyle name="输出 3 2 2 4 2 2 5 4" xfId="19542" xr:uid="{00000000-0005-0000-0000-00002C560000}"/>
    <cellStyle name="输出 3 2 2 4 2 2 6" xfId="11386" xr:uid="{00000000-0005-0000-0000-00002D560000}"/>
    <cellStyle name="输出 3 2 2 4 2 2 7" xfId="14488" xr:uid="{00000000-0005-0000-0000-00002E560000}"/>
    <cellStyle name="输出 3 2 2 4 2 2 8" xfId="22599" xr:uid="{00000000-0005-0000-0000-00002F560000}"/>
    <cellStyle name="输出 3 2 2 4 2 3" xfId="3350" xr:uid="{00000000-0005-0000-0000-000030560000}"/>
    <cellStyle name="输出 3 2 2 4 2 3 2" xfId="12019" xr:uid="{00000000-0005-0000-0000-000031560000}"/>
    <cellStyle name="输出 3 2 2 4 2 3 3" xfId="10499" xr:uid="{00000000-0005-0000-0000-000032560000}"/>
    <cellStyle name="输出 3 2 2 4 2 3 4" xfId="22466" xr:uid="{00000000-0005-0000-0000-000033560000}"/>
    <cellStyle name="输出 3 2 2 4 2 4" xfId="4940" xr:uid="{00000000-0005-0000-0000-000034560000}"/>
    <cellStyle name="输出 3 2 2 4 2 4 2" xfId="13184" xr:uid="{00000000-0005-0000-0000-000035560000}"/>
    <cellStyle name="输出 3 2 2 4 2 4 3" xfId="10921" xr:uid="{00000000-0005-0000-0000-000036560000}"/>
    <cellStyle name="输出 3 2 2 4 2 4 4" xfId="22205" xr:uid="{00000000-0005-0000-0000-000037560000}"/>
    <cellStyle name="输出 3 2 2 4 2 5" xfId="7281" xr:uid="{00000000-0005-0000-0000-000038560000}"/>
    <cellStyle name="输出 3 2 2 4 2 5 2" xfId="14729" xr:uid="{00000000-0005-0000-0000-000039560000}"/>
    <cellStyle name="输出 3 2 2 4 2 5 3" xfId="17255" xr:uid="{00000000-0005-0000-0000-00003A560000}"/>
    <cellStyle name="输出 3 2 2 4 2 5 4" xfId="22714" xr:uid="{00000000-0005-0000-0000-00003B560000}"/>
    <cellStyle name="输出 3 2 2 4 2 6" xfId="8958" xr:uid="{00000000-0005-0000-0000-00003C560000}"/>
    <cellStyle name="输出 3 2 2 4 2 6 2" xfId="15799" xr:uid="{00000000-0005-0000-0000-00003D560000}"/>
    <cellStyle name="输出 3 2 2 4 2 6 3" xfId="17924" xr:uid="{00000000-0005-0000-0000-00003E560000}"/>
    <cellStyle name="输出 3 2 2 4 2 6 4" xfId="22016" xr:uid="{00000000-0005-0000-0000-00003F560000}"/>
    <cellStyle name="输出 3 2 2 4 2 7" xfId="10696" xr:uid="{00000000-0005-0000-0000-000040560000}"/>
    <cellStyle name="输出 3 2 2 4 2 8" xfId="14660" xr:uid="{00000000-0005-0000-0000-000041560000}"/>
    <cellStyle name="输出 3 2 2 4 2 9" xfId="20655" xr:uid="{00000000-0005-0000-0000-000042560000}"/>
    <cellStyle name="输出 3 2 2 4 3" xfId="2571" xr:uid="{00000000-0005-0000-0000-000043560000}"/>
    <cellStyle name="输出 3 2 2 4 3 2" xfId="4130" xr:uid="{00000000-0005-0000-0000-000044560000}"/>
    <cellStyle name="输出 3 2 2 4 3 2 2" xfId="12534" xr:uid="{00000000-0005-0000-0000-000045560000}"/>
    <cellStyle name="输出 3 2 2 4 3 2 3" xfId="14068" xr:uid="{00000000-0005-0000-0000-000046560000}"/>
    <cellStyle name="输出 3 2 2 4 3 2 4" xfId="21772" xr:uid="{00000000-0005-0000-0000-000047560000}"/>
    <cellStyle name="输出 3 2 2 4 3 3" xfId="5720" xr:uid="{00000000-0005-0000-0000-000048560000}"/>
    <cellStyle name="输出 3 2 2 4 3 3 2" xfId="13726" xr:uid="{00000000-0005-0000-0000-000049560000}"/>
    <cellStyle name="输出 3 2 2 4 3 3 3" xfId="16786" xr:uid="{00000000-0005-0000-0000-00004A560000}"/>
    <cellStyle name="输出 3 2 2 4 3 3 4" xfId="20619" xr:uid="{00000000-0005-0000-0000-00004B560000}"/>
    <cellStyle name="输出 3 2 2 4 3 4" xfId="8425" xr:uid="{00000000-0005-0000-0000-00004C560000}"/>
    <cellStyle name="输出 3 2 2 4 3 4 2" xfId="15393" xr:uid="{00000000-0005-0000-0000-00004D560000}"/>
    <cellStyle name="输出 3 2 2 4 3 4 3" xfId="17560" xr:uid="{00000000-0005-0000-0000-00004E560000}"/>
    <cellStyle name="输出 3 2 2 4 3 4 4" xfId="22069" xr:uid="{00000000-0005-0000-0000-00004F560000}"/>
    <cellStyle name="输出 3 2 2 4 3 5" xfId="9254" xr:uid="{00000000-0005-0000-0000-000050560000}"/>
    <cellStyle name="输出 3 2 2 4 3 5 2" xfId="16065" xr:uid="{00000000-0005-0000-0000-000051560000}"/>
    <cellStyle name="输出 3 2 2 4 3 5 3" xfId="18156" xr:uid="{00000000-0005-0000-0000-000052560000}"/>
    <cellStyle name="输出 3 2 2 4 3 5 4" xfId="20253" xr:uid="{00000000-0005-0000-0000-000053560000}"/>
    <cellStyle name="输出 3 2 2 4 3 6" xfId="11385" xr:uid="{00000000-0005-0000-0000-000054560000}"/>
    <cellStyle name="输出 3 2 2 4 3 7" xfId="14623" xr:uid="{00000000-0005-0000-0000-000055560000}"/>
    <cellStyle name="输出 3 2 2 4 3 8" xfId="20201" xr:uid="{00000000-0005-0000-0000-000056560000}"/>
    <cellStyle name="输出 3 2 2 4 4" xfId="3160" xr:uid="{00000000-0005-0000-0000-000057560000}"/>
    <cellStyle name="输出 3 2 2 4 4 2" xfId="11875" xr:uid="{00000000-0005-0000-0000-000058560000}"/>
    <cellStyle name="输出 3 2 2 4 4 3" xfId="14046" xr:uid="{00000000-0005-0000-0000-000059560000}"/>
    <cellStyle name="输出 3 2 2 4 4 4" xfId="20190" xr:uid="{00000000-0005-0000-0000-00005A560000}"/>
    <cellStyle name="输出 3 2 2 4 5" xfId="4750" xr:uid="{00000000-0005-0000-0000-00005B560000}"/>
    <cellStyle name="输出 3 2 2 4 5 2" xfId="13041" xr:uid="{00000000-0005-0000-0000-00005C560000}"/>
    <cellStyle name="输出 3 2 2 4 5 3" xfId="14961" xr:uid="{00000000-0005-0000-0000-00005D560000}"/>
    <cellStyle name="输出 3 2 2 4 5 4" xfId="22217" xr:uid="{00000000-0005-0000-0000-00005E560000}"/>
    <cellStyle name="输出 3 2 2 4 6" xfId="7001" xr:uid="{00000000-0005-0000-0000-00005F560000}"/>
    <cellStyle name="输出 3 2 2 4 6 2" xfId="14553" xr:uid="{00000000-0005-0000-0000-000060560000}"/>
    <cellStyle name="输出 3 2 2 4 6 3" xfId="17142" xr:uid="{00000000-0005-0000-0000-000061560000}"/>
    <cellStyle name="输出 3 2 2 4 6 4" xfId="19670" xr:uid="{00000000-0005-0000-0000-000062560000}"/>
    <cellStyle name="输出 3 2 2 4 7" xfId="8922" xr:uid="{00000000-0005-0000-0000-000063560000}"/>
    <cellStyle name="输出 3 2 2 4 7 2" xfId="15763" xr:uid="{00000000-0005-0000-0000-000064560000}"/>
    <cellStyle name="输出 3 2 2 4 7 3" xfId="17896" xr:uid="{00000000-0005-0000-0000-000065560000}"/>
    <cellStyle name="输出 3 2 2 4 7 4" xfId="19169" xr:uid="{00000000-0005-0000-0000-000066560000}"/>
    <cellStyle name="输出 3 2 2 4 8" xfId="10516" xr:uid="{00000000-0005-0000-0000-000067560000}"/>
    <cellStyle name="输出 3 2 2 4 9" xfId="10100" xr:uid="{00000000-0005-0000-0000-000068560000}"/>
    <cellStyle name="输出 3 2 2 5" xfId="1361" xr:uid="{00000000-0005-0000-0000-000069560000}"/>
    <cellStyle name="输出 3 2 2 5 2" xfId="2573" xr:uid="{00000000-0005-0000-0000-00006A560000}"/>
    <cellStyle name="输出 3 2 2 5 2 2" xfId="4132" xr:uid="{00000000-0005-0000-0000-00006B560000}"/>
    <cellStyle name="输出 3 2 2 5 2 2 2" xfId="12536" xr:uid="{00000000-0005-0000-0000-00006C560000}"/>
    <cellStyle name="输出 3 2 2 5 2 2 3" xfId="13404" xr:uid="{00000000-0005-0000-0000-00006D560000}"/>
    <cellStyle name="输出 3 2 2 5 2 2 4" xfId="20172" xr:uid="{00000000-0005-0000-0000-00006E560000}"/>
    <cellStyle name="输出 3 2 2 5 2 3" xfId="5722" xr:uid="{00000000-0005-0000-0000-00006F560000}"/>
    <cellStyle name="输出 3 2 2 5 2 3 2" xfId="13728" xr:uid="{00000000-0005-0000-0000-000070560000}"/>
    <cellStyle name="输出 3 2 2 5 2 3 3" xfId="16788" xr:uid="{00000000-0005-0000-0000-000071560000}"/>
    <cellStyle name="输出 3 2 2 5 2 3 4" xfId="20617" xr:uid="{00000000-0005-0000-0000-000072560000}"/>
    <cellStyle name="输出 3 2 2 5 2 4" xfId="8427" xr:uid="{00000000-0005-0000-0000-000073560000}"/>
    <cellStyle name="输出 3 2 2 5 2 4 2" xfId="15395" xr:uid="{00000000-0005-0000-0000-000074560000}"/>
    <cellStyle name="输出 3 2 2 5 2 4 3" xfId="17562" xr:uid="{00000000-0005-0000-0000-000075560000}"/>
    <cellStyle name="输出 3 2 2 5 2 4 4" xfId="20348" xr:uid="{00000000-0005-0000-0000-000076560000}"/>
    <cellStyle name="输出 3 2 2 5 2 5" xfId="9256" xr:uid="{00000000-0005-0000-0000-000077560000}"/>
    <cellStyle name="输出 3 2 2 5 2 5 2" xfId="16067" xr:uid="{00000000-0005-0000-0000-000078560000}"/>
    <cellStyle name="输出 3 2 2 5 2 5 3" xfId="18158" xr:uid="{00000000-0005-0000-0000-000079560000}"/>
    <cellStyle name="输出 3 2 2 5 2 5 4" xfId="21874" xr:uid="{00000000-0005-0000-0000-00007A560000}"/>
    <cellStyle name="输出 3 2 2 5 2 6" xfId="11387" xr:uid="{00000000-0005-0000-0000-00007B560000}"/>
    <cellStyle name="输出 3 2 2 5 2 7" xfId="14476" xr:uid="{00000000-0005-0000-0000-00007C560000}"/>
    <cellStyle name="输出 3 2 2 5 2 8" xfId="22186" xr:uid="{00000000-0005-0000-0000-00007D560000}"/>
    <cellStyle name="输出 3 2 2 5 3" xfId="3347" xr:uid="{00000000-0005-0000-0000-00007E560000}"/>
    <cellStyle name="输出 3 2 2 5 3 2" xfId="12016" xr:uid="{00000000-0005-0000-0000-00007F560000}"/>
    <cellStyle name="输出 3 2 2 5 3 3" xfId="15611" xr:uid="{00000000-0005-0000-0000-000080560000}"/>
    <cellStyle name="输出 3 2 2 5 3 4" xfId="20585" xr:uid="{00000000-0005-0000-0000-000081560000}"/>
    <cellStyle name="输出 3 2 2 5 4" xfId="4937" xr:uid="{00000000-0005-0000-0000-000082560000}"/>
    <cellStyle name="输出 3 2 2 5 4 2" xfId="13181" xr:uid="{00000000-0005-0000-0000-000083560000}"/>
    <cellStyle name="输出 3 2 2 5 4 3" xfId="14944" xr:uid="{00000000-0005-0000-0000-000084560000}"/>
    <cellStyle name="输出 3 2 2 5 4 4" xfId="19780" xr:uid="{00000000-0005-0000-0000-000085560000}"/>
    <cellStyle name="输出 3 2 2 5 5" xfId="7278" xr:uid="{00000000-0005-0000-0000-000086560000}"/>
    <cellStyle name="输出 3 2 2 5 5 2" xfId="14726" xr:uid="{00000000-0005-0000-0000-000087560000}"/>
    <cellStyle name="输出 3 2 2 5 5 3" xfId="17252" xr:uid="{00000000-0005-0000-0000-000088560000}"/>
    <cellStyle name="输出 3 2 2 5 5 4" xfId="19105" xr:uid="{00000000-0005-0000-0000-000089560000}"/>
    <cellStyle name="输出 3 2 2 5 6" xfId="8955" xr:uid="{00000000-0005-0000-0000-00008A560000}"/>
    <cellStyle name="输出 3 2 2 5 6 2" xfId="15796" xr:uid="{00000000-0005-0000-0000-00008B560000}"/>
    <cellStyle name="输出 3 2 2 5 6 3" xfId="17921" xr:uid="{00000000-0005-0000-0000-00008C560000}"/>
    <cellStyle name="输出 3 2 2 5 6 4" xfId="21602" xr:uid="{00000000-0005-0000-0000-00008D560000}"/>
    <cellStyle name="输出 3 2 2 5 7" xfId="10693" xr:uid="{00000000-0005-0000-0000-00008E560000}"/>
    <cellStyle name="输出 3 2 2 5 8" xfId="14164" xr:uid="{00000000-0005-0000-0000-00008F560000}"/>
    <cellStyle name="输出 3 2 2 5 9" xfId="19325" xr:uid="{00000000-0005-0000-0000-000090560000}"/>
    <cellStyle name="输出 3 2 2 6" xfId="2566" xr:uid="{00000000-0005-0000-0000-000091560000}"/>
    <cellStyle name="输出 3 2 2 6 2" xfId="4125" xr:uid="{00000000-0005-0000-0000-000092560000}"/>
    <cellStyle name="输出 3 2 2 6 2 2" xfId="12529" xr:uid="{00000000-0005-0000-0000-000093560000}"/>
    <cellStyle name="输出 3 2 2 6 2 3" xfId="12243" xr:uid="{00000000-0005-0000-0000-000094560000}"/>
    <cellStyle name="输出 3 2 2 6 2 4" xfId="21407" xr:uid="{00000000-0005-0000-0000-000095560000}"/>
    <cellStyle name="输出 3 2 2 6 3" xfId="5715" xr:uid="{00000000-0005-0000-0000-000096560000}"/>
    <cellStyle name="输出 3 2 2 6 3 2" xfId="13721" xr:uid="{00000000-0005-0000-0000-000097560000}"/>
    <cellStyle name="输出 3 2 2 6 3 3" xfId="16781" xr:uid="{00000000-0005-0000-0000-000098560000}"/>
    <cellStyle name="输出 3 2 2 6 3 4" xfId="21293" xr:uid="{00000000-0005-0000-0000-000099560000}"/>
    <cellStyle name="输出 3 2 2 6 4" xfId="8420" xr:uid="{00000000-0005-0000-0000-00009A560000}"/>
    <cellStyle name="输出 3 2 2 6 4 2" xfId="15388" xr:uid="{00000000-0005-0000-0000-00009B560000}"/>
    <cellStyle name="输出 3 2 2 6 4 3" xfId="17555" xr:uid="{00000000-0005-0000-0000-00009C560000}"/>
    <cellStyle name="输出 3 2 2 6 4 4" xfId="19636" xr:uid="{00000000-0005-0000-0000-00009D560000}"/>
    <cellStyle name="输出 3 2 2 6 5" xfId="9249" xr:uid="{00000000-0005-0000-0000-00009E560000}"/>
    <cellStyle name="输出 3 2 2 6 5 2" xfId="16060" xr:uid="{00000000-0005-0000-0000-00009F560000}"/>
    <cellStyle name="输出 3 2 2 6 5 3" xfId="18151" xr:uid="{00000000-0005-0000-0000-0000A0560000}"/>
    <cellStyle name="输出 3 2 2 6 5 4" xfId="18925" xr:uid="{00000000-0005-0000-0000-0000A1560000}"/>
    <cellStyle name="输出 3 2 2 6 6" xfId="11380" xr:uid="{00000000-0005-0000-0000-0000A2560000}"/>
    <cellStyle name="输出 3 2 2 6 7" xfId="14221" xr:uid="{00000000-0005-0000-0000-0000A3560000}"/>
    <cellStyle name="输出 3 2 2 6 8" xfId="20424" xr:uid="{00000000-0005-0000-0000-0000A4560000}"/>
    <cellStyle name="输出 3 2 2 7" xfId="2914" xr:uid="{00000000-0005-0000-0000-0000A5560000}"/>
    <cellStyle name="输出 3 2 2 7 2" xfId="11651" xr:uid="{00000000-0005-0000-0000-0000A6560000}"/>
    <cellStyle name="输出 3 2 2 7 3" xfId="10348" xr:uid="{00000000-0005-0000-0000-0000A7560000}"/>
    <cellStyle name="输出 3 2 2 7 4" xfId="20667" xr:uid="{00000000-0005-0000-0000-0000A8560000}"/>
    <cellStyle name="输出 3 2 2 8" xfId="4504" xr:uid="{00000000-0005-0000-0000-0000A9560000}"/>
    <cellStyle name="输出 3 2 2 8 2" xfId="12819" xr:uid="{00000000-0005-0000-0000-0000AA560000}"/>
    <cellStyle name="输出 3 2 2 8 3" xfId="12207" xr:uid="{00000000-0005-0000-0000-0000AB560000}"/>
    <cellStyle name="输出 3 2 2 8 4" xfId="19814" xr:uid="{00000000-0005-0000-0000-0000AC560000}"/>
    <cellStyle name="输出 3 2 2 9" xfId="6593" xr:uid="{00000000-0005-0000-0000-0000AD560000}"/>
    <cellStyle name="输出 3 2 2 9 2" xfId="14260" xr:uid="{00000000-0005-0000-0000-0000AE560000}"/>
    <cellStyle name="输出 3 2 2 9 3" xfId="17015" xr:uid="{00000000-0005-0000-0000-0000AF560000}"/>
    <cellStyle name="输出 3 2 2 9 4" xfId="18909" xr:uid="{00000000-0005-0000-0000-0000B0560000}"/>
    <cellStyle name="输出 3 2 3" xfId="672" xr:uid="{00000000-0005-0000-0000-0000B1560000}"/>
    <cellStyle name="输出 3 2 3 10" xfId="20651" xr:uid="{00000000-0005-0000-0000-0000B2560000}"/>
    <cellStyle name="输出 3 2 3 2" xfId="1365" xr:uid="{00000000-0005-0000-0000-0000B3560000}"/>
    <cellStyle name="输出 3 2 3 2 2" xfId="2575" xr:uid="{00000000-0005-0000-0000-0000B4560000}"/>
    <cellStyle name="输出 3 2 3 2 2 2" xfId="4134" xr:uid="{00000000-0005-0000-0000-0000B5560000}"/>
    <cellStyle name="输出 3 2 3 2 2 2 2" xfId="12538" xr:uid="{00000000-0005-0000-0000-0000B6560000}"/>
    <cellStyle name="输出 3 2 3 2 2 2 3" xfId="10990" xr:uid="{00000000-0005-0000-0000-0000B7560000}"/>
    <cellStyle name="输出 3 2 3 2 2 2 4" xfId="21184" xr:uid="{00000000-0005-0000-0000-0000B8560000}"/>
    <cellStyle name="输出 3 2 3 2 2 3" xfId="5724" xr:uid="{00000000-0005-0000-0000-0000B9560000}"/>
    <cellStyle name="输出 3 2 3 2 2 3 2" xfId="13730" xr:uid="{00000000-0005-0000-0000-0000BA560000}"/>
    <cellStyle name="输出 3 2 3 2 2 3 3" xfId="16790" xr:uid="{00000000-0005-0000-0000-0000BB560000}"/>
    <cellStyle name="输出 3 2 3 2 2 3 4" xfId="22139" xr:uid="{00000000-0005-0000-0000-0000BC560000}"/>
    <cellStyle name="输出 3 2 3 2 2 4" xfId="8429" xr:uid="{00000000-0005-0000-0000-0000BD560000}"/>
    <cellStyle name="输出 3 2 3 2 2 4 2" xfId="15397" xr:uid="{00000000-0005-0000-0000-0000BE560000}"/>
    <cellStyle name="输出 3 2 3 2 2 4 3" xfId="17564" xr:uid="{00000000-0005-0000-0000-0000BF560000}"/>
    <cellStyle name="输出 3 2 3 2 2 4 4" xfId="19175" xr:uid="{00000000-0005-0000-0000-0000C0560000}"/>
    <cellStyle name="输出 3 2 3 2 2 5" xfId="9258" xr:uid="{00000000-0005-0000-0000-0000C1560000}"/>
    <cellStyle name="输出 3 2 3 2 2 5 2" xfId="16069" xr:uid="{00000000-0005-0000-0000-0000C2560000}"/>
    <cellStyle name="输出 3 2 3 2 2 5 3" xfId="18160" xr:uid="{00000000-0005-0000-0000-0000C3560000}"/>
    <cellStyle name="输出 3 2 3 2 2 5 4" xfId="20901" xr:uid="{00000000-0005-0000-0000-0000C4560000}"/>
    <cellStyle name="输出 3 2 3 2 2 6" xfId="11389" xr:uid="{00000000-0005-0000-0000-0000C5560000}"/>
    <cellStyle name="输出 3 2 3 2 2 7" xfId="10449" xr:uid="{00000000-0005-0000-0000-0000C6560000}"/>
    <cellStyle name="输出 3 2 3 2 2 8" xfId="20423" xr:uid="{00000000-0005-0000-0000-0000C7560000}"/>
    <cellStyle name="输出 3 2 3 2 3" xfId="3351" xr:uid="{00000000-0005-0000-0000-0000C8560000}"/>
    <cellStyle name="输出 3 2 3 2 3 2" xfId="12020" xr:uid="{00000000-0005-0000-0000-0000C9560000}"/>
    <cellStyle name="输出 3 2 3 2 3 3" xfId="15838" xr:uid="{00000000-0005-0000-0000-0000CA560000}"/>
    <cellStyle name="输出 3 2 3 2 3 4" xfId="21523" xr:uid="{00000000-0005-0000-0000-0000CB560000}"/>
    <cellStyle name="输出 3 2 3 2 4" xfId="4941" xr:uid="{00000000-0005-0000-0000-0000CC560000}"/>
    <cellStyle name="输出 3 2 3 2 4 2" xfId="13185" xr:uid="{00000000-0005-0000-0000-0000CD560000}"/>
    <cellStyle name="输出 3 2 3 2 4 3" xfId="14884" xr:uid="{00000000-0005-0000-0000-0000CE560000}"/>
    <cellStyle name="输出 3 2 3 2 4 4" xfId="21076" xr:uid="{00000000-0005-0000-0000-0000CF560000}"/>
    <cellStyle name="输出 3 2 3 2 5" xfId="7282" xr:uid="{00000000-0005-0000-0000-0000D0560000}"/>
    <cellStyle name="输出 3 2 3 2 5 2" xfId="14730" xr:uid="{00000000-0005-0000-0000-0000D1560000}"/>
    <cellStyle name="输出 3 2 3 2 5 3" xfId="17256" xr:uid="{00000000-0005-0000-0000-0000D2560000}"/>
    <cellStyle name="输出 3 2 3 2 5 4" xfId="20629" xr:uid="{00000000-0005-0000-0000-0000D3560000}"/>
    <cellStyle name="输出 3 2 3 2 6" xfId="8959" xr:uid="{00000000-0005-0000-0000-0000D4560000}"/>
    <cellStyle name="输出 3 2 3 2 6 2" xfId="15800" xr:uid="{00000000-0005-0000-0000-0000D5560000}"/>
    <cellStyle name="输出 3 2 3 2 6 3" xfId="17925" xr:uid="{00000000-0005-0000-0000-0000D6560000}"/>
    <cellStyle name="输出 3 2 3 2 6 4" xfId="20935" xr:uid="{00000000-0005-0000-0000-0000D7560000}"/>
    <cellStyle name="输出 3 2 3 2 7" xfId="10697" xr:uid="{00000000-0005-0000-0000-0000D8560000}"/>
    <cellStyle name="输出 3 2 3 2 8" xfId="10625" xr:uid="{00000000-0005-0000-0000-0000D9560000}"/>
    <cellStyle name="输出 3 2 3 2 9" xfId="20018" xr:uid="{00000000-0005-0000-0000-0000DA560000}"/>
    <cellStyle name="输出 3 2 3 3" xfId="2574" xr:uid="{00000000-0005-0000-0000-0000DB560000}"/>
    <cellStyle name="输出 3 2 3 3 2" xfId="4133" xr:uid="{00000000-0005-0000-0000-0000DC560000}"/>
    <cellStyle name="输出 3 2 3 3 2 2" xfId="12537" xr:uid="{00000000-0005-0000-0000-0000DD560000}"/>
    <cellStyle name="输出 3 2 3 3 2 3" xfId="12237" xr:uid="{00000000-0005-0000-0000-0000DE560000}"/>
    <cellStyle name="输出 3 2 3 3 2 4" xfId="22328" xr:uid="{00000000-0005-0000-0000-0000DF560000}"/>
    <cellStyle name="输出 3 2 3 3 3" xfId="5723" xr:uid="{00000000-0005-0000-0000-0000E0560000}"/>
    <cellStyle name="输出 3 2 3 3 3 2" xfId="13729" xr:uid="{00000000-0005-0000-0000-0000E1560000}"/>
    <cellStyle name="输出 3 2 3 3 3 3" xfId="16789" xr:uid="{00000000-0005-0000-0000-0000E2560000}"/>
    <cellStyle name="输出 3 2 3 3 3 4" xfId="19982" xr:uid="{00000000-0005-0000-0000-0000E3560000}"/>
    <cellStyle name="输出 3 2 3 3 4" xfId="8428" xr:uid="{00000000-0005-0000-0000-0000E4560000}"/>
    <cellStyle name="输出 3 2 3 3 4 2" xfId="15396" xr:uid="{00000000-0005-0000-0000-0000E5560000}"/>
    <cellStyle name="输出 3 2 3 3 4 3" xfId="17563" xr:uid="{00000000-0005-0000-0000-0000E6560000}"/>
    <cellStyle name="输出 3 2 3 3 4 4" xfId="19635" xr:uid="{00000000-0005-0000-0000-0000E7560000}"/>
    <cellStyle name="输出 3 2 3 3 5" xfId="9257" xr:uid="{00000000-0005-0000-0000-0000E8560000}"/>
    <cellStyle name="输出 3 2 3 3 5 2" xfId="16068" xr:uid="{00000000-0005-0000-0000-0000E9560000}"/>
    <cellStyle name="输出 3 2 3 3 5 3" xfId="18159" xr:uid="{00000000-0005-0000-0000-0000EA560000}"/>
    <cellStyle name="输出 3 2 3 3 5 4" xfId="21982" xr:uid="{00000000-0005-0000-0000-0000EB560000}"/>
    <cellStyle name="输出 3 2 3 3 6" xfId="11388" xr:uid="{00000000-0005-0000-0000-0000EC560000}"/>
    <cellStyle name="输出 3 2 3 3 7" xfId="10440" xr:uid="{00000000-0005-0000-0000-0000ED560000}"/>
    <cellStyle name="输出 3 2 3 3 8" xfId="21064" xr:uid="{00000000-0005-0000-0000-0000EE560000}"/>
    <cellStyle name="输出 3 2 3 4" xfId="2939" xr:uid="{00000000-0005-0000-0000-0000EF560000}"/>
    <cellStyle name="输出 3 2 3 4 2" xfId="11676" xr:uid="{00000000-0005-0000-0000-0000F0560000}"/>
    <cellStyle name="输出 3 2 3 4 3" xfId="12754" xr:uid="{00000000-0005-0000-0000-0000F1560000}"/>
    <cellStyle name="输出 3 2 3 4 4" xfId="20588" xr:uid="{00000000-0005-0000-0000-0000F2560000}"/>
    <cellStyle name="输出 3 2 3 5" xfId="4529" xr:uid="{00000000-0005-0000-0000-0000F3560000}"/>
    <cellStyle name="输出 3 2 3 5 2" xfId="12843" xr:uid="{00000000-0005-0000-0000-0000F4560000}"/>
    <cellStyle name="输出 3 2 3 5 3" xfId="10000" xr:uid="{00000000-0005-0000-0000-0000F5560000}"/>
    <cellStyle name="输出 3 2 3 5 4" xfId="19815" xr:uid="{00000000-0005-0000-0000-0000F6560000}"/>
    <cellStyle name="输出 3 2 3 6" xfId="6637" xr:uid="{00000000-0005-0000-0000-0000F7560000}"/>
    <cellStyle name="输出 3 2 3 6 2" xfId="14292" xr:uid="{00000000-0005-0000-0000-0000F8560000}"/>
    <cellStyle name="输出 3 2 3 6 3" xfId="17034" xr:uid="{00000000-0005-0000-0000-0000F9560000}"/>
    <cellStyle name="输出 3 2 3 6 4" xfId="20204" xr:uid="{00000000-0005-0000-0000-0000FA560000}"/>
    <cellStyle name="输出 3 2 3 7" xfId="8809" xr:uid="{00000000-0005-0000-0000-0000FB560000}"/>
    <cellStyle name="输出 3 2 3 7 2" xfId="15651" xr:uid="{00000000-0005-0000-0000-0000FC560000}"/>
    <cellStyle name="输出 3 2 3 7 3" xfId="17825" xr:uid="{00000000-0005-0000-0000-0000FD560000}"/>
    <cellStyle name="输出 3 2 3 7 4" xfId="19592" xr:uid="{00000000-0005-0000-0000-0000FE560000}"/>
    <cellStyle name="输出 3 2 3 8" xfId="10251" xr:uid="{00000000-0005-0000-0000-0000FF560000}"/>
    <cellStyle name="输出 3 2 3 9" xfId="13767" xr:uid="{00000000-0005-0000-0000-000000570000}"/>
    <cellStyle name="输出 3 2 4" xfId="722" xr:uid="{00000000-0005-0000-0000-000001570000}"/>
    <cellStyle name="输出 3 2 4 10" xfId="22314" xr:uid="{00000000-0005-0000-0000-000002570000}"/>
    <cellStyle name="输出 3 2 4 2" xfId="1366" xr:uid="{00000000-0005-0000-0000-000003570000}"/>
    <cellStyle name="输出 3 2 4 2 2" xfId="2577" xr:uid="{00000000-0005-0000-0000-000004570000}"/>
    <cellStyle name="输出 3 2 4 2 2 2" xfId="4136" xr:uid="{00000000-0005-0000-0000-000005570000}"/>
    <cellStyle name="输出 3 2 4 2 2 2 2" xfId="12540" xr:uid="{00000000-0005-0000-0000-000006570000}"/>
    <cellStyle name="输出 3 2 4 2 2 2 3" xfId="15022" xr:uid="{00000000-0005-0000-0000-000007570000}"/>
    <cellStyle name="输出 3 2 4 2 2 2 4" xfId="19906" xr:uid="{00000000-0005-0000-0000-000008570000}"/>
    <cellStyle name="输出 3 2 4 2 2 3" xfId="5726" xr:uid="{00000000-0005-0000-0000-000009570000}"/>
    <cellStyle name="输出 3 2 4 2 2 3 2" xfId="13732" xr:uid="{00000000-0005-0000-0000-00000A570000}"/>
    <cellStyle name="输出 3 2 4 2 2 3 3" xfId="16792" xr:uid="{00000000-0005-0000-0000-00000B570000}"/>
    <cellStyle name="输出 3 2 4 2 2 3 4" xfId="22138" xr:uid="{00000000-0005-0000-0000-00000C570000}"/>
    <cellStyle name="输出 3 2 4 2 2 4" xfId="8431" xr:uid="{00000000-0005-0000-0000-00000D570000}"/>
    <cellStyle name="输出 3 2 4 2 2 4 2" xfId="15399" xr:uid="{00000000-0005-0000-0000-00000E570000}"/>
    <cellStyle name="输出 3 2 4 2 2 4 3" xfId="17566" xr:uid="{00000000-0005-0000-0000-00000F570000}"/>
    <cellStyle name="输出 3 2 4 2 2 4 4" xfId="22067" xr:uid="{00000000-0005-0000-0000-000010570000}"/>
    <cellStyle name="输出 3 2 4 2 2 5" xfId="9260" xr:uid="{00000000-0005-0000-0000-000011570000}"/>
    <cellStyle name="输出 3 2 4 2 2 5 2" xfId="16071" xr:uid="{00000000-0005-0000-0000-000012570000}"/>
    <cellStyle name="输出 3 2 4 2 2 5 3" xfId="18162" xr:uid="{00000000-0005-0000-0000-000013570000}"/>
    <cellStyle name="输出 3 2 4 2 2 5 4" xfId="19547" xr:uid="{00000000-0005-0000-0000-000014570000}"/>
    <cellStyle name="输出 3 2 4 2 2 6" xfId="11391" xr:uid="{00000000-0005-0000-0000-000015570000}"/>
    <cellStyle name="输出 3 2 4 2 2 7" xfId="10452" xr:uid="{00000000-0005-0000-0000-000016570000}"/>
    <cellStyle name="输出 3 2 4 2 2 8" xfId="19423" xr:uid="{00000000-0005-0000-0000-000017570000}"/>
    <cellStyle name="输出 3 2 4 2 3" xfId="3352" xr:uid="{00000000-0005-0000-0000-000018570000}"/>
    <cellStyle name="输出 3 2 4 2 3 2" xfId="12021" xr:uid="{00000000-0005-0000-0000-000019570000}"/>
    <cellStyle name="输出 3 2 4 2 3 3" xfId="15608" xr:uid="{00000000-0005-0000-0000-00001A570000}"/>
    <cellStyle name="输出 3 2 4 2 3 4" xfId="20642" xr:uid="{00000000-0005-0000-0000-00001B570000}"/>
    <cellStyle name="输出 3 2 4 2 4" xfId="4942" xr:uid="{00000000-0005-0000-0000-00001C570000}"/>
    <cellStyle name="输出 3 2 4 2 4 2" xfId="13186" xr:uid="{00000000-0005-0000-0000-00001D570000}"/>
    <cellStyle name="输出 3 2 4 2 4 3" xfId="14946" xr:uid="{00000000-0005-0000-0000-00001E570000}"/>
    <cellStyle name="输出 3 2 4 2 4 4" xfId="20436" xr:uid="{00000000-0005-0000-0000-00001F570000}"/>
    <cellStyle name="输出 3 2 4 2 5" xfId="7283" xr:uid="{00000000-0005-0000-0000-000020570000}"/>
    <cellStyle name="输出 3 2 4 2 5 2" xfId="14731" xr:uid="{00000000-0005-0000-0000-000021570000}"/>
    <cellStyle name="输出 3 2 4 2 5 3" xfId="17257" xr:uid="{00000000-0005-0000-0000-000022570000}"/>
    <cellStyle name="输出 3 2 4 2 5 4" xfId="22681" xr:uid="{00000000-0005-0000-0000-000023570000}"/>
    <cellStyle name="输出 3 2 4 2 6" xfId="8960" xr:uid="{00000000-0005-0000-0000-000024570000}"/>
    <cellStyle name="输出 3 2 4 2 6 2" xfId="15801" xr:uid="{00000000-0005-0000-0000-000025570000}"/>
    <cellStyle name="输出 3 2 4 2 6 3" xfId="17926" xr:uid="{00000000-0005-0000-0000-000026570000}"/>
    <cellStyle name="输出 3 2 4 2 6 4" xfId="20295" xr:uid="{00000000-0005-0000-0000-000027570000}"/>
    <cellStyle name="输出 3 2 4 2 7" xfId="10698" xr:uid="{00000000-0005-0000-0000-000028570000}"/>
    <cellStyle name="输出 3 2 4 2 8" xfId="10107" xr:uid="{00000000-0005-0000-0000-000029570000}"/>
    <cellStyle name="输出 3 2 4 2 9" xfId="22612" xr:uid="{00000000-0005-0000-0000-00002A570000}"/>
    <cellStyle name="输出 3 2 4 3" xfId="2576" xr:uid="{00000000-0005-0000-0000-00002B570000}"/>
    <cellStyle name="输出 3 2 4 3 2" xfId="4135" xr:uid="{00000000-0005-0000-0000-00002C570000}"/>
    <cellStyle name="输出 3 2 4 3 2 2" xfId="12539" xr:uid="{00000000-0005-0000-0000-00002D570000}"/>
    <cellStyle name="输出 3 2 4 3 2 3" xfId="14871" xr:uid="{00000000-0005-0000-0000-00002E570000}"/>
    <cellStyle name="输出 3 2 4 3 2 4" xfId="20543" xr:uid="{00000000-0005-0000-0000-00002F570000}"/>
    <cellStyle name="输出 3 2 4 3 3" xfId="5725" xr:uid="{00000000-0005-0000-0000-000030570000}"/>
    <cellStyle name="输出 3 2 4 3 3 2" xfId="13731" xr:uid="{00000000-0005-0000-0000-000031570000}"/>
    <cellStyle name="输出 3 2 4 3 3 3" xfId="16791" xr:uid="{00000000-0005-0000-0000-000032570000}"/>
    <cellStyle name="输出 3 2 4 3 3 4" xfId="19708" xr:uid="{00000000-0005-0000-0000-000033570000}"/>
    <cellStyle name="输出 3 2 4 3 4" xfId="8430" xr:uid="{00000000-0005-0000-0000-000034570000}"/>
    <cellStyle name="输出 3 2 4 3 4 2" xfId="15398" xr:uid="{00000000-0005-0000-0000-000035570000}"/>
    <cellStyle name="输出 3 2 4 3 4 3" xfId="17565" xr:uid="{00000000-0005-0000-0000-000036570000}"/>
    <cellStyle name="输出 3 2 4 3 4 4" xfId="21403" xr:uid="{00000000-0005-0000-0000-000037570000}"/>
    <cellStyle name="输出 3 2 4 3 5" xfId="9259" xr:uid="{00000000-0005-0000-0000-000038570000}"/>
    <cellStyle name="输出 3 2 4 3 5 2" xfId="16070" xr:uid="{00000000-0005-0000-0000-000039570000}"/>
    <cellStyle name="输出 3 2 4 3 5 3" xfId="18161" xr:uid="{00000000-0005-0000-0000-00003A570000}"/>
    <cellStyle name="输出 3 2 4 3 5 4" xfId="20258" xr:uid="{00000000-0005-0000-0000-00003B570000}"/>
    <cellStyle name="输出 3 2 4 3 6" xfId="11390" xr:uid="{00000000-0005-0000-0000-00003C570000}"/>
    <cellStyle name="输出 3 2 4 3 7" xfId="10589" xr:uid="{00000000-0005-0000-0000-00003D570000}"/>
    <cellStyle name="输出 3 2 4 3 8" xfId="19757" xr:uid="{00000000-0005-0000-0000-00003E570000}"/>
    <cellStyle name="输出 3 2 4 4" xfId="2975" xr:uid="{00000000-0005-0000-0000-00003F570000}"/>
    <cellStyle name="输出 3 2 4 4 2" xfId="11712" xr:uid="{00000000-0005-0000-0000-000040570000}"/>
    <cellStyle name="输出 3 2 4 4 3" xfId="11113" xr:uid="{00000000-0005-0000-0000-000041570000}"/>
    <cellStyle name="输出 3 2 4 4 4" xfId="20605" xr:uid="{00000000-0005-0000-0000-000042570000}"/>
    <cellStyle name="输出 3 2 4 5" xfId="4565" xr:uid="{00000000-0005-0000-0000-000043570000}"/>
    <cellStyle name="输出 3 2 4 5 2" xfId="12879" xr:uid="{00000000-0005-0000-0000-000044570000}"/>
    <cellStyle name="输出 3 2 4 5 3" xfId="12199" xr:uid="{00000000-0005-0000-0000-000045570000}"/>
    <cellStyle name="输出 3 2 4 5 4" xfId="21419" xr:uid="{00000000-0005-0000-0000-000046570000}"/>
    <cellStyle name="输出 3 2 4 6" xfId="6682" xr:uid="{00000000-0005-0000-0000-000047570000}"/>
    <cellStyle name="输出 3 2 4 6 2" xfId="14328" xr:uid="{00000000-0005-0000-0000-000048570000}"/>
    <cellStyle name="输出 3 2 4 6 3" xfId="17060" xr:uid="{00000000-0005-0000-0000-000049570000}"/>
    <cellStyle name="输出 3 2 4 6 4" xfId="21261" xr:uid="{00000000-0005-0000-0000-00004A570000}"/>
    <cellStyle name="输出 3 2 4 7" xfId="8843" xr:uid="{00000000-0005-0000-0000-00004B570000}"/>
    <cellStyle name="输出 3 2 4 7 2" xfId="15684" xr:uid="{00000000-0005-0000-0000-00004C570000}"/>
    <cellStyle name="输出 3 2 4 7 3" xfId="17853" xr:uid="{00000000-0005-0000-0000-00004D570000}"/>
    <cellStyle name="输出 3 2 4 7 4" xfId="18933" xr:uid="{00000000-0005-0000-0000-00004E570000}"/>
    <cellStyle name="输出 3 2 4 8" xfId="10288" xr:uid="{00000000-0005-0000-0000-00004F570000}"/>
    <cellStyle name="输出 3 2 4 9" xfId="11418" xr:uid="{00000000-0005-0000-0000-000050570000}"/>
    <cellStyle name="输出 3 2 5" xfId="945" xr:uid="{00000000-0005-0000-0000-000051570000}"/>
    <cellStyle name="输出 3 2 5 10" xfId="19077" xr:uid="{00000000-0005-0000-0000-000052570000}"/>
    <cellStyle name="输出 3 2 5 2" xfId="1367" xr:uid="{00000000-0005-0000-0000-000053570000}"/>
    <cellStyle name="输出 3 2 5 2 2" xfId="2579" xr:uid="{00000000-0005-0000-0000-000054570000}"/>
    <cellStyle name="输出 3 2 5 2 2 2" xfId="4138" xr:uid="{00000000-0005-0000-0000-000055570000}"/>
    <cellStyle name="输出 3 2 5 2 2 2 2" xfId="12542" xr:uid="{00000000-0005-0000-0000-000056570000}"/>
    <cellStyle name="输出 3 2 5 2 2 2 3" xfId="12240" xr:uid="{00000000-0005-0000-0000-000057570000}"/>
    <cellStyle name="输出 3 2 5 2 2 2 4" xfId="18946" xr:uid="{00000000-0005-0000-0000-000058570000}"/>
    <cellStyle name="输出 3 2 5 2 2 3" xfId="5728" xr:uid="{00000000-0005-0000-0000-000059570000}"/>
    <cellStyle name="输出 3 2 5 2 2 3 2" xfId="13734" xr:uid="{00000000-0005-0000-0000-00005A570000}"/>
    <cellStyle name="输出 3 2 5 2 2 3 3" xfId="16794" xr:uid="{00000000-0005-0000-0000-00005B570000}"/>
    <cellStyle name="输出 3 2 5 2 2 3 4" xfId="22113" xr:uid="{00000000-0005-0000-0000-00005C570000}"/>
    <cellStyle name="输出 3 2 5 2 2 4" xfId="8433" xr:uid="{00000000-0005-0000-0000-00005D570000}"/>
    <cellStyle name="输出 3 2 5 2 2 4 2" xfId="15401" xr:uid="{00000000-0005-0000-0000-00005E570000}"/>
    <cellStyle name="输出 3 2 5 2 2 4 3" xfId="17568" xr:uid="{00000000-0005-0000-0000-00005F570000}"/>
    <cellStyle name="输出 3 2 5 2 2 4 4" xfId="20346" xr:uid="{00000000-0005-0000-0000-000060570000}"/>
    <cellStyle name="输出 3 2 5 2 2 5" xfId="9262" xr:uid="{00000000-0005-0000-0000-000061570000}"/>
    <cellStyle name="输出 3 2 5 2 2 5 2" xfId="16073" xr:uid="{00000000-0005-0000-0000-000062570000}"/>
    <cellStyle name="输出 3 2 5 2 2 5 3" xfId="18164" xr:uid="{00000000-0005-0000-0000-000063570000}"/>
    <cellStyle name="输出 3 2 5 2 2 5 4" xfId="21815" xr:uid="{00000000-0005-0000-0000-000064570000}"/>
    <cellStyle name="输出 3 2 5 2 2 6" xfId="11393" xr:uid="{00000000-0005-0000-0000-000065570000}"/>
    <cellStyle name="输出 3 2 5 2 2 7" xfId="10290" xr:uid="{00000000-0005-0000-0000-000066570000}"/>
    <cellStyle name="输出 3 2 5 2 2 8" xfId="20769" xr:uid="{00000000-0005-0000-0000-000067570000}"/>
    <cellStyle name="输出 3 2 5 2 3" xfId="3353" xr:uid="{00000000-0005-0000-0000-000068570000}"/>
    <cellStyle name="输出 3 2 5 2 3 2" xfId="12022" xr:uid="{00000000-0005-0000-0000-000069570000}"/>
    <cellStyle name="输出 3 2 5 2 3 3" xfId="11033" xr:uid="{00000000-0005-0000-0000-00006A570000}"/>
    <cellStyle name="输出 3 2 5 2 3 4" xfId="20005" xr:uid="{00000000-0005-0000-0000-00006B570000}"/>
    <cellStyle name="输出 3 2 5 2 4" xfId="4943" xr:uid="{00000000-0005-0000-0000-00006C570000}"/>
    <cellStyle name="输出 3 2 5 2 4 2" xfId="13187" xr:uid="{00000000-0005-0000-0000-00006D570000}"/>
    <cellStyle name="输出 3 2 5 2 4 3" xfId="13335" xr:uid="{00000000-0005-0000-0000-00006E570000}"/>
    <cellStyle name="输出 3 2 5 2 4 4" xfId="19779" xr:uid="{00000000-0005-0000-0000-00006F570000}"/>
    <cellStyle name="输出 3 2 5 2 5" xfId="7284" xr:uid="{00000000-0005-0000-0000-000070570000}"/>
    <cellStyle name="输出 3 2 5 2 5 2" xfId="14732" xr:uid="{00000000-0005-0000-0000-000071570000}"/>
    <cellStyle name="输出 3 2 5 2 5 3" xfId="17258" xr:uid="{00000000-0005-0000-0000-000072570000}"/>
    <cellStyle name="输出 3 2 5 2 5 4" xfId="19992" xr:uid="{00000000-0005-0000-0000-000073570000}"/>
    <cellStyle name="输出 3 2 5 2 6" xfId="8961" xr:uid="{00000000-0005-0000-0000-000074570000}"/>
    <cellStyle name="输出 3 2 5 2 6 2" xfId="15802" xr:uid="{00000000-0005-0000-0000-000075570000}"/>
    <cellStyle name="输出 3 2 5 2 6 3" xfId="17927" xr:uid="{00000000-0005-0000-0000-000076570000}"/>
    <cellStyle name="输出 3 2 5 2 6 4" xfId="19583" xr:uid="{00000000-0005-0000-0000-000077570000}"/>
    <cellStyle name="输出 3 2 5 2 7" xfId="10699" xr:uid="{00000000-0005-0000-0000-000078570000}"/>
    <cellStyle name="输出 3 2 5 2 8" xfId="10054" xr:uid="{00000000-0005-0000-0000-000079570000}"/>
    <cellStyle name="输出 3 2 5 2 9" xfId="22295" xr:uid="{00000000-0005-0000-0000-00007A570000}"/>
    <cellStyle name="输出 3 2 5 3" xfId="2578" xr:uid="{00000000-0005-0000-0000-00007B570000}"/>
    <cellStyle name="输出 3 2 5 3 2" xfId="4137" xr:uid="{00000000-0005-0000-0000-00007C570000}"/>
    <cellStyle name="输出 3 2 5 3 2 2" xfId="12541" xr:uid="{00000000-0005-0000-0000-00007D570000}"/>
    <cellStyle name="输出 3 2 5 3 2 3" xfId="13407" xr:uid="{00000000-0005-0000-0000-00007E570000}"/>
    <cellStyle name="输出 3 2 5 3 2 4" xfId="19341" xr:uid="{00000000-0005-0000-0000-00007F570000}"/>
    <cellStyle name="输出 3 2 5 3 3" xfId="5727" xr:uid="{00000000-0005-0000-0000-000080570000}"/>
    <cellStyle name="输出 3 2 5 3 3 2" xfId="13733" xr:uid="{00000000-0005-0000-0000-000081570000}"/>
    <cellStyle name="输出 3 2 5 3 3 3" xfId="16793" xr:uid="{00000000-0005-0000-0000-000082570000}"/>
    <cellStyle name="输出 3 2 5 3 3 4" xfId="19707" xr:uid="{00000000-0005-0000-0000-000083570000}"/>
    <cellStyle name="输出 3 2 5 3 4" xfId="8432" xr:uid="{00000000-0005-0000-0000-000084570000}"/>
    <cellStyle name="输出 3 2 5 3 4 2" xfId="15400" xr:uid="{00000000-0005-0000-0000-000085570000}"/>
    <cellStyle name="输出 3 2 5 3 4 3" xfId="17567" xr:uid="{00000000-0005-0000-0000-000086570000}"/>
    <cellStyle name="输出 3 2 5 3 4 4" xfId="20986" xr:uid="{00000000-0005-0000-0000-000087570000}"/>
    <cellStyle name="输出 3 2 5 3 5" xfId="9261" xr:uid="{00000000-0005-0000-0000-000088570000}"/>
    <cellStyle name="输出 3 2 5 3 5 2" xfId="16072" xr:uid="{00000000-0005-0000-0000-000089570000}"/>
    <cellStyle name="输出 3 2 5 3 5 3" xfId="18163" xr:uid="{00000000-0005-0000-0000-00008A570000}"/>
    <cellStyle name="输出 3 2 5 3 5 4" xfId="19440" xr:uid="{00000000-0005-0000-0000-00008B570000}"/>
    <cellStyle name="输出 3 2 5 3 6" xfId="11392" xr:uid="{00000000-0005-0000-0000-00008C570000}"/>
    <cellStyle name="输出 3 2 5 3 7" xfId="14330" xr:uid="{00000000-0005-0000-0000-00008D570000}"/>
    <cellStyle name="输出 3 2 5 3 8" xfId="21704" xr:uid="{00000000-0005-0000-0000-00008E570000}"/>
    <cellStyle name="输出 3 2 5 4" xfId="3105" xr:uid="{00000000-0005-0000-0000-00008F570000}"/>
    <cellStyle name="输出 3 2 5 4 2" xfId="11820" xr:uid="{00000000-0005-0000-0000-000090570000}"/>
    <cellStyle name="输出 3 2 5 4 3" xfId="14268" xr:uid="{00000000-0005-0000-0000-000091570000}"/>
    <cellStyle name="输出 3 2 5 4 4" xfId="22668" xr:uid="{00000000-0005-0000-0000-000092570000}"/>
    <cellStyle name="输出 3 2 5 5" xfId="4695" xr:uid="{00000000-0005-0000-0000-000093570000}"/>
    <cellStyle name="输出 3 2 5 5 2" xfId="12986" xr:uid="{00000000-0005-0000-0000-000094570000}"/>
    <cellStyle name="输出 3 2 5 5 3" xfId="14881" xr:uid="{00000000-0005-0000-0000-000095570000}"/>
    <cellStyle name="输出 3 2 5 5 4" xfId="22223" xr:uid="{00000000-0005-0000-0000-000096570000}"/>
    <cellStyle name="输出 3 2 5 6" xfId="6881" xr:uid="{00000000-0005-0000-0000-000097570000}"/>
    <cellStyle name="输出 3 2 5 6 2" xfId="14457" xr:uid="{00000000-0005-0000-0000-000098570000}"/>
    <cellStyle name="输出 3 2 5 6 3" xfId="17115" xr:uid="{00000000-0005-0000-0000-000099570000}"/>
    <cellStyle name="输出 3 2 5 6 4" xfId="19051" xr:uid="{00000000-0005-0000-0000-00009A570000}"/>
    <cellStyle name="输出 3 2 5 7" xfId="8880" xr:uid="{00000000-0005-0000-0000-00009B570000}"/>
    <cellStyle name="输出 3 2 5 7 2" xfId="15721" xr:uid="{00000000-0005-0000-0000-00009C570000}"/>
    <cellStyle name="输出 3 2 5 7 3" xfId="17874" xr:uid="{00000000-0005-0000-0000-00009D570000}"/>
    <cellStyle name="输出 3 2 5 7 4" xfId="20302" xr:uid="{00000000-0005-0000-0000-00009E570000}"/>
    <cellStyle name="输出 3 2 5 8" xfId="10421" xr:uid="{00000000-0005-0000-0000-00009F570000}"/>
    <cellStyle name="输出 3 2 5 9" xfId="13597" xr:uid="{00000000-0005-0000-0000-0000A0570000}"/>
    <cellStyle name="输出 3 2 6" xfId="1360" xr:uid="{00000000-0005-0000-0000-0000A1570000}"/>
    <cellStyle name="输出 3 2 6 2" xfId="2580" xr:uid="{00000000-0005-0000-0000-0000A2570000}"/>
    <cellStyle name="输出 3 2 6 2 2" xfId="4139" xr:uid="{00000000-0005-0000-0000-0000A3570000}"/>
    <cellStyle name="输出 3 2 6 2 2 2" xfId="12543" xr:uid="{00000000-0005-0000-0000-0000A4570000}"/>
    <cellStyle name="输出 3 2 6 2 2 3" xfId="10993" xr:uid="{00000000-0005-0000-0000-0000A5570000}"/>
    <cellStyle name="输出 3 2 6 2 2 4" xfId="18912" xr:uid="{00000000-0005-0000-0000-0000A6570000}"/>
    <cellStyle name="输出 3 2 6 2 3" xfId="5729" xr:uid="{00000000-0005-0000-0000-0000A7570000}"/>
    <cellStyle name="输出 3 2 6 2 3 2" xfId="13735" xr:uid="{00000000-0005-0000-0000-0000A8570000}"/>
    <cellStyle name="输出 3 2 6 2 3 3" xfId="16795" xr:uid="{00000000-0005-0000-0000-0000A9570000}"/>
    <cellStyle name="输出 3 2 6 2 3 4" xfId="22137" xr:uid="{00000000-0005-0000-0000-0000AA570000}"/>
    <cellStyle name="输出 3 2 6 2 4" xfId="8434" xr:uid="{00000000-0005-0000-0000-0000AB570000}"/>
    <cellStyle name="输出 3 2 6 2 4 2" xfId="15402" xr:uid="{00000000-0005-0000-0000-0000AC570000}"/>
    <cellStyle name="输出 3 2 6 2 4 3" xfId="17569" xr:uid="{00000000-0005-0000-0000-0000AD570000}"/>
    <cellStyle name="输出 3 2 6 2 4 4" xfId="19633" xr:uid="{00000000-0005-0000-0000-0000AE570000}"/>
    <cellStyle name="输出 3 2 6 2 5" xfId="9263" xr:uid="{00000000-0005-0000-0000-0000AF570000}"/>
    <cellStyle name="输出 3 2 6 2 5 2" xfId="16074" xr:uid="{00000000-0005-0000-0000-0000B0570000}"/>
    <cellStyle name="输出 3 2 6 2 5 3" xfId="18165" xr:uid="{00000000-0005-0000-0000-0000B1570000}"/>
    <cellStyle name="输出 3 2 6 2 5 4" xfId="21981" xr:uid="{00000000-0005-0000-0000-0000B2570000}"/>
    <cellStyle name="输出 3 2 6 2 6" xfId="11394" xr:uid="{00000000-0005-0000-0000-0000B3570000}"/>
    <cellStyle name="输出 3 2 6 2 7" xfId="14296" xr:uid="{00000000-0005-0000-0000-0000B4570000}"/>
    <cellStyle name="输出 3 2 6 2 8" xfId="20126" xr:uid="{00000000-0005-0000-0000-0000B5570000}"/>
    <cellStyle name="输出 3 2 6 3" xfId="3346" xr:uid="{00000000-0005-0000-0000-0000B6570000}"/>
    <cellStyle name="输出 3 2 6 3 2" xfId="12015" xr:uid="{00000000-0005-0000-0000-0000B7570000}"/>
    <cellStyle name="输出 3 2 6 3 3" xfId="15841" xr:uid="{00000000-0005-0000-0000-0000B8570000}"/>
    <cellStyle name="输出 3 2 6 3 4" xfId="21226" xr:uid="{00000000-0005-0000-0000-0000B9570000}"/>
    <cellStyle name="输出 3 2 6 4" xfId="4936" xr:uid="{00000000-0005-0000-0000-0000BA570000}"/>
    <cellStyle name="输出 3 2 6 4 2" xfId="13180" xr:uid="{00000000-0005-0000-0000-0000BB570000}"/>
    <cellStyle name="输出 3 2 6 4 3" xfId="14057" xr:uid="{00000000-0005-0000-0000-0000BC570000}"/>
    <cellStyle name="输出 3 2 6 4 4" xfId="20437" xr:uid="{00000000-0005-0000-0000-0000BD570000}"/>
    <cellStyle name="输出 3 2 6 5" xfId="7277" xr:uid="{00000000-0005-0000-0000-0000BE570000}"/>
    <cellStyle name="输出 3 2 6 5 2" xfId="14725" xr:uid="{00000000-0005-0000-0000-0000BF570000}"/>
    <cellStyle name="输出 3 2 6 5 3" xfId="17251" xr:uid="{00000000-0005-0000-0000-0000C0570000}"/>
    <cellStyle name="输出 3 2 6 5 4" xfId="19189" xr:uid="{00000000-0005-0000-0000-0000C1570000}"/>
    <cellStyle name="输出 3 2 6 6" xfId="8954" xr:uid="{00000000-0005-0000-0000-0000C2570000}"/>
    <cellStyle name="输出 3 2 6 6 2" xfId="15795" xr:uid="{00000000-0005-0000-0000-0000C3570000}"/>
    <cellStyle name="输出 3 2 6 6 3" xfId="17920" xr:uid="{00000000-0005-0000-0000-0000C4570000}"/>
    <cellStyle name="输出 3 2 6 6 4" xfId="19582" xr:uid="{00000000-0005-0000-0000-0000C5570000}"/>
    <cellStyle name="输出 3 2 6 7" xfId="10692" xr:uid="{00000000-0005-0000-0000-0000C6570000}"/>
    <cellStyle name="输出 3 2 6 8" xfId="10837" xr:uid="{00000000-0005-0000-0000-0000C7570000}"/>
    <cellStyle name="输出 3 2 6 9" xfId="19874" xr:uid="{00000000-0005-0000-0000-0000C8570000}"/>
    <cellStyle name="输出 3 2 7" xfId="2565" xr:uid="{00000000-0005-0000-0000-0000C9570000}"/>
    <cellStyle name="输出 3 2 7 2" xfId="4124" xr:uid="{00000000-0005-0000-0000-0000CA570000}"/>
    <cellStyle name="输出 3 2 7 2 2" xfId="12528" xr:uid="{00000000-0005-0000-0000-0000CB570000}"/>
    <cellStyle name="输出 3 2 7 2 3" xfId="13410" xr:uid="{00000000-0005-0000-0000-0000CC570000}"/>
    <cellStyle name="输出 3 2 7 2 4" xfId="19340" xr:uid="{00000000-0005-0000-0000-0000CD570000}"/>
    <cellStyle name="输出 3 2 7 3" xfId="5714" xr:uid="{00000000-0005-0000-0000-0000CE570000}"/>
    <cellStyle name="输出 3 2 7 3 2" xfId="13720" xr:uid="{00000000-0005-0000-0000-0000CF570000}"/>
    <cellStyle name="输出 3 2 7 3 3" xfId="16780" xr:uid="{00000000-0005-0000-0000-0000D0570000}"/>
    <cellStyle name="输出 3 2 7 3 4" xfId="18810" xr:uid="{00000000-0005-0000-0000-0000D1570000}"/>
    <cellStyle name="输出 3 2 7 4" xfId="8419" xr:uid="{00000000-0005-0000-0000-0000D2570000}"/>
    <cellStyle name="输出 3 2 7 4 2" xfId="15387" xr:uid="{00000000-0005-0000-0000-0000D3570000}"/>
    <cellStyle name="输出 3 2 7 4 3" xfId="17554" xr:uid="{00000000-0005-0000-0000-0000D4570000}"/>
    <cellStyle name="输出 3 2 7 4 4" xfId="20349" xr:uid="{00000000-0005-0000-0000-0000D5570000}"/>
    <cellStyle name="输出 3 2 7 5" xfId="9248" xr:uid="{00000000-0005-0000-0000-0000D6570000}"/>
    <cellStyle name="输出 3 2 7 5 2" xfId="16059" xr:uid="{00000000-0005-0000-0000-0000D7570000}"/>
    <cellStyle name="输出 3 2 7 5 3" xfId="18150" xr:uid="{00000000-0005-0000-0000-0000D8570000}"/>
    <cellStyle name="输出 3 2 7 5 4" xfId="19170" xr:uid="{00000000-0005-0000-0000-0000D9570000}"/>
    <cellStyle name="输出 3 2 7 6" xfId="11379" xr:uid="{00000000-0005-0000-0000-0000DA570000}"/>
    <cellStyle name="输出 3 2 7 7" xfId="10175" xr:uid="{00000000-0005-0000-0000-0000DB570000}"/>
    <cellStyle name="输出 3 2 7 8" xfId="21065" xr:uid="{00000000-0005-0000-0000-0000DC570000}"/>
    <cellStyle name="输出 3 2 8" xfId="2885" xr:uid="{00000000-0005-0000-0000-0000DD570000}"/>
    <cellStyle name="输出 3 2 8 2" xfId="11623" xr:uid="{00000000-0005-0000-0000-0000DE570000}"/>
    <cellStyle name="输出 3 2 8 3" xfId="14561" xr:uid="{00000000-0005-0000-0000-0000DF570000}"/>
    <cellStyle name="输出 3 2 8 4" xfId="19731" xr:uid="{00000000-0005-0000-0000-0000E0570000}"/>
    <cellStyle name="输出 3 2 9" xfId="4475" xr:uid="{00000000-0005-0000-0000-0000E1570000}"/>
    <cellStyle name="输出 3 2 9 2" xfId="12790" xr:uid="{00000000-0005-0000-0000-0000E2570000}"/>
    <cellStyle name="输出 3 2 9 3" xfId="14131" xr:uid="{00000000-0005-0000-0000-0000E3570000}"/>
    <cellStyle name="输出 3 2 9 4" xfId="19821" xr:uid="{00000000-0005-0000-0000-0000E4570000}"/>
    <cellStyle name="输出 3 3" xfId="615" xr:uid="{00000000-0005-0000-0000-0000E5570000}"/>
    <cellStyle name="输出 3 3 10" xfId="10209" xr:uid="{00000000-0005-0000-0000-0000E6570000}"/>
    <cellStyle name="输出 3 3 11" xfId="14745" xr:uid="{00000000-0005-0000-0000-0000E7570000}"/>
    <cellStyle name="输出 3 3 12" xfId="22632" xr:uid="{00000000-0005-0000-0000-0000E8570000}"/>
    <cellStyle name="输出 3 3 2" xfId="692" xr:uid="{00000000-0005-0000-0000-0000E9570000}"/>
    <cellStyle name="输出 3 3 2 10" xfId="19989" xr:uid="{00000000-0005-0000-0000-0000EA570000}"/>
    <cellStyle name="输出 3 3 2 2" xfId="1369" xr:uid="{00000000-0005-0000-0000-0000EB570000}"/>
    <cellStyle name="输出 3 3 2 2 2" xfId="2583" xr:uid="{00000000-0005-0000-0000-0000EC570000}"/>
    <cellStyle name="输出 3 3 2 2 2 2" xfId="4142" xr:uid="{00000000-0005-0000-0000-0000ED570000}"/>
    <cellStyle name="输出 3 3 2 2 2 2 2" xfId="12546" xr:uid="{00000000-0005-0000-0000-0000EE570000}"/>
    <cellStyle name="输出 3 3 2 2 2 2 3" xfId="15021" xr:uid="{00000000-0005-0000-0000-0000EF570000}"/>
    <cellStyle name="输出 3 3 2 2 2 2 4" xfId="21179" xr:uid="{00000000-0005-0000-0000-0000F0570000}"/>
    <cellStyle name="输出 3 3 2 2 2 3" xfId="5732" xr:uid="{00000000-0005-0000-0000-0000F1570000}"/>
    <cellStyle name="输出 3 3 2 2 2 3 2" xfId="13738" xr:uid="{00000000-0005-0000-0000-0000F2570000}"/>
    <cellStyle name="输出 3 3 2 2 2 3 3" xfId="16798" xr:uid="{00000000-0005-0000-0000-0000F3570000}"/>
    <cellStyle name="输出 3 3 2 2 2 3 4" xfId="21898" xr:uid="{00000000-0005-0000-0000-0000F4570000}"/>
    <cellStyle name="输出 3 3 2 2 2 4" xfId="8437" xr:uid="{00000000-0005-0000-0000-0000F5570000}"/>
    <cellStyle name="输出 3 3 2 2 2 4 2" xfId="15405" xr:uid="{00000000-0005-0000-0000-0000F6570000}"/>
    <cellStyle name="输出 3 3 2 2 2 4 3" xfId="17572" xr:uid="{00000000-0005-0000-0000-0000F7570000}"/>
    <cellStyle name="输出 3 3 2 2 2 4 4" xfId="20044" xr:uid="{00000000-0005-0000-0000-0000F8570000}"/>
    <cellStyle name="输出 3 3 2 2 2 5" xfId="9266" xr:uid="{00000000-0005-0000-0000-0000F9570000}"/>
    <cellStyle name="输出 3 3 2 2 2 5 2" xfId="16077" xr:uid="{00000000-0005-0000-0000-0000FA570000}"/>
    <cellStyle name="输出 3 3 2 2 2 5 3" xfId="18168" xr:uid="{00000000-0005-0000-0000-0000FB570000}"/>
    <cellStyle name="输出 3 3 2 2 2 5 4" xfId="19546" xr:uid="{00000000-0005-0000-0000-0000FC570000}"/>
    <cellStyle name="输出 3 3 2 2 2 6" xfId="11397" xr:uid="{00000000-0005-0000-0000-0000FD570000}"/>
    <cellStyle name="输出 3 3 2 2 2 7" xfId="14271" xr:uid="{00000000-0005-0000-0000-0000FE570000}"/>
    <cellStyle name="输出 3 3 2 2 2 8" xfId="21063" xr:uid="{00000000-0005-0000-0000-0000FF570000}"/>
    <cellStyle name="输出 3 3 2 2 3" xfId="3355" xr:uid="{00000000-0005-0000-0000-000000580000}"/>
    <cellStyle name="输出 3 3 2 2 3 2" xfId="12024" xr:uid="{00000000-0005-0000-0000-000001580000}"/>
    <cellStyle name="输出 3 3 2 2 3 3" xfId="15609" xr:uid="{00000000-0005-0000-0000-000002580000}"/>
    <cellStyle name="输出 3 3 2 2 3 4" xfId="22366" xr:uid="{00000000-0005-0000-0000-000003580000}"/>
    <cellStyle name="输出 3 3 2 2 4" xfId="4945" xr:uid="{00000000-0005-0000-0000-000004580000}"/>
    <cellStyle name="输出 3 3 2 2 4 2" xfId="13189" xr:uid="{00000000-0005-0000-0000-000005580000}"/>
    <cellStyle name="输出 3 3 2 2 4 3" xfId="10922" xr:uid="{00000000-0005-0000-0000-000006580000}"/>
    <cellStyle name="输出 3 3 2 2 4 4" xfId="21710" xr:uid="{00000000-0005-0000-0000-000007580000}"/>
    <cellStyle name="输出 3 3 2 2 5" xfId="7286" xr:uid="{00000000-0005-0000-0000-000008580000}"/>
    <cellStyle name="输出 3 3 2 2 5 2" xfId="14734" xr:uid="{00000000-0005-0000-0000-000009580000}"/>
    <cellStyle name="输出 3 3 2 2 5 3" xfId="17260" xr:uid="{00000000-0005-0000-0000-00000A580000}"/>
    <cellStyle name="输出 3 3 2 2 5 4" xfId="22731" xr:uid="{00000000-0005-0000-0000-00000B580000}"/>
    <cellStyle name="输出 3 3 2 2 6" xfId="8963" xr:uid="{00000000-0005-0000-0000-00000C580000}"/>
    <cellStyle name="输出 3 3 2 2 6 2" xfId="15804" xr:uid="{00000000-0005-0000-0000-00000D580000}"/>
    <cellStyle name="输出 3 3 2 2 6 3" xfId="17929" xr:uid="{00000000-0005-0000-0000-00000E580000}"/>
    <cellStyle name="输出 3 3 2 2 6 4" xfId="18932" xr:uid="{00000000-0005-0000-0000-00000F580000}"/>
    <cellStyle name="输出 3 3 2 2 7" xfId="10701" xr:uid="{00000000-0005-0000-0000-000010580000}"/>
    <cellStyle name="输出 3 3 2 2 8" xfId="14102" xr:uid="{00000000-0005-0000-0000-000011580000}"/>
    <cellStyle name="输出 3 3 2 2 9" xfId="20509" xr:uid="{00000000-0005-0000-0000-000012580000}"/>
    <cellStyle name="输出 3 3 2 3" xfId="2582" xr:uid="{00000000-0005-0000-0000-000013580000}"/>
    <cellStyle name="输出 3 3 2 3 2" xfId="4141" xr:uid="{00000000-0005-0000-0000-000014580000}"/>
    <cellStyle name="输出 3 3 2 3 2 2" xfId="12545" xr:uid="{00000000-0005-0000-0000-000015580000}"/>
    <cellStyle name="输出 3 3 2 3 2 3" xfId="14843" xr:uid="{00000000-0005-0000-0000-000016580000}"/>
    <cellStyle name="输出 3 3 2 3 2 4" xfId="22323" xr:uid="{00000000-0005-0000-0000-000017580000}"/>
    <cellStyle name="输出 3 3 2 3 3" xfId="5731" xr:uid="{00000000-0005-0000-0000-000018580000}"/>
    <cellStyle name="输出 3 3 2 3 3 2" xfId="13737" xr:uid="{00000000-0005-0000-0000-000019580000}"/>
    <cellStyle name="输出 3 3 2 3 3 3" xfId="16797" xr:uid="{00000000-0005-0000-0000-00001A580000}"/>
    <cellStyle name="输出 3 3 2 3 3 4" xfId="19684" xr:uid="{00000000-0005-0000-0000-00001B580000}"/>
    <cellStyle name="输出 3 3 2 3 4" xfId="8436" xr:uid="{00000000-0005-0000-0000-00001C580000}"/>
    <cellStyle name="输出 3 3 2 3 4 2" xfId="15404" xr:uid="{00000000-0005-0000-0000-00001D580000}"/>
    <cellStyle name="输出 3 3 2 3 4 3" xfId="17571" xr:uid="{00000000-0005-0000-0000-00001E580000}"/>
    <cellStyle name="输出 3 3 2 3 4 4" xfId="20683" xr:uid="{00000000-0005-0000-0000-00001F580000}"/>
    <cellStyle name="输出 3 3 2 3 5" xfId="9265" xr:uid="{00000000-0005-0000-0000-000020580000}"/>
    <cellStyle name="输出 3 3 2 3 5 2" xfId="16076" xr:uid="{00000000-0005-0000-0000-000021580000}"/>
    <cellStyle name="输出 3 3 2 3 5 3" xfId="18167" xr:uid="{00000000-0005-0000-0000-000022580000}"/>
    <cellStyle name="输出 3 3 2 3 5 4" xfId="20257" xr:uid="{00000000-0005-0000-0000-000023580000}"/>
    <cellStyle name="输出 3 3 2 3 6" xfId="11396" xr:uid="{00000000-0005-0000-0000-000024580000}"/>
    <cellStyle name="输出 3 3 2 3 7" xfId="14264" xr:uid="{00000000-0005-0000-0000-000025580000}"/>
    <cellStyle name="输出 3 3 2 3 8" xfId="22185" xr:uid="{00000000-0005-0000-0000-000026580000}"/>
    <cellStyle name="输出 3 3 2 4" xfId="2953" xr:uid="{00000000-0005-0000-0000-000027580000}"/>
    <cellStyle name="输出 3 3 2 4 2" xfId="11690" xr:uid="{00000000-0005-0000-0000-000028580000}"/>
    <cellStyle name="输出 3 3 2 4 3" xfId="14228" xr:uid="{00000000-0005-0000-0000-000029580000}"/>
    <cellStyle name="输出 3 3 2 4 4" xfId="22675" xr:uid="{00000000-0005-0000-0000-00002A580000}"/>
    <cellStyle name="输出 3 3 2 5" xfId="4543" xr:uid="{00000000-0005-0000-0000-00002B580000}"/>
    <cellStyle name="输出 3 3 2 5 2" xfId="12857" xr:uid="{00000000-0005-0000-0000-00002C580000}"/>
    <cellStyle name="输出 3 3 2 5 3" xfId="13369" xr:uid="{00000000-0005-0000-0000-00002D580000}"/>
    <cellStyle name="输出 3 3 2 5 4" xfId="20448" xr:uid="{00000000-0005-0000-0000-00002E580000}"/>
    <cellStyle name="输出 3 3 2 6" xfId="6654" xr:uid="{00000000-0005-0000-0000-00002F580000}"/>
    <cellStyle name="输出 3 3 2 6 2" xfId="14306" xr:uid="{00000000-0005-0000-0000-000030580000}"/>
    <cellStyle name="输出 3 3 2 6 3" xfId="17044" xr:uid="{00000000-0005-0000-0000-000031580000}"/>
    <cellStyle name="输出 3 3 2 6 4" xfId="20393" xr:uid="{00000000-0005-0000-0000-000032580000}"/>
    <cellStyle name="输出 3 3 2 7" xfId="8823" xr:uid="{00000000-0005-0000-0000-000033580000}"/>
    <cellStyle name="输出 3 3 2 7 2" xfId="15664" xr:uid="{00000000-0005-0000-0000-000034580000}"/>
    <cellStyle name="输出 3 3 2 7 3" xfId="17836" xr:uid="{00000000-0005-0000-0000-000035580000}"/>
    <cellStyle name="输出 3 3 2 7 4" xfId="20691" xr:uid="{00000000-0005-0000-0000-000036580000}"/>
    <cellStyle name="输出 3 3 2 8" xfId="10266" xr:uid="{00000000-0005-0000-0000-000037580000}"/>
    <cellStyle name="输出 3 3 2 9" xfId="12571" xr:uid="{00000000-0005-0000-0000-000038580000}"/>
    <cellStyle name="输出 3 3 3" xfId="740" xr:uid="{00000000-0005-0000-0000-000039580000}"/>
    <cellStyle name="输出 3 3 3 10" xfId="20163" xr:uid="{00000000-0005-0000-0000-00003A580000}"/>
    <cellStyle name="输出 3 3 3 2" xfId="1370" xr:uid="{00000000-0005-0000-0000-00003B580000}"/>
    <cellStyle name="输出 3 3 3 2 2" xfId="2585" xr:uid="{00000000-0005-0000-0000-00003C580000}"/>
    <cellStyle name="输出 3 3 3 2 2 2" xfId="4144" xr:uid="{00000000-0005-0000-0000-00003D580000}"/>
    <cellStyle name="输出 3 3 3 2 2 2 2" xfId="12548" xr:uid="{00000000-0005-0000-0000-00003E580000}"/>
    <cellStyle name="输出 3 3 3 2 2 2 3" xfId="12239" xr:uid="{00000000-0005-0000-0000-00003F580000}"/>
    <cellStyle name="输出 3 3 3 2 2 2 4" xfId="19901" xr:uid="{00000000-0005-0000-0000-000040580000}"/>
    <cellStyle name="输出 3 3 3 2 2 3" xfId="5734" xr:uid="{00000000-0005-0000-0000-000041580000}"/>
    <cellStyle name="输出 3 3 3 2 2 3 2" xfId="13740" xr:uid="{00000000-0005-0000-0000-000042580000}"/>
    <cellStyle name="输出 3 3 3 2 2 3 3" xfId="16800" xr:uid="{00000000-0005-0000-0000-000043580000}"/>
    <cellStyle name="输出 3 3 3 2 2 3 4" xfId="19705" xr:uid="{00000000-0005-0000-0000-000044580000}"/>
    <cellStyle name="输出 3 3 3 2 2 4" xfId="8439" xr:uid="{00000000-0005-0000-0000-000045580000}"/>
    <cellStyle name="输出 3 3 3 2 2 4 2" xfId="15407" xr:uid="{00000000-0005-0000-0000-000046580000}"/>
    <cellStyle name="输出 3 3 3 2 2 4 3" xfId="17574" xr:uid="{00000000-0005-0000-0000-000047580000}"/>
    <cellStyle name="输出 3 3 3 2 2 4 4" xfId="20987" xr:uid="{00000000-0005-0000-0000-000048580000}"/>
    <cellStyle name="输出 3 3 3 2 2 5" xfId="9268" xr:uid="{00000000-0005-0000-0000-000049580000}"/>
    <cellStyle name="输出 3 3 3 2 2 5 2" xfId="16079" xr:uid="{00000000-0005-0000-0000-00004A580000}"/>
    <cellStyle name="输出 3 3 3 2 2 5 3" xfId="18170" xr:uid="{00000000-0005-0000-0000-00004B580000}"/>
    <cellStyle name="输出 3 3 3 2 2 5 4" xfId="21679" xr:uid="{00000000-0005-0000-0000-00004C580000}"/>
    <cellStyle name="输出 3 3 3 2 2 6" xfId="11399" xr:uid="{00000000-0005-0000-0000-00004D580000}"/>
    <cellStyle name="输出 3 3 3 2 2 7" xfId="10223" xr:uid="{00000000-0005-0000-0000-00004E580000}"/>
    <cellStyle name="输出 3 3 3 2 2 8" xfId="19756" xr:uid="{00000000-0005-0000-0000-00004F580000}"/>
    <cellStyle name="输出 3 3 3 2 3" xfId="3356" xr:uid="{00000000-0005-0000-0000-000050580000}"/>
    <cellStyle name="输出 3 3 3 2 3 2" xfId="12025" xr:uid="{00000000-0005-0000-0000-000051580000}"/>
    <cellStyle name="输出 3 3 3 2 3 3" xfId="11034" xr:uid="{00000000-0005-0000-0000-000052580000}"/>
    <cellStyle name="输出 3 3 3 2 3 4" xfId="21223" xr:uid="{00000000-0005-0000-0000-000053580000}"/>
    <cellStyle name="输出 3 3 3 2 4" xfId="4946" xr:uid="{00000000-0005-0000-0000-000054580000}"/>
    <cellStyle name="输出 3 3 3 2 4 2" xfId="13190" xr:uid="{00000000-0005-0000-0000-000055580000}"/>
    <cellStyle name="输出 3 3 3 2 4 3" xfId="10854" xr:uid="{00000000-0005-0000-0000-000056580000}"/>
    <cellStyle name="输出 3 3 3 2 4 4" xfId="22204" xr:uid="{00000000-0005-0000-0000-000057580000}"/>
    <cellStyle name="输出 3 3 3 2 5" xfId="7287" xr:uid="{00000000-0005-0000-0000-000058580000}"/>
    <cellStyle name="输出 3 3 3 2 5 2" xfId="14735" xr:uid="{00000000-0005-0000-0000-000059580000}"/>
    <cellStyle name="输出 3 3 3 2 5 3" xfId="17261" xr:uid="{00000000-0005-0000-0000-00005A580000}"/>
    <cellStyle name="输出 3 3 3 2 5 4" xfId="21010" xr:uid="{00000000-0005-0000-0000-00005B580000}"/>
    <cellStyle name="输出 3 3 3 2 6" xfId="8964" xr:uid="{00000000-0005-0000-0000-00005C580000}"/>
    <cellStyle name="输出 3 3 3 2 6 2" xfId="15805" xr:uid="{00000000-0005-0000-0000-00005D580000}"/>
    <cellStyle name="输出 3 3 3 2 6 3" xfId="17930" xr:uid="{00000000-0005-0000-0000-00005E580000}"/>
    <cellStyle name="输出 3 3 3 2 6 4" xfId="18845" xr:uid="{00000000-0005-0000-0000-00005F580000}"/>
    <cellStyle name="输出 3 3 3 2 7" xfId="10702" xr:uid="{00000000-0005-0000-0000-000060580000}"/>
    <cellStyle name="输出 3 3 3 2 8" xfId="14913" xr:uid="{00000000-0005-0000-0000-000061580000}"/>
    <cellStyle name="输出 3 3 3 2 9" xfId="19872" xr:uid="{00000000-0005-0000-0000-000062580000}"/>
    <cellStyle name="输出 3 3 3 3" xfId="2584" xr:uid="{00000000-0005-0000-0000-000063580000}"/>
    <cellStyle name="输出 3 3 3 3 2" xfId="4143" xr:uid="{00000000-0005-0000-0000-000064580000}"/>
    <cellStyle name="输出 3 3 3 3 2 2" xfId="12547" xr:uid="{00000000-0005-0000-0000-000065580000}"/>
    <cellStyle name="输出 3 3 3 3 2 3" xfId="13406" xr:uid="{00000000-0005-0000-0000-000066580000}"/>
    <cellStyle name="输出 3 3 3 3 2 4" xfId="20538" xr:uid="{00000000-0005-0000-0000-000067580000}"/>
    <cellStyle name="输出 3 3 3 3 3" xfId="5733" xr:uid="{00000000-0005-0000-0000-000068580000}"/>
    <cellStyle name="输出 3 3 3 3 3 2" xfId="13739" xr:uid="{00000000-0005-0000-0000-000069580000}"/>
    <cellStyle name="输出 3 3 3 3 3 3" xfId="16799" xr:uid="{00000000-0005-0000-0000-00006A580000}"/>
    <cellStyle name="输出 3 3 3 3 3 4" xfId="22136" xr:uid="{00000000-0005-0000-0000-00006B580000}"/>
    <cellStyle name="输出 3 3 3 3 4" xfId="8438" xr:uid="{00000000-0005-0000-0000-00006C580000}"/>
    <cellStyle name="输出 3 3 3 3 4 2" xfId="15406" xr:uid="{00000000-0005-0000-0000-00006D580000}"/>
    <cellStyle name="输出 3 3 3 3 4 3" xfId="17573" xr:uid="{00000000-0005-0000-0000-00006E580000}"/>
    <cellStyle name="输出 3 3 3 3 4 4" xfId="22068" xr:uid="{00000000-0005-0000-0000-00006F580000}"/>
    <cellStyle name="输出 3 3 3 3 5" xfId="9267" xr:uid="{00000000-0005-0000-0000-000070580000}"/>
    <cellStyle name="输出 3 3 3 3 5 2" xfId="16078" xr:uid="{00000000-0005-0000-0000-000071580000}"/>
    <cellStyle name="输出 3 3 3 3 5 3" xfId="18169" xr:uid="{00000000-0005-0000-0000-000072580000}"/>
    <cellStyle name="输出 3 3 3 3 5 4" xfId="19386" xr:uid="{00000000-0005-0000-0000-000073580000}"/>
    <cellStyle name="输出 3 3 3 3 6" xfId="11398" xr:uid="{00000000-0005-0000-0000-000074580000}"/>
    <cellStyle name="输出 3 3 3 3 7" xfId="10230" xr:uid="{00000000-0005-0000-0000-000075580000}"/>
    <cellStyle name="输出 3 3 3 3 8" xfId="20422" xr:uid="{00000000-0005-0000-0000-000076580000}"/>
    <cellStyle name="输出 3 3 3 4" xfId="2987" xr:uid="{00000000-0005-0000-0000-000077580000}"/>
    <cellStyle name="输出 3 3 3 4 2" xfId="11724" xr:uid="{00000000-0005-0000-0000-000078580000}"/>
    <cellStyle name="输出 3 3 3 4 3" xfId="14206" xr:uid="{00000000-0005-0000-0000-000079580000}"/>
    <cellStyle name="输出 3 3 3 4 4" xfId="20732" xr:uid="{00000000-0005-0000-0000-00007A580000}"/>
    <cellStyle name="输出 3 3 3 5" xfId="4577" xr:uid="{00000000-0005-0000-0000-00007B580000}"/>
    <cellStyle name="输出 3 3 3 5 2" xfId="12891" xr:uid="{00000000-0005-0000-0000-00007C580000}"/>
    <cellStyle name="输出 3 3 3 5 3" xfId="13365" xr:uid="{00000000-0005-0000-0000-00007D580000}"/>
    <cellStyle name="输出 3 3 3 5 4" xfId="19303" xr:uid="{00000000-0005-0000-0000-00007E580000}"/>
    <cellStyle name="输出 3 3 3 6" xfId="6697" xr:uid="{00000000-0005-0000-0000-00007F580000}"/>
    <cellStyle name="输出 3 3 3 6 2" xfId="14340" xr:uid="{00000000-0005-0000-0000-000080580000}"/>
    <cellStyle name="输出 3 3 3 6 3" xfId="17068" xr:uid="{00000000-0005-0000-0000-000081580000}"/>
    <cellStyle name="输出 3 3 3 6 4" xfId="21033" xr:uid="{00000000-0005-0000-0000-000082580000}"/>
    <cellStyle name="输出 3 3 3 7" xfId="8851" xr:uid="{00000000-0005-0000-0000-000083580000}"/>
    <cellStyle name="输出 3 3 3 7 2" xfId="15692" xr:uid="{00000000-0005-0000-0000-000084580000}"/>
    <cellStyle name="输出 3 3 3 7 3" xfId="17858" xr:uid="{00000000-0005-0000-0000-000085580000}"/>
    <cellStyle name="输出 3 3 3 7 4" xfId="22024" xr:uid="{00000000-0005-0000-0000-000086580000}"/>
    <cellStyle name="输出 3 3 3 8" xfId="10302" xr:uid="{00000000-0005-0000-0000-000087580000}"/>
    <cellStyle name="输出 3 3 3 9" xfId="12568" xr:uid="{00000000-0005-0000-0000-000088580000}"/>
    <cellStyle name="输出 3 3 4" xfId="1067" xr:uid="{00000000-0005-0000-0000-000089580000}"/>
    <cellStyle name="输出 3 3 4 10" xfId="22309" xr:uid="{00000000-0005-0000-0000-00008A580000}"/>
    <cellStyle name="输出 3 3 4 2" xfId="1371" xr:uid="{00000000-0005-0000-0000-00008B580000}"/>
    <cellStyle name="输出 3 3 4 2 2" xfId="2587" xr:uid="{00000000-0005-0000-0000-00008C580000}"/>
    <cellStyle name="输出 3 3 4 2 2 2" xfId="4146" xr:uid="{00000000-0005-0000-0000-00008D580000}"/>
    <cellStyle name="输出 3 3 4 2 2 2 2" xfId="12550" xr:uid="{00000000-0005-0000-0000-00008E580000}"/>
    <cellStyle name="输出 3 3 4 2 2 2 3" xfId="10814" xr:uid="{00000000-0005-0000-0000-00008F580000}"/>
    <cellStyle name="输出 3 3 4 2 2 2 4" xfId="22325" xr:uid="{00000000-0005-0000-0000-000090580000}"/>
    <cellStyle name="输出 3 3 4 2 2 3" xfId="5736" xr:uid="{00000000-0005-0000-0000-000091580000}"/>
    <cellStyle name="输出 3 3 4 2 2 3 2" xfId="13742" xr:uid="{00000000-0005-0000-0000-000092580000}"/>
    <cellStyle name="输出 3 3 4 2 2 3 3" xfId="16802" xr:uid="{00000000-0005-0000-0000-000093580000}"/>
    <cellStyle name="输出 3 3 4 2 2 3 4" xfId="18871" xr:uid="{00000000-0005-0000-0000-000094580000}"/>
    <cellStyle name="输出 3 3 4 2 2 4" xfId="8441" xr:uid="{00000000-0005-0000-0000-000095580000}"/>
    <cellStyle name="输出 3 3 4 2 2 4 2" xfId="15409" xr:uid="{00000000-0005-0000-0000-000096580000}"/>
    <cellStyle name="输出 3 3 4 2 2 4 3" xfId="17576" xr:uid="{00000000-0005-0000-0000-000097580000}"/>
    <cellStyle name="输出 3 3 4 2 2 4 4" xfId="19634" xr:uid="{00000000-0005-0000-0000-000098580000}"/>
    <cellStyle name="输出 3 3 4 2 2 5" xfId="9270" xr:uid="{00000000-0005-0000-0000-000099580000}"/>
    <cellStyle name="输出 3 3 4 2 2 5 2" xfId="16081" xr:uid="{00000000-0005-0000-0000-00009A580000}"/>
    <cellStyle name="输出 3 3 4 2 2 5 3" xfId="18172" xr:uid="{00000000-0005-0000-0000-00009B580000}"/>
    <cellStyle name="输出 3 3 4 2 2 5 4" xfId="20106" xr:uid="{00000000-0005-0000-0000-00009C580000}"/>
    <cellStyle name="输出 3 3 4 2 2 6" xfId="11401" xr:uid="{00000000-0005-0000-0000-00009D580000}"/>
    <cellStyle name="输出 3 3 4 2 2 7" xfId="14240" xr:uid="{00000000-0005-0000-0000-00009E580000}"/>
    <cellStyle name="输出 3 3 4 2 2 8" xfId="22465" xr:uid="{00000000-0005-0000-0000-00009F580000}"/>
    <cellStyle name="输出 3 3 4 2 3" xfId="3357" xr:uid="{00000000-0005-0000-0000-0000A0580000}"/>
    <cellStyle name="输出 3 3 4 2 3 2" xfId="12026" xr:uid="{00000000-0005-0000-0000-0000A1580000}"/>
    <cellStyle name="输出 3 3 4 2 3 3" xfId="10431" xr:uid="{00000000-0005-0000-0000-0000A2580000}"/>
    <cellStyle name="输出 3 3 4 2 3 4" xfId="20582" xr:uid="{00000000-0005-0000-0000-0000A3580000}"/>
    <cellStyle name="输出 3 3 4 2 4" xfId="4947" xr:uid="{00000000-0005-0000-0000-0000A4580000}"/>
    <cellStyle name="输出 3 3 4 2 4 2" xfId="13191" xr:uid="{00000000-0005-0000-0000-0000A5580000}"/>
    <cellStyle name="输出 3 3 4 2 4 3" xfId="14829" xr:uid="{00000000-0005-0000-0000-0000A6580000}"/>
    <cellStyle name="输出 3 3 4 2 4 4" xfId="21075" xr:uid="{00000000-0005-0000-0000-0000A7580000}"/>
    <cellStyle name="输出 3 3 4 2 5" xfId="7288" xr:uid="{00000000-0005-0000-0000-0000A8580000}"/>
    <cellStyle name="输出 3 3 4 2 5 2" xfId="14736" xr:uid="{00000000-0005-0000-0000-0000A9580000}"/>
    <cellStyle name="输出 3 3 4 2 5 3" xfId="17262" xr:uid="{00000000-0005-0000-0000-0000AA580000}"/>
    <cellStyle name="输出 3 3 4 2 5 4" xfId="22701" xr:uid="{00000000-0005-0000-0000-0000AB580000}"/>
    <cellStyle name="输出 3 3 4 2 6" xfId="8965" xr:uid="{00000000-0005-0000-0000-0000AC580000}"/>
    <cellStyle name="输出 3 3 4 2 6 2" xfId="15806" xr:uid="{00000000-0005-0000-0000-0000AD580000}"/>
    <cellStyle name="输出 3 3 4 2 6 3" xfId="17931" xr:uid="{00000000-0005-0000-0000-0000AE580000}"/>
    <cellStyle name="输出 3 3 4 2 6 4" xfId="21323" xr:uid="{00000000-0005-0000-0000-0000AF580000}"/>
    <cellStyle name="输出 3 3 4 2 7" xfId="10703" xr:uid="{00000000-0005-0000-0000-0000B0580000}"/>
    <cellStyle name="输出 3 3 4 2 8" xfId="15241" xr:uid="{00000000-0005-0000-0000-0000B1580000}"/>
    <cellStyle name="输出 3 3 4 2 9" xfId="21757" xr:uid="{00000000-0005-0000-0000-0000B2580000}"/>
    <cellStyle name="输出 3 3 4 3" xfId="2586" xr:uid="{00000000-0005-0000-0000-0000B3580000}"/>
    <cellStyle name="输出 3 3 4 3 2" xfId="4145" xr:uid="{00000000-0005-0000-0000-0000B4580000}"/>
    <cellStyle name="输出 3 3 4 3 2 2" xfId="12549" xr:uid="{00000000-0005-0000-0000-0000B5580000}"/>
    <cellStyle name="输出 3 3 4 3 2 3" xfId="10992" xr:uid="{00000000-0005-0000-0000-0000B6580000}"/>
    <cellStyle name="输出 3 3 4 3 2 4" xfId="21900" xr:uid="{00000000-0005-0000-0000-0000B7580000}"/>
    <cellStyle name="输出 3 3 4 3 3" xfId="5735" xr:uid="{00000000-0005-0000-0000-0000B8580000}"/>
    <cellStyle name="输出 3 3 4 3 3 2" xfId="13741" xr:uid="{00000000-0005-0000-0000-0000B9580000}"/>
    <cellStyle name="输出 3 3 4 3 3 3" xfId="16801" xr:uid="{00000000-0005-0000-0000-0000BA580000}"/>
    <cellStyle name="输出 3 3 4 3 3 4" xfId="19463" xr:uid="{00000000-0005-0000-0000-0000BB580000}"/>
    <cellStyle name="输出 3 3 4 3 4" xfId="8440" xr:uid="{00000000-0005-0000-0000-0000BC580000}"/>
    <cellStyle name="输出 3 3 4 3 4 2" xfId="15408" xr:uid="{00000000-0005-0000-0000-0000BD580000}"/>
    <cellStyle name="输出 3 3 4 3 4 3" xfId="17575" xr:uid="{00000000-0005-0000-0000-0000BE580000}"/>
    <cellStyle name="输出 3 3 4 3 4 4" xfId="20347" xr:uid="{00000000-0005-0000-0000-0000BF580000}"/>
    <cellStyle name="输出 3 3 4 3 5" xfId="9269" xr:uid="{00000000-0005-0000-0000-0000C0580000}"/>
    <cellStyle name="输出 3 3 4 3 5 2" xfId="16080" xr:uid="{00000000-0005-0000-0000-0000C1580000}"/>
    <cellStyle name="输出 3 3 4 3 5 3" xfId="18171" xr:uid="{00000000-0005-0000-0000-0000C2580000}"/>
    <cellStyle name="输出 3 3 4 3 5 4" xfId="20748" xr:uid="{00000000-0005-0000-0000-0000C3580000}"/>
    <cellStyle name="输出 3 3 4 3 6" xfId="11400" xr:uid="{00000000-0005-0000-0000-0000C4580000}"/>
    <cellStyle name="输出 3 3 4 3 7" xfId="14233" xr:uid="{00000000-0005-0000-0000-0000C5580000}"/>
    <cellStyle name="输出 3 3 4 3 8" xfId="19271" xr:uid="{00000000-0005-0000-0000-0000C6580000}"/>
    <cellStyle name="输出 3 3 4 4" xfId="3151" xr:uid="{00000000-0005-0000-0000-0000C7580000}"/>
    <cellStyle name="输出 3 3 4 4 2" xfId="11866" xr:uid="{00000000-0005-0000-0000-0000C8580000}"/>
    <cellStyle name="输出 3 3 4 4 3" xfId="9988" xr:uid="{00000000-0005-0000-0000-0000C9580000}"/>
    <cellStyle name="输出 3 3 4 4 4" xfId="20644" xr:uid="{00000000-0005-0000-0000-0000CA580000}"/>
    <cellStyle name="输出 3 3 4 5" xfId="4741" xr:uid="{00000000-0005-0000-0000-0000CB580000}"/>
    <cellStyle name="输出 3 3 4 5 2" xfId="13032" xr:uid="{00000000-0005-0000-0000-0000CC580000}"/>
    <cellStyle name="输出 3 3 4 5 3" xfId="14833" xr:uid="{00000000-0005-0000-0000-0000CD580000}"/>
    <cellStyle name="输出 3 3 4 5 4" xfId="19297" xr:uid="{00000000-0005-0000-0000-0000CE580000}"/>
    <cellStyle name="输出 3 3 4 6" xfId="6992" xr:uid="{00000000-0005-0000-0000-0000CF580000}"/>
    <cellStyle name="输出 3 3 4 6 2" xfId="14544" xr:uid="{00000000-0005-0000-0000-0000D0580000}"/>
    <cellStyle name="输出 3 3 4 6 3" xfId="17133" xr:uid="{00000000-0005-0000-0000-0000D1580000}"/>
    <cellStyle name="输出 3 3 4 6 4" xfId="19185" xr:uid="{00000000-0005-0000-0000-0000D2580000}"/>
    <cellStyle name="输出 3 3 4 7" xfId="8921" xr:uid="{00000000-0005-0000-0000-0000D3580000}"/>
    <cellStyle name="输出 3 3 4 7 2" xfId="15762" xr:uid="{00000000-0005-0000-0000-0000D4580000}"/>
    <cellStyle name="输出 3 3 4 7 3" xfId="17895" xr:uid="{00000000-0005-0000-0000-0000D5580000}"/>
    <cellStyle name="输出 3 3 4 7 4" xfId="19586" xr:uid="{00000000-0005-0000-0000-0000D6580000}"/>
    <cellStyle name="输出 3 3 4 8" xfId="10507" xr:uid="{00000000-0005-0000-0000-0000D7580000}"/>
    <cellStyle name="输出 3 3 4 9" xfId="11252" xr:uid="{00000000-0005-0000-0000-0000D8580000}"/>
    <cellStyle name="输出 3 3 5" xfId="1368" xr:uid="{00000000-0005-0000-0000-0000D9580000}"/>
    <cellStyle name="输出 3 3 5 2" xfId="2588" xr:uid="{00000000-0005-0000-0000-0000DA580000}"/>
    <cellStyle name="输出 3 3 5 2 2" xfId="4147" xr:uid="{00000000-0005-0000-0000-0000DB580000}"/>
    <cellStyle name="输出 3 3 5 2 2 2" xfId="12551" xr:uid="{00000000-0005-0000-0000-0000DC580000}"/>
    <cellStyle name="输出 3 3 5 2 2 3" xfId="14423" xr:uid="{00000000-0005-0000-0000-0000DD580000}"/>
    <cellStyle name="输出 3 3 5 2 2 4" xfId="21181" xr:uid="{00000000-0005-0000-0000-0000DE580000}"/>
    <cellStyle name="输出 3 3 5 2 3" xfId="5737" xr:uid="{00000000-0005-0000-0000-0000DF580000}"/>
    <cellStyle name="输出 3 3 5 2 3 2" xfId="13743" xr:uid="{00000000-0005-0000-0000-0000E0580000}"/>
    <cellStyle name="输出 3 3 5 2 3 3" xfId="16803" xr:uid="{00000000-0005-0000-0000-0000E1580000}"/>
    <cellStyle name="输出 3 3 5 2 3 4" xfId="21338" xr:uid="{00000000-0005-0000-0000-0000E2580000}"/>
    <cellStyle name="输出 3 3 5 2 4" xfId="8442" xr:uid="{00000000-0005-0000-0000-0000E3580000}"/>
    <cellStyle name="输出 3 3 5 2 4 2" xfId="15410" xr:uid="{00000000-0005-0000-0000-0000E4580000}"/>
    <cellStyle name="输出 3 3 5 2 4 3" xfId="17577" xr:uid="{00000000-0005-0000-0000-0000E5580000}"/>
    <cellStyle name="输出 3 3 5 2 4 4" xfId="19142" xr:uid="{00000000-0005-0000-0000-0000E6580000}"/>
    <cellStyle name="输出 3 3 5 2 5" xfId="9271" xr:uid="{00000000-0005-0000-0000-0000E7580000}"/>
    <cellStyle name="输出 3 3 5 2 5 2" xfId="16082" xr:uid="{00000000-0005-0000-0000-0000E8580000}"/>
    <cellStyle name="输出 3 3 5 2 5 3" xfId="18173" xr:uid="{00000000-0005-0000-0000-0000E9580000}"/>
    <cellStyle name="输出 3 3 5 2 5 4" xfId="21980" xr:uid="{00000000-0005-0000-0000-0000EA580000}"/>
    <cellStyle name="输出 3 3 5 2 6" xfId="11402" xr:uid="{00000000-0005-0000-0000-0000EB580000}"/>
    <cellStyle name="输出 3 3 5 2 7" xfId="10195" xr:uid="{00000000-0005-0000-0000-0000EC580000}"/>
    <cellStyle name="输出 3 3 5 2 8" xfId="21522" xr:uid="{00000000-0005-0000-0000-0000ED580000}"/>
    <cellStyle name="输出 3 3 5 3" xfId="3354" xr:uid="{00000000-0005-0000-0000-0000EE580000}"/>
    <cellStyle name="输出 3 3 5 3 2" xfId="12023" xr:uid="{00000000-0005-0000-0000-0000EF580000}"/>
    <cellStyle name="输出 3 3 5 3 3" xfId="15839" xr:uid="{00000000-0005-0000-0000-0000F0580000}"/>
    <cellStyle name="输出 3 3 5 3 4" xfId="22647" xr:uid="{00000000-0005-0000-0000-0000F1580000}"/>
    <cellStyle name="输出 3 3 5 4" xfId="4944" xr:uid="{00000000-0005-0000-0000-0000F2580000}"/>
    <cellStyle name="输出 3 3 5 4 2" xfId="13188" xr:uid="{00000000-0005-0000-0000-0000F3580000}"/>
    <cellStyle name="输出 3 3 5 4 3" xfId="12169" xr:uid="{00000000-0005-0000-0000-0000F4580000}"/>
    <cellStyle name="输出 3 3 5 4 4" xfId="19453" xr:uid="{00000000-0005-0000-0000-0000F5580000}"/>
    <cellStyle name="输出 3 3 5 5" xfId="7285" xr:uid="{00000000-0005-0000-0000-0000F6580000}"/>
    <cellStyle name="输出 3 3 5 5 2" xfId="14733" xr:uid="{00000000-0005-0000-0000-0000F7580000}"/>
    <cellStyle name="输出 3 3 5 5 3" xfId="17259" xr:uid="{00000000-0005-0000-0000-0000F8580000}"/>
    <cellStyle name="输出 3 3 5 5 4" xfId="22089" xr:uid="{00000000-0005-0000-0000-0000F9580000}"/>
    <cellStyle name="输出 3 3 5 6" xfId="8962" xr:uid="{00000000-0005-0000-0000-0000FA580000}"/>
    <cellStyle name="输出 3 3 5 6 2" xfId="15803" xr:uid="{00000000-0005-0000-0000-0000FB580000}"/>
    <cellStyle name="输出 3 3 5 6 3" xfId="17928" xr:uid="{00000000-0005-0000-0000-0000FC580000}"/>
    <cellStyle name="输出 3 3 5 6 4" xfId="19161" xr:uid="{00000000-0005-0000-0000-0000FD580000}"/>
    <cellStyle name="输出 3 3 5 7" xfId="10700" xr:uid="{00000000-0005-0000-0000-0000FE580000}"/>
    <cellStyle name="输出 3 3 5 8" xfId="10053" xr:uid="{00000000-0005-0000-0000-0000FF580000}"/>
    <cellStyle name="输出 3 3 5 9" xfId="21151" xr:uid="{00000000-0005-0000-0000-000000590000}"/>
    <cellStyle name="输出 3 3 6" xfId="2581" xr:uid="{00000000-0005-0000-0000-000001590000}"/>
    <cellStyle name="输出 3 3 6 2" xfId="4140" xr:uid="{00000000-0005-0000-0000-000002590000}"/>
    <cellStyle name="输出 3 3 6 2 2" xfId="12544" xr:uid="{00000000-0005-0000-0000-000003590000}"/>
    <cellStyle name="输出 3 3 6 2 3" xfId="10841" xr:uid="{00000000-0005-0000-0000-000004590000}"/>
    <cellStyle name="输出 3 3 6 2 4" xfId="21372" xr:uid="{00000000-0005-0000-0000-000005590000}"/>
    <cellStyle name="输出 3 3 6 3" xfId="5730" xr:uid="{00000000-0005-0000-0000-000006590000}"/>
    <cellStyle name="输出 3 3 6 3 2" xfId="13736" xr:uid="{00000000-0005-0000-0000-000007590000}"/>
    <cellStyle name="输出 3 3 6 3 3" xfId="16796" xr:uid="{00000000-0005-0000-0000-000008590000}"/>
    <cellStyle name="输出 3 3 6 3 4" xfId="19706" xr:uid="{00000000-0005-0000-0000-000009590000}"/>
    <cellStyle name="输出 3 3 6 4" xfId="8435" xr:uid="{00000000-0005-0000-0000-00000A590000}"/>
    <cellStyle name="输出 3 3 6 4 2" xfId="15403" xr:uid="{00000000-0005-0000-0000-00000B590000}"/>
    <cellStyle name="输出 3 3 6 4 3" xfId="17570" xr:uid="{00000000-0005-0000-0000-00000C590000}"/>
    <cellStyle name="输出 3 3 6 4 4" xfId="21584" xr:uid="{00000000-0005-0000-0000-00000D590000}"/>
    <cellStyle name="输出 3 3 6 5" xfId="9264" xr:uid="{00000000-0005-0000-0000-00000E590000}"/>
    <cellStyle name="输出 3 3 6 5 2" xfId="16075" xr:uid="{00000000-0005-0000-0000-00000F590000}"/>
    <cellStyle name="输出 3 3 6 5 3" xfId="18166" xr:uid="{00000000-0005-0000-0000-000010590000}"/>
    <cellStyle name="输出 3 3 6 5 4" xfId="20900" xr:uid="{00000000-0005-0000-0000-000011590000}"/>
    <cellStyle name="输出 3 3 6 6" xfId="11395" xr:uid="{00000000-0005-0000-0000-000012590000}"/>
    <cellStyle name="输出 3 3 6 7" xfId="10255" xr:uid="{00000000-0005-0000-0000-000013590000}"/>
    <cellStyle name="输出 3 3 6 8" xfId="22598" xr:uid="{00000000-0005-0000-0000-000014590000}"/>
    <cellStyle name="输出 3 3 7" xfId="2905" xr:uid="{00000000-0005-0000-0000-000015590000}"/>
    <cellStyle name="输出 3 3 7 2" xfId="11642" xr:uid="{00000000-0005-0000-0000-000016590000}"/>
    <cellStyle name="输出 3 3 7 3" xfId="12348" xr:uid="{00000000-0005-0000-0000-000017590000}"/>
    <cellStyle name="输出 3 3 7 4" xfId="20118" xr:uid="{00000000-0005-0000-0000-000018590000}"/>
    <cellStyle name="输出 3 3 8" xfId="4495" xr:uid="{00000000-0005-0000-0000-000019590000}"/>
    <cellStyle name="输出 3 3 8 2" xfId="12810" xr:uid="{00000000-0005-0000-0000-00001A590000}"/>
    <cellStyle name="输出 3 3 8 3" xfId="14876" xr:uid="{00000000-0005-0000-0000-00001B590000}"/>
    <cellStyle name="输出 3 3 8 4" xfId="20458" xr:uid="{00000000-0005-0000-0000-00001C590000}"/>
    <cellStyle name="输出 3 3 9" xfId="6584" xr:uid="{00000000-0005-0000-0000-00001D590000}"/>
    <cellStyle name="输出 3 3 9 2" xfId="14251" xr:uid="{00000000-0005-0000-0000-00001E590000}"/>
    <cellStyle name="输出 3 3 9 3" xfId="17006" xr:uid="{00000000-0005-0000-0000-00001F590000}"/>
    <cellStyle name="输出 3 3 9 4" xfId="22112" xr:uid="{00000000-0005-0000-0000-000020590000}"/>
    <cellStyle name="输出 3 4" xfId="663" xr:uid="{00000000-0005-0000-0000-000021590000}"/>
    <cellStyle name="输出 3 4 10" xfId="22634" xr:uid="{00000000-0005-0000-0000-000022590000}"/>
    <cellStyle name="输出 3 4 2" xfId="1372" xr:uid="{00000000-0005-0000-0000-000023590000}"/>
    <cellStyle name="输出 3 4 2 2" xfId="2590" xr:uid="{00000000-0005-0000-0000-000024590000}"/>
    <cellStyle name="输出 3 4 2 2 2" xfId="4149" xr:uid="{00000000-0005-0000-0000-000025590000}"/>
    <cellStyle name="输出 3 4 2 2 2 2" xfId="12553" xr:uid="{00000000-0005-0000-0000-000026590000}"/>
    <cellStyle name="输出 3 4 2 2 2 3" xfId="11790" xr:uid="{00000000-0005-0000-0000-000027590000}"/>
    <cellStyle name="输出 3 4 2 2 2 4" xfId="19903" xr:uid="{00000000-0005-0000-0000-000028590000}"/>
    <cellStyle name="输出 3 4 2 2 3" xfId="5739" xr:uid="{00000000-0005-0000-0000-000029590000}"/>
    <cellStyle name="输出 3 4 2 2 3 2" xfId="13745" xr:uid="{00000000-0005-0000-0000-00002A590000}"/>
    <cellStyle name="输出 3 4 2 2 3 3" xfId="16805" xr:uid="{00000000-0005-0000-0000-00002B590000}"/>
    <cellStyle name="输出 3 4 2 2 3 4" xfId="22135" xr:uid="{00000000-0005-0000-0000-00002C590000}"/>
    <cellStyle name="输出 3 4 2 2 4" xfId="8444" xr:uid="{00000000-0005-0000-0000-00002D590000}"/>
    <cellStyle name="输出 3 4 2 2 4 2" xfId="15412" xr:uid="{00000000-0005-0000-0000-00002E590000}"/>
    <cellStyle name="输出 3 4 2 2 4 3" xfId="17579" xr:uid="{00000000-0005-0000-0000-00002F590000}"/>
    <cellStyle name="输出 3 4 2 2 4 4" xfId="18856" xr:uid="{00000000-0005-0000-0000-000030590000}"/>
    <cellStyle name="输出 3 4 2 2 5" xfId="9273" xr:uid="{00000000-0005-0000-0000-000031590000}"/>
    <cellStyle name="输出 3 4 2 2 5 2" xfId="16084" xr:uid="{00000000-0005-0000-0000-000032590000}"/>
    <cellStyle name="输出 3 4 2 2 5 3" xfId="18175" xr:uid="{00000000-0005-0000-0000-000033590000}"/>
    <cellStyle name="输出 3 4 2 2 5 4" xfId="20256" xr:uid="{00000000-0005-0000-0000-000034590000}"/>
    <cellStyle name="输出 3 4 2 2 6" xfId="11404" xr:uid="{00000000-0005-0000-0000-000035590000}"/>
    <cellStyle name="输出 3 4 2 2 7" xfId="14222" xr:uid="{00000000-0005-0000-0000-000036590000}"/>
    <cellStyle name="输出 3 4 2 2 8" xfId="20004" xr:uid="{00000000-0005-0000-0000-000037590000}"/>
    <cellStyle name="输出 3 4 2 3" xfId="3358" xr:uid="{00000000-0005-0000-0000-000038590000}"/>
    <cellStyle name="输出 3 4 2 3 2" xfId="12027" xr:uid="{00000000-0005-0000-0000-000039590000}"/>
    <cellStyle name="输出 3 4 2 3 3" xfId="10295" xr:uid="{00000000-0005-0000-0000-00003A590000}"/>
    <cellStyle name="输出 3 4 2 3 4" xfId="19945" xr:uid="{00000000-0005-0000-0000-00003B590000}"/>
    <cellStyle name="输出 3 4 2 4" xfId="4948" xr:uid="{00000000-0005-0000-0000-00003C590000}"/>
    <cellStyle name="输出 3 4 2 4 2" xfId="13192" xr:uid="{00000000-0005-0000-0000-00003D590000}"/>
    <cellStyle name="输出 3 4 2 4 3" xfId="14945" xr:uid="{00000000-0005-0000-0000-00003E590000}"/>
    <cellStyle name="输出 3 4 2 4 4" xfId="20435" xr:uid="{00000000-0005-0000-0000-00003F590000}"/>
    <cellStyle name="输出 3 4 2 5" xfId="7289" xr:uid="{00000000-0005-0000-0000-000040590000}"/>
    <cellStyle name="输出 3 4 2 5 2" xfId="14737" xr:uid="{00000000-0005-0000-0000-000041590000}"/>
    <cellStyle name="输出 3 4 2 5 3" xfId="17263" xr:uid="{00000000-0005-0000-0000-000042590000}"/>
    <cellStyle name="输出 3 4 2 5 4" xfId="20369" xr:uid="{00000000-0005-0000-0000-000043590000}"/>
    <cellStyle name="输出 3 4 2 6" xfId="8966" xr:uid="{00000000-0005-0000-0000-000044590000}"/>
    <cellStyle name="输出 3 4 2 6 2" xfId="15807" xr:uid="{00000000-0005-0000-0000-000045590000}"/>
    <cellStyle name="输出 3 4 2 6 3" xfId="17932" xr:uid="{00000000-0005-0000-0000-000046590000}"/>
    <cellStyle name="输出 3 4 2 6 4" xfId="22012" xr:uid="{00000000-0005-0000-0000-000047590000}"/>
    <cellStyle name="输出 3 4 2 7" xfId="10704" xr:uid="{00000000-0005-0000-0000-000048590000}"/>
    <cellStyle name="输出 3 4 2 8" xfId="11233" xr:uid="{00000000-0005-0000-0000-000049590000}"/>
    <cellStyle name="输出 3 4 2 9" xfId="20798" xr:uid="{00000000-0005-0000-0000-00004A590000}"/>
    <cellStyle name="输出 3 4 3" xfId="2589" xr:uid="{00000000-0005-0000-0000-00004B590000}"/>
    <cellStyle name="输出 3 4 3 2" xfId="4148" xr:uid="{00000000-0005-0000-0000-00004C590000}"/>
    <cellStyle name="输出 3 4 3 2 2" xfId="12552" xr:uid="{00000000-0005-0000-0000-00004D590000}"/>
    <cellStyle name="输出 3 4 3 2 3" xfId="12958" xr:uid="{00000000-0005-0000-0000-00004E590000}"/>
    <cellStyle name="输出 3 4 3 2 4" xfId="20540" xr:uid="{00000000-0005-0000-0000-00004F590000}"/>
    <cellStyle name="输出 3 4 3 3" xfId="5738" xr:uid="{00000000-0005-0000-0000-000050590000}"/>
    <cellStyle name="输出 3 4 3 3 2" xfId="13744" xr:uid="{00000000-0005-0000-0000-000051590000}"/>
    <cellStyle name="输出 3 4 3 3 3" xfId="16804" xr:uid="{00000000-0005-0000-0000-000052590000}"/>
    <cellStyle name="输出 3 4 3 3 4" xfId="21930" xr:uid="{00000000-0005-0000-0000-000053590000}"/>
    <cellStyle name="输出 3 4 3 4" xfId="8443" xr:uid="{00000000-0005-0000-0000-000054590000}"/>
    <cellStyle name="输出 3 4 3 4 2" xfId="15411" xr:uid="{00000000-0005-0000-0000-000055590000}"/>
    <cellStyle name="输出 3 4 3 4 3" xfId="17578" xr:uid="{00000000-0005-0000-0000-000056590000}"/>
    <cellStyle name="输出 3 4 3 4 4" xfId="18942" xr:uid="{00000000-0005-0000-0000-000057590000}"/>
    <cellStyle name="输出 3 4 3 5" xfId="9272" xr:uid="{00000000-0005-0000-0000-000058590000}"/>
    <cellStyle name="输出 3 4 3 5 2" xfId="16083" xr:uid="{00000000-0005-0000-0000-000059590000}"/>
    <cellStyle name="输出 3 4 3 5 3" xfId="18174" xr:uid="{00000000-0005-0000-0000-00005A590000}"/>
    <cellStyle name="输出 3 4 3 5 4" xfId="20899" xr:uid="{00000000-0005-0000-0000-00005B590000}"/>
    <cellStyle name="输出 3 4 3 6" xfId="11403" xr:uid="{00000000-0005-0000-0000-00005C590000}"/>
    <cellStyle name="输出 3 4 3 7" xfId="10190" xr:uid="{00000000-0005-0000-0000-00005D590000}"/>
    <cellStyle name="输出 3 4 3 8" xfId="20641" xr:uid="{00000000-0005-0000-0000-00005E590000}"/>
    <cellStyle name="输出 3 4 4" xfId="2930" xr:uid="{00000000-0005-0000-0000-00005F590000}"/>
    <cellStyle name="输出 3 4 4 2" xfId="11667" xr:uid="{00000000-0005-0000-0000-000060590000}"/>
    <cellStyle name="输出 3 4 4 3" xfId="14235" xr:uid="{00000000-0005-0000-0000-000061590000}"/>
    <cellStyle name="输出 3 4 4 4" xfId="19112" xr:uid="{00000000-0005-0000-0000-000062590000}"/>
    <cellStyle name="输出 3 4 5" xfId="4520" xr:uid="{00000000-0005-0000-0000-000063590000}"/>
    <cellStyle name="输出 3 4 5 2" xfId="12834" xr:uid="{00000000-0005-0000-0000-000064590000}"/>
    <cellStyle name="输出 3 4 5 3" xfId="14444" xr:uid="{00000000-0005-0000-0000-000065590000}"/>
    <cellStyle name="输出 3 4 5 4" xfId="22240" xr:uid="{00000000-0005-0000-0000-000066590000}"/>
    <cellStyle name="输出 3 4 6" xfId="6628" xr:uid="{00000000-0005-0000-0000-000067590000}"/>
    <cellStyle name="输出 3 4 6 2" xfId="14283" xr:uid="{00000000-0005-0000-0000-000068590000}"/>
    <cellStyle name="输出 3 4 6 3" xfId="17025" xr:uid="{00000000-0005-0000-0000-000069590000}"/>
    <cellStyle name="输出 3 4 6 4" xfId="22111" xr:uid="{00000000-0005-0000-0000-00006A590000}"/>
    <cellStyle name="输出 3 4 7" xfId="8800" xr:uid="{00000000-0005-0000-0000-00006B590000}"/>
    <cellStyle name="输出 3 4 7 2" xfId="15642" xr:uid="{00000000-0005-0000-0000-00006C590000}"/>
    <cellStyle name="输出 3 4 7 3" xfId="17816" xr:uid="{00000000-0005-0000-0000-00006D590000}"/>
    <cellStyle name="输出 3 4 7 4" xfId="20310" xr:uid="{00000000-0005-0000-0000-00006E590000}"/>
    <cellStyle name="输出 3 4 8" xfId="10242" xr:uid="{00000000-0005-0000-0000-00006F590000}"/>
    <cellStyle name="输出 3 4 9" xfId="14145" xr:uid="{00000000-0005-0000-0000-000070590000}"/>
    <cellStyle name="输出 3 5" xfId="721" xr:uid="{00000000-0005-0000-0000-000071590000}"/>
    <cellStyle name="输出 3 5 10" xfId="22630" xr:uid="{00000000-0005-0000-0000-000072590000}"/>
    <cellStyle name="输出 3 5 2" xfId="1373" xr:uid="{00000000-0005-0000-0000-000073590000}"/>
    <cellStyle name="输出 3 5 2 2" xfId="2592" xr:uid="{00000000-0005-0000-0000-000074590000}"/>
    <cellStyle name="输出 3 5 2 2 2" xfId="4151" xr:uid="{00000000-0005-0000-0000-000075590000}"/>
    <cellStyle name="输出 3 5 2 2 2 2" xfId="12555" xr:uid="{00000000-0005-0000-0000-000076590000}"/>
    <cellStyle name="输出 3 5 2 2 2 3" xfId="13405" xr:uid="{00000000-0005-0000-0000-000077590000}"/>
    <cellStyle name="输出 3 5 2 2 2 4" xfId="21833" xr:uid="{00000000-0005-0000-0000-000078590000}"/>
    <cellStyle name="输出 3 5 2 2 3" xfId="5741" xr:uid="{00000000-0005-0000-0000-000079590000}"/>
    <cellStyle name="输出 3 5 2 2 3 2" xfId="13747" xr:uid="{00000000-0005-0000-0000-00007A590000}"/>
    <cellStyle name="输出 3 5 2 2 3 3" xfId="16807" xr:uid="{00000000-0005-0000-0000-00007B590000}"/>
    <cellStyle name="输出 3 5 2 2 3 4" xfId="19494" xr:uid="{00000000-0005-0000-0000-00007C590000}"/>
    <cellStyle name="输出 3 5 2 2 4" xfId="8446" xr:uid="{00000000-0005-0000-0000-00007D590000}"/>
    <cellStyle name="输出 3 5 2 2 4 2" xfId="15414" xr:uid="{00000000-0005-0000-0000-00007E590000}"/>
    <cellStyle name="输出 3 5 2 2 4 3" xfId="17581" xr:uid="{00000000-0005-0000-0000-00007F590000}"/>
    <cellStyle name="输出 3 5 2 2 4 4" xfId="22064" xr:uid="{00000000-0005-0000-0000-000080590000}"/>
    <cellStyle name="输出 3 5 2 2 5" xfId="9275" xr:uid="{00000000-0005-0000-0000-000081590000}"/>
    <cellStyle name="输出 3 5 2 2 5 2" xfId="16086" xr:uid="{00000000-0005-0000-0000-000082590000}"/>
    <cellStyle name="输出 3 5 2 2 5 3" xfId="18177" xr:uid="{00000000-0005-0000-0000-000083590000}"/>
    <cellStyle name="输出 3 5 2 2 5 4" xfId="19246" xr:uid="{00000000-0005-0000-0000-000084590000}"/>
    <cellStyle name="输出 3 5 2 2 6" xfId="11406" xr:uid="{00000000-0005-0000-0000-000085590000}"/>
    <cellStyle name="输出 3 5 2 2 7" xfId="14225" xr:uid="{00000000-0005-0000-0000-000086590000}"/>
    <cellStyle name="输出 3 5 2 2 8" xfId="22184" xr:uid="{00000000-0005-0000-0000-000087590000}"/>
    <cellStyle name="输出 3 5 2 3" xfId="3359" xr:uid="{00000000-0005-0000-0000-000088590000}"/>
    <cellStyle name="输出 3 5 2 3 2" xfId="12028" xr:uid="{00000000-0005-0000-0000-000089590000}"/>
    <cellStyle name="输出 3 5 2 3 3" xfId="15657" xr:uid="{00000000-0005-0000-0000-00008A590000}"/>
    <cellStyle name="输出 3 5 2 3 4" xfId="21787" xr:uid="{00000000-0005-0000-0000-00008B590000}"/>
    <cellStyle name="输出 3 5 2 4" xfId="4949" xr:uid="{00000000-0005-0000-0000-00008C590000}"/>
    <cellStyle name="输出 3 5 2 4 2" xfId="13193" xr:uid="{00000000-0005-0000-0000-00008D590000}"/>
    <cellStyle name="输出 3 5 2 4 3" xfId="13334" xr:uid="{00000000-0005-0000-0000-00008E590000}"/>
    <cellStyle name="输出 3 5 2 4 4" xfId="19778" xr:uid="{00000000-0005-0000-0000-00008F590000}"/>
    <cellStyle name="输出 3 5 2 5" xfId="7290" xr:uid="{00000000-0005-0000-0000-000090590000}"/>
    <cellStyle name="输出 3 5 2 5 2" xfId="14738" xr:uid="{00000000-0005-0000-0000-000091590000}"/>
    <cellStyle name="输出 3 5 2 5 3" xfId="17264" xr:uid="{00000000-0005-0000-0000-000092590000}"/>
    <cellStyle name="输出 3 5 2 5 4" xfId="19657" xr:uid="{00000000-0005-0000-0000-000093590000}"/>
    <cellStyle name="输出 3 5 2 6" xfId="8967" xr:uid="{00000000-0005-0000-0000-000094590000}"/>
    <cellStyle name="输出 3 5 2 6 2" xfId="15808" xr:uid="{00000000-0005-0000-0000-000095590000}"/>
    <cellStyle name="输出 3 5 2 6 3" xfId="17933" xr:uid="{00000000-0005-0000-0000-000096590000}"/>
    <cellStyle name="输出 3 5 2 6 4" xfId="20932" xr:uid="{00000000-0005-0000-0000-000097590000}"/>
    <cellStyle name="输出 3 5 2 7" xfId="10705" xr:uid="{00000000-0005-0000-0000-000098590000}"/>
    <cellStyle name="输出 3 5 2 8" xfId="10885" xr:uid="{00000000-0005-0000-0000-000099590000}"/>
    <cellStyle name="输出 3 5 2 9" xfId="20154" xr:uid="{00000000-0005-0000-0000-00009A590000}"/>
    <cellStyle name="输出 3 5 3" xfId="2591" xr:uid="{00000000-0005-0000-0000-00009B590000}"/>
    <cellStyle name="输出 3 5 3 2" xfId="4150" xr:uid="{00000000-0005-0000-0000-00009C590000}"/>
    <cellStyle name="输出 3 5 3 2 2" xfId="12554" xr:uid="{00000000-0005-0000-0000-00009D590000}"/>
    <cellStyle name="输出 3 5 3 2 3" xfId="15020" xr:uid="{00000000-0005-0000-0000-00009E590000}"/>
    <cellStyle name="输出 3 5 3 2 4" xfId="19465" xr:uid="{00000000-0005-0000-0000-00009F590000}"/>
    <cellStyle name="输出 3 5 3 3" xfId="5740" xr:uid="{00000000-0005-0000-0000-0000A0590000}"/>
    <cellStyle name="输出 3 5 3 3 2" xfId="13746" xr:uid="{00000000-0005-0000-0000-0000A1590000}"/>
    <cellStyle name="输出 3 5 3 3 3" xfId="16806" xr:uid="{00000000-0005-0000-0000-0000A2590000}"/>
    <cellStyle name="输出 3 5 3 3 4" xfId="19704" xr:uid="{00000000-0005-0000-0000-0000A3590000}"/>
    <cellStyle name="输出 3 5 3 4" xfId="8445" xr:uid="{00000000-0005-0000-0000-0000A4590000}"/>
    <cellStyle name="输出 3 5 3 4 2" xfId="15413" xr:uid="{00000000-0005-0000-0000-0000A5590000}"/>
    <cellStyle name="输出 3 5 3 4 3" xfId="17580" xr:uid="{00000000-0005-0000-0000-0000A6590000}"/>
    <cellStyle name="输出 3 5 3 4 4" xfId="21331" xr:uid="{00000000-0005-0000-0000-0000A7590000}"/>
    <cellStyle name="输出 3 5 3 5" xfId="9274" xr:uid="{00000000-0005-0000-0000-0000A8590000}"/>
    <cellStyle name="输出 3 5 3 5 2" xfId="16085" xr:uid="{00000000-0005-0000-0000-0000A9590000}"/>
    <cellStyle name="输出 3 5 3 5 3" xfId="18176" xr:uid="{00000000-0005-0000-0000-0000AA590000}"/>
    <cellStyle name="输出 3 5 3 5 4" xfId="19545" xr:uid="{00000000-0005-0000-0000-0000AB590000}"/>
    <cellStyle name="输出 3 5 3 6" xfId="11405" xr:uid="{00000000-0005-0000-0000-0000AC590000}"/>
    <cellStyle name="输出 3 5 3 7" xfId="10171" xr:uid="{00000000-0005-0000-0000-0000AD590000}"/>
    <cellStyle name="输出 3 5 3 8" xfId="22597" xr:uid="{00000000-0005-0000-0000-0000AE590000}"/>
    <cellStyle name="输出 3 5 4" xfId="2974" xr:uid="{00000000-0005-0000-0000-0000AF590000}"/>
    <cellStyle name="输出 3 5 4 2" xfId="11711" xr:uid="{00000000-0005-0000-0000-0000B0590000}"/>
    <cellStyle name="输出 3 5 4 3" xfId="15131" xr:uid="{00000000-0005-0000-0000-0000B1590000}"/>
    <cellStyle name="输出 3 5 4 4" xfId="21246" xr:uid="{00000000-0005-0000-0000-0000B2590000}"/>
    <cellStyle name="输出 3 5 5" xfId="4564" xr:uid="{00000000-0005-0000-0000-0000B3590000}"/>
    <cellStyle name="输出 3 5 5 2" xfId="12878" xr:uid="{00000000-0005-0000-0000-0000B4590000}"/>
    <cellStyle name="输出 3 5 5 3" xfId="13367" xr:uid="{00000000-0005-0000-0000-0000B5590000}"/>
    <cellStyle name="输出 3 5 5 4" xfId="19302" xr:uid="{00000000-0005-0000-0000-0000B6590000}"/>
    <cellStyle name="输出 3 5 6" xfId="6681" xr:uid="{00000000-0005-0000-0000-0000B7590000}"/>
    <cellStyle name="输出 3 5 6 2" xfId="14327" xr:uid="{00000000-0005-0000-0000-0000B8590000}"/>
    <cellStyle name="输出 3 5 6 3" xfId="17059" xr:uid="{00000000-0005-0000-0000-0000B9590000}"/>
    <cellStyle name="输出 3 5 6 4" xfId="20653" xr:uid="{00000000-0005-0000-0000-0000BA590000}"/>
    <cellStyle name="输出 3 5 7" xfId="8842" xr:uid="{00000000-0005-0000-0000-0000BB590000}"/>
    <cellStyle name="输出 3 5 7 2" xfId="15683" xr:uid="{00000000-0005-0000-0000-0000BC590000}"/>
    <cellStyle name="输出 3 5 7 3" xfId="17852" xr:uid="{00000000-0005-0000-0000-0000BD590000}"/>
    <cellStyle name="输出 3 5 7 4" xfId="19168" xr:uid="{00000000-0005-0000-0000-0000BE590000}"/>
    <cellStyle name="输出 3 5 8" xfId="10287" xr:uid="{00000000-0005-0000-0000-0000BF590000}"/>
    <cellStyle name="输出 3 5 9" xfId="12566" xr:uid="{00000000-0005-0000-0000-0000C0590000}"/>
    <cellStyle name="输出 3 6" xfId="874" xr:uid="{00000000-0005-0000-0000-0000C1590000}"/>
    <cellStyle name="输出 3 6 10" xfId="20844" xr:uid="{00000000-0005-0000-0000-0000C2590000}"/>
    <cellStyle name="输出 3 6 2" xfId="1374" xr:uid="{00000000-0005-0000-0000-0000C3590000}"/>
    <cellStyle name="输出 3 6 2 2" xfId="2594" xr:uid="{00000000-0005-0000-0000-0000C4590000}"/>
    <cellStyle name="输出 3 6 2 2 2" xfId="4153" xr:uid="{00000000-0005-0000-0000-0000C5590000}"/>
    <cellStyle name="输出 3 6 2 2 2 2" xfId="12557" xr:uid="{00000000-0005-0000-0000-0000C6590000}"/>
    <cellStyle name="输出 3 6 2 2 2 3" xfId="10991" xr:uid="{00000000-0005-0000-0000-0000C7590000}"/>
    <cellStyle name="输出 3 6 2 2 2 4" xfId="21180" xr:uid="{00000000-0005-0000-0000-0000C8590000}"/>
    <cellStyle name="输出 3 6 2 2 3" xfId="5743" xr:uid="{00000000-0005-0000-0000-0000C9590000}"/>
    <cellStyle name="输出 3 6 2 2 3 2" xfId="13749" xr:uid="{00000000-0005-0000-0000-0000CA590000}"/>
    <cellStyle name="输出 3 6 2 2 3 3" xfId="16809" xr:uid="{00000000-0005-0000-0000-0000CB590000}"/>
    <cellStyle name="输出 3 6 2 2 3 4" xfId="22134" xr:uid="{00000000-0005-0000-0000-0000CC590000}"/>
    <cellStyle name="输出 3 6 2 2 4" xfId="8448" xr:uid="{00000000-0005-0000-0000-0000CD590000}"/>
    <cellStyle name="输出 3 6 2 2 4 2" xfId="15416" xr:uid="{00000000-0005-0000-0000-0000CE590000}"/>
    <cellStyle name="输出 3 6 2 2 4 3" xfId="17583" xr:uid="{00000000-0005-0000-0000-0000CF590000}"/>
    <cellStyle name="输出 3 6 2 2 4 4" xfId="20344" xr:uid="{00000000-0005-0000-0000-0000D0590000}"/>
    <cellStyle name="输出 3 6 2 2 5" xfId="9277" xr:uid="{00000000-0005-0000-0000-0000D1590000}"/>
    <cellStyle name="输出 3 6 2 2 5 2" xfId="16088" xr:uid="{00000000-0005-0000-0000-0000D2590000}"/>
    <cellStyle name="输出 3 6 2 2 5 3" xfId="18179" xr:uid="{00000000-0005-0000-0000-0000D3590000}"/>
    <cellStyle name="输出 3 6 2 2 5 4" xfId="21978" xr:uid="{00000000-0005-0000-0000-0000D4590000}"/>
    <cellStyle name="输出 3 6 2 2 6" xfId="11408" xr:uid="{00000000-0005-0000-0000-0000D5590000}"/>
    <cellStyle name="输出 3 6 2 2 7" xfId="14492" xr:uid="{00000000-0005-0000-0000-0000D6590000}"/>
    <cellStyle name="输出 3 6 2 2 8" xfId="20421" xr:uid="{00000000-0005-0000-0000-0000D7590000}"/>
    <cellStyle name="输出 3 6 2 3" xfId="3360" xr:uid="{00000000-0005-0000-0000-0000D8590000}"/>
    <cellStyle name="输出 3 6 2 3 2" xfId="12029" xr:uid="{00000000-0005-0000-0000-0000D9590000}"/>
    <cellStyle name="输出 3 6 2 3 3" xfId="15837" xr:uid="{00000000-0005-0000-0000-0000DA590000}"/>
    <cellStyle name="输出 3 6 2 3 4" xfId="20830" xr:uid="{00000000-0005-0000-0000-0000DB590000}"/>
    <cellStyle name="输出 3 6 2 4" xfId="4950" xr:uid="{00000000-0005-0000-0000-0000DC590000}"/>
    <cellStyle name="输出 3 6 2 4 2" xfId="13194" xr:uid="{00000000-0005-0000-0000-0000DD590000}"/>
    <cellStyle name="输出 3 6 2 4 3" xfId="12168" xr:uid="{00000000-0005-0000-0000-0000DE590000}"/>
    <cellStyle name="输出 3 6 2 4 4" xfId="19277" xr:uid="{00000000-0005-0000-0000-0000DF590000}"/>
    <cellStyle name="输出 3 6 2 5" xfId="7291" xr:uid="{00000000-0005-0000-0000-0000E0590000}"/>
    <cellStyle name="输出 3 6 2 5 2" xfId="14739" xr:uid="{00000000-0005-0000-0000-0000E1590000}"/>
    <cellStyle name="输出 3 6 2 5 3" xfId="17265" xr:uid="{00000000-0005-0000-0000-0000E2590000}"/>
    <cellStyle name="输出 3 6 2 5 4" xfId="22486" xr:uid="{00000000-0005-0000-0000-0000E3590000}"/>
    <cellStyle name="输出 3 6 2 6" xfId="8968" xr:uid="{00000000-0005-0000-0000-0000E4590000}"/>
    <cellStyle name="输出 3 6 2 6 2" xfId="15809" xr:uid="{00000000-0005-0000-0000-0000E5590000}"/>
    <cellStyle name="输出 3 6 2 6 3" xfId="17934" xr:uid="{00000000-0005-0000-0000-0000E6590000}"/>
    <cellStyle name="输出 3 6 2 6 4" xfId="20289" xr:uid="{00000000-0005-0000-0000-0000E7590000}"/>
    <cellStyle name="输出 3 6 2 7" xfId="10706" xr:uid="{00000000-0005-0000-0000-0000E8590000}"/>
    <cellStyle name="输出 3 6 2 8" xfId="14865" xr:uid="{00000000-0005-0000-0000-0000E9590000}"/>
    <cellStyle name="输出 3 6 2 9" xfId="22613" xr:uid="{00000000-0005-0000-0000-0000EA590000}"/>
    <cellStyle name="输出 3 6 3" xfId="2593" xr:uid="{00000000-0005-0000-0000-0000EB590000}"/>
    <cellStyle name="输出 3 6 3 2" xfId="4152" xr:uid="{00000000-0005-0000-0000-0000EC590000}"/>
    <cellStyle name="输出 3 6 3 2 2" xfId="12556" xr:uid="{00000000-0005-0000-0000-0000ED590000}"/>
    <cellStyle name="输出 3 6 3 2 3" xfId="12238" xr:uid="{00000000-0005-0000-0000-0000EE590000}"/>
    <cellStyle name="输出 3 6 3 2 4" xfId="22324" xr:uid="{00000000-0005-0000-0000-0000EF590000}"/>
    <cellStyle name="输出 3 6 3 3" xfId="5742" xr:uid="{00000000-0005-0000-0000-0000F0590000}"/>
    <cellStyle name="输出 3 6 3 3 2" xfId="13748" xr:uid="{00000000-0005-0000-0000-0000F1590000}"/>
    <cellStyle name="输出 3 6 3 3 3" xfId="16808" xr:uid="{00000000-0005-0000-0000-0000F2590000}"/>
    <cellStyle name="输出 3 6 3 3 4" xfId="21892" xr:uid="{00000000-0005-0000-0000-0000F3590000}"/>
    <cellStyle name="输出 3 6 3 4" xfId="8447" xr:uid="{00000000-0005-0000-0000-0000F4590000}"/>
    <cellStyle name="输出 3 6 3 4 2" xfId="15415" xr:uid="{00000000-0005-0000-0000-0000F5590000}"/>
    <cellStyle name="输出 3 6 3 4 3" xfId="17582" xr:uid="{00000000-0005-0000-0000-0000F6590000}"/>
    <cellStyle name="输出 3 6 3 4 4" xfId="20984" xr:uid="{00000000-0005-0000-0000-0000F7590000}"/>
    <cellStyle name="输出 3 6 3 5" xfId="9276" xr:uid="{00000000-0005-0000-0000-0000F8590000}"/>
    <cellStyle name="输出 3 6 3 5 2" xfId="16087" xr:uid="{00000000-0005-0000-0000-0000F9590000}"/>
    <cellStyle name="输出 3 6 3 5 3" xfId="18178" xr:uid="{00000000-0005-0000-0000-0000FA590000}"/>
    <cellStyle name="输出 3 6 3 5 4" xfId="21388" xr:uid="{00000000-0005-0000-0000-0000FB590000}"/>
    <cellStyle name="输出 3 6 3 6" xfId="11407" xr:uid="{00000000-0005-0000-0000-0000FC590000}"/>
    <cellStyle name="输出 3 6 3 7" xfId="10174" xr:uid="{00000000-0005-0000-0000-0000FD590000}"/>
    <cellStyle name="输出 3 6 3 8" xfId="21062" xr:uid="{00000000-0005-0000-0000-0000FE590000}"/>
    <cellStyle name="输出 3 6 4" xfId="3053" xr:uid="{00000000-0005-0000-0000-0000FF590000}"/>
    <cellStyle name="输出 3 6 4 2" xfId="11787" xr:uid="{00000000-0005-0000-0000-0000005A0000}"/>
    <cellStyle name="输出 3 6 4 3" xfId="14893" xr:uid="{00000000-0005-0000-0000-0000015A0000}"/>
    <cellStyle name="输出 3 6 4 4" xfId="21245" xr:uid="{00000000-0005-0000-0000-0000025A0000}"/>
    <cellStyle name="输出 3 6 5" xfId="4643" xr:uid="{00000000-0005-0000-0000-0000035A0000}"/>
    <cellStyle name="输出 3 6 5 2" xfId="12955" xr:uid="{00000000-0005-0000-0000-0000045A0000}"/>
    <cellStyle name="输出 3 6 5 3" xfId="14971" xr:uid="{00000000-0005-0000-0000-0000055A0000}"/>
    <cellStyle name="输出 3 6 5 4" xfId="19800" xr:uid="{00000000-0005-0000-0000-0000065A0000}"/>
    <cellStyle name="输出 3 6 6" xfId="6812" xr:uid="{00000000-0005-0000-0000-0000075A0000}"/>
    <cellStyle name="输出 3 6 6 2" xfId="14420" xr:uid="{00000000-0005-0000-0000-0000085A0000}"/>
    <cellStyle name="输出 3 6 6 3" xfId="17114" xr:uid="{00000000-0005-0000-0000-0000095A0000}"/>
    <cellStyle name="输出 3 6 6 4" xfId="19205" xr:uid="{00000000-0005-0000-0000-00000A5A0000}"/>
    <cellStyle name="输出 3 6 7" xfId="8875" xr:uid="{00000000-0005-0000-0000-00000B5A0000}"/>
    <cellStyle name="输出 3 6 7 2" xfId="15716" xr:uid="{00000000-0005-0000-0000-00000C5A0000}"/>
    <cellStyle name="输出 3 6 7 3" xfId="17872" xr:uid="{00000000-0005-0000-0000-00000D5A0000}"/>
    <cellStyle name="输出 3 6 7 4" xfId="21608" xr:uid="{00000000-0005-0000-0000-00000E5A0000}"/>
    <cellStyle name="输出 3 6 8" xfId="10384" xr:uid="{00000000-0005-0000-0000-00000F5A0000}"/>
    <cellStyle name="输出 3 6 9" xfId="11258" xr:uid="{00000000-0005-0000-0000-0000105A0000}"/>
    <cellStyle name="输出 3 7" xfId="1359" xr:uid="{00000000-0005-0000-0000-0000115A0000}"/>
    <cellStyle name="输出 3 7 2" xfId="2595" xr:uid="{00000000-0005-0000-0000-0000125A0000}"/>
    <cellStyle name="输出 3 7 2 2" xfId="4154" xr:uid="{00000000-0005-0000-0000-0000135A0000}"/>
    <cellStyle name="输出 3 7 2 2 2" xfId="12558" xr:uid="{00000000-0005-0000-0000-0000145A0000}"/>
    <cellStyle name="输出 3 7 2 2 3" xfId="10387" xr:uid="{00000000-0005-0000-0000-0000155A0000}"/>
    <cellStyle name="输出 3 7 2 2 4" xfId="20539" xr:uid="{00000000-0005-0000-0000-0000165A0000}"/>
    <cellStyle name="输出 3 7 2 3" xfId="5744" xr:uid="{00000000-0005-0000-0000-0000175A0000}"/>
    <cellStyle name="输出 3 7 2 3 2" xfId="13750" xr:uid="{00000000-0005-0000-0000-0000185A0000}"/>
    <cellStyle name="输出 3 7 2 3 3" xfId="16810" xr:uid="{00000000-0005-0000-0000-0000195A0000}"/>
    <cellStyle name="输出 3 7 2 3 4" xfId="19703" xr:uid="{00000000-0005-0000-0000-00001A5A0000}"/>
    <cellStyle name="输出 3 7 2 4" xfId="8449" xr:uid="{00000000-0005-0000-0000-00001B5A0000}"/>
    <cellStyle name="输出 3 7 2 4 2" xfId="15417" xr:uid="{00000000-0005-0000-0000-00001C5A0000}"/>
    <cellStyle name="输出 3 7 2 4 3" xfId="17584" xr:uid="{00000000-0005-0000-0000-00001D5A0000}"/>
    <cellStyle name="输出 3 7 2 4 4" xfId="19631" xr:uid="{00000000-0005-0000-0000-00001E5A0000}"/>
    <cellStyle name="输出 3 7 2 5" xfId="9278" xr:uid="{00000000-0005-0000-0000-00001F5A0000}"/>
    <cellStyle name="输出 3 7 2 5 2" xfId="16089" xr:uid="{00000000-0005-0000-0000-0000205A0000}"/>
    <cellStyle name="输出 3 7 2 5 3" xfId="18180" xr:uid="{00000000-0005-0000-0000-0000215A0000}"/>
    <cellStyle name="输出 3 7 2 5 4" xfId="20897" xr:uid="{00000000-0005-0000-0000-0000225A0000}"/>
    <cellStyle name="输出 3 7 2 6" xfId="11409" xr:uid="{00000000-0005-0000-0000-0000235A0000}"/>
    <cellStyle name="输出 3 7 2 7" xfId="14603" xr:uid="{00000000-0005-0000-0000-0000245A0000}"/>
    <cellStyle name="输出 3 7 2 8" xfId="19755" xr:uid="{00000000-0005-0000-0000-0000255A0000}"/>
    <cellStyle name="输出 3 7 3" xfId="3345" xr:uid="{00000000-0005-0000-0000-0000265A0000}"/>
    <cellStyle name="输出 3 7 3 2" xfId="12014" xr:uid="{00000000-0005-0000-0000-0000275A0000}"/>
    <cellStyle name="输出 3 7 3 3" xfId="11035" xr:uid="{00000000-0005-0000-0000-0000285A0000}"/>
    <cellStyle name="输出 3 7 3 4" xfId="22369" xr:uid="{00000000-0005-0000-0000-0000295A0000}"/>
    <cellStyle name="输出 3 7 4" xfId="4935" xr:uid="{00000000-0005-0000-0000-00002A5A0000}"/>
    <cellStyle name="输出 3 7 4 2" xfId="13179" xr:uid="{00000000-0005-0000-0000-00002B5A0000}"/>
    <cellStyle name="输出 3 7 4 3" xfId="55" xr:uid="{00000000-0005-0000-0000-00002C5A0000}"/>
    <cellStyle name="输出 3 7 4 4" xfId="21077" xr:uid="{00000000-0005-0000-0000-00002D5A0000}"/>
    <cellStyle name="输出 3 7 5" xfId="7276" xr:uid="{00000000-0005-0000-0000-00002E5A0000}"/>
    <cellStyle name="输出 3 7 5 2" xfId="14724" xr:uid="{00000000-0005-0000-0000-00002F5A0000}"/>
    <cellStyle name="输出 3 7 5 3" xfId="17250" xr:uid="{00000000-0005-0000-0000-0000305A0000}"/>
    <cellStyle name="输出 3 7 5 4" xfId="19665" xr:uid="{00000000-0005-0000-0000-0000315A0000}"/>
    <cellStyle name="输出 3 7 6" xfId="8953" xr:uid="{00000000-0005-0000-0000-0000325A0000}"/>
    <cellStyle name="输出 3 7 6 2" xfId="15794" xr:uid="{00000000-0005-0000-0000-0000335A0000}"/>
    <cellStyle name="输出 3 7 6 3" xfId="17919" xr:uid="{00000000-0005-0000-0000-0000345A0000}"/>
    <cellStyle name="输出 3 7 6 4" xfId="20294" xr:uid="{00000000-0005-0000-0000-0000355A0000}"/>
    <cellStyle name="输出 3 7 7" xfId="10691" xr:uid="{00000000-0005-0000-0000-0000365A0000}"/>
    <cellStyle name="输出 3 7 8" xfId="11235" xr:uid="{00000000-0005-0000-0000-0000375A0000}"/>
    <cellStyle name="输出 3 7 9" xfId="20511" xr:uid="{00000000-0005-0000-0000-0000385A0000}"/>
    <cellStyle name="输出 3 8" xfId="1570" xr:uid="{00000000-0005-0000-0000-0000395A0000}"/>
    <cellStyle name="输出 3 8 2" xfId="2596" xr:uid="{00000000-0005-0000-0000-00003A5A0000}"/>
    <cellStyle name="输出 3 8 2 2" xfId="4155" xr:uid="{00000000-0005-0000-0000-00003B5A0000}"/>
    <cellStyle name="输出 3 8 2 2 2" xfId="12559" xr:uid="{00000000-0005-0000-0000-00003C5A0000}"/>
    <cellStyle name="输出 3 8 2 2 3" xfId="14137" xr:uid="{00000000-0005-0000-0000-00003D5A0000}"/>
    <cellStyle name="输出 3 8 2 2 4" xfId="19902" xr:uid="{00000000-0005-0000-0000-00003E5A0000}"/>
    <cellStyle name="输出 3 8 2 3" xfId="5745" xr:uid="{00000000-0005-0000-0000-00003F5A0000}"/>
    <cellStyle name="输出 3 8 2 3 2" xfId="13751" xr:uid="{00000000-0005-0000-0000-0000405A0000}"/>
    <cellStyle name="输出 3 8 2 3 3" xfId="16811" xr:uid="{00000000-0005-0000-0000-0000415A0000}"/>
    <cellStyle name="输出 3 8 2 3 4" xfId="19457" xr:uid="{00000000-0005-0000-0000-0000425A0000}"/>
    <cellStyle name="输出 3 8 2 4" xfId="8450" xr:uid="{00000000-0005-0000-0000-0000435A0000}"/>
    <cellStyle name="输出 3 8 2 4 2" xfId="15418" xr:uid="{00000000-0005-0000-0000-0000445A0000}"/>
    <cellStyle name="输出 3 8 2 4 3" xfId="17585" xr:uid="{00000000-0005-0000-0000-0000455A0000}"/>
    <cellStyle name="输出 3 8 2 4 4" xfId="21859" xr:uid="{00000000-0005-0000-0000-0000465A0000}"/>
    <cellStyle name="输出 3 8 2 5" xfId="9279" xr:uid="{00000000-0005-0000-0000-0000475A0000}"/>
    <cellStyle name="输出 3 8 2 5 2" xfId="16090" xr:uid="{00000000-0005-0000-0000-0000485A0000}"/>
    <cellStyle name="输出 3 8 2 5 3" xfId="18181" xr:uid="{00000000-0005-0000-0000-0000495A0000}"/>
    <cellStyle name="输出 3 8 2 5 4" xfId="20254" xr:uid="{00000000-0005-0000-0000-00004A5A0000}"/>
    <cellStyle name="输出 3 8 2 6" xfId="11410" xr:uid="{00000000-0005-0000-0000-00004B5A0000}"/>
    <cellStyle name="输出 3 8 2 7" xfId="10568" xr:uid="{00000000-0005-0000-0000-00004C5A0000}"/>
    <cellStyle name="输出 3 8 2 8" xfId="21703" xr:uid="{00000000-0005-0000-0000-00004D5A0000}"/>
    <cellStyle name="输出 3 8 3" xfId="3477" xr:uid="{00000000-0005-0000-0000-00004E5A0000}"/>
    <cellStyle name="输出 3 8 3 2" xfId="12120" xr:uid="{00000000-0005-0000-0000-00004F5A0000}"/>
    <cellStyle name="输出 3 8 3 3" xfId="10015" xr:uid="{00000000-0005-0000-0000-0000505A0000}"/>
    <cellStyle name="输出 3 8 3 4" xfId="20737" xr:uid="{00000000-0005-0000-0000-0000515A0000}"/>
    <cellStyle name="输出 3 8 4" xfId="5067" xr:uid="{00000000-0005-0000-0000-0000525A0000}"/>
    <cellStyle name="输出 3 8 4 2" xfId="13286" xr:uid="{00000000-0005-0000-0000-0000535A0000}"/>
    <cellStyle name="输出 3 8 4 3" xfId="14828" xr:uid="{00000000-0005-0000-0000-0000545A0000}"/>
    <cellStyle name="输出 3 8 4 4" xfId="20128" xr:uid="{00000000-0005-0000-0000-0000555A0000}"/>
    <cellStyle name="输出 3 8 5" xfId="7487" xr:uid="{00000000-0005-0000-0000-0000565A0000}"/>
    <cellStyle name="输出 3 8 5 2" xfId="14858" xr:uid="{00000000-0005-0000-0000-0000575A0000}"/>
    <cellStyle name="输出 3 8 5 3" xfId="17350" xr:uid="{00000000-0005-0000-0000-0000585A0000}"/>
    <cellStyle name="输出 3 8 5 4" xfId="21675" xr:uid="{00000000-0005-0000-0000-0000595A0000}"/>
    <cellStyle name="输出 3 8 6" xfId="10829" xr:uid="{00000000-0005-0000-0000-00005A5A0000}"/>
    <cellStyle name="输出 3 8 7" xfId="14098" xr:uid="{00000000-0005-0000-0000-00005B5A0000}"/>
    <cellStyle name="输出 3 8 8" xfId="19862" xr:uid="{00000000-0005-0000-0000-00005C5A0000}"/>
    <cellStyle name="输出 3 9" xfId="1689" xr:uid="{00000000-0005-0000-0000-00005D5A0000}"/>
    <cellStyle name="输出 3 9 2" xfId="2597" xr:uid="{00000000-0005-0000-0000-00005E5A0000}"/>
    <cellStyle name="输出 3 9 2 2" xfId="4156" xr:uid="{00000000-0005-0000-0000-00005F5A0000}"/>
    <cellStyle name="输出 3 9 2 2 2" xfId="12560" xr:uid="{00000000-0005-0000-0000-0000605A0000}"/>
    <cellStyle name="输出 3 9 2 2 3" xfId="15019" xr:uid="{00000000-0005-0000-0000-0000615A0000}"/>
    <cellStyle name="输出 3 9 2 2 4" xfId="19405" xr:uid="{00000000-0005-0000-0000-0000625A0000}"/>
    <cellStyle name="输出 3 9 2 3" xfId="5746" xr:uid="{00000000-0005-0000-0000-0000635A0000}"/>
    <cellStyle name="输出 3 9 2 3 2" xfId="13752" xr:uid="{00000000-0005-0000-0000-0000645A0000}"/>
    <cellStyle name="输出 3 9 2 3 3" xfId="16812" xr:uid="{00000000-0005-0000-0000-0000655A0000}"/>
    <cellStyle name="输出 3 9 2 3 4" xfId="21450" xr:uid="{00000000-0005-0000-0000-0000665A0000}"/>
    <cellStyle name="输出 3 9 2 4" xfId="8451" xr:uid="{00000000-0005-0000-0000-0000675A0000}"/>
    <cellStyle name="输出 3 9 2 4 2" xfId="15419" xr:uid="{00000000-0005-0000-0000-0000685A0000}"/>
    <cellStyle name="输出 3 9 2 4 3" xfId="17586" xr:uid="{00000000-0005-0000-0000-0000695A0000}"/>
    <cellStyle name="输出 3 9 2 4 4" xfId="22065" xr:uid="{00000000-0005-0000-0000-00006A5A0000}"/>
    <cellStyle name="输出 3 9 2 5" xfId="9280" xr:uid="{00000000-0005-0000-0000-00006B5A0000}"/>
    <cellStyle name="输出 3 9 2 5 2" xfId="16091" xr:uid="{00000000-0005-0000-0000-00006C5A0000}"/>
    <cellStyle name="输出 3 9 2 5 3" xfId="18182" xr:uid="{00000000-0005-0000-0000-00006D5A0000}"/>
    <cellStyle name="输出 3 9 2 5 4" xfId="19543" xr:uid="{00000000-0005-0000-0000-00006E5A0000}"/>
    <cellStyle name="输出 3 9 2 6" xfId="11411" xr:uid="{00000000-0005-0000-0000-00006F5A0000}"/>
    <cellStyle name="输出 3 9 2 7" xfId="14624" xr:uid="{00000000-0005-0000-0000-0000705A0000}"/>
    <cellStyle name="输出 3 9 2 8" xfId="20768" xr:uid="{00000000-0005-0000-0000-0000715A0000}"/>
    <cellStyle name="输出 3 9 3" xfId="3491" xr:uid="{00000000-0005-0000-0000-0000725A0000}"/>
    <cellStyle name="输出 3 9 3 2" xfId="12134" xr:uid="{00000000-0005-0000-0000-0000735A0000}"/>
    <cellStyle name="输出 3 9 3 3" xfId="10424" xr:uid="{00000000-0005-0000-0000-0000745A0000}"/>
    <cellStyle name="输出 3 9 3 4" xfId="19938" xr:uid="{00000000-0005-0000-0000-0000755A0000}"/>
    <cellStyle name="输出 3 9 4" xfId="5081" xr:uid="{00000000-0005-0000-0000-0000765A0000}"/>
    <cellStyle name="输出 3 9 4 2" xfId="13300" xr:uid="{00000000-0005-0000-0000-0000775A0000}"/>
    <cellStyle name="输出 3 9 4 3" xfId="14124" xr:uid="{00000000-0005-0000-0000-0000785A0000}"/>
    <cellStyle name="输出 3 9 4 4" xfId="22188" xr:uid="{00000000-0005-0000-0000-0000795A0000}"/>
    <cellStyle name="输出 3 9 5" xfId="7602" xr:uid="{00000000-0005-0000-0000-00007A5A0000}"/>
    <cellStyle name="输出 3 9 5 2" xfId="14906" xr:uid="{00000000-0005-0000-0000-00007B5A0000}"/>
    <cellStyle name="输出 3 9 5 3" xfId="17361" xr:uid="{00000000-0005-0000-0000-00007C5A0000}"/>
    <cellStyle name="输出 3 9 5 4" xfId="22730" xr:uid="{00000000-0005-0000-0000-00007D5A0000}"/>
    <cellStyle name="输出 3 9 6" xfId="10878" xr:uid="{00000000-0005-0000-0000-00007E5A0000}"/>
    <cellStyle name="输出 3 9 7" xfId="10108" xr:uid="{00000000-0005-0000-0000-00007F5A0000}"/>
    <cellStyle name="输出 3 9 8" xfId="19981" xr:uid="{00000000-0005-0000-0000-0000805A0000}"/>
    <cellStyle name="适中 2" xfId="233" xr:uid="{00000000-0005-0000-0000-0000815A0000}"/>
    <cellStyle name="适中 2 2" xfId="379" xr:uid="{00000000-0005-0000-0000-0000825A0000}"/>
    <cellStyle name="适中 2 2 2" xfId="1232" xr:uid="{00000000-0005-0000-0000-0000835A0000}"/>
    <cellStyle name="适中 2 2 2 2" xfId="2292" xr:uid="{00000000-0005-0000-0000-0000845A0000}"/>
    <cellStyle name="适中 2 2 2 2 2" xfId="3899" xr:uid="{00000000-0005-0000-0000-0000855A0000}"/>
    <cellStyle name="适中 2 2 2 2 3" xfId="5489" xr:uid="{00000000-0005-0000-0000-0000865A0000}"/>
    <cellStyle name="适中 2 2 2 2 4" xfId="8158" xr:uid="{00000000-0005-0000-0000-0000875A0000}"/>
    <cellStyle name="适中 2 2 2 3" xfId="3258" xr:uid="{00000000-0005-0000-0000-0000885A0000}"/>
    <cellStyle name="适中 2 2 2 4" xfId="4848" xr:uid="{00000000-0005-0000-0000-0000895A0000}"/>
    <cellStyle name="适中 2 2 2 5" xfId="7151" xr:uid="{00000000-0005-0000-0000-00008A5A0000}"/>
    <cellStyle name="适中 2 2 3" xfId="2291" xr:uid="{00000000-0005-0000-0000-00008B5A0000}"/>
    <cellStyle name="适中 2 2 3 2" xfId="3898" xr:uid="{00000000-0005-0000-0000-00008C5A0000}"/>
    <cellStyle name="适中 2 2 3 3" xfId="5488" xr:uid="{00000000-0005-0000-0000-00008D5A0000}"/>
    <cellStyle name="适中 2 2 3 4" xfId="8157" xr:uid="{00000000-0005-0000-0000-00008E5A0000}"/>
    <cellStyle name="适中 2 2 4" xfId="6381" xr:uid="{00000000-0005-0000-0000-00008F5A0000}"/>
    <cellStyle name="适中 2 3" xfId="1231" xr:uid="{00000000-0005-0000-0000-0000905A0000}"/>
    <cellStyle name="适中 2 3 2" xfId="2293" xr:uid="{00000000-0005-0000-0000-0000915A0000}"/>
    <cellStyle name="适中 2 3 2 2" xfId="3900" xr:uid="{00000000-0005-0000-0000-0000925A0000}"/>
    <cellStyle name="适中 2 3 2 3" xfId="5490" xr:uid="{00000000-0005-0000-0000-0000935A0000}"/>
    <cellStyle name="适中 2 3 2 4" xfId="8159" xr:uid="{00000000-0005-0000-0000-0000945A0000}"/>
    <cellStyle name="适中 2 3 3" xfId="3257" xr:uid="{00000000-0005-0000-0000-0000955A0000}"/>
    <cellStyle name="适中 2 3 4" xfId="4847" xr:uid="{00000000-0005-0000-0000-0000965A0000}"/>
    <cellStyle name="适中 2 3 5" xfId="7150" xr:uid="{00000000-0005-0000-0000-0000975A0000}"/>
    <cellStyle name="适中 2 4" xfId="1569" xr:uid="{00000000-0005-0000-0000-0000985A0000}"/>
    <cellStyle name="适中 2 4 2" xfId="2294" xr:uid="{00000000-0005-0000-0000-0000995A0000}"/>
    <cellStyle name="适中 2 4 2 2" xfId="3901" xr:uid="{00000000-0005-0000-0000-00009A5A0000}"/>
    <cellStyle name="适中 2 4 2 3" xfId="5491" xr:uid="{00000000-0005-0000-0000-00009B5A0000}"/>
    <cellStyle name="适中 2 4 2 4" xfId="8160" xr:uid="{00000000-0005-0000-0000-00009C5A0000}"/>
    <cellStyle name="适中 2 4 3" xfId="7486" xr:uid="{00000000-0005-0000-0000-00009D5A0000}"/>
    <cellStyle name="适中 2 5" xfId="1688" xr:uid="{00000000-0005-0000-0000-00009E5A0000}"/>
    <cellStyle name="适中 2 5 2" xfId="2295" xr:uid="{00000000-0005-0000-0000-00009F5A0000}"/>
    <cellStyle name="适中 2 5 2 2" xfId="3902" xr:uid="{00000000-0005-0000-0000-0000A05A0000}"/>
    <cellStyle name="适中 2 5 2 3" xfId="5492" xr:uid="{00000000-0005-0000-0000-0000A15A0000}"/>
    <cellStyle name="适中 2 5 2 4" xfId="8161" xr:uid="{00000000-0005-0000-0000-0000A25A0000}"/>
    <cellStyle name="适中 2 5 3" xfId="7601" xr:uid="{00000000-0005-0000-0000-0000A35A0000}"/>
    <cellStyle name="适中 2 6" xfId="2290" xr:uid="{00000000-0005-0000-0000-0000A45A0000}"/>
    <cellStyle name="适中 2 6 2" xfId="3897" xr:uid="{00000000-0005-0000-0000-0000A55A0000}"/>
    <cellStyle name="适中 2 6 3" xfId="5487" xr:uid="{00000000-0005-0000-0000-0000A65A0000}"/>
    <cellStyle name="适中 2 6 4" xfId="8156" xr:uid="{00000000-0005-0000-0000-0000A75A0000}"/>
    <cellStyle name="适中 2 7" xfId="6247" xr:uid="{00000000-0005-0000-0000-0000A85A0000}"/>
    <cellStyle name="适中 3" xfId="234" xr:uid="{00000000-0005-0000-0000-0000A95A0000}"/>
    <cellStyle name="适中 3 2" xfId="378" xr:uid="{00000000-0005-0000-0000-0000AA5A0000}"/>
    <cellStyle name="适中 3 2 2" xfId="1234" xr:uid="{00000000-0005-0000-0000-0000AB5A0000}"/>
    <cellStyle name="适中 3 2 2 2" xfId="2298" xr:uid="{00000000-0005-0000-0000-0000AC5A0000}"/>
    <cellStyle name="适中 3 2 2 2 2" xfId="3905" xr:uid="{00000000-0005-0000-0000-0000AD5A0000}"/>
    <cellStyle name="适中 3 2 2 2 3" xfId="5495" xr:uid="{00000000-0005-0000-0000-0000AE5A0000}"/>
    <cellStyle name="适中 3 2 2 2 4" xfId="8164" xr:uid="{00000000-0005-0000-0000-0000AF5A0000}"/>
    <cellStyle name="适中 3 2 2 3" xfId="3260" xr:uid="{00000000-0005-0000-0000-0000B05A0000}"/>
    <cellStyle name="适中 3 2 2 4" xfId="4850" xr:uid="{00000000-0005-0000-0000-0000B15A0000}"/>
    <cellStyle name="适中 3 2 2 5" xfId="7153" xr:uid="{00000000-0005-0000-0000-0000B25A0000}"/>
    <cellStyle name="适中 3 2 3" xfId="2297" xr:uid="{00000000-0005-0000-0000-0000B35A0000}"/>
    <cellStyle name="适中 3 2 3 2" xfId="3904" xr:uid="{00000000-0005-0000-0000-0000B45A0000}"/>
    <cellStyle name="适中 3 2 3 3" xfId="5494" xr:uid="{00000000-0005-0000-0000-0000B55A0000}"/>
    <cellStyle name="适中 3 2 3 4" xfId="8163" xr:uid="{00000000-0005-0000-0000-0000B65A0000}"/>
    <cellStyle name="适中 3 2 4" xfId="6380" xr:uid="{00000000-0005-0000-0000-0000B75A0000}"/>
    <cellStyle name="适中 3 3" xfId="1233" xr:uid="{00000000-0005-0000-0000-0000B85A0000}"/>
    <cellStyle name="适中 3 3 2" xfId="2299" xr:uid="{00000000-0005-0000-0000-0000B95A0000}"/>
    <cellStyle name="适中 3 3 2 2" xfId="3906" xr:uid="{00000000-0005-0000-0000-0000BA5A0000}"/>
    <cellStyle name="适中 3 3 2 3" xfId="5496" xr:uid="{00000000-0005-0000-0000-0000BB5A0000}"/>
    <cellStyle name="适中 3 3 2 4" xfId="8165" xr:uid="{00000000-0005-0000-0000-0000BC5A0000}"/>
    <cellStyle name="适中 3 3 3" xfId="3259" xr:uid="{00000000-0005-0000-0000-0000BD5A0000}"/>
    <cellStyle name="适中 3 3 4" xfId="4849" xr:uid="{00000000-0005-0000-0000-0000BE5A0000}"/>
    <cellStyle name="适中 3 3 5" xfId="7152" xr:uid="{00000000-0005-0000-0000-0000BF5A0000}"/>
    <cellStyle name="适中 3 4" xfId="1568" xr:uid="{00000000-0005-0000-0000-0000C05A0000}"/>
    <cellStyle name="适中 3 4 2" xfId="2300" xr:uid="{00000000-0005-0000-0000-0000C15A0000}"/>
    <cellStyle name="适中 3 4 2 2" xfId="3907" xr:uid="{00000000-0005-0000-0000-0000C25A0000}"/>
    <cellStyle name="适中 3 4 2 3" xfId="5497" xr:uid="{00000000-0005-0000-0000-0000C35A0000}"/>
    <cellStyle name="适中 3 4 2 4" xfId="8166" xr:uid="{00000000-0005-0000-0000-0000C45A0000}"/>
    <cellStyle name="适中 3 4 3" xfId="7485" xr:uid="{00000000-0005-0000-0000-0000C55A0000}"/>
    <cellStyle name="适中 3 5" xfId="1687" xr:uid="{00000000-0005-0000-0000-0000C65A0000}"/>
    <cellStyle name="适中 3 5 2" xfId="2301" xr:uid="{00000000-0005-0000-0000-0000C75A0000}"/>
    <cellStyle name="适中 3 5 2 2" xfId="3908" xr:uid="{00000000-0005-0000-0000-0000C85A0000}"/>
    <cellStyle name="适中 3 5 2 3" xfId="5498" xr:uid="{00000000-0005-0000-0000-0000C95A0000}"/>
    <cellStyle name="适中 3 5 2 4" xfId="8167" xr:uid="{00000000-0005-0000-0000-0000CA5A0000}"/>
    <cellStyle name="适中 3 5 3" xfId="7600" xr:uid="{00000000-0005-0000-0000-0000CB5A0000}"/>
    <cellStyle name="适中 3 6" xfId="2296" xr:uid="{00000000-0005-0000-0000-0000CC5A0000}"/>
    <cellStyle name="适中 3 6 2" xfId="3903" xr:uid="{00000000-0005-0000-0000-0000CD5A0000}"/>
    <cellStyle name="适中 3 6 3" xfId="5493" xr:uid="{00000000-0005-0000-0000-0000CE5A0000}"/>
    <cellStyle name="适中 3 6 4" xfId="8162" xr:uid="{00000000-0005-0000-0000-0000CF5A0000}"/>
    <cellStyle name="适中 3 7" xfId="6248" xr:uid="{00000000-0005-0000-0000-0000D05A0000}"/>
    <cellStyle name="链接单元格 2" xfId="299" xr:uid="{00000000-0005-0000-0000-0000D15A0000}"/>
    <cellStyle name="链接单元格 2 2" xfId="365" xr:uid="{00000000-0005-0000-0000-0000D25A0000}"/>
    <cellStyle name="链接单元格 2 2 2" xfId="1484" xr:uid="{00000000-0005-0000-0000-0000D35A0000}"/>
    <cellStyle name="链接单元格 2 2 2 2" xfId="2852" xr:uid="{00000000-0005-0000-0000-0000D45A0000}"/>
    <cellStyle name="链接单元格 2 2 2 2 2" xfId="4411" xr:uid="{00000000-0005-0000-0000-0000D55A0000}"/>
    <cellStyle name="链接单元格 2 2 2 2 3" xfId="6001" xr:uid="{00000000-0005-0000-0000-0000D65A0000}"/>
    <cellStyle name="链接单元格 2 2 2 2 4" xfId="8706" xr:uid="{00000000-0005-0000-0000-0000D75A0000}"/>
    <cellStyle name="链接单元格 2 2 2 3" xfId="3470" xr:uid="{00000000-0005-0000-0000-0000D85A0000}"/>
    <cellStyle name="链接单元格 2 2 2 4" xfId="5060" xr:uid="{00000000-0005-0000-0000-0000D95A0000}"/>
    <cellStyle name="链接单元格 2 2 2 5" xfId="7401" xr:uid="{00000000-0005-0000-0000-0000DA5A0000}"/>
    <cellStyle name="链接单元格 2 2 3" xfId="2851" xr:uid="{00000000-0005-0000-0000-0000DB5A0000}"/>
    <cellStyle name="链接单元格 2 2 3 2" xfId="4410" xr:uid="{00000000-0005-0000-0000-0000DC5A0000}"/>
    <cellStyle name="链接单元格 2 2 3 3" xfId="6000" xr:uid="{00000000-0005-0000-0000-0000DD5A0000}"/>
    <cellStyle name="链接单元格 2 2 3 4" xfId="8705" xr:uid="{00000000-0005-0000-0000-0000DE5A0000}"/>
    <cellStyle name="链接单元格 2 2 4" xfId="6367" xr:uid="{00000000-0005-0000-0000-0000DF5A0000}"/>
    <cellStyle name="链接单元格 2 3" xfId="1483" xr:uid="{00000000-0005-0000-0000-0000E05A0000}"/>
    <cellStyle name="链接单元格 2 3 2" xfId="2853" xr:uid="{00000000-0005-0000-0000-0000E15A0000}"/>
    <cellStyle name="链接单元格 2 3 2 2" xfId="4412" xr:uid="{00000000-0005-0000-0000-0000E25A0000}"/>
    <cellStyle name="链接单元格 2 3 2 3" xfId="6002" xr:uid="{00000000-0005-0000-0000-0000E35A0000}"/>
    <cellStyle name="链接单元格 2 3 2 4" xfId="8707" xr:uid="{00000000-0005-0000-0000-0000E45A0000}"/>
    <cellStyle name="链接单元格 2 3 3" xfId="3469" xr:uid="{00000000-0005-0000-0000-0000E55A0000}"/>
    <cellStyle name="链接单元格 2 3 4" xfId="5059" xr:uid="{00000000-0005-0000-0000-0000E65A0000}"/>
    <cellStyle name="链接单元格 2 3 5" xfId="7400" xr:uid="{00000000-0005-0000-0000-0000E75A0000}"/>
    <cellStyle name="链接单元格 2 4" xfId="1555" xr:uid="{00000000-0005-0000-0000-0000E85A0000}"/>
    <cellStyle name="链接单元格 2 4 2" xfId="2854" xr:uid="{00000000-0005-0000-0000-0000E95A0000}"/>
    <cellStyle name="链接单元格 2 4 2 2" xfId="4413" xr:uid="{00000000-0005-0000-0000-0000EA5A0000}"/>
    <cellStyle name="链接单元格 2 4 2 3" xfId="6003" xr:uid="{00000000-0005-0000-0000-0000EB5A0000}"/>
    <cellStyle name="链接单元格 2 4 2 4" xfId="8708" xr:uid="{00000000-0005-0000-0000-0000EC5A0000}"/>
    <cellStyle name="链接单元格 2 4 3" xfId="7472" xr:uid="{00000000-0005-0000-0000-0000ED5A0000}"/>
    <cellStyle name="链接单元格 2 5" xfId="1674" xr:uid="{00000000-0005-0000-0000-0000EE5A0000}"/>
    <cellStyle name="链接单元格 2 5 2" xfId="2855" xr:uid="{00000000-0005-0000-0000-0000EF5A0000}"/>
    <cellStyle name="链接单元格 2 5 2 2" xfId="4414" xr:uid="{00000000-0005-0000-0000-0000F05A0000}"/>
    <cellStyle name="链接单元格 2 5 2 3" xfId="6004" xr:uid="{00000000-0005-0000-0000-0000F15A0000}"/>
    <cellStyle name="链接单元格 2 5 2 4" xfId="8709" xr:uid="{00000000-0005-0000-0000-0000F25A0000}"/>
    <cellStyle name="链接单元格 2 5 3" xfId="7587" xr:uid="{00000000-0005-0000-0000-0000F35A0000}"/>
    <cellStyle name="链接单元格 2 6" xfId="2850" xr:uid="{00000000-0005-0000-0000-0000F45A0000}"/>
    <cellStyle name="链接单元格 2 6 2" xfId="4409" xr:uid="{00000000-0005-0000-0000-0000F55A0000}"/>
    <cellStyle name="链接单元格 2 6 3" xfId="5999" xr:uid="{00000000-0005-0000-0000-0000F65A0000}"/>
    <cellStyle name="链接单元格 2 6 4" xfId="8704" xr:uid="{00000000-0005-0000-0000-0000F75A0000}"/>
    <cellStyle name="链接单元格 2 7" xfId="6301" xr:uid="{00000000-0005-0000-0000-0000F85A0000}"/>
    <cellStyle name="链接单元格 3" xfId="300" xr:uid="{00000000-0005-0000-0000-0000F95A0000}"/>
    <cellStyle name="链接单元格 3 2" xfId="364" xr:uid="{00000000-0005-0000-0000-0000FA5A0000}"/>
    <cellStyle name="链接单元格 3 2 2" xfId="1486" xr:uid="{00000000-0005-0000-0000-0000FB5A0000}"/>
    <cellStyle name="链接单元格 3 2 2 2" xfId="2858" xr:uid="{00000000-0005-0000-0000-0000FC5A0000}"/>
    <cellStyle name="链接单元格 3 2 2 2 2" xfId="4417" xr:uid="{00000000-0005-0000-0000-0000FD5A0000}"/>
    <cellStyle name="链接单元格 3 2 2 2 3" xfId="6007" xr:uid="{00000000-0005-0000-0000-0000FE5A0000}"/>
    <cellStyle name="链接单元格 3 2 2 2 4" xfId="8712" xr:uid="{00000000-0005-0000-0000-0000FF5A0000}"/>
    <cellStyle name="链接单元格 3 2 2 3" xfId="3472" xr:uid="{00000000-0005-0000-0000-0000005B0000}"/>
    <cellStyle name="链接单元格 3 2 2 4" xfId="5062" xr:uid="{00000000-0005-0000-0000-0000015B0000}"/>
    <cellStyle name="链接单元格 3 2 2 5" xfId="7403" xr:uid="{00000000-0005-0000-0000-0000025B0000}"/>
    <cellStyle name="链接单元格 3 2 3" xfId="2857" xr:uid="{00000000-0005-0000-0000-0000035B0000}"/>
    <cellStyle name="链接单元格 3 2 3 2" xfId="4416" xr:uid="{00000000-0005-0000-0000-0000045B0000}"/>
    <cellStyle name="链接单元格 3 2 3 3" xfId="6006" xr:uid="{00000000-0005-0000-0000-0000055B0000}"/>
    <cellStyle name="链接单元格 3 2 3 4" xfId="8711" xr:uid="{00000000-0005-0000-0000-0000065B0000}"/>
    <cellStyle name="链接单元格 3 2 4" xfId="6366" xr:uid="{00000000-0005-0000-0000-0000075B0000}"/>
    <cellStyle name="链接单元格 3 3" xfId="1485" xr:uid="{00000000-0005-0000-0000-0000085B0000}"/>
    <cellStyle name="链接单元格 3 3 2" xfId="2859" xr:uid="{00000000-0005-0000-0000-0000095B0000}"/>
    <cellStyle name="链接单元格 3 3 2 2" xfId="4418" xr:uid="{00000000-0005-0000-0000-00000A5B0000}"/>
    <cellStyle name="链接单元格 3 3 2 3" xfId="6008" xr:uid="{00000000-0005-0000-0000-00000B5B0000}"/>
    <cellStyle name="链接单元格 3 3 2 4" xfId="8713" xr:uid="{00000000-0005-0000-0000-00000C5B0000}"/>
    <cellStyle name="链接单元格 3 3 3" xfId="3471" xr:uid="{00000000-0005-0000-0000-00000D5B0000}"/>
    <cellStyle name="链接单元格 3 3 4" xfId="5061" xr:uid="{00000000-0005-0000-0000-00000E5B0000}"/>
    <cellStyle name="链接单元格 3 3 5" xfId="7402" xr:uid="{00000000-0005-0000-0000-00000F5B0000}"/>
    <cellStyle name="链接单元格 3 4" xfId="1554" xr:uid="{00000000-0005-0000-0000-0000105B0000}"/>
    <cellStyle name="链接单元格 3 4 2" xfId="2860" xr:uid="{00000000-0005-0000-0000-0000115B0000}"/>
    <cellStyle name="链接单元格 3 4 2 2" xfId="4419" xr:uid="{00000000-0005-0000-0000-0000125B0000}"/>
    <cellStyle name="链接单元格 3 4 2 3" xfId="6009" xr:uid="{00000000-0005-0000-0000-0000135B0000}"/>
    <cellStyle name="链接单元格 3 4 2 4" xfId="8714" xr:uid="{00000000-0005-0000-0000-0000145B0000}"/>
    <cellStyle name="链接单元格 3 4 3" xfId="7471" xr:uid="{00000000-0005-0000-0000-0000155B0000}"/>
    <cellStyle name="链接单元格 3 5" xfId="1673" xr:uid="{00000000-0005-0000-0000-0000165B0000}"/>
    <cellStyle name="链接单元格 3 5 2" xfId="2861" xr:uid="{00000000-0005-0000-0000-0000175B0000}"/>
    <cellStyle name="链接单元格 3 5 2 2" xfId="4420" xr:uid="{00000000-0005-0000-0000-0000185B0000}"/>
    <cellStyle name="链接单元格 3 5 2 3" xfId="6010" xr:uid="{00000000-0005-0000-0000-0000195B0000}"/>
    <cellStyle name="链接单元格 3 5 2 4" xfId="8715" xr:uid="{00000000-0005-0000-0000-00001A5B0000}"/>
    <cellStyle name="链接单元格 3 5 3" xfId="7586" xr:uid="{00000000-0005-0000-0000-00001B5B0000}"/>
    <cellStyle name="链接单元格 3 6" xfId="2856" xr:uid="{00000000-0005-0000-0000-00001C5B0000}"/>
    <cellStyle name="链接单元格 3 6 2" xfId="4415" xr:uid="{00000000-0005-0000-0000-00001D5B0000}"/>
    <cellStyle name="链接单元格 3 6 3" xfId="6005" xr:uid="{00000000-0005-0000-0000-00001E5B0000}"/>
    <cellStyle name="链接单元格 3 6 4" xfId="8710" xr:uid="{00000000-0005-0000-0000-00001F5B0000}"/>
    <cellStyle name="链接单元格 3 7" xfId="6302" xr:uid="{00000000-0005-0000-0000-0000205B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A1:J768"/>
  <sheetViews>
    <sheetView workbookViewId="0">
      <pane ySplit="4" topLeftCell="A5" activePane="bottomLeft" state="frozen"/>
      <selection pane="bottomLeft" sqref="A1:XFD1048576"/>
    </sheetView>
  </sheetViews>
  <sheetFormatPr defaultRowHeight="15"/>
  <cols>
    <col min="1" max="1" width="72.85546875" customWidth="1"/>
    <col min="2" max="2" width="20.5703125" style="41" customWidth="1"/>
    <col min="3" max="3" width="11.5703125" style="35" bestFit="1" customWidth="1"/>
    <col min="4" max="4" width="4.5703125" bestFit="1" customWidth="1"/>
    <col min="5" max="5" width="7.7109375" style="35" bestFit="1" customWidth="1"/>
    <col min="6" max="6" width="7.140625" bestFit="1" customWidth="1"/>
    <col min="7" max="7" width="7.42578125" bestFit="1" customWidth="1"/>
    <col min="8" max="8" width="9.7109375" bestFit="1" customWidth="1"/>
    <col min="9" max="9" width="11.140625" style="35" bestFit="1" customWidth="1"/>
    <col min="10" max="10" width="12.7109375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5" t="s">
        <v>2</v>
      </c>
      <c r="G2" s="525"/>
      <c r="H2" s="525"/>
      <c r="I2" s="525"/>
      <c r="J2" s="525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9086</v>
      </c>
      <c r="G3" s="527"/>
      <c r="H3" s="527"/>
      <c r="I3" s="527"/>
      <c r="J3" s="527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9" t="s">
        <v>8</v>
      </c>
      <c r="G4" s="9" t="s">
        <v>9</v>
      </c>
      <c r="H4" s="4" t="s">
        <v>10</v>
      </c>
      <c r="I4" s="4" t="s">
        <v>11</v>
      </c>
      <c r="J4" s="5" t="s">
        <v>12</v>
      </c>
    </row>
    <row r="5" spans="1:10" ht="31.5">
      <c r="A5" s="43" t="s">
        <v>9085</v>
      </c>
      <c r="B5" s="16" t="s">
        <v>209</v>
      </c>
      <c r="C5" s="44" t="s">
        <v>163</v>
      </c>
      <c r="D5" s="3"/>
      <c r="E5" s="44"/>
      <c r="F5" s="3"/>
      <c r="G5" s="3"/>
      <c r="H5" s="42">
        <v>60</v>
      </c>
      <c r="I5" s="44"/>
      <c r="J5" s="45" t="s">
        <v>9075</v>
      </c>
    </row>
    <row r="6" spans="1:10" ht="18">
      <c r="A6" s="46" t="s">
        <v>9081</v>
      </c>
      <c r="B6" s="16" t="s">
        <v>9080</v>
      </c>
      <c r="C6" s="44" t="s">
        <v>82</v>
      </c>
      <c r="D6" s="3"/>
      <c r="E6" s="44"/>
      <c r="F6" s="3"/>
      <c r="G6" s="3"/>
      <c r="H6" s="36">
        <v>1515</v>
      </c>
      <c r="I6" s="44"/>
      <c r="J6" s="45" t="s">
        <v>9076</v>
      </c>
    </row>
    <row r="7" spans="1:10" ht="18">
      <c r="A7" s="43" t="s">
        <v>9082</v>
      </c>
      <c r="B7" s="16" t="s">
        <v>209</v>
      </c>
      <c r="C7" s="44" t="s">
        <v>163</v>
      </c>
      <c r="D7" s="3"/>
      <c r="E7" s="44"/>
      <c r="F7" s="3"/>
      <c r="G7" s="3"/>
      <c r="H7" s="36">
        <v>50</v>
      </c>
      <c r="I7" s="44"/>
      <c r="J7" s="45" t="s">
        <v>9077</v>
      </c>
    </row>
    <row r="8" spans="1:10" ht="18">
      <c r="A8" s="46" t="s">
        <v>9083</v>
      </c>
      <c r="B8" s="16" t="s">
        <v>265</v>
      </c>
      <c r="C8" s="44" t="s">
        <v>58</v>
      </c>
      <c r="D8" s="3"/>
      <c r="E8" s="44"/>
      <c r="F8" s="3"/>
      <c r="G8" s="3"/>
      <c r="H8" s="36">
        <v>100</v>
      </c>
      <c r="I8" s="44"/>
      <c r="J8" s="45" t="s">
        <v>9078</v>
      </c>
    </row>
    <row r="9" spans="1:10" ht="18">
      <c r="A9" s="3" t="s">
        <v>9084</v>
      </c>
      <c r="B9" s="16" t="s">
        <v>235</v>
      </c>
      <c r="C9" s="44" t="s">
        <v>163</v>
      </c>
      <c r="D9" s="3"/>
      <c r="E9" s="44"/>
      <c r="F9" s="3"/>
      <c r="G9" s="3"/>
      <c r="H9" s="36">
        <v>48</v>
      </c>
      <c r="I9" s="44"/>
      <c r="J9" s="45" t="s">
        <v>9079</v>
      </c>
    </row>
    <row r="10" spans="1:10" ht="20.25" customHeight="1">
      <c r="A10" s="30"/>
      <c r="B10" s="16"/>
      <c r="C10" s="16"/>
      <c r="D10" s="3"/>
      <c r="E10" s="15"/>
      <c r="F10" s="3"/>
      <c r="G10" s="3"/>
      <c r="H10" s="20"/>
      <c r="I10" s="16"/>
      <c r="J10" s="38"/>
    </row>
    <row r="11" spans="1:10" ht="20.25" customHeight="1">
      <c r="A11" s="30"/>
      <c r="B11" s="16"/>
      <c r="C11" s="16"/>
      <c r="D11" s="3"/>
      <c r="E11" s="15"/>
      <c r="F11" s="3"/>
      <c r="G11" s="3"/>
      <c r="H11" s="20"/>
      <c r="I11" s="16"/>
      <c r="J11" s="17"/>
    </row>
    <row r="12" spans="1:10" ht="20.25" customHeight="1">
      <c r="A12" s="29"/>
      <c r="B12" s="16"/>
      <c r="C12" s="16"/>
      <c r="D12" s="3"/>
      <c r="E12" s="15"/>
      <c r="F12" s="3"/>
      <c r="G12" s="3"/>
      <c r="H12" s="18"/>
      <c r="I12" s="16"/>
      <c r="J12" s="17"/>
    </row>
    <row r="13" spans="1:10" ht="20.25" customHeight="1">
      <c r="A13" s="31"/>
      <c r="B13" s="16"/>
      <c r="C13" s="16"/>
      <c r="D13" s="3"/>
      <c r="E13" s="15"/>
      <c r="F13" s="3"/>
      <c r="G13" s="3"/>
      <c r="H13" s="21"/>
      <c r="I13" s="16"/>
      <c r="J13" s="39"/>
    </row>
    <row r="14" spans="1:10" ht="20.25" customHeight="1">
      <c r="A14" s="32"/>
      <c r="B14" s="16"/>
      <c r="C14" s="16"/>
      <c r="D14" s="3"/>
      <c r="E14" s="15"/>
      <c r="F14" s="3"/>
      <c r="G14" s="3"/>
      <c r="H14" s="19"/>
      <c r="I14" s="16"/>
      <c r="J14" s="37"/>
    </row>
    <row r="15" spans="1:10" ht="20.25" customHeight="1">
      <c r="A15" s="30"/>
      <c r="B15" s="16"/>
      <c r="C15" s="16"/>
      <c r="D15" s="3"/>
      <c r="E15" s="15"/>
      <c r="F15" s="3"/>
      <c r="G15" s="3"/>
      <c r="H15" s="19"/>
      <c r="I15" s="16"/>
      <c r="J15" s="37"/>
    </row>
    <row r="16" spans="1:10" ht="20.25" customHeight="1">
      <c r="A16" s="30"/>
      <c r="B16" s="16"/>
      <c r="C16" s="16"/>
      <c r="D16" s="3"/>
      <c r="E16" s="15"/>
      <c r="F16" s="3"/>
      <c r="G16" s="3"/>
      <c r="H16" s="19"/>
      <c r="I16" s="16"/>
      <c r="J16" s="38"/>
    </row>
    <row r="17" spans="1:10" ht="20.25" customHeight="1">
      <c r="A17" s="30"/>
      <c r="B17" s="16"/>
      <c r="C17" s="16"/>
      <c r="D17" s="3"/>
      <c r="E17" s="15"/>
      <c r="F17" s="3"/>
      <c r="G17" s="3"/>
      <c r="H17" s="20"/>
      <c r="I17" s="16"/>
      <c r="J17" s="17"/>
    </row>
    <row r="18" spans="1:10" ht="20.25" customHeight="1">
      <c r="A18" s="29"/>
      <c r="B18" s="16"/>
      <c r="C18" s="16"/>
      <c r="D18" s="3"/>
      <c r="E18" s="15"/>
      <c r="F18" s="3"/>
      <c r="G18" s="3"/>
      <c r="H18" s="18"/>
      <c r="I18" s="16"/>
      <c r="J18" s="37"/>
    </row>
    <row r="19" spans="1:10" ht="20.25" customHeight="1">
      <c r="A19" s="29"/>
      <c r="B19" s="16"/>
      <c r="C19" s="16"/>
      <c r="D19" s="3"/>
      <c r="E19" s="15"/>
      <c r="F19" s="3"/>
      <c r="G19" s="3"/>
      <c r="H19" s="18"/>
      <c r="I19" s="16"/>
      <c r="J19" s="38"/>
    </row>
    <row r="20" spans="1:10" ht="20.25" customHeight="1">
      <c r="A20" s="30"/>
      <c r="B20" s="16"/>
      <c r="C20" s="16"/>
      <c r="D20" s="3"/>
      <c r="E20" s="15"/>
      <c r="F20" s="3"/>
      <c r="G20" s="3"/>
      <c r="H20" s="19"/>
      <c r="I20" s="16"/>
      <c r="J20" s="26"/>
    </row>
    <row r="21" spans="1:10" ht="20.25" customHeight="1">
      <c r="A21" s="29"/>
      <c r="B21" s="16"/>
      <c r="C21" s="16"/>
      <c r="D21" s="3"/>
      <c r="E21" s="15"/>
      <c r="F21" s="3"/>
      <c r="G21" s="3"/>
      <c r="H21" s="18"/>
      <c r="I21" s="16"/>
      <c r="J21" s="17"/>
    </row>
    <row r="22" spans="1:10" ht="20.25" customHeight="1">
      <c r="A22" s="30"/>
      <c r="B22" s="16"/>
      <c r="C22" s="16"/>
      <c r="D22" s="3"/>
      <c r="E22" s="15"/>
      <c r="F22" s="3"/>
      <c r="G22" s="3"/>
      <c r="H22" s="20"/>
      <c r="I22" s="16"/>
      <c r="J22" s="39"/>
    </row>
    <row r="23" spans="1:10" ht="20.25" customHeight="1">
      <c r="A23" s="30"/>
      <c r="B23" s="16"/>
      <c r="C23" s="16"/>
      <c r="D23" s="3"/>
      <c r="E23" s="15"/>
      <c r="F23" s="3"/>
      <c r="G23" s="3"/>
      <c r="H23" s="20"/>
      <c r="I23" s="16"/>
      <c r="J23" s="37"/>
    </row>
    <row r="24" spans="1:10" ht="20.25" customHeight="1">
      <c r="A24" s="30"/>
      <c r="B24" s="16"/>
      <c r="C24" s="16"/>
      <c r="D24" s="3"/>
      <c r="E24" s="15"/>
      <c r="F24" s="3"/>
      <c r="G24" s="3"/>
      <c r="H24" s="20"/>
      <c r="I24" s="16"/>
      <c r="J24" s="38"/>
    </row>
    <row r="25" spans="1:10" ht="20.25" customHeight="1">
      <c r="A25" s="30"/>
      <c r="B25" s="16"/>
      <c r="C25" s="16"/>
      <c r="D25" s="3"/>
      <c r="E25" s="15"/>
      <c r="F25" s="3"/>
      <c r="G25" s="3"/>
      <c r="H25" s="20"/>
      <c r="I25" s="16"/>
      <c r="J25" s="26"/>
    </row>
    <row r="26" spans="1:10" ht="20.25" customHeight="1">
      <c r="A26" s="29"/>
      <c r="B26" s="16"/>
      <c r="C26" s="16"/>
      <c r="D26" s="3"/>
      <c r="E26" s="15"/>
      <c r="F26" s="3"/>
      <c r="G26" s="3"/>
      <c r="H26" s="18"/>
      <c r="I26" s="16"/>
      <c r="J26" s="39"/>
    </row>
    <row r="27" spans="1:10" ht="20.25" customHeight="1">
      <c r="A27" s="29"/>
      <c r="B27" s="16"/>
      <c r="C27" s="16"/>
      <c r="D27" s="3"/>
      <c r="E27" s="15"/>
      <c r="F27" s="3"/>
      <c r="G27" s="3"/>
      <c r="H27" s="18"/>
      <c r="I27" s="16"/>
      <c r="J27" s="37"/>
    </row>
    <row r="28" spans="1:10" ht="20.25" customHeight="1">
      <c r="A28" s="31"/>
      <c r="B28" s="16"/>
      <c r="C28" s="16"/>
      <c r="D28" s="3"/>
      <c r="E28" s="15"/>
      <c r="F28" s="3"/>
      <c r="G28" s="3"/>
      <c r="H28" s="22"/>
      <c r="I28" s="16"/>
      <c r="J28" s="17"/>
    </row>
    <row r="29" spans="1:10" ht="20.25" customHeight="1">
      <c r="A29" s="33"/>
      <c r="B29" s="16"/>
      <c r="C29" s="16"/>
      <c r="D29" s="3"/>
      <c r="E29" s="15"/>
      <c r="F29" s="3"/>
      <c r="G29" s="3"/>
      <c r="H29" s="23"/>
      <c r="I29" s="16"/>
      <c r="J29" s="17"/>
    </row>
    <row r="30" spans="1:10" ht="20.25" customHeight="1">
      <c r="A30" s="33"/>
      <c r="B30" s="16"/>
      <c r="C30" s="16"/>
      <c r="D30" s="3"/>
      <c r="E30" s="15"/>
      <c r="F30" s="3"/>
      <c r="G30" s="3"/>
      <c r="H30" s="23"/>
      <c r="I30" s="16"/>
      <c r="J30" s="39"/>
    </row>
    <row r="31" spans="1:10" ht="20.25" customHeight="1">
      <c r="A31" s="30"/>
      <c r="B31" s="16"/>
      <c r="C31" s="16"/>
      <c r="D31" s="3"/>
      <c r="E31" s="15"/>
      <c r="F31" s="3"/>
      <c r="G31" s="3"/>
      <c r="H31" s="20"/>
      <c r="I31" s="16"/>
      <c r="J31" s="37"/>
    </row>
    <row r="32" spans="1:10" ht="20.25" customHeight="1">
      <c r="A32" s="30"/>
      <c r="B32" s="16"/>
      <c r="C32" s="16"/>
      <c r="D32" s="3"/>
      <c r="E32" s="15"/>
      <c r="F32" s="3"/>
      <c r="G32" s="3"/>
      <c r="H32" s="20"/>
      <c r="I32" s="16"/>
      <c r="J32" s="37"/>
    </row>
    <row r="33" spans="1:10" ht="20.25" customHeight="1">
      <c r="A33" s="30"/>
      <c r="B33" s="16"/>
      <c r="C33" s="16"/>
      <c r="D33" s="3"/>
      <c r="E33" s="15"/>
      <c r="F33" s="3"/>
      <c r="G33" s="3"/>
      <c r="H33" s="20"/>
      <c r="I33" s="16"/>
      <c r="J33" s="38"/>
    </row>
    <row r="34" spans="1:10" ht="20.25" customHeight="1">
      <c r="A34" s="30"/>
      <c r="B34" s="16"/>
      <c r="C34" s="16"/>
      <c r="D34" s="3"/>
      <c r="E34" s="15"/>
      <c r="F34" s="3"/>
      <c r="G34" s="3"/>
      <c r="H34" s="20"/>
      <c r="I34" s="16"/>
      <c r="J34" s="17"/>
    </row>
    <row r="35" spans="1:10" ht="20.25" customHeight="1">
      <c r="A35" s="34"/>
      <c r="B35" s="16"/>
      <c r="C35" s="16"/>
      <c r="D35" s="3"/>
      <c r="E35" s="15"/>
      <c r="F35" s="3"/>
      <c r="G35" s="3"/>
      <c r="H35" s="24"/>
      <c r="I35" s="16"/>
      <c r="J35" s="17"/>
    </row>
    <row r="36" spans="1:10" ht="20.25" customHeight="1">
      <c r="A36" s="34"/>
      <c r="B36" s="16"/>
      <c r="C36" s="16"/>
      <c r="D36" s="3"/>
      <c r="E36" s="15"/>
      <c r="F36" s="3"/>
      <c r="G36" s="3"/>
      <c r="H36" s="24"/>
      <c r="I36" s="16"/>
      <c r="J36" s="39"/>
    </row>
    <row r="37" spans="1:10" ht="20.25" customHeight="1">
      <c r="A37" s="30"/>
      <c r="B37" s="16"/>
      <c r="C37" s="16"/>
      <c r="D37" s="3"/>
      <c r="E37" s="15"/>
      <c r="F37" s="3"/>
      <c r="G37" s="3"/>
      <c r="H37" s="20"/>
      <c r="I37" s="16"/>
      <c r="J37" s="37"/>
    </row>
    <row r="38" spans="1:10" ht="20.25" customHeight="1">
      <c r="A38" s="30"/>
      <c r="B38" s="16"/>
      <c r="C38" s="16"/>
      <c r="D38" s="3"/>
      <c r="E38" s="15"/>
      <c r="F38" s="3"/>
      <c r="G38" s="3"/>
      <c r="H38" s="20"/>
      <c r="I38" s="16"/>
      <c r="J38" s="38"/>
    </row>
    <row r="39" spans="1:10" ht="20.25" customHeight="1">
      <c r="A39" s="30"/>
      <c r="B39" s="16"/>
      <c r="C39" s="16"/>
      <c r="D39" s="3"/>
      <c r="E39" s="15"/>
      <c r="F39" s="3"/>
      <c r="G39" s="3"/>
      <c r="H39" s="20"/>
      <c r="I39" s="16"/>
      <c r="J39" s="26"/>
    </row>
    <row r="40" spans="1:10" ht="20.25" customHeight="1">
      <c r="A40" s="29"/>
      <c r="B40" s="16"/>
      <c r="C40" s="16"/>
      <c r="D40" s="3"/>
      <c r="E40" s="15"/>
      <c r="F40" s="3"/>
      <c r="G40" s="3"/>
      <c r="H40" s="18"/>
      <c r="I40" s="16"/>
      <c r="J40" s="39"/>
    </row>
    <row r="41" spans="1:10" ht="20.25" customHeight="1">
      <c r="A41" s="14"/>
      <c r="B41" s="16"/>
      <c r="C41" s="16"/>
      <c r="D41" s="3"/>
      <c r="E41" s="15"/>
      <c r="F41" s="3"/>
      <c r="G41" s="3"/>
      <c r="H41" s="18"/>
      <c r="I41" s="16"/>
      <c r="J41" s="37"/>
    </row>
    <row r="42" spans="1:10" ht="20.25" customHeight="1">
      <c r="A42" s="14"/>
      <c r="B42" s="16"/>
      <c r="C42" s="16"/>
      <c r="D42" s="3"/>
      <c r="E42" s="15"/>
      <c r="F42" s="3"/>
      <c r="G42" s="3"/>
      <c r="H42" s="18"/>
      <c r="I42" s="16"/>
      <c r="J42" s="38"/>
    </row>
    <row r="43" spans="1:10" ht="20.25" customHeight="1">
      <c r="A43" s="29"/>
      <c r="B43" s="16"/>
      <c r="C43" s="16"/>
      <c r="D43" s="3"/>
      <c r="E43" s="15"/>
      <c r="F43" s="3"/>
      <c r="G43" s="3"/>
      <c r="H43" s="18"/>
      <c r="I43" s="16"/>
      <c r="J43" s="27"/>
    </row>
    <row r="44" spans="1:10" ht="20.25" customHeight="1">
      <c r="A44" s="14"/>
      <c r="B44" s="16"/>
      <c r="C44" s="16"/>
      <c r="D44" s="3"/>
      <c r="E44" s="15"/>
      <c r="F44" s="3"/>
      <c r="G44" s="3"/>
      <c r="H44" s="18"/>
      <c r="I44" s="16"/>
      <c r="J44" s="39"/>
    </row>
    <row r="45" spans="1:10" ht="20.25" customHeight="1">
      <c r="A45" s="14"/>
      <c r="B45" s="16"/>
      <c r="C45" s="16"/>
      <c r="D45" s="3"/>
      <c r="E45" s="15"/>
      <c r="F45" s="3"/>
      <c r="G45" s="3"/>
      <c r="H45" s="18"/>
      <c r="I45" s="16"/>
      <c r="J45" s="37"/>
    </row>
    <row r="46" spans="1:10" ht="20.25" customHeight="1">
      <c r="A46" s="14"/>
      <c r="B46" s="16"/>
      <c r="C46" s="16"/>
      <c r="D46" s="3"/>
      <c r="E46" s="15"/>
      <c r="F46" s="3"/>
      <c r="G46" s="3"/>
      <c r="H46" s="18"/>
      <c r="I46" s="16"/>
      <c r="J46" s="37"/>
    </row>
    <row r="47" spans="1:10" ht="20.25" customHeight="1">
      <c r="A47" s="14"/>
      <c r="B47" s="16"/>
      <c r="C47" s="16"/>
      <c r="D47" s="3"/>
      <c r="E47" s="15"/>
      <c r="F47" s="3"/>
      <c r="G47" s="3"/>
      <c r="H47" s="18"/>
      <c r="I47" s="16"/>
      <c r="J47" s="38"/>
    </row>
    <row r="48" spans="1:10" ht="20.25" customHeight="1">
      <c r="A48" s="34"/>
      <c r="B48" s="16"/>
      <c r="C48" s="16"/>
      <c r="D48" s="3"/>
      <c r="E48" s="15"/>
      <c r="F48" s="3"/>
      <c r="G48" s="3"/>
      <c r="H48" s="25"/>
      <c r="I48" s="16"/>
      <c r="J48" s="17"/>
    </row>
    <row r="49" spans="1:10" ht="20.25" customHeight="1">
      <c r="A49" s="34"/>
      <c r="B49" s="16"/>
      <c r="C49" s="16"/>
      <c r="D49" s="3"/>
      <c r="E49" s="15"/>
      <c r="F49" s="3"/>
      <c r="G49" s="3"/>
      <c r="H49" s="25"/>
      <c r="I49" s="16"/>
      <c r="J49" s="39"/>
    </row>
    <row r="50" spans="1:10" ht="20.25" customHeight="1">
      <c r="A50" s="30"/>
      <c r="B50" s="16"/>
      <c r="C50" s="16"/>
      <c r="D50" s="3"/>
      <c r="E50" s="15"/>
      <c r="F50" s="3"/>
      <c r="G50" s="3"/>
      <c r="H50" s="20"/>
      <c r="I50" s="16"/>
      <c r="J50" s="38"/>
    </row>
    <row r="51" spans="1:10" ht="20.25" customHeight="1">
      <c r="A51" s="29"/>
      <c r="B51" s="16"/>
      <c r="C51" s="16"/>
      <c r="D51" s="3"/>
      <c r="E51" s="15"/>
      <c r="F51" s="3"/>
      <c r="G51" s="3"/>
      <c r="H51" s="18"/>
      <c r="I51" s="16"/>
      <c r="J51" s="39"/>
    </row>
    <row r="52" spans="1:10" ht="20.25" customHeight="1">
      <c r="A52" s="29"/>
      <c r="B52" s="16"/>
      <c r="C52" s="16"/>
      <c r="D52" s="3"/>
      <c r="E52" s="15"/>
      <c r="F52" s="3"/>
      <c r="G52" s="3"/>
      <c r="H52" s="18"/>
      <c r="I52" s="16"/>
      <c r="J52" s="38"/>
    </row>
    <row r="53" spans="1:10" ht="20.25" customHeight="1">
      <c r="A53" s="30"/>
      <c r="B53" s="16"/>
      <c r="C53" s="16"/>
      <c r="D53" s="3"/>
      <c r="E53" s="15"/>
      <c r="F53" s="3"/>
      <c r="G53" s="3"/>
      <c r="H53" s="19"/>
      <c r="I53" s="16"/>
      <c r="J53" s="17"/>
    </row>
    <row r="54" spans="1:10" ht="20.25" customHeight="1">
      <c r="A54" s="30"/>
      <c r="B54" s="16"/>
      <c r="C54" s="16"/>
      <c r="D54" s="3"/>
      <c r="E54" s="15"/>
      <c r="F54" s="3"/>
      <c r="G54" s="3"/>
      <c r="H54" s="20"/>
      <c r="I54" s="16"/>
      <c r="J54" s="17"/>
    </row>
    <row r="55" spans="1:10" ht="20.25" customHeight="1">
      <c r="A55" s="29"/>
      <c r="B55" s="16"/>
      <c r="C55" s="16"/>
      <c r="D55" s="3"/>
      <c r="E55" s="15"/>
      <c r="F55" s="3"/>
      <c r="G55" s="3"/>
      <c r="H55" s="18"/>
      <c r="I55" s="16"/>
      <c r="J55" s="37"/>
    </row>
    <row r="56" spans="1:10" ht="20.25" customHeight="1">
      <c r="A56" s="14"/>
      <c r="B56" s="16"/>
      <c r="C56" s="16"/>
      <c r="D56" s="3"/>
      <c r="E56" s="16"/>
      <c r="F56" s="3"/>
      <c r="G56" s="3"/>
      <c r="H56" s="18"/>
      <c r="I56" s="16"/>
      <c r="J56" s="38"/>
    </row>
    <row r="57" spans="1:10" ht="20.25" customHeight="1">
      <c r="A57" s="14"/>
      <c r="B57" s="16"/>
      <c r="C57" s="16"/>
      <c r="D57" s="3"/>
      <c r="E57" s="16"/>
      <c r="F57" s="3"/>
      <c r="G57" s="3"/>
      <c r="H57" s="18"/>
      <c r="I57" s="16"/>
      <c r="J57" s="39"/>
    </row>
    <row r="58" spans="1:10" ht="20.25" customHeight="1">
      <c r="A58" s="14"/>
      <c r="B58" s="16"/>
      <c r="C58" s="16"/>
      <c r="D58" s="3"/>
      <c r="E58" s="16"/>
      <c r="F58" s="3"/>
      <c r="G58" s="3"/>
      <c r="H58" s="18"/>
      <c r="I58" s="16"/>
      <c r="J58" s="38"/>
    </row>
    <row r="59" spans="1:10" ht="20.25" customHeight="1">
      <c r="A59" s="30"/>
      <c r="B59" s="16"/>
      <c r="C59" s="16"/>
      <c r="D59" s="3"/>
      <c r="E59" s="16"/>
      <c r="F59" s="3"/>
      <c r="G59" s="3"/>
      <c r="H59" s="20"/>
      <c r="I59" s="16"/>
      <c r="J59" s="17"/>
    </row>
    <row r="60" spans="1:10">
      <c r="A60" s="3"/>
      <c r="B60" s="40"/>
      <c r="C60" s="16"/>
      <c r="D60" s="3"/>
      <c r="E60" s="16"/>
      <c r="F60" s="3"/>
      <c r="G60" s="3"/>
      <c r="H60" s="3"/>
      <c r="I60" s="16"/>
      <c r="J60" s="3"/>
    </row>
    <row r="61" spans="1:10">
      <c r="A61" s="3"/>
      <c r="B61" s="40"/>
      <c r="C61" s="16"/>
      <c r="D61" s="3"/>
      <c r="E61" s="16"/>
      <c r="F61" s="3"/>
      <c r="G61" s="3"/>
      <c r="H61" s="3"/>
      <c r="I61" s="16"/>
      <c r="J61" s="3"/>
    </row>
    <row r="62" spans="1:10">
      <c r="A62" s="3"/>
      <c r="B62" s="40"/>
      <c r="C62" s="16"/>
      <c r="D62" s="3"/>
      <c r="E62" s="16"/>
      <c r="F62" s="3"/>
      <c r="G62" s="3"/>
      <c r="H62" s="3"/>
      <c r="I62" s="16"/>
      <c r="J62" s="3"/>
    </row>
    <row r="63" spans="1:10">
      <c r="A63" s="3"/>
      <c r="B63" s="40"/>
      <c r="C63" s="16"/>
      <c r="D63" s="3"/>
      <c r="E63" s="16"/>
      <c r="F63" s="3"/>
      <c r="G63" s="3"/>
      <c r="H63" s="3"/>
      <c r="I63" s="16"/>
      <c r="J63" s="3"/>
    </row>
    <row r="64" spans="1:10">
      <c r="A64" s="3"/>
      <c r="B64" s="40"/>
      <c r="C64" s="16"/>
      <c r="D64" s="3"/>
      <c r="E64" s="16"/>
      <c r="F64" s="3"/>
      <c r="G64" s="3"/>
      <c r="H64" s="3"/>
      <c r="I64" s="16"/>
      <c r="J64" s="3"/>
    </row>
    <row r="65" spans="1:10">
      <c r="A65" s="3"/>
      <c r="B65" s="40"/>
      <c r="C65" s="16"/>
      <c r="D65" s="3"/>
      <c r="E65" s="16"/>
      <c r="F65" s="3"/>
      <c r="G65" s="3"/>
      <c r="H65" s="3"/>
      <c r="I65" s="16"/>
      <c r="J65" s="3"/>
    </row>
    <row r="66" spans="1:10">
      <c r="A66" s="3"/>
      <c r="B66" s="40"/>
      <c r="C66" s="16"/>
      <c r="D66" s="3"/>
      <c r="E66" s="16"/>
      <c r="F66" s="3"/>
      <c r="G66" s="3"/>
      <c r="H66" s="3"/>
      <c r="I66" s="16"/>
      <c r="J66" s="3"/>
    </row>
    <row r="67" spans="1:10">
      <c r="A67" s="3"/>
      <c r="B67" s="40"/>
      <c r="C67" s="16"/>
      <c r="D67" s="3"/>
      <c r="E67" s="16"/>
      <c r="F67" s="3"/>
      <c r="G67" s="3"/>
      <c r="H67" s="3"/>
      <c r="I67" s="16"/>
      <c r="J67" s="3"/>
    </row>
    <row r="68" spans="1:10">
      <c r="A68" s="3"/>
      <c r="B68" s="40"/>
      <c r="C68" s="16"/>
      <c r="D68" s="3"/>
      <c r="E68" s="16"/>
      <c r="F68" s="3"/>
      <c r="G68" s="3"/>
      <c r="H68" s="3"/>
      <c r="I68" s="16"/>
      <c r="J68" s="3"/>
    </row>
    <row r="69" spans="1:10">
      <c r="A69" s="3"/>
      <c r="B69" s="40"/>
      <c r="C69" s="16"/>
      <c r="D69" s="3"/>
      <c r="E69" s="16"/>
      <c r="F69" s="3"/>
      <c r="G69" s="3"/>
      <c r="H69" s="3"/>
      <c r="I69" s="16"/>
      <c r="J69" s="3"/>
    </row>
    <row r="70" spans="1:10">
      <c r="A70" s="3"/>
      <c r="B70" s="40"/>
      <c r="C70" s="16"/>
      <c r="D70" s="3"/>
      <c r="E70" s="16"/>
      <c r="F70" s="3"/>
      <c r="G70" s="3"/>
      <c r="H70" s="3"/>
      <c r="I70" s="16"/>
      <c r="J70" s="3"/>
    </row>
    <row r="71" spans="1:10">
      <c r="A71" s="3"/>
      <c r="B71" s="40"/>
      <c r="C71" s="16"/>
      <c r="D71" s="3"/>
      <c r="E71" s="16"/>
      <c r="F71" s="3"/>
      <c r="G71" s="3"/>
      <c r="H71" s="3"/>
      <c r="I71" s="16"/>
      <c r="J71" s="3"/>
    </row>
    <row r="72" spans="1:10">
      <c r="A72" s="3"/>
      <c r="B72" s="40"/>
      <c r="C72" s="16"/>
      <c r="D72" s="3"/>
      <c r="E72" s="16"/>
      <c r="F72" s="3"/>
      <c r="G72" s="3"/>
      <c r="H72" s="3"/>
      <c r="I72" s="16"/>
      <c r="J72" s="3"/>
    </row>
    <row r="73" spans="1:10">
      <c r="A73" s="3"/>
      <c r="B73" s="40"/>
      <c r="C73" s="16"/>
      <c r="D73" s="3"/>
      <c r="E73" s="16"/>
      <c r="F73" s="3"/>
      <c r="G73" s="3"/>
      <c r="H73" s="3"/>
      <c r="I73" s="16"/>
      <c r="J73" s="3"/>
    </row>
    <row r="74" spans="1:10">
      <c r="A74" s="3"/>
      <c r="B74" s="40"/>
      <c r="C74" s="16"/>
      <c r="D74" s="3"/>
      <c r="E74" s="16"/>
      <c r="F74" s="3"/>
      <c r="G74" s="3"/>
      <c r="H74" s="3"/>
      <c r="I74" s="16"/>
      <c r="J74" s="3"/>
    </row>
    <row r="75" spans="1:10">
      <c r="A75" s="3"/>
      <c r="B75" s="40"/>
      <c r="C75" s="16"/>
      <c r="D75" s="3"/>
      <c r="E75" s="16"/>
      <c r="F75" s="3"/>
      <c r="G75" s="3"/>
      <c r="H75" s="3"/>
      <c r="I75" s="16"/>
      <c r="J75" s="3"/>
    </row>
    <row r="76" spans="1:10">
      <c r="A76" s="3"/>
      <c r="B76" s="40"/>
      <c r="C76" s="16"/>
      <c r="D76" s="3"/>
      <c r="E76" s="16"/>
      <c r="F76" s="3"/>
      <c r="G76" s="3"/>
      <c r="H76" s="3"/>
      <c r="I76" s="16"/>
      <c r="J76" s="3"/>
    </row>
    <row r="77" spans="1:10">
      <c r="A77" s="3"/>
      <c r="B77" s="40"/>
      <c r="C77" s="16"/>
      <c r="D77" s="3"/>
      <c r="E77" s="16"/>
      <c r="F77" s="3"/>
      <c r="G77" s="3"/>
      <c r="H77" s="3"/>
      <c r="I77" s="16"/>
      <c r="J77" s="3"/>
    </row>
    <row r="78" spans="1:10">
      <c r="A78" s="3"/>
      <c r="B78" s="40"/>
      <c r="C78" s="16"/>
      <c r="D78" s="3"/>
      <c r="E78" s="16"/>
      <c r="F78" s="3"/>
      <c r="G78" s="3"/>
      <c r="H78" s="3"/>
      <c r="I78" s="16"/>
      <c r="J78" s="3"/>
    </row>
    <row r="79" spans="1:10">
      <c r="A79" s="3"/>
      <c r="B79" s="40"/>
      <c r="C79" s="16"/>
      <c r="D79" s="3"/>
      <c r="E79" s="16"/>
      <c r="F79" s="3"/>
      <c r="G79" s="3"/>
      <c r="H79" s="3"/>
      <c r="I79" s="16"/>
      <c r="J79" s="3"/>
    </row>
    <row r="80" spans="1:10">
      <c r="A80" s="3"/>
      <c r="B80" s="40"/>
      <c r="C80" s="16"/>
      <c r="D80" s="3"/>
      <c r="E80" s="16"/>
      <c r="F80" s="3"/>
      <c r="G80" s="3"/>
      <c r="H80" s="3"/>
      <c r="I80" s="16"/>
      <c r="J80" s="3"/>
    </row>
    <row r="81" spans="1:10">
      <c r="A81" s="3"/>
      <c r="B81" s="40"/>
      <c r="C81" s="16"/>
      <c r="D81" s="3"/>
      <c r="E81" s="16"/>
      <c r="F81" s="3"/>
      <c r="G81" s="3"/>
      <c r="H81" s="3"/>
      <c r="I81" s="16"/>
      <c r="J81" s="3"/>
    </row>
    <row r="82" spans="1:10">
      <c r="A82" s="3"/>
      <c r="B82" s="40"/>
      <c r="C82" s="16"/>
      <c r="D82" s="3"/>
      <c r="E82" s="16"/>
      <c r="F82" s="3"/>
      <c r="G82" s="3"/>
      <c r="H82" s="3"/>
      <c r="I82" s="16"/>
      <c r="J82" s="3"/>
    </row>
    <row r="83" spans="1:10">
      <c r="A83" s="3"/>
      <c r="B83" s="40"/>
      <c r="C83" s="16"/>
      <c r="D83" s="3"/>
      <c r="E83" s="16"/>
      <c r="F83" s="3"/>
      <c r="G83" s="3"/>
      <c r="H83" s="3"/>
      <c r="I83" s="16"/>
      <c r="J83" s="3"/>
    </row>
    <row r="84" spans="1:10">
      <c r="A84" s="3"/>
      <c r="B84" s="40"/>
      <c r="C84" s="16"/>
      <c r="D84" s="3"/>
      <c r="E84" s="16"/>
      <c r="F84" s="3"/>
      <c r="G84" s="3"/>
      <c r="H84" s="3"/>
      <c r="I84" s="16"/>
      <c r="J84" s="3"/>
    </row>
    <row r="85" spans="1:10">
      <c r="A85" s="3"/>
      <c r="B85" s="40"/>
      <c r="C85" s="16"/>
      <c r="D85" s="3"/>
      <c r="E85" s="16"/>
      <c r="F85" s="3"/>
      <c r="G85" s="3"/>
      <c r="H85" s="3"/>
      <c r="I85" s="16"/>
      <c r="J85" s="3"/>
    </row>
    <row r="86" spans="1:10">
      <c r="A86" s="3"/>
      <c r="B86" s="40"/>
      <c r="C86" s="16"/>
      <c r="D86" s="3"/>
      <c r="E86" s="16"/>
      <c r="F86" s="3"/>
      <c r="G86" s="3"/>
      <c r="H86" s="3"/>
      <c r="I86" s="16"/>
      <c r="J86" s="3"/>
    </row>
    <row r="87" spans="1:10">
      <c r="A87" s="3"/>
      <c r="B87" s="40"/>
      <c r="C87" s="16"/>
      <c r="D87" s="3"/>
      <c r="E87" s="16"/>
      <c r="F87" s="3"/>
      <c r="G87" s="3"/>
      <c r="H87" s="3"/>
      <c r="I87" s="16"/>
      <c r="J87" s="3"/>
    </row>
    <row r="88" spans="1:10">
      <c r="A88" s="3"/>
      <c r="B88" s="40"/>
      <c r="C88" s="16"/>
      <c r="D88" s="3"/>
      <c r="E88" s="16"/>
      <c r="F88" s="3"/>
      <c r="G88" s="3"/>
      <c r="H88" s="3"/>
      <c r="I88" s="16"/>
      <c r="J88" s="3"/>
    </row>
    <row r="89" spans="1:10">
      <c r="A89" s="3"/>
      <c r="B89" s="40"/>
      <c r="C89" s="16"/>
      <c r="D89" s="3"/>
      <c r="E89" s="16"/>
      <c r="F89" s="3"/>
      <c r="G89" s="3"/>
      <c r="H89" s="3"/>
      <c r="I89" s="16"/>
      <c r="J89" s="3"/>
    </row>
    <row r="90" spans="1:10">
      <c r="A90" s="3"/>
      <c r="B90" s="40"/>
      <c r="C90" s="16"/>
      <c r="D90" s="3"/>
      <c r="E90" s="16"/>
      <c r="F90" s="3"/>
      <c r="G90" s="3"/>
      <c r="H90" s="3"/>
      <c r="I90" s="16"/>
      <c r="J90" s="3"/>
    </row>
    <row r="91" spans="1:10">
      <c r="A91" s="3"/>
      <c r="B91" s="40"/>
      <c r="C91" s="16"/>
      <c r="D91" s="3"/>
      <c r="E91" s="16"/>
      <c r="F91" s="3"/>
      <c r="G91" s="3"/>
      <c r="H91" s="3"/>
      <c r="I91" s="16"/>
      <c r="J91" s="3"/>
    </row>
    <row r="92" spans="1:10">
      <c r="A92" s="3"/>
      <c r="B92" s="40"/>
      <c r="C92" s="16"/>
      <c r="D92" s="3"/>
      <c r="E92" s="16"/>
      <c r="F92" s="3"/>
      <c r="G92" s="3"/>
      <c r="H92" s="3"/>
      <c r="I92" s="16"/>
      <c r="J92" s="3"/>
    </row>
    <row r="93" spans="1:10">
      <c r="A93" s="3"/>
      <c r="B93" s="40"/>
      <c r="C93" s="16"/>
      <c r="D93" s="3"/>
      <c r="E93" s="16"/>
      <c r="F93" s="3"/>
      <c r="G93" s="3"/>
      <c r="H93" s="3"/>
      <c r="I93" s="16"/>
      <c r="J93" s="3"/>
    </row>
    <row r="94" spans="1:10">
      <c r="A94" s="3"/>
      <c r="B94" s="40"/>
      <c r="C94" s="16"/>
      <c r="D94" s="3"/>
      <c r="E94" s="16"/>
      <c r="F94" s="3"/>
      <c r="G94" s="3"/>
      <c r="H94" s="3"/>
      <c r="I94" s="16"/>
      <c r="J94" s="3"/>
    </row>
    <row r="95" spans="1:10">
      <c r="A95" s="3"/>
      <c r="B95" s="40"/>
      <c r="C95" s="16"/>
      <c r="D95" s="3"/>
      <c r="E95" s="16"/>
      <c r="F95" s="3"/>
      <c r="G95" s="3"/>
      <c r="H95" s="3"/>
      <c r="I95" s="16"/>
      <c r="J95" s="3"/>
    </row>
    <row r="96" spans="1:10">
      <c r="A96" s="3"/>
      <c r="B96" s="40"/>
      <c r="C96" s="16"/>
      <c r="D96" s="3"/>
      <c r="E96" s="16"/>
      <c r="F96" s="3"/>
      <c r="G96" s="3"/>
      <c r="H96" s="3"/>
      <c r="I96" s="16"/>
      <c r="J96" s="3"/>
    </row>
    <row r="97" spans="1:10">
      <c r="A97" s="3"/>
      <c r="B97" s="40"/>
      <c r="C97" s="16"/>
      <c r="D97" s="3"/>
      <c r="E97" s="16"/>
      <c r="F97" s="3"/>
      <c r="G97" s="3"/>
      <c r="H97" s="3"/>
      <c r="I97" s="16"/>
      <c r="J97" s="3"/>
    </row>
    <row r="98" spans="1:10">
      <c r="A98" s="3"/>
      <c r="B98" s="40"/>
      <c r="C98" s="16"/>
      <c r="D98" s="3"/>
      <c r="E98" s="16"/>
      <c r="F98" s="3"/>
      <c r="G98" s="3"/>
      <c r="H98" s="3"/>
      <c r="I98" s="16"/>
      <c r="J98" s="3"/>
    </row>
    <row r="99" spans="1:10">
      <c r="A99" s="3"/>
      <c r="B99" s="40"/>
      <c r="C99" s="16"/>
      <c r="D99" s="3"/>
      <c r="E99" s="16"/>
      <c r="F99" s="3"/>
      <c r="G99" s="3"/>
      <c r="H99" s="3"/>
      <c r="I99" s="16"/>
      <c r="J99" s="3"/>
    </row>
    <row r="100" spans="1:10">
      <c r="A100" s="3"/>
      <c r="B100" s="40"/>
      <c r="C100" s="16"/>
      <c r="D100" s="3"/>
      <c r="E100" s="16"/>
      <c r="F100" s="3"/>
      <c r="G100" s="3"/>
      <c r="H100" s="3"/>
      <c r="I100" s="16"/>
      <c r="J100" s="3"/>
    </row>
    <row r="101" spans="1:10">
      <c r="A101" s="3"/>
      <c r="B101" s="40"/>
      <c r="C101" s="16"/>
      <c r="D101" s="3"/>
      <c r="E101" s="16"/>
      <c r="F101" s="3"/>
      <c r="G101" s="3"/>
      <c r="H101" s="3"/>
      <c r="I101" s="16"/>
      <c r="J101" s="3"/>
    </row>
    <row r="102" spans="1:10">
      <c r="A102" s="3"/>
      <c r="B102" s="40"/>
      <c r="C102" s="16"/>
      <c r="D102" s="3"/>
      <c r="E102" s="16"/>
      <c r="F102" s="3"/>
      <c r="G102" s="3"/>
      <c r="H102" s="3"/>
      <c r="I102" s="16"/>
      <c r="J102" s="3"/>
    </row>
    <row r="103" spans="1:10">
      <c r="A103" s="3"/>
      <c r="B103" s="40"/>
      <c r="C103" s="16"/>
      <c r="D103" s="3"/>
      <c r="E103" s="16"/>
      <c r="F103" s="3"/>
      <c r="G103" s="3"/>
      <c r="H103" s="3"/>
      <c r="I103" s="16"/>
      <c r="J103" s="3"/>
    </row>
    <row r="104" spans="1:10">
      <c r="A104" s="3"/>
      <c r="B104" s="40"/>
      <c r="C104" s="16"/>
      <c r="D104" s="3"/>
      <c r="E104" s="16"/>
      <c r="F104" s="3"/>
      <c r="G104" s="3"/>
      <c r="H104" s="3"/>
      <c r="I104" s="16"/>
      <c r="J104" s="3"/>
    </row>
    <row r="105" spans="1:10">
      <c r="A105" s="3"/>
      <c r="B105" s="40"/>
      <c r="C105" s="16"/>
      <c r="D105" s="3"/>
      <c r="E105" s="16"/>
      <c r="F105" s="3"/>
      <c r="G105" s="3"/>
      <c r="H105" s="3"/>
      <c r="I105" s="16"/>
      <c r="J105" s="3"/>
    </row>
    <row r="106" spans="1:10">
      <c r="A106" s="3"/>
      <c r="B106" s="40"/>
      <c r="C106" s="16"/>
      <c r="D106" s="3"/>
      <c r="E106" s="16"/>
      <c r="F106" s="3"/>
      <c r="G106" s="3"/>
      <c r="H106" s="3"/>
      <c r="I106" s="16"/>
      <c r="J106" s="3"/>
    </row>
    <row r="107" spans="1:10">
      <c r="A107" s="3"/>
      <c r="B107" s="40"/>
      <c r="C107" s="16"/>
      <c r="D107" s="3"/>
      <c r="E107" s="16"/>
      <c r="F107" s="3"/>
      <c r="G107" s="3"/>
      <c r="H107" s="3"/>
      <c r="I107" s="16"/>
      <c r="J107" s="3"/>
    </row>
    <row r="108" spans="1:10">
      <c r="A108" s="3"/>
      <c r="B108" s="40"/>
      <c r="C108" s="16"/>
      <c r="D108" s="3"/>
      <c r="E108" s="16"/>
      <c r="F108" s="3"/>
      <c r="G108" s="3"/>
      <c r="H108" s="3"/>
      <c r="I108" s="16"/>
      <c r="J108" s="3"/>
    </row>
    <row r="109" spans="1:10">
      <c r="A109" s="3"/>
      <c r="B109" s="40"/>
      <c r="C109" s="16"/>
      <c r="D109" s="3"/>
      <c r="E109" s="16"/>
      <c r="F109" s="3"/>
      <c r="G109" s="3"/>
      <c r="H109" s="3"/>
      <c r="I109" s="16"/>
      <c r="J109" s="3"/>
    </row>
    <row r="110" spans="1:10">
      <c r="A110" s="3"/>
      <c r="B110" s="40"/>
      <c r="C110" s="16"/>
      <c r="D110" s="3"/>
      <c r="E110" s="16"/>
      <c r="F110" s="3"/>
      <c r="G110" s="3"/>
      <c r="H110" s="3"/>
      <c r="I110" s="16"/>
      <c r="J110" s="3"/>
    </row>
    <row r="111" spans="1:10">
      <c r="A111" s="3"/>
      <c r="B111" s="40"/>
      <c r="C111" s="16"/>
      <c r="D111" s="3"/>
      <c r="E111" s="16"/>
      <c r="F111" s="3"/>
      <c r="G111" s="3"/>
      <c r="H111" s="3"/>
      <c r="I111" s="16"/>
      <c r="J111" s="3"/>
    </row>
    <row r="112" spans="1:10">
      <c r="A112" s="3"/>
      <c r="B112" s="40"/>
      <c r="C112" s="16"/>
      <c r="D112" s="3"/>
      <c r="E112" s="16"/>
      <c r="F112" s="3"/>
      <c r="G112" s="3"/>
      <c r="H112" s="3"/>
      <c r="I112" s="16"/>
      <c r="J112" s="3"/>
    </row>
    <row r="113" spans="1:10">
      <c r="A113" s="3"/>
      <c r="B113" s="40"/>
      <c r="C113" s="16"/>
      <c r="D113" s="3"/>
      <c r="E113" s="16"/>
      <c r="F113" s="3"/>
      <c r="G113" s="3"/>
      <c r="H113" s="3"/>
      <c r="I113" s="16"/>
      <c r="J113" s="3"/>
    </row>
    <row r="114" spans="1:10">
      <c r="A114" s="3"/>
      <c r="B114" s="40"/>
      <c r="C114" s="16"/>
      <c r="D114" s="3"/>
      <c r="E114" s="16"/>
      <c r="F114" s="3"/>
      <c r="G114" s="3"/>
      <c r="H114" s="3"/>
      <c r="I114" s="16"/>
      <c r="J114" s="3"/>
    </row>
    <row r="115" spans="1:10">
      <c r="A115" s="3"/>
      <c r="B115" s="40"/>
      <c r="C115" s="16"/>
      <c r="D115" s="3"/>
      <c r="E115" s="16"/>
      <c r="F115" s="3"/>
      <c r="G115" s="3"/>
      <c r="H115" s="3"/>
      <c r="I115" s="16"/>
      <c r="J115" s="3"/>
    </row>
    <row r="116" spans="1:10">
      <c r="A116" s="3"/>
      <c r="B116" s="40"/>
      <c r="C116" s="16"/>
      <c r="D116" s="3"/>
      <c r="E116" s="16"/>
      <c r="F116" s="3"/>
      <c r="G116" s="3"/>
      <c r="H116" s="3"/>
      <c r="I116" s="16"/>
      <c r="J116" s="3"/>
    </row>
    <row r="117" spans="1:10">
      <c r="A117" s="3"/>
      <c r="B117" s="40"/>
      <c r="C117" s="16"/>
      <c r="D117" s="3"/>
      <c r="E117" s="16"/>
      <c r="F117" s="3"/>
      <c r="G117" s="3"/>
      <c r="H117" s="3"/>
      <c r="I117" s="16"/>
      <c r="J117" s="3"/>
    </row>
    <row r="118" spans="1:10">
      <c r="A118" s="3"/>
      <c r="B118" s="40"/>
      <c r="C118" s="16"/>
      <c r="D118" s="3"/>
      <c r="E118" s="16"/>
      <c r="F118" s="3"/>
      <c r="G118" s="3"/>
      <c r="H118" s="3"/>
      <c r="I118" s="16"/>
      <c r="J118" s="3"/>
    </row>
    <row r="119" spans="1:10">
      <c r="A119" s="3"/>
      <c r="B119" s="40"/>
      <c r="C119" s="16"/>
      <c r="D119" s="3"/>
      <c r="E119" s="16"/>
      <c r="F119" s="3"/>
      <c r="G119" s="3"/>
      <c r="H119" s="3"/>
      <c r="I119" s="16"/>
      <c r="J119" s="3"/>
    </row>
    <row r="120" spans="1:10">
      <c r="A120" s="3"/>
      <c r="B120" s="40"/>
      <c r="C120" s="16"/>
      <c r="D120" s="3"/>
      <c r="E120" s="16"/>
      <c r="F120" s="3"/>
      <c r="G120" s="3"/>
      <c r="H120" s="3"/>
      <c r="I120" s="16"/>
      <c r="J120" s="3"/>
    </row>
    <row r="121" spans="1:10">
      <c r="A121" s="3"/>
      <c r="B121" s="40"/>
      <c r="C121" s="16"/>
      <c r="D121" s="3"/>
      <c r="E121" s="16"/>
      <c r="F121" s="3"/>
      <c r="G121" s="3"/>
      <c r="H121" s="3"/>
      <c r="I121" s="16"/>
      <c r="J121" s="3"/>
    </row>
    <row r="122" spans="1:10">
      <c r="A122" s="3"/>
      <c r="B122" s="40"/>
      <c r="C122" s="16"/>
      <c r="D122" s="3"/>
      <c r="E122" s="16"/>
      <c r="F122" s="3"/>
      <c r="G122" s="3"/>
      <c r="H122" s="3"/>
      <c r="I122" s="16"/>
      <c r="J122" s="3"/>
    </row>
    <row r="123" spans="1:10">
      <c r="A123" s="3"/>
      <c r="B123" s="40"/>
      <c r="C123" s="16"/>
      <c r="D123" s="3"/>
      <c r="E123" s="16"/>
      <c r="F123" s="3"/>
      <c r="G123" s="3"/>
      <c r="H123" s="3"/>
      <c r="I123" s="16"/>
      <c r="J123" s="3"/>
    </row>
    <row r="124" spans="1:10">
      <c r="A124" s="3"/>
      <c r="B124" s="40"/>
      <c r="C124" s="16"/>
      <c r="D124" s="3"/>
      <c r="E124" s="16"/>
      <c r="F124" s="3"/>
      <c r="G124" s="3"/>
      <c r="H124" s="3"/>
      <c r="I124" s="16"/>
      <c r="J124" s="3"/>
    </row>
    <row r="125" spans="1:10">
      <c r="A125" s="3"/>
      <c r="B125" s="40"/>
      <c r="C125" s="16"/>
      <c r="D125" s="3"/>
      <c r="E125" s="16"/>
      <c r="F125" s="3"/>
      <c r="G125" s="3"/>
      <c r="H125" s="3"/>
      <c r="I125" s="16"/>
      <c r="J125" s="3"/>
    </row>
    <row r="126" spans="1:10">
      <c r="A126" s="3"/>
      <c r="B126" s="40"/>
      <c r="C126" s="16"/>
      <c r="D126" s="3"/>
      <c r="E126" s="16"/>
      <c r="F126" s="3"/>
      <c r="G126" s="3"/>
      <c r="H126" s="3"/>
      <c r="I126" s="16"/>
      <c r="J126" s="3"/>
    </row>
    <row r="127" spans="1:10">
      <c r="A127" s="3"/>
      <c r="B127" s="40"/>
      <c r="C127" s="16"/>
      <c r="D127" s="3"/>
      <c r="E127" s="16"/>
      <c r="F127" s="3"/>
      <c r="G127" s="3"/>
      <c r="H127" s="3"/>
      <c r="I127" s="16"/>
      <c r="J127" s="3"/>
    </row>
    <row r="128" spans="1:10">
      <c r="A128" s="3"/>
      <c r="B128" s="40"/>
      <c r="C128" s="16"/>
      <c r="D128" s="3"/>
      <c r="E128" s="16"/>
      <c r="F128" s="3"/>
      <c r="G128" s="3"/>
      <c r="H128" s="3"/>
      <c r="I128" s="16"/>
      <c r="J128" s="3"/>
    </row>
    <row r="129" spans="1:10">
      <c r="A129" s="3"/>
      <c r="B129" s="40"/>
      <c r="C129" s="16"/>
      <c r="D129" s="3"/>
      <c r="E129" s="16"/>
      <c r="F129" s="3"/>
      <c r="G129" s="3"/>
      <c r="H129" s="3"/>
      <c r="I129" s="16"/>
      <c r="J129" s="3"/>
    </row>
    <row r="130" spans="1:10">
      <c r="A130" s="3"/>
      <c r="B130" s="40"/>
      <c r="C130" s="16"/>
      <c r="D130" s="3"/>
      <c r="E130" s="16"/>
      <c r="F130" s="3"/>
      <c r="G130" s="3"/>
      <c r="H130" s="3"/>
      <c r="I130" s="16"/>
      <c r="J130" s="3"/>
    </row>
    <row r="131" spans="1:10">
      <c r="A131" s="3"/>
      <c r="B131" s="40"/>
      <c r="C131" s="16"/>
      <c r="D131" s="3"/>
      <c r="E131" s="16"/>
      <c r="F131" s="3"/>
      <c r="G131" s="3"/>
      <c r="H131" s="3"/>
      <c r="I131" s="16"/>
      <c r="J131" s="3"/>
    </row>
    <row r="132" spans="1:10">
      <c r="A132" s="3"/>
      <c r="B132" s="40"/>
      <c r="C132" s="16"/>
      <c r="D132" s="3"/>
      <c r="E132" s="16"/>
      <c r="F132" s="3"/>
      <c r="G132" s="3"/>
      <c r="H132" s="3"/>
      <c r="I132" s="16"/>
      <c r="J132" s="3"/>
    </row>
    <row r="133" spans="1:10">
      <c r="A133" s="3"/>
      <c r="B133" s="40"/>
      <c r="C133" s="16"/>
      <c r="D133" s="3"/>
      <c r="E133" s="16"/>
      <c r="F133" s="3"/>
      <c r="G133" s="3"/>
      <c r="H133" s="3"/>
      <c r="I133" s="16"/>
      <c r="J133" s="3"/>
    </row>
    <row r="134" spans="1:10">
      <c r="A134" s="3"/>
      <c r="B134" s="40"/>
      <c r="C134" s="16"/>
      <c r="D134" s="3"/>
      <c r="E134" s="16"/>
      <c r="F134" s="3"/>
      <c r="G134" s="3"/>
      <c r="H134" s="3"/>
      <c r="I134" s="16"/>
      <c r="J134" s="3"/>
    </row>
    <row r="135" spans="1:10">
      <c r="A135" s="3"/>
      <c r="B135" s="40"/>
      <c r="C135" s="16"/>
      <c r="D135" s="3"/>
      <c r="E135" s="16"/>
      <c r="F135" s="3"/>
      <c r="G135" s="3"/>
      <c r="H135" s="3"/>
      <c r="I135" s="16"/>
      <c r="J135" s="3"/>
    </row>
    <row r="136" spans="1:10">
      <c r="A136" s="3"/>
      <c r="B136" s="40"/>
      <c r="C136" s="16"/>
      <c r="D136" s="3"/>
      <c r="E136" s="16"/>
      <c r="F136" s="3"/>
      <c r="G136" s="3"/>
      <c r="H136" s="3"/>
      <c r="I136" s="16"/>
      <c r="J136" s="3"/>
    </row>
    <row r="137" spans="1:10">
      <c r="A137" s="3"/>
      <c r="B137" s="40"/>
      <c r="C137" s="16"/>
      <c r="D137" s="3"/>
      <c r="E137" s="16"/>
      <c r="F137" s="3"/>
      <c r="G137" s="3"/>
      <c r="H137" s="3"/>
      <c r="I137" s="16"/>
      <c r="J137" s="3"/>
    </row>
    <row r="138" spans="1:10">
      <c r="A138" s="3"/>
      <c r="B138" s="40"/>
      <c r="C138" s="16"/>
      <c r="D138" s="3"/>
      <c r="E138" s="16"/>
      <c r="F138" s="3"/>
      <c r="G138" s="3"/>
      <c r="H138" s="3"/>
      <c r="I138" s="16"/>
      <c r="J138" s="3"/>
    </row>
    <row r="139" spans="1:10">
      <c r="A139" s="3"/>
      <c r="B139" s="40"/>
      <c r="C139" s="16"/>
      <c r="D139" s="3"/>
      <c r="E139" s="16"/>
      <c r="F139" s="3"/>
      <c r="G139" s="3"/>
      <c r="H139" s="3"/>
      <c r="I139" s="16"/>
      <c r="J139" s="3"/>
    </row>
    <row r="140" spans="1:10">
      <c r="A140" s="3"/>
      <c r="B140" s="40"/>
      <c r="C140" s="16"/>
      <c r="D140" s="3"/>
      <c r="E140" s="16"/>
      <c r="F140" s="3"/>
      <c r="G140" s="3"/>
      <c r="H140" s="3"/>
      <c r="I140" s="16"/>
      <c r="J140" s="3"/>
    </row>
    <row r="141" spans="1:10">
      <c r="A141" s="3"/>
      <c r="B141" s="40"/>
      <c r="C141" s="16"/>
      <c r="D141" s="3"/>
      <c r="E141" s="16"/>
      <c r="F141" s="3"/>
      <c r="G141" s="3"/>
      <c r="H141" s="3"/>
      <c r="I141" s="16"/>
      <c r="J141" s="3"/>
    </row>
    <row r="142" spans="1:10">
      <c r="A142" s="3"/>
      <c r="B142" s="40"/>
      <c r="C142" s="16"/>
      <c r="D142" s="3"/>
      <c r="E142" s="16"/>
      <c r="F142" s="3"/>
      <c r="G142" s="3"/>
      <c r="H142" s="3"/>
      <c r="I142" s="16"/>
      <c r="J142" s="3"/>
    </row>
    <row r="143" spans="1:10">
      <c r="A143" s="3"/>
      <c r="B143" s="40"/>
      <c r="C143" s="16"/>
      <c r="D143" s="3"/>
      <c r="E143" s="16"/>
      <c r="F143" s="3"/>
      <c r="G143" s="3"/>
      <c r="H143" s="3"/>
      <c r="I143" s="16"/>
      <c r="J143" s="3"/>
    </row>
    <row r="144" spans="1:10">
      <c r="A144" s="3"/>
      <c r="B144" s="40"/>
      <c r="C144" s="16"/>
      <c r="D144" s="3"/>
      <c r="E144" s="16"/>
      <c r="F144" s="3"/>
      <c r="G144" s="3"/>
      <c r="H144" s="3"/>
      <c r="I144" s="16"/>
      <c r="J144" s="3"/>
    </row>
    <row r="145" spans="1:10">
      <c r="A145" s="3"/>
      <c r="B145" s="40"/>
      <c r="C145" s="16"/>
      <c r="D145" s="3"/>
      <c r="E145" s="16"/>
      <c r="F145" s="3"/>
      <c r="G145" s="3"/>
      <c r="H145" s="3"/>
      <c r="I145" s="16"/>
      <c r="J145" s="3"/>
    </row>
    <row r="146" spans="1:10">
      <c r="A146" s="3"/>
      <c r="B146" s="40"/>
      <c r="C146" s="16"/>
      <c r="D146" s="3"/>
      <c r="E146" s="16"/>
      <c r="F146" s="3"/>
      <c r="G146" s="3"/>
      <c r="H146" s="3"/>
      <c r="I146" s="16"/>
      <c r="J146" s="3"/>
    </row>
    <row r="147" spans="1:10">
      <c r="A147" s="3"/>
      <c r="B147" s="40"/>
      <c r="C147" s="16"/>
      <c r="D147" s="3"/>
      <c r="E147" s="16"/>
      <c r="F147" s="3"/>
      <c r="G147" s="3"/>
      <c r="H147" s="3"/>
      <c r="I147" s="16"/>
      <c r="J147" s="3"/>
    </row>
    <row r="148" spans="1:10">
      <c r="A148" s="3"/>
      <c r="B148" s="40"/>
      <c r="C148" s="16"/>
      <c r="D148" s="3"/>
      <c r="E148" s="16"/>
      <c r="F148" s="3"/>
      <c r="G148" s="3"/>
      <c r="H148" s="3"/>
      <c r="I148" s="16"/>
      <c r="J148" s="3"/>
    </row>
    <row r="149" spans="1:10">
      <c r="A149" s="3"/>
      <c r="B149" s="40"/>
      <c r="C149" s="16"/>
      <c r="D149" s="3"/>
      <c r="E149" s="16"/>
      <c r="F149" s="3"/>
      <c r="G149" s="3"/>
      <c r="H149" s="3"/>
      <c r="I149" s="16"/>
      <c r="J149" s="3"/>
    </row>
    <row r="150" spans="1:10">
      <c r="A150" s="3"/>
      <c r="B150" s="40"/>
      <c r="C150" s="16"/>
      <c r="D150" s="3"/>
      <c r="E150" s="16"/>
      <c r="F150" s="3"/>
      <c r="G150" s="3"/>
      <c r="H150" s="3"/>
      <c r="I150" s="16"/>
      <c r="J150" s="3"/>
    </row>
    <row r="151" spans="1:10">
      <c r="A151" s="3"/>
      <c r="B151" s="40"/>
      <c r="C151" s="16"/>
      <c r="D151" s="3"/>
      <c r="E151" s="16"/>
      <c r="F151" s="3"/>
      <c r="G151" s="3"/>
      <c r="H151" s="3"/>
      <c r="I151" s="16"/>
      <c r="J151" s="3"/>
    </row>
    <row r="152" spans="1:10">
      <c r="A152" s="3"/>
      <c r="B152" s="40"/>
      <c r="C152" s="16"/>
      <c r="D152" s="3"/>
      <c r="E152" s="16"/>
      <c r="F152" s="3"/>
      <c r="G152" s="3"/>
      <c r="H152" s="3"/>
      <c r="I152" s="16"/>
      <c r="J152" s="3"/>
    </row>
    <row r="153" spans="1:10">
      <c r="A153" s="3"/>
      <c r="B153" s="40"/>
      <c r="C153" s="16"/>
      <c r="D153" s="3"/>
      <c r="E153" s="16"/>
      <c r="F153" s="3"/>
      <c r="G153" s="3"/>
      <c r="H153" s="3"/>
      <c r="I153" s="16"/>
      <c r="J153" s="3"/>
    </row>
    <row r="154" spans="1:10">
      <c r="A154" s="3"/>
      <c r="B154" s="40"/>
      <c r="C154" s="16"/>
      <c r="D154" s="3"/>
      <c r="E154" s="16"/>
      <c r="F154" s="3"/>
      <c r="G154" s="3"/>
      <c r="H154" s="3"/>
      <c r="I154" s="16"/>
      <c r="J154" s="3"/>
    </row>
    <row r="155" spans="1:10">
      <c r="A155" s="3"/>
      <c r="B155" s="40"/>
      <c r="C155" s="16"/>
      <c r="D155" s="3"/>
      <c r="E155" s="16"/>
      <c r="F155" s="3"/>
      <c r="G155" s="3"/>
      <c r="H155" s="3"/>
      <c r="I155" s="16"/>
      <c r="J155" s="3"/>
    </row>
    <row r="156" spans="1:10">
      <c r="A156" s="3"/>
      <c r="B156" s="40"/>
      <c r="C156" s="16"/>
      <c r="D156" s="3"/>
      <c r="E156" s="16"/>
      <c r="F156" s="3"/>
      <c r="G156" s="3"/>
      <c r="H156" s="3"/>
      <c r="I156" s="16"/>
      <c r="J156" s="3"/>
    </row>
    <row r="157" spans="1:10">
      <c r="A157" s="3"/>
      <c r="B157" s="40"/>
      <c r="C157" s="16"/>
      <c r="D157" s="3"/>
      <c r="E157" s="16"/>
      <c r="F157" s="3"/>
      <c r="G157" s="3"/>
      <c r="H157" s="3"/>
      <c r="I157" s="16"/>
      <c r="J157" s="3"/>
    </row>
    <row r="158" spans="1:10">
      <c r="A158" s="3"/>
      <c r="B158" s="40"/>
      <c r="C158" s="16"/>
      <c r="D158" s="3"/>
      <c r="E158" s="16"/>
      <c r="F158" s="3"/>
      <c r="G158" s="3"/>
      <c r="H158" s="3"/>
      <c r="I158" s="16"/>
      <c r="J158" s="3"/>
    </row>
    <row r="159" spans="1:10">
      <c r="A159" s="3"/>
      <c r="B159" s="40"/>
      <c r="C159" s="16"/>
      <c r="D159" s="3"/>
      <c r="E159" s="16"/>
      <c r="F159" s="3"/>
      <c r="G159" s="3"/>
      <c r="H159" s="3"/>
      <c r="I159" s="16"/>
      <c r="J159" s="3"/>
    </row>
    <row r="160" spans="1:10">
      <c r="A160" s="3"/>
      <c r="B160" s="40"/>
      <c r="C160" s="16"/>
      <c r="D160" s="3"/>
      <c r="E160" s="16"/>
      <c r="F160" s="3"/>
      <c r="G160" s="3"/>
      <c r="H160" s="3"/>
      <c r="I160" s="16"/>
      <c r="J160" s="3"/>
    </row>
    <row r="161" spans="1:10">
      <c r="A161" s="3"/>
      <c r="B161" s="40"/>
      <c r="C161" s="16"/>
      <c r="D161" s="3"/>
      <c r="E161" s="16"/>
      <c r="F161" s="3"/>
      <c r="G161" s="3"/>
      <c r="H161" s="3"/>
      <c r="I161" s="16"/>
      <c r="J161" s="3"/>
    </row>
    <row r="162" spans="1:10">
      <c r="A162" s="3"/>
      <c r="B162" s="40"/>
      <c r="C162" s="16"/>
      <c r="D162" s="3"/>
      <c r="E162" s="16"/>
      <c r="F162" s="3"/>
      <c r="G162" s="3"/>
      <c r="H162" s="3"/>
      <c r="I162" s="16"/>
      <c r="J162" s="3"/>
    </row>
    <row r="163" spans="1:10">
      <c r="A163" s="3"/>
      <c r="B163" s="40"/>
      <c r="C163" s="16"/>
      <c r="D163" s="3"/>
      <c r="E163" s="16"/>
      <c r="F163" s="3"/>
      <c r="G163" s="3"/>
      <c r="H163" s="3"/>
      <c r="I163" s="16"/>
      <c r="J163" s="3"/>
    </row>
    <row r="164" spans="1:10">
      <c r="A164" s="3"/>
      <c r="B164" s="40"/>
      <c r="C164" s="16"/>
      <c r="D164" s="3"/>
      <c r="E164" s="16"/>
      <c r="F164" s="3"/>
      <c r="G164" s="3"/>
      <c r="H164" s="3"/>
      <c r="I164" s="16"/>
      <c r="J164" s="3"/>
    </row>
    <row r="165" spans="1:10">
      <c r="A165" s="3"/>
      <c r="B165" s="40"/>
      <c r="C165" s="16"/>
      <c r="D165" s="3"/>
      <c r="E165" s="16"/>
      <c r="F165" s="3"/>
      <c r="G165" s="3"/>
      <c r="H165" s="3"/>
      <c r="I165" s="16"/>
      <c r="J165" s="3"/>
    </row>
    <row r="166" spans="1:10">
      <c r="A166" s="3"/>
      <c r="B166" s="40"/>
      <c r="C166" s="16"/>
      <c r="D166" s="3"/>
      <c r="E166" s="16"/>
      <c r="F166" s="3"/>
      <c r="G166" s="3"/>
      <c r="H166" s="3"/>
      <c r="I166" s="16"/>
      <c r="J166" s="3"/>
    </row>
    <row r="167" spans="1:10">
      <c r="A167" s="3"/>
      <c r="B167" s="40"/>
      <c r="C167" s="16"/>
      <c r="D167" s="3"/>
      <c r="E167" s="16"/>
      <c r="F167" s="3"/>
      <c r="G167" s="3"/>
      <c r="H167" s="3"/>
      <c r="I167" s="16"/>
      <c r="J167" s="3"/>
    </row>
    <row r="168" spans="1:10">
      <c r="A168" s="3"/>
      <c r="B168" s="40"/>
      <c r="C168" s="16"/>
      <c r="D168" s="3"/>
      <c r="E168" s="16"/>
      <c r="F168" s="3"/>
      <c r="G168" s="3"/>
      <c r="H168" s="3"/>
      <c r="I168" s="16"/>
      <c r="J168" s="3"/>
    </row>
    <row r="169" spans="1:10">
      <c r="A169" s="3"/>
      <c r="B169" s="40"/>
      <c r="C169" s="16"/>
      <c r="D169" s="3"/>
      <c r="E169" s="16"/>
      <c r="F169" s="3"/>
      <c r="G169" s="3"/>
      <c r="H169" s="3"/>
      <c r="I169" s="16"/>
      <c r="J169" s="3"/>
    </row>
    <row r="170" spans="1:10">
      <c r="A170" s="3"/>
      <c r="B170" s="40"/>
      <c r="C170" s="16"/>
      <c r="D170" s="3"/>
      <c r="E170" s="16"/>
      <c r="F170" s="3"/>
      <c r="G170" s="3"/>
      <c r="H170" s="3"/>
      <c r="I170" s="16"/>
      <c r="J170" s="3"/>
    </row>
    <row r="171" spans="1:10">
      <c r="A171" s="3"/>
      <c r="B171" s="40"/>
      <c r="C171" s="16"/>
      <c r="D171" s="3"/>
      <c r="E171" s="16"/>
      <c r="F171" s="3"/>
      <c r="G171" s="3"/>
      <c r="H171" s="3"/>
      <c r="I171" s="16"/>
      <c r="J171" s="3"/>
    </row>
    <row r="172" spans="1:10">
      <c r="A172" s="3"/>
      <c r="B172" s="40"/>
      <c r="C172" s="16"/>
      <c r="D172" s="3"/>
      <c r="E172" s="16"/>
      <c r="F172" s="3"/>
      <c r="G172" s="3"/>
      <c r="H172" s="3"/>
      <c r="I172" s="16"/>
      <c r="J172" s="3"/>
    </row>
    <row r="173" spans="1:10">
      <c r="A173" s="3"/>
      <c r="B173" s="40"/>
      <c r="C173" s="16"/>
      <c r="D173" s="3"/>
      <c r="E173" s="16"/>
      <c r="F173" s="3"/>
      <c r="G173" s="3"/>
      <c r="H173" s="3"/>
      <c r="I173" s="16"/>
      <c r="J173" s="3"/>
    </row>
    <row r="174" spans="1:10">
      <c r="A174" s="3"/>
      <c r="B174" s="40"/>
      <c r="C174" s="16"/>
      <c r="D174" s="3"/>
      <c r="E174" s="16"/>
      <c r="F174" s="3"/>
      <c r="G174" s="3"/>
      <c r="H174" s="3"/>
      <c r="I174" s="16"/>
      <c r="J174" s="3"/>
    </row>
    <row r="175" spans="1:10">
      <c r="A175" s="3"/>
      <c r="B175" s="40"/>
      <c r="C175" s="16"/>
      <c r="D175" s="3"/>
      <c r="E175" s="16"/>
      <c r="F175" s="3"/>
      <c r="G175" s="3"/>
      <c r="H175" s="3"/>
      <c r="I175" s="16"/>
      <c r="J175" s="3"/>
    </row>
    <row r="176" spans="1:10">
      <c r="A176" s="3"/>
      <c r="B176" s="40"/>
      <c r="C176" s="16"/>
      <c r="D176" s="3"/>
      <c r="E176" s="16"/>
      <c r="F176" s="3"/>
      <c r="G176" s="3"/>
      <c r="H176" s="3"/>
      <c r="I176" s="16"/>
      <c r="J176" s="3"/>
    </row>
    <row r="177" spans="1:10">
      <c r="A177" s="3"/>
      <c r="B177" s="40"/>
      <c r="C177" s="16"/>
      <c r="D177" s="3"/>
      <c r="E177" s="16"/>
      <c r="F177" s="3"/>
      <c r="G177" s="3"/>
      <c r="H177" s="3"/>
      <c r="I177" s="16"/>
      <c r="J177" s="3"/>
    </row>
    <row r="178" spans="1:10">
      <c r="A178" s="3"/>
      <c r="B178" s="40"/>
      <c r="C178" s="16"/>
      <c r="D178" s="3"/>
      <c r="E178" s="16"/>
      <c r="F178" s="3"/>
      <c r="G178" s="3"/>
      <c r="H178" s="3"/>
      <c r="I178" s="16"/>
      <c r="J178" s="3"/>
    </row>
    <row r="179" spans="1:10">
      <c r="A179" s="3"/>
      <c r="B179" s="40"/>
      <c r="C179" s="16"/>
      <c r="D179" s="3"/>
      <c r="E179" s="16"/>
      <c r="F179" s="3"/>
      <c r="G179" s="3"/>
      <c r="H179" s="3"/>
      <c r="I179" s="16"/>
      <c r="J179" s="3"/>
    </row>
    <row r="180" spans="1:10">
      <c r="A180" s="3"/>
      <c r="B180" s="40"/>
      <c r="C180" s="16"/>
      <c r="D180" s="3"/>
      <c r="E180" s="16"/>
      <c r="F180" s="3"/>
      <c r="G180" s="3"/>
      <c r="H180" s="3"/>
      <c r="I180" s="16"/>
      <c r="J180" s="3"/>
    </row>
    <row r="181" spans="1:10">
      <c r="A181" s="3"/>
      <c r="B181" s="40"/>
      <c r="C181" s="16"/>
      <c r="D181" s="3"/>
      <c r="E181" s="16"/>
      <c r="F181" s="3"/>
      <c r="G181" s="3"/>
      <c r="H181" s="3"/>
      <c r="I181" s="16"/>
      <c r="J181" s="3"/>
    </row>
    <row r="182" spans="1:10">
      <c r="A182" s="3"/>
      <c r="B182" s="40"/>
      <c r="C182" s="16"/>
      <c r="D182" s="3"/>
      <c r="E182" s="16"/>
      <c r="F182" s="3"/>
      <c r="G182" s="3"/>
      <c r="H182" s="3"/>
      <c r="I182" s="16"/>
      <c r="J182" s="3"/>
    </row>
    <row r="183" spans="1:10">
      <c r="A183" s="3"/>
      <c r="B183" s="40"/>
      <c r="C183" s="16"/>
      <c r="D183" s="3"/>
      <c r="E183" s="16"/>
      <c r="F183" s="3"/>
      <c r="G183" s="3"/>
      <c r="H183" s="3"/>
      <c r="I183" s="16"/>
      <c r="J183" s="3"/>
    </row>
    <row r="184" spans="1:10">
      <c r="A184" s="3"/>
      <c r="B184" s="40"/>
      <c r="C184" s="16"/>
      <c r="D184" s="3"/>
      <c r="E184" s="16"/>
      <c r="F184" s="3"/>
      <c r="G184" s="3"/>
      <c r="H184" s="3"/>
      <c r="I184" s="16"/>
      <c r="J184" s="3"/>
    </row>
    <row r="185" spans="1:10">
      <c r="A185" s="3"/>
      <c r="B185" s="40"/>
      <c r="C185" s="16"/>
      <c r="D185" s="3"/>
      <c r="E185" s="16"/>
      <c r="F185" s="3"/>
      <c r="G185" s="3"/>
      <c r="H185" s="3"/>
      <c r="I185" s="16"/>
      <c r="J185" s="3"/>
    </row>
    <row r="186" spans="1:10">
      <c r="A186" s="3"/>
      <c r="B186" s="40"/>
      <c r="C186" s="16"/>
      <c r="D186" s="3"/>
      <c r="E186" s="16"/>
      <c r="F186" s="3"/>
      <c r="G186" s="3"/>
      <c r="H186" s="3"/>
      <c r="I186" s="16"/>
      <c r="J186" s="3"/>
    </row>
    <row r="187" spans="1:10">
      <c r="A187" s="3"/>
      <c r="B187" s="40"/>
      <c r="C187" s="16"/>
      <c r="D187" s="3"/>
      <c r="E187" s="16"/>
      <c r="F187" s="3"/>
      <c r="G187" s="3"/>
      <c r="H187" s="3"/>
      <c r="I187" s="16"/>
      <c r="J187" s="3"/>
    </row>
    <row r="188" spans="1:10">
      <c r="A188" s="3"/>
      <c r="B188" s="40"/>
      <c r="C188" s="16"/>
      <c r="D188" s="3"/>
      <c r="E188" s="16"/>
      <c r="F188" s="3"/>
      <c r="G188" s="3"/>
      <c r="H188" s="3"/>
      <c r="I188" s="16"/>
      <c r="J188" s="3"/>
    </row>
    <row r="189" spans="1:10">
      <c r="A189" s="3"/>
      <c r="B189" s="40"/>
      <c r="C189" s="16"/>
      <c r="D189" s="3"/>
      <c r="E189" s="16"/>
      <c r="F189" s="3"/>
      <c r="G189" s="3"/>
      <c r="H189" s="3"/>
      <c r="I189" s="16"/>
      <c r="J189" s="3"/>
    </row>
    <row r="190" spans="1:10">
      <c r="A190" s="3"/>
      <c r="B190" s="40"/>
      <c r="C190" s="16"/>
      <c r="D190" s="3"/>
      <c r="E190" s="16"/>
      <c r="F190" s="3"/>
      <c r="G190" s="3"/>
      <c r="H190" s="3"/>
      <c r="I190" s="16"/>
      <c r="J190" s="3"/>
    </row>
    <row r="191" spans="1:10">
      <c r="A191" s="3"/>
      <c r="B191" s="40"/>
      <c r="C191" s="16"/>
      <c r="D191" s="3"/>
      <c r="E191" s="16"/>
      <c r="F191" s="3"/>
      <c r="G191" s="3"/>
      <c r="H191" s="3"/>
      <c r="I191" s="16"/>
      <c r="J191" s="3"/>
    </row>
    <row r="192" spans="1:10">
      <c r="A192" s="3"/>
      <c r="B192" s="40"/>
      <c r="C192" s="16"/>
      <c r="D192" s="3"/>
      <c r="E192" s="16"/>
      <c r="F192" s="3"/>
      <c r="G192" s="3"/>
      <c r="H192" s="3"/>
      <c r="I192" s="16"/>
      <c r="J192" s="3"/>
    </row>
    <row r="193" spans="1:10">
      <c r="A193" s="3"/>
      <c r="B193" s="40"/>
      <c r="C193" s="16"/>
      <c r="D193" s="3"/>
      <c r="E193" s="16"/>
      <c r="F193" s="3"/>
      <c r="G193" s="3"/>
      <c r="H193" s="3"/>
      <c r="I193" s="16"/>
      <c r="J193" s="3"/>
    </row>
    <row r="194" spans="1:10">
      <c r="A194" s="3"/>
      <c r="B194" s="40"/>
      <c r="C194" s="16"/>
      <c r="D194" s="3"/>
      <c r="E194" s="16"/>
      <c r="F194" s="3"/>
      <c r="G194" s="3"/>
      <c r="H194" s="3"/>
      <c r="I194" s="16"/>
      <c r="J194" s="3"/>
    </row>
    <row r="195" spans="1:10">
      <c r="A195" s="3"/>
      <c r="B195" s="40"/>
      <c r="C195" s="16"/>
      <c r="D195" s="3"/>
      <c r="E195" s="16"/>
      <c r="F195" s="3"/>
      <c r="G195" s="3"/>
      <c r="H195" s="3"/>
      <c r="I195" s="16"/>
      <c r="J195" s="3"/>
    </row>
    <row r="196" spans="1:10">
      <c r="A196" s="3"/>
      <c r="B196" s="40"/>
      <c r="C196" s="16"/>
      <c r="D196" s="3"/>
      <c r="E196" s="16"/>
      <c r="F196" s="3"/>
      <c r="G196" s="3"/>
      <c r="H196" s="3"/>
      <c r="I196" s="16"/>
      <c r="J196" s="3"/>
    </row>
    <row r="197" spans="1:10">
      <c r="A197" s="3"/>
      <c r="B197" s="40"/>
      <c r="C197" s="16"/>
      <c r="D197" s="3"/>
      <c r="E197" s="16"/>
      <c r="F197" s="3"/>
      <c r="G197" s="3"/>
      <c r="H197" s="3"/>
      <c r="I197" s="16"/>
      <c r="J197" s="3"/>
    </row>
    <row r="198" spans="1:10">
      <c r="A198" s="3"/>
      <c r="B198" s="40"/>
      <c r="C198" s="16"/>
      <c r="D198" s="3"/>
      <c r="E198" s="16"/>
      <c r="F198" s="3"/>
      <c r="G198" s="3"/>
      <c r="H198" s="3"/>
      <c r="I198" s="16"/>
      <c r="J198" s="3"/>
    </row>
    <row r="199" spans="1:10">
      <c r="A199" s="3"/>
      <c r="B199" s="40"/>
      <c r="C199" s="16"/>
      <c r="D199" s="3"/>
      <c r="E199" s="16"/>
      <c r="F199" s="3"/>
      <c r="G199" s="3"/>
      <c r="H199" s="3"/>
      <c r="I199" s="16"/>
      <c r="J199" s="3"/>
    </row>
    <row r="200" spans="1:10">
      <c r="A200" s="3"/>
      <c r="B200" s="40"/>
      <c r="C200" s="16"/>
      <c r="D200" s="3"/>
      <c r="E200" s="16"/>
      <c r="F200" s="3"/>
      <c r="G200" s="3"/>
      <c r="H200" s="3"/>
      <c r="I200" s="16"/>
      <c r="J200" s="3"/>
    </row>
    <row r="201" spans="1:10">
      <c r="A201" s="3"/>
      <c r="B201" s="40"/>
      <c r="C201" s="16"/>
      <c r="D201" s="3"/>
      <c r="E201" s="16"/>
      <c r="F201" s="3"/>
      <c r="G201" s="3"/>
      <c r="H201" s="3"/>
      <c r="I201" s="16"/>
      <c r="J201" s="3"/>
    </row>
    <row r="202" spans="1:10">
      <c r="A202" s="3"/>
      <c r="B202" s="40"/>
      <c r="C202" s="16"/>
      <c r="D202" s="3"/>
      <c r="E202" s="16"/>
      <c r="F202" s="3"/>
      <c r="G202" s="3"/>
      <c r="H202" s="3"/>
      <c r="I202" s="16"/>
      <c r="J202" s="3"/>
    </row>
    <row r="203" spans="1:10">
      <c r="A203" s="3"/>
      <c r="B203" s="40"/>
      <c r="C203" s="16"/>
      <c r="D203" s="3"/>
      <c r="E203" s="16"/>
      <c r="F203" s="3"/>
      <c r="G203" s="3"/>
      <c r="H203" s="3"/>
      <c r="I203" s="16"/>
      <c r="J203" s="3"/>
    </row>
    <row r="204" spans="1:10">
      <c r="A204" s="3"/>
      <c r="B204" s="40"/>
      <c r="C204" s="16"/>
      <c r="D204" s="3"/>
      <c r="E204" s="16"/>
      <c r="F204" s="3"/>
      <c r="G204" s="3"/>
      <c r="H204" s="3"/>
      <c r="I204" s="16"/>
      <c r="J204" s="3"/>
    </row>
    <row r="205" spans="1:10">
      <c r="A205" s="3"/>
      <c r="B205" s="40"/>
      <c r="C205" s="16"/>
      <c r="D205" s="3"/>
      <c r="E205" s="16"/>
      <c r="F205" s="3"/>
      <c r="G205" s="3"/>
      <c r="H205" s="3"/>
      <c r="I205" s="16"/>
      <c r="J205" s="3"/>
    </row>
    <row r="206" spans="1:10">
      <c r="A206" s="3"/>
      <c r="B206" s="40"/>
      <c r="C206" s="16"/>
      <c r="D206" s="3"/>
      <c r="E206" s="16"/>
      <c r="F206" s="3"/>
      <c r="G206" s="3"/>
      <c r="H206" s="3"/>
      <c r="I206" s="16"/>
      <c r="J206" s="3"/>
    </row>
    <row r="207" spans="1:10">
      <c r="A207" s="3"/>
      <c r="B207" s="40"/>
      <c r="C207" s="16"/>
      <c r="D207" s="3"/>
      <c r="E207" s="16"/>
      <c r="F207" s="3"/>
      <c r="G207" s="3"/>
      <c r="H207" s="3"/>
      <c r="I207" s="16"/>
      <c r="J207" s="3"/>
    </row>
    <row r="208" spans="1:10">
      <c r="A208" s="3"/>
      <c r="B208" s="40"/>
      <c r="C208" s="16"/>
      <c r="D208" s="3"/>
      <c r="E208" s="16"/>
      <c r="F208" s="3"/>
      <c r="G208" s="3"/>
      <c r="H208" s="3"/>
      <c r="I208" s="16"/>
      <c r="J208" s="3"/>
    </row>
    <row r="209" spans="1:10">
      <c r="A209" s="3"/>
      <c r="B209" s="40"/>
      <c r="C209" s="16"/>
      <c r="D209" s="3"/>
      <c r="E209" s="16"/>
      <c r="F209" s="3"/>
      <c r="G209" s="3"/>
      <c r="H209" s="3"/>
      <c r="I209" s="16"/>
      <c r="J209" s="3"/>
    </row>
    <row r="210" spans="1:10">
      <c r="A210" s="3"/>
      <c r="B210" s="40"/>
      <c r="C210" s="16"/>
      <c r="D210" s="3"/>
      <c r="E210" s="16"/>
      <c r="F210" s="3"/>
      <c r="G210" s="3"/>
      <c r="H210" s="3"/>
      <c r="I210" s="16"/>
      <c r="J210" s="3"/>
    </row>
    <row r="211" spans="1:10">
      <c r="A211" s="3"/>
      <c r="B211" s="40"/>
      <c r="C211" s="16"/>
      <c r="D211" s="3"/>
      <c r="E211" s="16"/>
      <c r="F211" s="3"/>
      <c r="G211" s="3"/>
      <c r="H211" s="3"/>
      <c r="I211" s="16"/>
      <c r="J211" s="3"/>
    </row>
    <row r="212" spans="1:10">
      <c r="A212" s="3"/>
      <c r="B212" s="40"/>
      <c r="C212" s="16"/>
      <c r="D212" s="3"/>
      <c r="E212" s="16"/>
      <c r="F212" s="3"/>
      <c r="G212" s="3"/>
      <c r="H212" s="3"/>
      <c r="I212" s="16"/>
      <c r="J212" s="3"/>
    </row>
    <row r="213" spans="1:10">
      <c r="A213" s="3"/>
      <c r="B213" s="40"/>
      <c r="C213" s="16"/>
      <c r="D213" s="3"/>
      <c r="E213" s="16"/>
      <c r="F213" s="3"/>
      <c r="G213" s="3"/>
      <c r="H213" s="3"/>
      <c r="I213" s="16"/>
      <c r="J213" s="3"/>
    </row>
    <row r="214" spans="1:10">
      <c r="A214" s="3"/>
      <c r="B214" s="40"/>
      <c r="C214" s="16"/>
      <c r="D214" s="3"/>
      <c r="E214" s="16"/>
      <c r="F214" s="3"/>
      <c r="G214" s="3"/>
      <c r="H214" s="3"/>
      <c r="I214" s="16"/>
      <c r="J214" s="3"/>
    </row>
    <row r="215" spans="1:10">
      <c r="A215" s="3"/>
      <c r="B215" s="40"/>
      <c r="C215" s="16"/>
      <c r="D215" s="3"/>
      <c r="E215" s="16"/>
      <c r="F215" s="3"/>
      <c r="G215" s="3"/>
      <c r="H215" s="3"/>
      <c r="I215" s="16"/>
      <c r="J215" s="3"/>
    </row>
    <row r="216" spans="1:10">
      <c r="A216" s="3"/>
      <c r="B216" s="40"/>
      <c r="C216" s="16"/>
      <c r="D216" s="3"/>
      <c r="E216" s="16"/>
      <c r="F216" s="3"/>
      <c r="G216" s="3"/>
      <c r="H216" s="3"/>
      <c r="I216" s="16"/>
      <c r="J216" s="3"/>
    </row>
    <row r="217" spans="1:10">
      <c r="A217" s="3"/>
      <c r="B217" s="40"/>
      <c r="C217" s="16"/>
      <c r="D217" s="3"/>
      <c r="E217" s="16"/>
      <c r="F217" s="3"/>
      <c r="G217" s="3"/>
      <c r="H217" s="3"/>
      <c r="I217" s="16"/>
      <c r="J217" s="3"/>
    </row>
    <row r="218" spans="1:10">
      <c r="A218" s="3"/>
      <c r="B218" s="40"/>
      <c r="C218" s="16"/>
      <c r="D218" s="3"/>
      <c r="E218" s="16"/>
      <c r="F218" s="3"/>
      <c r="G218" s="3"/>
      <c r="H218" s="3"/>
      <c r="I218" s="16"/>
      <c r="J218" s="3"/>
    </row>
    <row r="219" spans="1:10">
      <c r="A219" s="3"/>
      <c r="B219" s="40"/>
      <c r="C219" s="16"/>
      <c r="D219" s="3"/>
      <c r="E219" s="16"/>
      <c r="F219" s="3"/>
      <c r="G219" s="3"/>
      <c r="H219" s="3"/>
      <c r="I219" s="16"/>
      <c r="J219" s="3"/>
    </row>
    <row r="220" spans="1:10">
      <c r="A220" s="3"/>
      <c r="B220" s="40"/>
      <c r="C220" s="16"/>
      <c r="D220" s="3"/>
      <c r="E220" s="16"/>
      <c r="F220" s="3"/>
      <c r="G220" s="3"/>
      <c r="H220" s="3"/>
      <c r="I220" s="16"/>
      <c r="J220" s="3"/>
    </row>
    <row r="221" spans="1:10">
      <c r="A221" s="3"/>
      <c r="B221" s="40"/>
      <c r="C221" s="16"/>
      <c r="D221" s="3"/>
      <c r="E221" s="16"/>
      <c r="F221" s="3"/>
      <c r="G221" s="3"/>
      <c r="H221" s="3"/>
      <c r="I221" s="16"/>
      <c r="J221" s="3"/>
    </row>
    <row r="222" spans="1:10">
      <c r="A222" s="3"/>
      <c r="B222" s="40"/>
      <c r="C222" s="16"/>
      <c r="D222" s="3"/>
      <c r="E222" s="16"/>
      <c r="F222" s="3"/>
      <c r="G222" s="3"/>
      <c r="H222" s="3"/>
      <c r="I222" s="16"/>
      <c r="J222" s="3"/>
    </row>
    <row r="223" spans="1:10">
      <c r="A223" s="3"/>
      <c r="B223" s="40"/>
      <c r="C223" s="16"/>
      <c r="D223" s="3"/>
      <c r="E223" s="16"/>
      <c r="F223" s="3"/>
      <c r="G223" s="3"/>
      <c r="H223" s="3"/>
      <c r="I223" s="16"/>
      <c r="J223" s="3"/>
    </row>
    <row r="224" spans="1:10">
      <c r="A224" s="3"/>
      <c r="B224" s="40"/>
      <c r="C224" s="16"/>
      <c r="D224" s="3"/>
      <c r="E224" s="16"/>
      <c r="F224" s="3"/>
      <c r="G224" s="3"/>
      <c r="H224" s="3"/>
      <c r="I224" s="16"/>
      <c r="J224" s="3"/>
    </row>
    <row r="225" spans="1:10">
      <c r="A225" s="3"/>
      <c r="B225" s="40"/>
      <c r="C225" s="16"/>
      <c r="D225" s="3"/>
      <c r="E225" s="16"/>
      <c r="F225" s="3"/>
      <c r="G225" s="3"/>
      <c r="H225" s="3"/>
      <c r="I225" s="16"/>
      <c r="J225" s="3"/>
    </row>
    <row r="226" spans="1:10">
      <c r="A226" s="3"/>
      <c r="B226" s="40"/>
      <c r="C226" s="16"/>
      <c r="D226" s="3"/>
      <c r="E226" s="16"/>
      <c r="F226" s="3"/>
      <c r="G226" s="3"/>
      <c r="H226" s="3"/>
      <c r="I226" s="16"/>
      <c r="J226" s="3"/>
    </row>
    <row r="227" spans="1:10">
      <c r="A227" s="3"/>
      <c r="B227" s="40"/>
      <c r="C227" s="16"/>
      <c r="D227" s="3"/>
      <c r="E227" s="16"/>
      <c r="F227" s="3"/>
      <c r="G227" s="3"/>
      <c r="H227" s="3"/>
      <c r="I227" s="16"/>
      <c r="J227" s="3"/>
    </row>
    <row r="228" spans="1:10">
      <c r="A228" s="3"/>
      <c r="B228" s="40"/>
      <c r="C228" s="16"/>
      <c r="D228" s="3"/>
      <c r="E228" s="16"/>
      <c r="F228" s="3"/>
      <c r="G228" s="3"/>
      <c r="H228" s="3"/>
      <c r="I228" s="16"/>
      <c r="J228" s="3"/>
    </row>
    <row r="229" spans="1:10">
      <c r="A229" s="3"/>
      <c r="B229" s="40"/>
      <c r="C229" s="16"/>
      <c r="D229" s="3"/>
      <c r="E229" s="16"/>
      <c r="F229" s="3"/>
      <c r="G229" s="3"/>
      <c r="H229" s="3"/>
      <c r="I229" s="16"/>
      <c r="J229" s="3"/>
    </row>
    <row r="230" spans="1:10">
      <c r="A230" s="3"/>
      <c r="B230" s="40"/>
      <c r="C230" s="16"/>
      <c r="D230" s="3"/>
      <c r="E230" s="16"/>
      <c r="F230" s="3"/>
      <c r="G230" s="3"/>
      <c r="H230" s="3"/>
      <c r="I230" s="16"/>
      <c r="J230" s="3"/>
    </row>
    <row r="231" spans="1:10">
      <c r="A231" s="3"/>
      <c r="B231" s="40"/>
      <c r="C231" s="16"/>
      <c r="D231" s="3"/>
      <c r="E231" s="16"/>
      <c r="F231" s="3"/>
      <c r="G231" s="3"/>
      <c r="H231" s="3"/>
      <c r="I231" s="16"/>
      <c r="J231" s="3"/>
    </row>
    <row r="232" spans="1:10">
      <c r="A232" s="3"/>
      <c r="B232" s="40"/>
      <c r="C232" s="16"/>
      <c r="D232" s="3"/>
      <c r="E232" s="16"/>
      <c r="F232" s="3"/>
      <c r="G232" s="3"/>
      <c r="H232" s="3"/>
      <c r="I232" s="16"/>
      <c r="J232" s="3"/>
    </row>
    <row r="233" spans="1:10">
      <c r="A233" s="3"/>
      <c r="B233" s="40"/>
      <c r="C233" s="16"/>
      <c r="D233" s="3"/>
      <c r="E233" s="16"/>
      <c r="F233" s="3"/>
      <c r="G233" s="3"/>
      <c r="H233" s="3"/>
      <c r="I233" s="16"/>
      <c r="J233" s="3"/>
    </row>
    <row r="234" spans="1:10">
      <c r="A234" s="3"/>
      <c r="B234" s="40"/>
      <c r="C234" s="16"/>
      <c r="D234" s="3"/>
      <c r="E234" s="16"/>
      <c r="F234" s="3"/>
      <c r="G234" s="3"/>
      <c r="H234" s="3"/>
      <c r="I234" s="16"/>
      <c r="J234" s="3"/>
    </row>
    <row r="235" spans="1:10">
      <c r="A235" s="3"/>
      <c r="B235" s="40"/>
      <c r="C235" s="16"/>
      <c r="D235" s="3"/>
      <c r="E235" s="16"/>
      <c r="F235" s="3"/>
      <c r="G235" s="3"/>
      <c r="H235" s="3"/>
      <c r="I235" s="16"/>
      <c r="J235" s="3"/>
    </row>
    <row r="236" spans="1:10">
      <c r="A236" s="3"/>
      <c r="B236" s="40"/>
      <c r="C236" s="16"/>
      <c r="D236" s="3"/>
      <c r="E236" s="16"/>
      <c r="F236" s="3"/>
      <c r="G236" s="3"/>
      <c r="H236" s="3"/>
      <c r="I236" s="16"/>
      <c r="J236" s="3"/>
    </row>
    <row r="237" spans="1:10">
      <c r="A237" s="3"/>
      <c r="B237" s="40"/>
      <c r="C237" s="16"/>
      <c r="D237" s="3"/>
      <c r="E237" s="16"/>
      <c r="F237" s="3"/>
      <c r="G237" s="3"/>
      <c r="H237" s="3"/>
      <c r="I237" s="16"/>
      <c r="J237" s="3"/>
    </row>
    <row r="238" spans="1:10">
      <c r="A238" s="3"/>
      <c r="B238" s="40"/>
      <c r="C238" s="16"/>
      <c r="D238" s="3"/>
      <c r="E238" s="16"/>
      <c r="F238" s="3"/>
      <c r="G238" s="3"/>
      <c r="H238" s="3"/>
      <c r="I238" s="16"/>
      <c r="J238" s="3"/>
    </row>
    <row r="239" spans="1:10">
      <c r="A239" s="3"/>
      <c r="B239" s="40"/>
      <c r="C239" s="16"/>
      <c r="D239" s="3"/>
      <c r="E239" s="16"/>
      <c r="F239" s="3"/>
      <c r="G239" s="3"/>
      <c r="H239" s="3"/>
      <c r="I239" s="16"/>
      <c r="J239" s="3"/>
    </row>
    <row r="240" spans="1:10">
      <c r="A240" s="3"/>
      <c r="B240" s="40"/>
      <c r="C240" s="16"/>
      <c r="D240" s="3"/>
      <c r="E240" s="16"/>
      <c r="F240" s="3"/>
      <c r="G240" s="3"/>
      <c r="H240" s="3"/>
      <c r="I240" s="16"/>
      <c r="J240" s="3"/>
    </row>
    <row r="241" spans="1:10">
      <c r="A241" s="3"/>
      <c r="B241" s="40"/>
      <c r="C241" s="16"/>
      <c r="D241" s="3"/>
      <c r="E241" s="16"/>
      <c r="F241" s="3"/>
      <c r="G241" s="3"/>
      <c r="H241" s="3"/>
      <c r="I241" s="16"/>
      <c r="J241" s="3"/>
    </row>
    <row r="242" spans="1:10">
      <c r="A242" s="3"/>
      <c r="B242" s="40"/>
      <c r="C242" s="16"/>
      <c r="D242" s="3"/>
      <c r="E242" s="16"/>
      <c r="F242" s="3"/>
      <c r="G242" s="3"/>
      <c r="H242" s="3"/>
      <c r="I242" s="16"/>
      <c r="J242" s="3"/>
    </row>
    <row r="243" spans="1:10">
      <c r="A243" s="3"/>
      <c r="B243" s="40"/>
      <c r="C243" s="16"/>
      <c r="D243" s="3"/>
      <c r="E243" s="16"/>
      <c r="F243" s="3"/>
      <c r="G243" s="3"/>
      <c r="H243" s="3"/>
      <c r="I243" s="16"/>
      <c r="J243" s="3"/>
    </row>
    <row r="244" spans="1:10">
      <c r="A244" s="3"/>
      <c r="B244" s="40"/>
      <c r="C244" s="16"/>
      <c r="D244" s="3"/>
      <c r="E244" s="16"/>
      <c r="F244" s="3"/>
      <c r="G244" s="3"/>
      <c r="H244" s="3"/>
      <c r="I244" s="16"/>
      <c r="J244" s="3"/>
    </row>
    <row r="245" spans="1:10">
      <c r="A245" s="3"/>
      <c r="B245" s="40"/>
      <c r="C245" s="16"/>
      <c r="D245" s="3"/>
      <c r="E245" s="16"/>
      <c r="F245" s="3"/>
      <c r="G245" s="3"/>
      <c r="H245" s="3"/>
      <c r="I245" s="16"/>
      <c r="J245" s="3"/>
    </row>
    <row r="246" spans="1:10">
      <c r="A246" s="3"/>
      <c r="B246" s="40"/>
      <c r="C246" s="16"/>
      <c r="D246" s="3"/>
      <c r="E246" s="16"/>
      <c r="F246" s="3"/>
      <c r="G246" s="3"/>
      <c r="H246" s="3"/>
      <c r="I246" s="16"/>
      <c r="J246" s="3"/>
    </row>
    <row r="247" spans="1:10">
      <c r="A247" s="3"/>
      <c r="B247" s="40"/>
      <c r="C247" s="16"/>
      <c r="D247" s="3"/>
      <c r="E247" s="16"/>
      <c r="F247" s="3"/>
      <c r="G247" s="3"/>
      <c r="H247" s="3"/>
      <c r="I247" s="16"/>
      <c r="J247" s="3"/>
    </row>
    <row r="248" spans="1:10">
      <c r="A248" s="3"/>
      <c r="B248" s="40"/>
      <c r="C248" s="16"/>
      <c r="D248" s="3"/>
      <c r="E248" s="16"/>
      <c r="F248" s="3"/>
      <c r="G248" s="3"/>
      <c r="H248" s="3"/>
      <c r="I248" s="16"/>
      <c r="J248" s="3"/>
    </row>
    <row r="249" spans="1:10">
      <c r="A249" s="3"/>
      <c r="B249" s="40"/>
      <c r="C249" s="16"/>
      <c r="D249" s="3"/>
      <c r="E249" s="16"/>
      <c r="F249" s="3"/>
      <c r="G249" s="3"/>
      <c r="H249" s="3"/>
      <c r="I249" s="16"/>
      <c r="J249" s="3"/>
    </row>
    <row r="250" spans="1:10">
      <c r="A250" s="3"/>
      <c r="B250" s="40"/>
      <c r="C250" s="16"/>
      <c r="D250" s="3"/>
      <c r="E250" s="16"/>
      <c r="F250" s="3"/>
      <c r="G250" s="3"/>
      <c r="H250" s="3"/>
      <c r="I250" s="16"/>
      <c r="J250" s="3"/>
    </row>
    <row r="251" spans="1:10">
      <c r="A251" s="3"/>
      <c r="B251" s="40"/>
      <c r="C251" s="16"/>
      <c r="D251" s="3"/>
      <c r="E251" s="16"/>
      <c r="F251" s="3"/>
      <c r="G251" s="3"/>
      <c r="H251" s="3"/>
      <c r="I251" s="16"/>
      <c r="J251" s="3"/>
    </row>
    <row r="252" spans="1:10">
      <c r="A252" s="3"/>
      <c r="B252" s="40"/>
      <c r="C252" s="16"/>
      <c r="D252" s="3"/>
      <c r="E252" s="16"/>
      <c r="F252" s="3"/>
      <c r="G252" s="3"/>
      <c r="H252" s="3"/>
      <c r="I252" s="16"/>
      <c r="J252" s="3"/>
    </row>
    <row r="253" spans="1:10">
      <c r="A253" s="3"/>
      <c r="B253" s="40"/>
      <c r="C253" s="16"/>
      <c r="D253" s="3"/>
      <c r="E253" s="16"/>
      <c r="F253" s="3"/>
      <c r="G253" s="3"/>
      <c r="H253" s="3"/>
      <c r="I253" s="16"/>
      <c r="J253" s="3"/>
    </row>
    <row r="254" spans="1:10">
      <c r="A254" s="3"/>
      <c r="B254" s="40"/>
      <c r="C254" s="16"/>
      <c r="D254" s="3"/>
      <c r="E254" s="16"/>
      <c r="F254" s="3"/>
      <c r="G254" s="3"/>
      <c r="H254" s="3"/>
      <c r="I254" s="16"/>
      <c r="J254" s="3"/>
    </row>
    <row r="255" spans="1:10">
      <c r="A255" s="3"/>
      <c r="B255" s="40"/>
      <c r="C255" s="16"/>
      <c r="D255" s="3"/>
      <c r="E255" s="16"/>
      <c r="F255" s="3"/>
      <c r="G255" s="3"/>
      <c r="H255" s="3"/>
      <c r="I255" s="16"/>
      <c r="J255" s="3"/>
    </row>
    <row r="256" spans="1:10">
      <c r="A256" s="3"/>
      <c r="B256" s="40"/>
      <c r="C256" s="16"/>
      <c r="D256" s="3"/>
      <c r="E256" s="16"/>
      <c r="F256" s="3"/>
      <c r="G256" s="3"/>
      <c r="H256" s="3"/>
      <c r="I256" s="16"/>
      <c r="J256" s="3"/>
    </row>
    <row r="257" spans="1:10">
      <c r="A257" s="3"/>
      <c r="B257" s="40"/>
      <c r="C257" s="16"/>
      <c r="D257" s="3"/>
      <c r="E257" s="16"/>
      <c r="F257" s="3"/>
      <c r="G257" s="3"/>
      <c r="H257" s="3"/>
      <c r="I257" s="16"/>
      <c r="J257" s="3"/>
    </row>
    <row r="258" spans="1:10">
      <c r="A258" s="3"/>
      <c r="B258" s="40"/>
      <c r="C258" s="16"/>
      <c r="D258" s="3"/>
      <c r="E258" s="16"/>
      <c r="F258" s="3"/>
      <c r="G258" s="3"/>
      <c r="H258" s="3"/>
      <c r="I258" s="16"/>
      <c r="J258" s="3"/>
    </row>
    <row r="259" spans="1:10">
      <c r="A259" s="3"/>
      <c r="B259" s="40"/>
      <c r="C259" s="16"/>
      <c r="D259" s="3"/>
      <c r="E259" s="16"/>
      <c r="F259" s="3"/>
      <c r="G259" s="3"/>
      <c r="H259" s="3"/>
      <c r="I259" s="16"/>
      <c r="J259" s="3"/>
    </row>
    <row r="260" spans="1:10">
      <c r="A260" s="3"/>
      <c r="B260" s="40"/>
      <c r="C260" s="16"/>
      <c r="D260" s="3"/>
      <c r="E260" s="16"/>
      <c r="F260" s="3"/>
      <c r="G260" s="3"/>
      <c r="H260" s="3"/>
      <c r="I260" s="16"/>
      <c r="J260" s="3"/>
    </row>
    <row r="261" spans="1:10">
      <c r="A261" s="3"/>
      <c r="B261" s="40"/>
      <c r="C261" s="16"/>
      <c r="D261" s="3"/>
      <c r="E261" s="16"/>
      <c r="F261" s="3"/>
      <c r="G261" s="3"/>
      <c r="H261" s="3"/>
      <c r="I261" s="16"/>
      <c r="J261" s="3"/>
    </row>
    <row r="262" spans="1:10">
      <c r="A262" s="3"/>
      <c r="B262" s="40"/>
      <c r="C262" s="16"/>
      <c r="D262" s="3"/>
      <c r="E262" s="16"/>
      <c r="F262" s="3"/>
      <c r="G262" s="3"/>
      <c r="H262" s="3"/>
      <c r="I262" s="16"/>
      <c r="J262" s="3"/>
    </row>
    <row r="263" spans="1:10">
      <c r="A263" s="3"/>
      <c r="B263" s="40"/>
      <c r="C263" s="16"/>
      <c r="D263" s="3"/>
      <c r="E263" s="16"/>
      <c r="F263" s="3"/>
      <c r="G263" s="3"/>
      <c r="H263" s="3"/>
      <c r="I263" s="16"/>
      <c r="J263" s="3"/>
    </row>
    <row r="264" spans="1:10">
      <c r="A264" s="3"/>
      <c r="B264" s="40"/>
      <c r="C264" s="16"/>
      <c r="D264" s="3"/>
      <c r="E264" s="16"/>
      <c r="F264" s="3"/>
      <c r="G264" s="3"/>
      <c r="H264" s="3"/>
      <c r="I264" s="16"/>
      <c r="J264" s="3"/>
    </row>
    <row r="265" spans="1:10">
      <c r="A265" s="3"/>
      <c r="B265" s="40"/>
      <c r="C265" s="16"/>
      <c r="D265" s="3"/>
      <c r="E265" s="16"/>
      <c r="F265" s="3"/>
      <c r="G265" s="3"/>
      <c r="H265" s="3"/>
      <c r="I265" s="16"/>
      <c r="J265" s="3"/>
    </row>
    <row r="266" spans="1:10">
      <c r="A266" s="3"/>
      <c r="B266" s="40"/>
      <c r="C266" s="16"/>
      <c r="D266" s="3"/>
      <c r="E266" s="16"/>
      <c r="F266" s="3"/>
      <c r="G266" s="3"/>
      <c r="H266" s="3"/>
      <c r="I266" s="16"/>
      <c r="J266" s="3"/>
    </row>
    <row r="267" spans="1:10">
      <c r="A267" s="3"/>
      <c r="B267" s="40"/>
      <c r="C267" s="16"/>
      <c r="D267" s="3"/>
      <c r="E267" s="16"/>
      <c r="F267" s="3"/>
      <c r="G267" s="3"/>
      <c r="H267" s="3"/>
      <c r="I267" s="16"/>
      <c r="J267" s="3"/>
    </row>
    <row r="268" spans="1:10">
      <c r="A268" s="3"/>
      <c r="B268" s="40"/>
      <c r="C268" s="16"/>
      <c r="D268" s="3"/>
      <c r="E268" s="16"/>
      <c r="F268" s="3"/>
      <c r="G268" s="3"/>
      <c r="H268" s="3"/>
      <c r="I268" s="16"/>
      <c r="J268" s="3"/>
    </row>
    <row r="269" spans="1:10">
      <c r="A269" s="3"/>
      <c r="B269" s="40"/>
      <c r="C269" s="16"/>
      <c r="D269" s="3"/>
      <c r="E269" s="16"/>
      <c r="F269" s="3"/>
      <c r="G269" s="3"/>
      <c r="H269" s="3"/>
      <c r="I269" s="16"/>
      <c r="J269" s="3"/>
    </row>
    <row r="270" spans="1:10">
      <c r="A270" s="3"/>
      <c r="B270" s="40"/>
      <c r="C270" s="16"/>
      <c r="D270" s="3"/>
      <c r="E270" s="16"/>
      <c r="F270" s="3"/>
      <c r="G270" s="3"/>
      <c r="H270" s="3"/>
      <c r="I270" s="16"/>
      <c r="J270" s="3"/>
    </row>
    <row r="271" spans="1:10">
      <c r="A271" s="3"/>
      <c r="B271" s="40"/>
      <c r="C271" s="16"/>
      <c r="D271" s="3"/>
      <c r="E271" s="16"/>
      <c r="F271" s="3"/>
      <c r="G271" s="3"/>
      <c r="H271" s="3"/>
      <c r="I271" s="16"/>
      <c r="J271" s="3"/>
    </row>
    <row r="272" spans="1:10">
      <c r="A272" s="3"/>
      <c r="B272" s="40"/>
      <c r="C272" s="16"/>
      <c r="D272" s="3"/>
      <c r="E272" s="16"/>
      <c r="F272" s="3"/>
      <c r="G272" s="3"/>
      <c r="H272" s="3"/>
      <c r="I272" s="16"/>
      <c r="J272" s="3"/>
    </row>
    <row r="273" spans="1:10">
      <c r="A273" s="3"/>
      <c r="B273" s="40"/>
      <c r="C273" s="16"/>
      <c r="D273" s="3"/>
      <c r="E273" s="16"/>
      <c r="F273" s="3"/>
      <c r="G273" s="3"/>
      <c r="H273" s="3"/>
      <c r="I273" s="16"/>
      <c r="J273" s="3"/>
    </row>
    <row r="274" spans="1:10">
      <c r="A274" s="3"/>
      <c r="B274" s="40"/>
      <c r="C274" s="16"/>
      <c r="D274" s="3"/>
      <c r="E274" s="16"/>
      <c r="F274" s="3"/>
      <c r="G274" s="3"/>
      <c r="H274" s="3"/>
      <c r="I274" s="16"/>
      <c r="J274" s="3"/>
    </row>
    <row r="275" spans="1:10">
      <c r="A275" s="3"/>
      <c r="B275" s="40"/>
      <c r="C275" s="16"/>
      <c r="D275" s="3"/>
      <c r="E275" s="16"/>
      <c r="F275" s="3"/>
      <c r="G275" s="3"/>
      <c r="H275" s="3"/>
      <c r="I275" s="16"/>
      <c r="J275" s="3"/>
    </row>
    <row r="276" spans="1:10">
      <c r="A276" s="3"/>
      <c r="B276" s="40"/>
      <c r="C276" s="16"/>
      <c r="D276" s="3"/>
      <c r="E276" s="16"/>
      <c r="F276" s="3"/>
      <c r="G276" s="3"/>
      <c r="H276" s="3"/>
      <c r="I276" s="16"/>
      <c r="J276" s="3"/>
    </row>
    <row r="277" spans="1:10">
      <c r="A277" s="3"/>
      <c r="B277" s="40"/>
      <c r="C277" s="16"/>
      <c r="D277" s="3"/>
      <c r="E277" s="16"/>
      <c r="F277" s="3"/>
      <c r="G277" s="3"/>
      <c r="H277" s="3"/>
      <c r="I277" s="16"/>
      <c r="J277" s="3"/>
    </row>
    <row r="278" spans="1:10">
      <c r="A278" s="3"/>
      <c r="B278" s="40"/>
      <c r="C278" s="16"/>
      <c r="D278" s="3"/>
      <c r="E278" s="16"/>
      <c r="F278" s="3"/>
      <c r="G278" s="3"/>
      <c r="H278" s="3"/>
      <c r="I278" s="16"/>
      <c r="J278" s="3"/>
    </row>
    <row r="279" spans="1:10">
      <c r="A279" s="3"/>
      <c r="B279" s="40"/>
      <c r="C279" s="16"/>
      <c r="D279" s="3"/>
      <c r="E279" s="16"/>
      <c r="F279" s="3"/>
      <c r="G279" s="3"/>
      <c r="H279" s="3"/>
      <c r="I279" s="16"/>
      <c r="J279" s="3"/>
    </row>
    <row r="280" spans="1:10">
      <c r="A280" s="3"/>
      <c r="B280" s="40"/>
      <c r="C280" s="16"/>
      <c r="D280" s="3"/>
      <c r="E280" s="16"/>
      <c r="F280" s="3"/>
      <c r="G280" s="3"/>
      <c r="H280" s="3"/>
      <c r="I280" s="16"/>
      <c r="J280" s="3"/>
    </row>
    <row r="281" spans="1:10">
      <c r="A281" s="3"/>
      <c r="B281" s="40"/>
      <c r="C281" s="16"/>
      <c r="D281" s="3"/>
      <c r="E281" s="16"/>
      <c r="F281" s="3"/>
      <c r="G281" s="3"/>
      <c r="H281" s="3"/>
      <c r="I281" s="16"/>
      <c r="J281" s="3"/>
    </row>
    <row r="282" spans="1:10">
      <c r="A282" s="3"/>
      <c r="B282" s="40"/>
      <c r="C282" s="16"/>
      <c r="D282" s="3"/>
      <c r="E282" s="16"/>
      <c r="F282" s="3"/>
      <c r="G282" s="3"/>
      <c r="H282" s="3"/>
      <c r="I282" s="16"/>
      <c r="J282" s="3"/>
    </row>
    <row r="283" spans="1:10">
      <c r="A283" s="3"/>
      <c r="B283" s="40"/>
      <c r="C283" s="16"/>
      <c r="D283" s="3"/>
      <c r="E283" s="16"/>
      <c r="F283" s="3"/>
      <c r="G283" s="3"/>
      <c r="H283" s="3"/>
      <c r="I283" s="16"/>
      <c r="J283" s="3"/>
    </row>
    <row r="284" spans="1:10">
      <c r="A284" s="3"/>
      <c r="B284" s="40"/>
      <c r="C284" s="16"/>
      <c r="D284" s="3"/>
      <c r="E284" s="16"/>
      <c r="F284" s="3"/>
      <c r="G284" s="3"/>
      <c r="H284" s="3"/>
      <c r="I284" s="16"/>
      <c r="J284" s="3"/>
    </row>
    <row r="285" spans="1:10">
      <c r="A285" s="3"/>
      <c r="B285" s="40"/>
      <c r="C285" s="16"/>
      <c r="D285" s="3"/>
      <c r="E285" s="16"/>
      <c r="F285" s="3"/>
      <c r="G285" s="3"/>
      <c r="H285" s="3"/>
      <c r="I285" s="16"/>
      <c r="J285" s="3"/>
    </row>
    <row r="286" spans="1:10">
      <c r="A286" s="3"/>
      <c r="B286" s="40"/>
      <c r="C286" s="16"/>
      <c r="D286" s="3"/>
      <c r="E286" s="16"/>
      <c r="F286" s="3"/>
      <c r="G286" s="3"/>
      <c r="H286" s="3"/>
      <c r="I286" s="16"/>
      <c r="J286" s="3"/>
    </row>
    <row r="287" spans="1:10">
      <c r="A287" s="3"/>
      <c r="B287" s="40"/>
      <c r="C287" s="16"/>
      <c r="D287" s="3"/>
      <c r="E287" s="16"/>
      <c r="F287" s="3"/>
      <c r="G287" s="3"/>
      <c r="H287" s="3"/>
      <c r="I287" s="16"/>
      <c r="J287" s="3"/>
    </row>
    <row r="288" spans="1:10">
      <c r="A288" s="3"/>
      <c r="B288" s="40"/>
      <c r="C288" s="16"/>
      <c r="D288" s="3"/>
      <c r="E288" s="16"/>
      <c r="F288" s="3"/>
      <c r="G288" s="3"/>
      <c r="H288" s="3"/>
      <c r="I288" s="16"/>
      <c r="J288" s="3"/>
    </row>
    <row r="289" spans="1:10">
      <c r="A289" s="3"/>
      <c r="B289" s="40"/>
      <c r="C289" s="16"/>
      <c r="D289" s="3"/>
      <c r="E289" s="16"/>
      <c r="F289" s="3"/>
      <c r="G289" s="3"/>
      <c r="H289" s="3"/>
      <c r="I289" s="16"/>
      <c r="J289" s="3"/>
    </row>
    <row r="290" spans="1:10">
      <c r="A290" s="3"/>
      <c r="B290" s="40"/>
      <c r="C290" s="16"/>
      <c r="D290" s="3"/>
      <c r="E290" s="16"/>
      <c r="F290" s="3"/>
      <c r="G290" s="3"/>
      <c r="H290" s="3"/>
      <c r="I290" s="16"/>
      <c r="J290" s="3"/>
    </row>
    <row r="291" spans="1:10">
      <c r="A291" s="3"/>
      <c r="B291" s="40"/>
      <c r="C291" s="16"/>
      <c r="D291" s="3"/>
      <c r="E291" s="16"/>
      <c r="F291" s="3"/>
      <c r="G291" s="3"/>
      <c r="H291" s="3"/>
      <c r="I291" s="16"/>
      <c r="J291" s="3"/>
    </row>
    <row r="292" spans="1:10">
      <c r="A292" s="3"/>
      <c r="B292" s="40"/>
      <c r="C292" s="16"/>
      <c r="D292" s="3"/>
      <c r="E292" s="16"/>
      <c r="F292" s="3"/>
      <c r="G292" s="3"/>
      <c r="H292" s="3"/>
      <c r="I292" s="16"/>
      <c r="J292" s="3"/>
    </row>
    <row r="293" spans="1:10">
      <c r="A293" s="3"/>
      <c r="B293" s="40"/>
      <c r="C293" s="16"/>
      <c r="D293" s="3"/>
      <c r="E293" s="16"/>
      <c r="F293" s="3"/>
      <c r="G293" s="3"/>
      <c r="H293" s="3"/>
      <c r="I293" s="16"/>
      <c r="J293" s="3"/>
    </row>
    <row r="294" spans="1:10">
      <c r="A294" s="3"/>
      <c r="B294" s="40"/>
      <c r="C294" s="16"/>
      <c r="D294" s="3"/>
      <c r="E294" s="16"/>
      <c r="F294" s="3"/>
      <c r="G294" s="3"/>
      <c r="H294" s="3"/>
      <c r="I294" s="16"/>
      <c r="J294" s="3"/>
    </row>
    <row r="295" spans="1:10">
      <c r="A295" s="3"/>
      <c r="B295" s="40"/>
      <c r="C295" s="16"/>
      <c r="D295" s="3"/>
      <c r="E295" s="16"/>
      <c r="F295" s="3"/>
      <c r="G295" s="3"/>
      <c r="H295" s="3"/>
      <c r="I295" s="16"/>
      <c r="J295" s="3"/>
    </row>
    <row r="296" spans="1:10">
      <c r="A296" s="3"/>
      <c r="B296" s="40"/>
      <c r="C296" s="16"/>
      <c r="D296" s="3"/>
      <c r="E296" s="16"/>
      <c r="F296" s="3"/>
      <c r="G296" s="3"/>
      <c r="H296" s="3"/>
      <c r="I296" s="16"/>
      <c r="J296" s="3"/>
    </row>
    <row r="297" spans="1:10">
      <c r="A297" s="3"/>
      <c r="B297" s="40"/>
      <c r="C297" s="16"/>
      <c r="D297" s="3"/>
      <c r="E297" s="16"/>
      <c r="F297" s="3"/>
      <c r="G297" s="3"/>
      <c r="H297" s="3"/>
      <c r="I297" s="16"/>
      <c r="J297" s="3"/>
    </row>
    <row r="298" spans="1:10">
      <c r="A298" s="3"/>
      <c r="B298" s="40"/>
      <c r="C298" s="16"/>
      <c r="D298" s="3"/>
      <c r="E298" s="16"/>
      <c r="F298" s="3"/>
      <c r="G298" s="3"/>
      <c r="H298" s="3"/>
      <c r="I298" s="16"/>
      <c r="J298" s="3"/>
    </row>
    <row r="299" spans="1:10">
      <c r="A299" s="3"/>
      <c r="B299" s="40"/>
      <c r="C299" s="16"/>
      <c r="D299" s="3"/>
      <c r="E299" s="16"/>
      <c r="F299" s="3"/>
      <c r="G299" s="3"/>
      <c r="H299" s="3"/>
      <c r="I299" s="16"/>
      <c r="J299" s="3"/>
    </row>
    <row r="300" spans="1:10">
      <c r="A300" s="3"/>
      <c r="B300" s="40"/>
      <c r="C300" s="16"/>
      <c r="D300" s="3"/>
      <c r="E300" s="16"/>
      <c r="F300" s="3"/>
      <c r="G300" s="3"/>
      <c r="H300" s="3"/>
      <c r="I300" s="16"/>
      <c r="J300" s="3"/>
    </row>
    <row r="301" spans="1:10">
      <c r="A301" s="3"/>
      <c r="B301" s="40"/>
      <c r="C301" s="16"/>
      <c r="D301" s="3"/>
      <c r="E301" s="16"/>
      <c r="F301" s="3"/>
      <c r="G301" s="3"/>
      <c r="H301" s="3"/>
      <c r="I301" s="16"/>
      <c r="J301" s="3"/>
    </row>
    <row r="302" spans="1:10">
      <c r="A302" s="3"/>
      <c r="B302" s="40"/>
      <c r="C302" s="16"/>
      <c r="D302" s="3"/>
      <c r="E302" s="16"/>
      <c r="F302" s="3"/>
      <c r="G302" s="3"/>
      <c r="H302" s="3"/>
      <c r="I302" s="16"/>
      <c r="J302" s="3"/>
    </row>
    <row r="303" spans="1:10">
      <c r="A303" s="3"/>
      <c r="B303" s="40"/>
      <c r="C303" s="16"/>
      <c r="D303" s="3"/>
      <c r="E303" s="16"/>
      <c r="F303" s="3"/>
      <c r="G303" s="3"/>
      <c r="H303" s="3"/>
      <c r="I303" s="16"/>
      <c r="J303" s="3"/>
    </row>
    <row r="304" spans="1:10">
      <c r="A304" s="3"/>
      <c r="B304" s="40"/>
      <c r="C304" s="16"/>
      <c r="D304" s="3"/>
      <c r="E304" s="16"/>
      <c r="F304" s="3"/>
      <c r="G304" s="3"/>
      <c r="H304" s="3"/>
      <c r="I304" s="16"/>
      <c r="J304" s="3"/>
    </row>
    <row r="305" spans="1:10">
      <c r="A305" s="3"/>
      <c r="B305" s="40"/>
      <c r="C305" s="16"/>
      <c r="D305" s="3"/>
      <c r="E305" s="16"/>
      <c r="F305" s="3"/>
      <c r="G305" s="3"/>
      <c r="H305" s="3"/>
      <c r="I305" s="16"/>
      <c r="J305" s="3"/>
    </row>
    <row r="306" spans="1:10">
      <c r="A306" s="3"/>
      <c r="B306" s="40"/>
      <c r="C306" s="16"/>
      <c r="D306" s="3"/>
      <c r="E306" s="16"/>
      <c r="F306" s="3"/>
      <c r="G306" s="3"/>
      <c r="H306" s="3"/>
      <c r="I306" s="16"/>
      <c r="J306" s="3"/>
    </row>
    <row r="307" spans="1:10">
      <c r="A307" s="3"/>
      <c r="B307" s="40"/>
      <c r="C307" s="16"/>
      <c r="D307" s="3"/>
      <c r="E307" s="16"/>
      <c r="F307" s="3"/>
      <c r="G307" s="3"/>
      <c r="H307" s="3"/>
      <c r="I307" s="16"/>
      <c r="J307" s="3"/>
    </row>
    <row r="308" spans="1:10">
      <c r="A308" s="3"/>
      <c r="B308" s="40"/>
      <c r="C308" s="16"/>
      <c r="D308" s="3"/>
      <c r="E308" s="16"/>
      <c r="F308" s="3"/>
      <c r="G308" s="3"/>
      <c r="H308" s="3"/>
      <c r="I308" s="16"/>
      <c r="J308" s="3"/>
    </row>
    <row r="309" spans="1:10">
      <c r="A309" s="3"/>
      <c r="B309" s="40"/>
      <c r="C309" s="16"/>
      <c r="D309" s="3"/>
      <c r="E309" s="16"/>
      <c r="F309" s="3"/>
      <c r="G309" s="3"/>
      <c r="H309" s="3"/>
      <c r="I309" s="16"/>
      <c r="J309" s="3"/>
    </row>
    <row r="310" spans="1:10">
      <c r="A310" s="3"/>
      <c r="B310" s="40"/>
      <c r="C310" s="16"/>
      <c r="D310" s="3"/>
      <c r="E310" s="16"/>
      <c r="F310" s="3"/>
      <c r="G310" s="3"/>
      <c r="H310" s="3"/>
      <c r="I310" s="16"/>
      <c r="J310" s="3"/>
    </row>
    <row r="311" spans="1:10">
      <c r="A311" s="3"/>
      <c r="B311" s="40"/>
      <c r="C311" s="16"/>
      <c r="D311" s="3"/>
      <c r="E311" s="16"/>
      <c r="F311" s="3"/>
      <c r="G311" s="3"/>
      <c r="H311" s="3"/>
      <c r="I311" s="16"/>
      <c r="J311" s="3"/>
    </row>
    <row r="312" spans="1:10">
      <c r="A312" s="3"/>
      <c r="B312" s="40"/>
      <c r="C312" s="16"/>
      <c r="D312" s="3"/>
      <c r="E312" s="16"/>
      <c r="F312" s="3"/>
      <c r="G312" s="3"/>
      <c r="H312" s="3"/>
      <c r="I312" s="16"/>
      <c r="J312" s="3"/>
    </row>
    <row r="313" spans="1:10">
      <c r="A313" s="3"/>
      <c r="B313" s="40"/>
      <c r="C313" s="16"/>
      <c r="D313" s="3"/>
      <c r="E313" s="16"/>
      <c r="F313" s="3"/>
      <c r="G313" s="3"/>
      <c r="H313" s="3"/>
      <c r="I313" s="16"/>
      <c r="J313" s="3"/>
    </row>
    <row r="314" spans="1:10">
      <c r="A314" s="3"/>
      <c r="B314" s="40"/>
      <c r="C314" s="16"/>
      <c r="D314" s="3"/>
      <c r="E314" s="16"/>
      <c r="F314" s="3"/>
      <c r="G314" s="3"/>
      <c r="H314" s="3"/>
      <c r="I314" s="16"/>
      <c r="J314" s="3"/>
    </row>
    <row r="315" spans="1:10">
      <c r="A315" s="3"/>
      <c r="B315" s="40"/>
      <c r="C315" s="16"/>
      <c r="D315" s="3"/>
      <c r="E315" s="16"/>
      <c r="F315" s="3"/>
      <c r="G315" s="3"/>
      <c r="H315" s="3"/>
      <c r="I315" s="16"/>
      <c r="J315" s="3"/>
    </row>
    <row r="316" spans="1:10">
      <c r="A316" s="3"/>
      <c r="B316" s="40"/>
      <c r="C316" s="16"/>
      <c r="D316" s="3"/>
      <c r="E316" s="16"/>
      <c r="F316" s="3"/>
      <c r="G316" s="3"/>
      <c r="H316" s="3"/>
      <c r="I316" s="16"/>
      <c r="J316" s="3"/>
    </row>
    <row r="317" spans="1:10">
      <c r="A317" s="3"/>
      <c r="B317" s="40"/>
      <c r="C317" s="16"/>
      <c r="D317" s="3"/>
      <c r="E317" s="16"/>
      <c r="F317" s="3"/>
      <c r="G317" s="3"/>
      <c r="H317" s="3"/>
      <c r="I317" s="16"/>
      <c r="J317" s="3"/>
    </row>
    <row r="318" spans="1:10">
      <c r="A318" s="3"/>
      <c r="B318" s="40"/>
      <c r="C318" s="16"/>
      <c r="D318" s="3"/>
      <c r="E318" s="16"/>
      <c r="F318" s="3"/>
      <c r="G318" s="3"/>
      <c r="H318" s="3"/>
      <c r="I318" s="16"/>
      <c r="J318" s="3"/>
    </row>
    <row r="319" spans="1:10">
      <c r="A319" s="3"/>
      <c r="B319" s="40"/>
      <c r="C319" s="16"/>
      <c r="D319" s="3"/>
      <c r="E319" s="16"/>
      <c r="F319" s="3"/>
      <c r="G319" s="3"/>
      <c r="H319" s="3"/>
      <c r="I319" s="16"/>
      <c r="J319" s="3"/>
    </row>
    <row r="320" spans="1:10">
      <c r="A320" s="3"/>
      <c r="B320" s="40"/>
      <c r="C320" s="16"/>
      <c r="D320" s="3"/>
      <c r="E320" s="16"/>
      <c r="F320" s="3"/>
      <c r="G320" s="3"/>
      <c r="H320" s="3"/>
      <c r="I320" s="16"/>
      <c r="J320" s="3"/>
    </row>
    <row r="321" spans="1:10">
      <c r="A321" s="3"/>
      <c r="B321" s="40"/>
      <c r="C321" s="16"/>
      <c r="D321" s="3"/>
      <c r="E321" s="16"/>
      <c r="F321" s="3"/>
      <c r="G321" s="3"/>
      <c r="H321" s="3"/>
      <c r="I321" s="16"/>
      <c r="J321" s="3"/>
    </row>
    <row r="322" spans="1:10">
      <c r="A322" s="3"/>
      <c r="B322" s="40"/>
      <c r="C322" s="16"/>
      <c r="D322" s="3"/>
      <c r="E322" s="16"/>
      <c r="F322" s="3"/>
      <c r="G322" s="3"/>
      <c r="H322" s="3"/>
      <c r="I322" s="16"/>
      <c r="J322" s="3"/>
    </row>
    <row r="323" spans="1:10">
      <c r="A323" s="3"/>
      <c r="B323" s="40"/>
      <c r="C323" s="16"/>
      <c r="D323" s="3"/>
      <c r="E323" s="16"/>
      <c r="F323" s="3"/>
      <c r="G323" s="3"/>
      <c r="H323" s="3"/>
      <c r="I323" s="16"/>
      <c r="J323" s="3"/>
    </row>
    <row r="324" spans="1:10">
      <c r="A324" s="3"/>
      <c r="B324" s="40"/>
      <c r="C324" s="16"/>
      <c r="D324" s="3"/>
      <c r="E324" s="16"/>
      <c r="F324" s="3"/>
      <c r="G324" s="3"/>
      <c r="H324" s="3"/>
      <c r="I324" s="16"/>
      <c r="J324" s="3"/>
    </row>
    <row r="325" spans="1:10">
      <c r="A325" s="3"/>
      <c r="B325" s="40"/>
      <c r="C325" s="16"/>
      <c r="D325" s="3"/>
      <c r="E325" s="16"/>
      <c r="F325" s="3"/>
      <c r="G325" s="3"/>
      <c r="H325" s="3"/>
      <c r="I325" s="16"/>
      <c r="J325" s="3"/>
    </row>
    <row r="326" spans="1:10">
      <c r="A326" s="3"/>
      <c r="B326" s="40"/>
      <c r="C326" s="16"/>
      <c r="D326" s="3"/>
      <c r="E326" s="16"/>
      <c r="F326" s="3"/>
      <c r="G326" s="3"/>
      <c r="H326" s="3"/>
      <c r="I326" s="16"/>
      <c r="J326" s="3"/>
    </row>
    <row r="327" spans="1:10">
      <c r="A327" s="3"/>
      <c r="B327" s="40"/>
      <c r="C327" s="16"/>
      <c r="D327" s="3"/>
      <c r="E327" s="16"/>
      <c r="F327" s="3"/>
      <c r="G327" s="3"/>
      <c r="H327" s="3"/>
      <c r="I327" s="16"/>
      <c r="J327" s="3"/>
    </row>
    <row r="328" spans="1:10">
      <c r="A328" s="3"/>
      <c r="B328" s="40"/>
      <c r="C328" s="16"/>
      <c r="D328" s="3"/>
      <c r="E328" s="16"/>
      <c r="F328" s="3"/>
      <c r="G328" s="3"/>
      <c r="H328" s="3"/>
      <c r="I328" s="16"/>
      <c r="J328" s="3"/>
    </row>
    <row r="329" spans="1:10">
      <c r="A329" s="3"/>
      <c r="B329" s="40"/>
      <c r="C329" s="16"/>
      <c r="D329" s="3"/>
      <c r="E329" s="16"/>
      <c r="F329" s="3"/>
      <c r="G329" s="3"/>
      <c r="H329" s="3"/>
      <c r="I329" s="16"/>
      <c r="J329" s="3"/>
    </row>
    <row r="330" spans="1:10">
      <c r="A330" s="3"/>
      <c r="B330" s="40"/>
      <c r="C330" s="16"/>
      <c r="D330" s="3"/>
      <c r="E330" s="16"/>
      <c r="F330" s="3"/>
      <c r="G330" s="3"/>
      <c r="H330" s="3"/>
      <c r="I330" s="16"/>
      <c r="J330" s="3"/>
    </row>
    <row r="331" spans="1:10">
      <c r="A331" s="3"/>
      <c r="B331" s="40"/>
      <c r="C331" s="16"/>
      <c r="D331" s="3"/>
      <c r="E331" s="16"/>
      <c r="F331" s="3"/>
      <c r="G331" s="3"/>
      <c r="H331" s="3"/>
      <c r="I331" s="16"/>
      <c r="J331" s="3"/>
    </row>
    <row r="332" spans="1:10">
      <c r="A332" s="3"/>
      <c r="B332" s="40"/>
      <c r="C332" s="16"/>
      <c r="D332" s="3"/>
      <c r="E332" s="16"/>
      <c r="F332" s="3"/>
      <c r="G332" s="3"/>
      <c r="H332" s="3"/>
      <c r="I332" s="16"/>
      <c r="J332" s="3"/>
    </row>
    <row r="333" spans="1:10">
      <c r="A333" s="3"/>
      <c r="B333" s="40"/>
      <c r="C333" s="16"/>
      <c r="D333" s="3"/>
      <c r="E333" s="16"/>
      <c r="F333" s="3"/>
      <c r="G333" s="3"/>
      <c r="H333" s="3"/>
      <c r="I333" s="16"/>
      <c r="J333" s="3"/>
    </row>
    <row r="334" spans="1:10">
      <c r="A334" s="3"/>
      <c r="B334" s="40"/>
      <c r="C334" s="16"/>
      <c r="D334" s="3"/>
      <c r="E334" s="16"/>
      <c r="F334" s="3"/>
      <c r="G334" s="3"/>
      <c r="H334" s="3"/>
      <c r="I334" s="16"/>
      <c r="J334" s="3"/>
    </row>
    <row r="335" spans="1:10">
      <c r="A335" s="3"/>
      <c r="B335" s="40"/>
      <c r="C335" s="16"/>
      <c r="D335" s="3"/>
      <c r="E335" s="16"/>
      <c r="F335" s="3"/>
      <c r="G335" s="3"/>
      <c r="H335" s="3"/>
      <c r="I335" s="16"/>
      <c r="J335" s="3"/>
    </row>
    <row r="336" spans="1:10">
      <c r="A336" s="3"/>
      <c r="B336" s="40"/>
      <c r="C336" s="16"/>
      <c r="D336" s="3"/>
      <c r="E336" s="16"/>
      <c r="F336" s="3"/>
      <c r="G336" s="3"/>
      <c r="H336" s="3"/>
      <c r="I336" s="16"/>
      <c r="J336" s="3"/>
    </row>
    <row r="337" spans="1:10">
      <c r="A337" s="3"/>
      <c r="B337" s="40"/>
      <c r="C337" s="16"/>
      <c r="D337" s="3"/>
      <c r="E337" s="16"/>
      <c r="F337" s="3"/>
      <c r="G337" s="3"/>
      <c r="H337" s="3"/>
      <c r="I337" s="16"/>
      <c r="J337" s="3"/>
    </row>
    <row r="338" spans="1:10">
      <c r="A338" s="3"/>
      <c r="B338" s="40"/>
      <c r="C338" s="16"/>
      <c r="D338" s="3"/>
      <c r="E338" s="16"/>
      <c r="F338" s="3"/>
      <c r="G338" s="3"/>
      <c r="H338" s="3"/>
      <c r="I338" s="16"/>
      <c r="J338" s="3"/>
    </row>
    <row r="339" spans="1:10">
      <c r="A339" s="3"/>
      <c r="B339" s="40"/>
      <c r="C339" s="16"/>
      <c r="D339" s="3"/>
      <c r="E339" s="16"/>
      <c r="F339" s="3"/>
      <c r="G339" s="3"/>
      <c r="H339" s="3"/>
      <c r="I339" s="16"/>
      <c r="J339" s="3"/>
    </row>
    <row r="340" spans="1:10">
      <c r="A340" s="3"/>
      <c r="B340" s="40"/>
      <c r="C340" s="16"/>
      <c r="D340" s="3"/>
      <c r="E340" s="16"/>
      <c r="F340" s="3"/>
      <c r="G340" s="3"/>
      <c r="H340" s="3"/>
      <c r="I340" s="16"/>
      <c r="J340" s="3"/>
    </row>
    <row r="341" spans="1:10">
      <c r="A341" s="3"/>
      <c r="B341" s="40"/>
      <c r="C341" s="16"/>
      <c r="D341" s="3"/>
      <c r="E341" s="16"/>
      <c r="F341" s="3"/>
      <c r="G341" s="3"/>
      <c r="H341" s="3"/>
      <c r="I341" s="16"/>
      <c r="J341" s="3"/>
    </row>
    <row r="342" spans="1:10">
      <c r="A342" s="3"/>
      <c r="B342" s="40"/>
      <c r="C342" s="16"/>
      <c r="D342" s="3"/>
      <c r="E342" s="16"/>
      <c r="F342" s="3"/>
      <c r="G342" s="3"/>
      <c r="H342" s="3"/>
      <c r="I342" s="16"/>
      <c r="J342" s="3"/>
    </row>
    <row r="343" spans="1:10">
      <c r="A343" s="3"/>
      <c r="B343" s="40"/>
      <c r="C343" s="16"/>
      <c r="D343" s="3"/>
      <c r="E343" s="16"/>
      <c r="F343" s="3"/>
      <c r="G343" s="3"/>
      <c r="H343" s="3"/>
      <c r="I343" s="16"/>
      <c r="J343" s="3"/>
    </row>
    <row r="344" spans="1:10">
      <c r="A344" s="3"/>
      <c r="B344" s="40"/>
      <c r="C344" s="16"/>
      <c r="D344" s="3"/>
      <c r="E344" s="16"/>
      <c r="F344" s="3"/>
      <c r="G344" s="3"/>
      <c r="H344" s="3"/>
      <c r="I344" s="16"/>
      <c r="J344" s="3"/>
    </row>
    <row r="345" spans="1:10">
      <c r="A345" s="3"/>
      <c r="B345" s="40"/>
      <c r="C345" s="16"/>
      <c r="D345" s="3"/>
      <c r="E345" s="16"/>
      <c r="F345" s="3"/>
      <c r="G345" s="3"/>
      <c r="H345" s="3"/>
      <c r="I345" s="16"/>
      <c r="J345" s="3"/>
    </row>
    <row r="346" spans="1:10">
      <c r="A346" s="3"/>
      <c r="B346" s="40"/>
      <c r="C346" s="16"/>
      <c r="D346" s="3"/>
      <c r="E346" s="16"/>
      <c r="F346" s="3"/>
      <c r="G346" s="3"/>
      <c r="H346" s="3"/>
      <c r="I346" s="16"/>
      <c r="J346" s="3"/>
    </row>
    <row r="347" spans="1:10">
      <c r="A347" s="3"/>
      <c r="B347" s="40"/>
      <c r="C347" s="16"/>
      <c r="D347" s="3"/>
      <c r="E347" s="16"/>
      <c r="F347" s="3"/>
      <c r="G347" s="3"/>
      <c r="H347" s="3"/>
      <c r="I347" s="16"/>
      <c r="J347" s="3"/>
    </row>
    <row r="348" spans="1:10">
      <c r="A348" s="3"/>
      <c r="B348" s="40"/>
      <c r="C348" s="16"/>
      <c r="D348" s="3"/>
      <c r="E348" s="16"/>
      <c r="F348" s="3"/>
      <c r="G348" s="3"/>
      <c r="H348" s="3"/>
      <c r="I348" s="16"/>
      <c r="J348" s="3"/>
    </row>
    <row r="349" spans="1:10">
      <c r="A349" s="3"/>
      <c r="B349" s="40"/>
      <c r="C349" s="16"/>
      <c r="D349" s="3"/>
      <c r="E349" s="16"/>
      <c r="F349" s="3"/>
      <c r="G349" s="3"/>
      <c r="H349" s="3"/>
      <c r="I349" s="16"/>
      <c r="J349" s="3"/>
    </row>
    <row r="350" spans="1:10">
      <c r="A350" s="3"/>
      <c r="B350" s="40"/>
      <c r="C350" s="16"/>
      <c r="D350" s="3"/>
      <c r="E350" s="16"/>
      <c r="F350" s="3"/>
      <c r="G350" s="3"/>
      <c r="H350" s="3"/>
      <c r="I350" s="16"/>
      <c r="J350" s="3"/>
    </row>
    <row r="351" spans="1:10">
      <c r="A351" s="3"/>
      <c r="B351" s="40"/>
      <c r="C351" s="16"/>
      <c r="D351" s="3"/>
      <c r="E351" s="16"/>
      <c r="F351" s="3"/>
      <c r="G351" s="3"/>
      <c r="H351" s="3"/>
      <c r="I351" s="16"/>
      <c r="J351" s="3"/>
    </row>
    <row r="352" spans="1:10">
      <c r="A352" s="3"/>
      <c r="B352" s="40"/>
      <c r="C352" s="16"/>
      <c r="D352" s="3"/>
      <c r="E352" s="16"/>
      <c r="F352" s="3"/>
      <c r="G352" s="3"/>
      <c r="H352" s="3"/>
      <c r="I352" s="16"/>
      <c r="J352" s="3"/>
    </row>
    <row r="353" spans="1:10">
      <c r="A353" s="3"/>
      <c r="B353" s="40"/>
      <c r="C353" s="16"/>
      <c r="D353" s="3"/>
      <c r="E353" s="16"/>
      <c r="F353" s="3"/>
      <c r="G353" s="3"/>
      <c r="H353" s="3"/>
      <c r="I353" s="16"/>
      <c r="J353" s="3"/>
    </row>
    <row r="354" spans="1:10">
      <c r="A354" s="3"/>
      <c r="B354" s="40"/>
      <c r="C354" s="16"/>
      <c r="D354" s="3"/>
      <c r="E354" s="16"/>
      <c r="F354" s="3"/>
      <c r="G354" s="3"/>
      <c r="H354" s="3"/>
      <c r="I354" s="16"/>
      <c r="J354" s="3"/>
    </row>
    <row r="355" spans="1:10">
      <c r="A355" s="3"/>
      <c r="B355" s="40"/>
      <c r="C355" s="16"/>
      <c r="D355" s="3"/>
      <c r="E355" s="16"/>
      <c r="F355" s="3"/>
      <c r="G355" s="3"/>
      <c r="H355" s="3"/>
      <c r="I355" s="16"/>
      <c r="J355" s="3"/>
    </row>
    <row r="356" spans="1:10">
      <c r="A356" s="3"/>
      <c r="B356" s="40"/>
      <c r="C356" s="16"/>
      <c r="D356" s="3"/>
      <c r="E356" s="16"/>
      <c r="F356" s="3"/>
      <c r="G356" s="3"/>
      <c r="H356" s="3"/>
      <c r="I356" s="16"/>
      <c r="J356" s="3"/>
    </row>
    <row r="357" spans="1:10">
      <c r="A357" s="3"/>
      <c r="B357" s="40"/>
      <c r="C357" s="16"/>
      <c r="D357" s="3"/>
      <c r="E357" s="16"/>
      <c r="F357" s="3"/>
      <c r="G357" s="3"/>
      <c r="H357" s="3"/>
      <c r="I357" s="16"/>
      <c r="J357" s="3"/>
    </row>
    <row r="358" spans="1:10">
      <c r="A358" s="3"/>
      <c r="B358" s="40"/>
      <c r="C358" s="16"/>
      <c r="D358" s="3"/>
      <c r="E358" s="16"/>
      <c r="F358" s="3"/>
      <c r="G358" s="3"/>
      <c r="H358" s="3"/>
      <c r="I358" s="16"/>
      <c r="J358" s="3"/>
    </row>
    <row r="359" spans="1:10">
      <c r="A359" s="3"/>
      <c r="B359" s="40"/>
      <c r="C359" s="16"/>
      <c r="D359" s="3"/>
      <c r="E359" s="16"/>
      <c r="F359" s="3"/>
      <c r="G359" s="3"/>
      <c r="H359" s="3"/>
      <c r="I359" s="16"/>
      <c r="J359" s="3"/>
    </row>
    <row r="360" spans="1:10">
      <c r="A360" s="3"/>
      <c r="B360" s="40"/>
      <c r="C360" s="16"/>
      <c r="D360" s="3"/>
      <c r="E360" s="16"/>
      <c r="F360" s="3"/>
      <c r="G360" s="3"/>
      <c r="H360" s="3"/>
      <c r="I360" s="16"/>
      <c r="J360" s="3"/>
    </row>
    <row r="361" spans="1:10">
      <c r="A361" s="3"/>
      <c r="B361" s="40"/>
      <c r="C361" s="16"/>
      <c r="D361" s="3"/>
      <c r="E361" s="16"/>
      <c r="F361" s="3"/>
      <c r="G361" s="3"/>
      <c r="H361" s="3"/>
      <c r="I361" s="16"/>
      <c r="J361" s="3"/>
    </row>
    <row r="362" spans="1:10">
      <c r="A362" s="3"/>
      <c r="B362" s="40"/>
      <c r="C362" s="16"/>
      <c r="D362" s="3"/>
      <c r="E362" s="16"/>
      <c r="F362" s="3"/>
      <c r="G362" s="3"/>
      <c r="H362" s="3"/>
      <c r="I362" s="16"/>
      <c r="J362" s="3"/>
    </row>
    <row r="363" spans="1:10">
      <c r="A363" s="3"/>
      <c r="B363" s="40"/>
      <c r="C363" s="16"/>
      <c r="D363" s="3"/>
      <c r="E363" s="16"/>
      <c r="F363" s="3"/>
      <c r="G363" s="3"/>
      <c r="H363" s="3"/>
      <c r="I363" s="16"/>
      <c r="J363" s="3"/>
    </row>
    <row r="364" spans="1:10">
      <c r="A364" s="3"/>
      <c r="B364" s="40"/>
      <c r="C364" s="16"/>
      <c r="D364" s="3"/>
      <c r="E364" s="16"/>
      <c r="F364" s="3"/>
      <c r="G364" s="3"/>
      <c r="H364" s="3"/>
      <c r="I364" s="16"/>
      <c r="J364" s="3"/>
    </row>
    <row r="365" spans="1:10">
      <c r="A365" s="3"/>
      <c r="B365" s="40"/>
      <c r="C365" s="16"/>
      <c r="D365" s="3"/>
      <c r="E365" s="16"/>
      <c r="F365" s="3"/>
      <c r="G365" s="3"/>
      <c r="H365" s="3"/>
      <c r="I365" s="16"/>
      <c r="J365" s="3"/>
    </row>
    <row r="366" spans="1:10">
      <c r="A366" s="3"/>
      <c r="B366" s="40"/>
      <c r="C366" s="16"/>
      <c r="D366" s="3"/>
      <c r="E366" s="16"/>
      <c r="F366" s="3"/>
      <c r="G366" s="3"/>
      <c r="H366" s="3"/>
      <c r="I366" s="16"/>
      <c r="J366" s="3"/>
    </row>
    <row r="367" spans="1:10">
      <c r="A367" s="3"/>
      <c r="B367" s="40"/>
      <c r="C367" s="16"/>
      <c r="D367" s="3"/>
      <c r="E367" s="16"/>
      <c r="F367" s="3"/>
      <c r="G367" s="3"/>
      <c r="H367" s="3"/>
      <c r="I367" s="16"/>
      <c r="J367" s="3"/>
    </row>
    <row r="368" spans="1:10">
      <c r="A368" s="3"/>
      <c r="B368" s="40"/>
      <c r="C368" s="16"/>
      <c r="D368" s="3"/>
      <c r="E368" s="16"/>
      <c r="F368" s="3"/>
      <c r="G368" s="3"/>
      <c r="H368" s="3"/>
      <c r="I368" s="16"/>
      <c r="J368" s="3"/>
    </row>
    <row r="369" spans="1:10">
      <c r="A369" s="3"/>
      <c r="B369" s="40"/>
      <c r="C369" s="16"/>
      <c r="D369" s="3"/>
      <c r="E369" s="16"/>
      <c r="F369" s="3"/>
      <c r="G369" s="3"/>
      <c r="H369" s="3"/>
      <c r="I369" s="16"/>
      <c r="J369" s="3"/>
    </row>
    <row r="370" spans="1:10">
      <c r="A370" s="3"/>
      <c r="B370" s="40"/>
      <c r="C370" s="16"/>
      <c r="D370" s="3"/>
      <c r="E370" s="16"/>
      <c r="F370" s="3"/>
      <c r="G370" s="3"/>
      <c r="H370" s="3"/>
      <c r="I370" s="16"/>
      <c r="J370" s="3"/>
    </row>
    <row r="371" spans="1:10">
      <c r="A371" s="3"/>
      <c r="B371" s="40"/>
      <c r="C371" s="16"/>
      <c r="D371" s="3"/>
      <c r="E371" s="16"/>
      <c r="F371" s="3"/>
      <c r="G371" s="3"/>
      <c r="H371" s="3"/>
      <c r="I371" s="16"/>
      <c r="J371" s="3"/>
    </row>
    <row r="372" spans="1:10">
      <c r="A372" s="3"/>
      <c r="B372" s="40"/>
      <c r="C372" s="16"/>
      <c r="D372" s="3"/>
      <c r="E372" s="16"/>
      <c r="F372" s="3"/>
      <c r="G372" s="3"/>
      <c r="H372" s="3"/>
      <c r="I372" s="16"/>
      <c r="J372" s="3"/>
    </row>
    <row r="373" spans="1:10">
      <c r="A373" s="3"/>
      <c r="B373" s="40"/>
      <c r="C373" s="16"/>
      <c r="D373" s="3"/>
      <c r="E373" s="16"/>
      <c r="F373" s="3"/>
      <c r="G373" s="3"/>
      <c r="H373" s="3"/>
      <c r="I373" s="16"/>
      <c r="J373" s="3"/>
    </row>
    <row r="374" spans="1:10">
      <c r="A374" s="3"/>
      <c r="B374" s="40"/>
      <c r="C374" s="16"/>
      <c r="D374" s="3"/>
      <c r="E374" s="16"/>
      <c r="F374" s="3"/>
      <c r="G374" s="3"/>
      <c r="H374" s="3"/>
      <c r="I374" s="16"/>
      <c r="J374" s="3"/>
    </row>
    <row r="375" spans="1:10">
      <c r="A375" s="3"/>
      <c r="B375" s="40"/>
      <c r="C375" s="16"/>
      <c r="D375" s="3"/>
      <c r="E375" s="16"/>
      <c r="F375" s="3"/>
      <c r="G375" s="3"/>
      <c r="H375" s="3"/>
      <c r="I375" s="16"/>
      <c r="J375" s="3"/>
    </row>
    <row r="376" spans="1:10">
      <c r="A376" s="3"/>
      <c r="B376" s="40"/>
      <c r="C376" s="16"/>
      <c r="D376" s="3"/>
      <c r="E376" s="16"/>
      <c r="F376" s="3"/>
      <c r="G376" s="3"/>
      <c r="H376" s="3"/>
      <c r="I376" s="16"/>
      <c r="J376" s="3"/>
    </row>
    <row r="377" spans="1:10">
      <c r="A377" s="3"/>
      <c r="B377" s="40"/>
      <c r="C377" s="16"/>
      <c r="D377" s="3"/>
      <c r="E377" s="16"/>
      <c r="F377" s="3"/>
      <c r="G377" s="3"/>
      <c r="H377" s="3"/>
      <c r="I377" s="16"/>
      <c r="J377" s="3"/>
    </row>
    <row r="378" spans="1:10">
      <c r="A378" s="3"/>
      <c r="B378" s="40"/>
      <c r="C378" s="16"/>
      <c r="D378" s="3"/>
      <c r="E378" s="16"/>
      <c r="F378" s="3"/>
      <c r="G378" s="3"/>
      <c r="H378" s="3"/>
      <c r="I378" s="16"/>
      <c r="J378" s="3"/>
    </row>
    <row r="379" spans="1:10">
      <c r="A379" s="3"/>
      <c r="B379" s="40"/>
      <c r="C379" s="16"/>
      <c r="D379" s="3"/>
      <c r="E379" s="16"/>
      <c r="F379" s="3"/>
      <c r="G379" s="3"/>
      <c r="H379" s="3"/>
      <c r="I379" s="16"/>
      <c r="J379" s="3"/>
    </row>
    <row r="380" spans="1:10">
      <c r="A380" s="3"/>
      <c r="B380" s="40"/>
      <c r="C380" s="16"/>
      <c r="D380" s="3"/>
      <c r="E380" s="16"/>
      <c r="F380" s="3"/>
      <c r="G380" s="3"/>
      <c r="H380" s="3"/>
      <c r="I380" s="16"/>
      <c r="J380" s="3"/>
    </row>
    <row r="381" spans="1:10">
      <c r="A381" s="3"/>
      <c r="B381" s="40"/>
      <c r="C381" s="16"/>
      <c r="D381" s="3"/>
      <c r="E381" s="16"/>
      <c r="F381" s="3"/>
      <c r="G381" s="3"/>
      <c r="H381" s="3"/>
      <c r="I381" s="16"/>
      <c r="J381" s="3"/>
    </row>
    <row r="382" spans="1:10">
      <c r="A382" s="3"/>
      <c r="B382" s="40"/>
      <c r="C382" s="16"/>
      <c r="D382" s="3"/>
      <c r="E382" s="16"/>
      <c r="F382" s="3"/>
      <c r="G382" s="3"/>
      <c r="H382" s="3"/>
      <c r="I382" s="16"/>
      <c r="J382" s="3"/>
    </row>
    <row r="383" spans="1:10">
      <c r="A383" s="3"/>
      <c r="B383" s="40"/>
      <c r="C383" s="16"/>
      <c r="D383" s="3"/>
      <c r="E383" s="16"/>
      <c r="F383" s="3"/>
      <c r="G383" s="3"/>
      <c r="H383" s="3"/>
      <c r="I383" s="16"/>
      <c r="J383" s="3"/>
    </row>
    <row r="384" spans="1:10">
      <c r="A384" s="3"/>
      <c r="B384" s="40"/>
      <c r="C384" s="16"/>
      <c r="D384" s="3"/>
      <c r="E384" s="16"/>
      <c r="F384" s="3"/>
      <c r="G384" s="3"/>
      <c r="H384" s="3"/>
      <c r="I384" s="16"/>
      <c r="J384" s="3"/>
    </row>
    <row r="385" spans="1:10">
      <c r="A385" s="3"/>
      <c r="B385" s="40"/>
      <c r="C385" s="16"/>
      <c r="D385" s="3"/>
      <c r="E385" s="16"/>
      <c r="F385" s="3"/>
      <c r="G385" s="3"/>
      <c r="H385" s="3"/>
      <c r="I385" s="16"/>
      <c r="J385" s="3"/>
    </row>
    <row r="386" spans="1:10">
      <c r="A386" s="3"/>
      <c r="B386" s="40"/>
      <c r="C386" s="16"/>
      <c r="D386" s="3"/>
      <c r="E386" s="16"/>
      <c r="F386" s="3"/>
      <c r="G386" s="3"/>
      <c r="H386" s="3"/>
      <c r="I386" s="16"/>
      <c r="J386" s="3"/>
    </row>
    <row r="387" spans="1:10">
      <c r="A387" s="3"/>
      <c r="B387" s="40"/>
      <c r="C387" s="16"/>
      <c r="D387" s="3"/>
      <c r="E387" s="16"/>
      <c r="F387" s="3"/>
      <c r="G387" s="3"/>
      <c r="H387" s="3"/>
      <c r="I387" s="16"/>
      <c r="J387" s="3"/>
    </row>
    <row r="388" spans="1:10">
      <c r="A388" s="3"/>
      <c r="B388" s="40"/>
      <c r="C388" s="16"/>
      <c r="D388" s="3"/>
      <c r="E388" s="16"/>
      <c r="F388" s="3"/>
      <c r="G388" s="3"/>
      <c r="H388" s="3"/>
      <c r="I388" s="16"/>
      <c r="J388" s="3"/>
    </row>
    <row r="389" spans="1:10">
      <c r="A389" s="3"/>
      <c r="B389" s="40"/>
      <c r="C389" s="16"/>
      <c r="D389" s="3"/>
      <c r="E389" s="16"/>
      <c r="F389" s="3"/>
      <c r="G389" s="3"/>
      <c r="H389" s="3"/>
      <c r="I389" s="16"/>
      <c r="J389" s="3"/>
    </row>
    <row r="390" spans="1:10">
      <c r="A390" s="3"/>
      <c r="B390" s="40"/>
      <c r="C390" s="16"/>
      <c r="D390" s="3"/>
      <c r="E390" s="16"/>
      <c r="F390" s="3"/>
      <c r="G390" s="3"/>
      <c r="H390" s="3"/>
      <c r="I390" s="16"/>
      <c r="J390" s="3"/>
    </row>
    <row r="391" spans="1:10">
      <c r="A391" s="3"/>
      <c r="B391" s="40"/>
      <c r="C391" s="16"/>
      <c r="D391" s="3"/>
      <c r="E391" s="16"/>
      <c r="F391" s="3"/>
      <c r="G391" s="3"/>
      <c r="H391" s="3"/>
      <c r="I391" s="16"/>
      <c r="J391" s="3"/>
    </row>
    <row r="392" spans="1:10">
      <c r="A392" s="3"/>
      <c r="B392" s="40"/>
      <c r="C392" s="16"/>
      <c r="D392" s="3"/>
      <c r="E392" s="16"/>
      <c r="F392" s="3"/>
      <c r="G392" s="3"/>
      <c r="H392" s="3"/>
      <c r="I392" s="16"/>
      <c r="J392" s="3"/>
    </row>
    <row r="393" spans="1:10">
      <c r="A393" s="3"/>
      <c r="B393" s="40"/>
      <c r="C393" s="16"/>
      <c r="D393" s="3"/>
      <c r="E393" s="16"/>
      <c r="F393" s="3"/>
      <c r="G393" s="3"/>
      <c r="H393" s="3"/>
      <c r="I393" s="16"/>
      <c r="J393" s="3"/>
    </row>
    <row r="394" spans="1:10">
      <c r="A394" s="3"/>
      <c r="B394" s="40"/>
      <c r="C394" s="16"/>
      <c r="D394" s="3"/>
      <c r="E394" s="16"/>
      <c r="F394" s="3"/>
      <c r="G394" s="3"/>
      <c r="H394" s="3"/>
      <c r="I394" s="16"/>
      <c r="J394" s="3"/>
    </row>
    <row r="395" spans="1:10">
      <c r="A395" s="3"/>
      <c r="B395" s="40"/>
      <c r="C395" s="16"/>
      <c r="D395" s="3"/>
      <c r="E395" s="16"/>
      <c r="F395" s="3"/>
      <c r="G395" s="3"/>
      <c r="H395" s="3"/>
      <c r="I395" s="16"/>
      <c r="J395" s="3"/>
    </row>
    <row r="396" spans="1:10">
      <c r="A396" s="3"/>
      <c r="B396" s="40"/>
      <c r="C396" s="16"/>
      <c r="D396" s="3"/>
      <c r="E396" s="16"/>
      <c r="F396" s="3"/>
      <c r="G396" s="3"/>
      <c r="H396" s="3"/>
      <c r="I396" s="16"/>
      <c r="J396" s="3"/>
    </row>
    <row r="397" spans="1:10">
      <c r="A397" s="3"/>
      <c r="B397" s="40"/>
      <c r="C397" s="16"/>
      <c r="D397" s="3"/>
      <c r="E397" s="16"/>
      <c r="F397" s="3"/>
      <c r="G397" s="3"/>
      <c r="H397" s="3"/>
      <c r="I397" s="16"/>
      <c r="J397" s="3"/>
    </row>
    <row r="398" spans="1:10">
      <c r="A398" s="3"/>
      <c r="B398" s="40"/>
      <c r="C398" s="16"/>
      <c r="D398" s="3"/>
      <c r="E398" s="16"/>
      <c r="F398" s="3"/>
      <c r="G398" s="3"/>
      <c r="H398" s="3"/>
      <c r="I398" s="16"/>
      <c r="J398" s="3"/>
    </row>
    <row r="399" spans="1:10">
      <c r="A399" s="3"/>
      <c r="B399" s="40"/>
      <c r="C399" s="16"/>
      <c r="D399" s="3"/>
      <c r="E399" s="16"/>
      <c r="F399" s="3"/>
      <c r="G399" s="3"/>
      <c r="H399" s="3"/>
      <c r="I399" s="16"/>
      <c r="J399" s="3"/>
    </row>
    <row r="400" spans="1:10">
      <c r="A400" s="3"/>
      <c r="B400" s="40"/>
      <c r="C400" s="16"/>
      <c r="D400" s="3"/>
      <c r="E400" s="16"/>
      <c r="F400" s="3"/>
      <c r="G400" s="3"/>
      <c r="H400" s="3"/>
      <c r="I400" s="16"/>
      <c r="J400" s="3"/>
    </row>
    <row r="401" spans="1:10">
      <c r="A401" s="3"/>
      <c r="B401" s="40"/>
      <c r="C401" s="16"/>
      <c r="D401" s="3"/>
      <c r="E401" s="16"/>
      <c r="F401" s="3"/>
      <c r="G401" s="3"/>
      <c r="H401" s="3"/>
      <c r="I401" s="16"/>
      <c r="J401" s="3"/>
    </row>
    <row r="402" spans="1:10">
      <c r="A402" s="3"/>
      <c r="B402" s="40"/>
      <c r="C402" s="16"/>
      <c r="D402" s="3"/>
      <c r="E402" s="16"/>
      <c r="F402" s="3"/>
      <c r="G402" s="3"/>
      <c r="H402" s="3"/>
      <c r="I402" s="16"/>
      <c r="J402" s="3"/>
    </row>
    <row r="403" spans="1:10">
      <c r="A403" s="3"/>
      <c r="B403" s="40"/>
      <c r="C403" s="16"/>
      <c r="D403" s="3"/>
      <c r="E403" s="16"/>
      <c r="F403" s="3"/>
      <c r="G403" s="3"/>
      <c r="H403" s="3"/>
      <c r="I403" s="16"/>
      <c r="J403" s="3"/>
    </row>
    <row r="404" spans="1:10">
      <c r="A404" s="3"/>
      <c r="B404" s="40"/>
      <c r="C404" s="16"/>
      <c r="D404" s="3"/>
      <c r="E404" s="16"/>
      <c r="F404" s="3"/>
      <c r="G404" s="3"/>
      <c r="H404" s="3"/>
      <c r="I404" s="16"/>
      <c r="J404" s="3"/>
    </row>
    <row r="405" spans="1:10">
      <c r="A405" s="3"/>
      <c r="B405" s="40"/>
      <c r="C405" s="16"/>
      <c r="D405" s="3"/>
      <c r="E405" s="16"/>
      <c r="F405" s="3"/>
      <c r="G405" s="3"/>
      <c r="H405" s="3"/>
      <c r="I405" s="16"/>
      <c r="J405" s="3"/>
    </row>
    <row r="406" spans="1:10">
      <c r="A406" s="3"/>
      <c r="B406" s="40"/>
      <c r="C406" s="16"/>
      <c r="D406" s="3"/>
      <c r="E406" s="16"/>
      <c r="F406" s="3"/>
      <c r="G406" s="3"/>
      <c r="H406" s="3"/>
      <c r="I406" s="16"/>
      <c r="J406" s="3"/>
    </row>
    <row r="407" spans="1:10">
      <c r="A407" s="3"/>
      <c r="B407" s="40"/>
      <c r="C407" s="16"/>
      <c r="D407" s="3"/>
      <c r="E407" s="16"/>
      <c r="F407" s="3"/>
      <c r="G407" s="3"/>
      <c r="H407" s="3"/>
      <c r="I407" s="16"/>
      <c r="J407" s="3"/>
    </row>
    <row r="408" spans="1:10">
      <c r="A408" s="3"/>
      <c r="B408" s="40"/>
      <c r="C408" s="16"/>
      <c r="D408" s="3"/>
      <c r="E408" s="16"/>
      <c r="F408" s="3"/>
      <c r="G408" s="3"/>
      <c r="H408" s="3"/>
      <c r="I408" s="16"/>
      <c r="J408" s="3"/>
    </row>
    <row r="409" spans="1:10">
      <c r="A409" s="3"/>
      <c r="B409" s="40"/>
      <c r="C409" s="16"/>
      <c r="D409" s="3"/>
      <c r="E409" s="16"/>
      <c r="F409" s="3"/>
      <c r="G409" s="3"/>
      <c r="H409" s="3"/>
      <c r="I409" s="16"/>
      <c r="J409" s="3"/>
    </row>
    <row r="410" spans="1:10">
      <c r="A410" s="3"/>
      <c r="B410" s="40"/>
      <c r="C410" s="16"/>
      <c r="D410" s="3"/>
      <c r="E410" s="16"/>
      <c r="F410" s="3"/>
      <c r="G410" s="3"/>
      <c r="H410" s="3"/>
      <c r="I410" s="16"/>
      <c r="J410" s="3"/>
    </row>
    <row r="411" spans="1:10">
      <c r="A411" s="3"/>
      <c r="B411" s="40"/>
      <c r="C411" s="16"/>
      <c r="D411" s="3"/>
      <c r="E411" s="16"/>
      <c r="F411" s="3"/>
      <c r="G411" s="3"/>
      <c r="H411" s="3"/>
      <c r="I411" s="16"/>
      <c r="J411" s="3"/>
    </row>
    <row r="412" spans="1:10">
      <c r="A412" s="3"/>
      <c r="B412" s="40"/>
      <c r="C412" s="16"/>
      <c r="D412" s="3"/>
      <c r="E412" s="16"/>
      <c r="F412" s="3"/>
      <c r="G412" s="3"/>
      <c r="H412" s="3"/>
      <c r="I412" s="16"/>
      <c r="J412" s="3"/>
    </row>
    <row r="413" spans="1:10">
      <c r="A413" s="3"/>
      <c r="B413" s="40"/>
      <c r="C413" s="16"/>
      <c r="D413" s="3"/>
      <c r="E413" s="16"/>
      <c r="F413" s="3"/>
      <c r="G413" s="3"/>
      <c r="H413" s="3"/>
      <c r="I413" s="16"/>
      <c r="J413" s="3"/>
    </row>
    <row r="414" spans="1:10">
      <c r="A414" s="3"/>
      <c r="B414" s="40"/>
      <c r="C414" s="16"/>
      <c r="D414" s="3"/>
      <c r="E414" s="16"/>
      <c r="F414" s="3"/>
      <c r="G414" s="3"/>
      <c r="H414" s="3"/>
      <c r="I414" s="16"/>
      <c r="J414" s="3"/>
    </row>
    <row r="415" spans="1:10">
      <c r="A415" s="3"/>
      <c r="B415" s="40"/>
      <c r="C415" s="16"/>
      <c r="D415" s="3"/>
      <c r="E415" s="16"/>
      <c r="F415" s="3"/>
      <c r="G415" s="3"/>
      <c r="H415" s="3"/>
      <c r="I415" s="16"/>
      <c r="J415" s="3"/>
    </row>
    <row r="416" spans="1:10">
      <c r="A416" s="3"/>
      <c r="B416" s="40"/>
      <c r="C416" s="16"/>
      <c r="D416" s="3"/>
      <c r="E416" s="16"/>
      <c r="F416" s="3"/>
      <c r="G416" s="3"/>
      <c r="H416" s="3"/>
      <c r="I416" s="16"/>
      <c r="J416" s="3"/>
    </row>
    <row r="417" spans="1:10">
      <c r="A417" s="3"/>
      <c r="B417" s="40"/>
      <c r="C417" s="16"/>
      <c r="D417" s="3"/>
      <c r="E417" s="16"/>
      <c r="F417" s="3"/>
      <c r="G417" s="3"/>
      <c r="H417" s="3"/>
      <c r="I417" s="16"/>
      <c r="J417" s="3"/>
    </row>
    <row r="418" spans="1:10">
      <c r="A418" s="3"/>
      <c r="B418" s="40"/>
      <c r="C418" s="16"/>
      <c r="D418" s="3"/>
      <c r="E418" s="16"/>
      <c r="F418" s="3"/>
      <c r="G418" s="3"/>
      <c r="H418" s="3"/>
      <c r="I418" s="16"/>
      <c r="J418" s="3"/>
    </row>
    <row r="419" spans="1:10">
      <c r="A419" s="3"/>
      <c r="B419" s="40"/>
      <c r="C419" s="16"/>
      <c r="D419" s="3"/>
      <c r="E419" s="16"/>
      <c r="F419" s="3"/>
      <c r="G419" s="3"/>
      <c r="H419" s="3"/>
      <c r="I419" s="16"/>
      <c r="J419" s="3"/>
    </row>
    <row r="420" spans="1:10">
      <c r="A420" s="3"/>
      <c r="B420" s="40"/>
      <c r="C420" s="16"/>
      <c r="D420" s="3"/>
      <c r="E420" s="16"/>
      <c r="F420" s="3"/>
      <c r="G420" s="3"/>
      <c r="H420" s="3"/>
      <c r="I420" s="16"/>
      <c r="J420" s="3"/>
    </row>
    <row r="421" spans="1:10">
      <c r="A421" s="3"/>
      <c r="B421" s="40"/>
      <c r="C421" s="16"/>
      <c r="D421" s="3"/>
      <c r="E421" s="16"/>
      <c r="F421" s="3"/>
      <c r="G421" s="3"/>
      <c r="H421" s="3"/>
      <c r="I421" s="16"/>
      <c r="J421" s="3"/>
    </row>
    <row r="422" spans="1:10">
      <c r="A422" s="3"/>
      <c r="B422" s="40"/>
      <c r="C422" s="16"/>
      <c r="D422" s="3"/>
      <c r="E422" s="16"/>
      <c r="F422" s="3"/>
      <c r="G422" s="3"/>
      <c r="H422" s="3"/>
      <c r="I422" s="16"/>
      <c r="J422" s="3"/>
    </row>
    <row r="423" spans="1:10">
      <c r="A423" s="3"/>
      <c r="B423" s="40"/>
      <c r="C423" s="16"/>
      <c r="D423" s="3"/>
      <c r="E423" s="16"/>
      <c r="F423" s="3"/>
      <c r="G423" s="3"/>
      <c r="H423" s="3"/>
      <c r="I423" s="16"/>
      <c r="J423" s="3"/>
    </row>
    <row r="424" spans="1:10">
      <c r="A424" s="3"/>
      <c r="B424" s="40"/>
      <c r="C424" s="16"/>
      <c r="D424" s="3"/>
      <c r="E424" s="16"/>
      <c r="F424" s="3"/>
      <c r="G424" s="3"/>
      <c r="H424" s="3"/>
      <c r="I424" s="16"/>
      <c r="J424" s="3"/>
    </row>
    <row r="425" spans="1:10">
      <c r="A425" s="3"/>
      <c r="B425" s="40"/>
      <c r="C425" s="16"/>
      <c r="D425" s="3"/>
      <c r="E425" s="16"/>
      <c r="F425" s="3"/>
      <c r="G425" s="3"/>
      <c r="H425" s="3"/>
      <c r="I425" s="16"/>
      <c r="J425" s="3"/>
    </row>
    <row r="426" spans="1:10">
      <c r="A426" s="3"/>
      <c r="B426" s="40"/>
      <c r="C426" s="16"/>
      <c r="D426" s="3"/>
      <c r="E426" s="16"/>
      <c r="F426" s="3"/>
      <c r="G426" s="3"/>
      <c r="H426" s="3"/>
      <c r="I426" s="16"/>
      <c r="J426" s="3"/>
    </row>
    <row r="427" spans="1:10">
      <c r="A427" s="3"/>
      <c r="B427" s="40"/>
      <c r="C427" s="16"/>
      <c r="D427" s="3"/>
      <c r="E427" s="16"/>
      <c r="F427" s="3"/>
      <c r="G427" s="3"/>
      <c r="H427" s="3"/>
      <c r="I427" s="16"/>
      <c r="J427" s="3"/>
    </row>
    <row r="428" spans="1:10">
      <c r="A428" s="3"/>
      <c r="B428" s="40"/>
      <c r="C428" s="16"/>
      <c r="D428" s="3"/>
      <c r="E428" s="16"/>
      <c r="F428" s="3"/>
      <c r="G428" s="3"/>
      <c r="H428" s="3"/>
      <c r="I428" s="16"/>
      <c r="J428" s="3"/>
    </row>
    <row r="429" spans="1:10">
      <c r="A429" s="3"/>
      <c r="B429" s="40"/>
      <c r="C429" s="16"/>
      <c r="D429" s="3"/>
      <c r="E429" s="16"/>
      <c r="F429" s="3"/>
      <c r="G429" s="3"/>
      <c r="H429" s="3"/>
      <c r="I429" s="16"/>
      <c r="J429" s="3"/>
    </row>
    <row r="430" spans="1:10">
      <c r="A430" s="3"/>
      <c r="B430" s="40"/>
      <c r="C430" s="16"/>
      <c r="D430" s="3"/>
      <c r="E430" s="16"/>
      <c r="F430" s="3"/>
      <c r="G430" s="3"/>
      <c r="H430" s="3"/>
      <c r="I430" s="16"/>
      <c r="J430" s="3"/>
    </row>
    <row r="431" spans="1:10">
      <c r="A431" s="3"/>
      <c r="B431" s="40"/>
      <c r="C431" s="16"/>
      <c r="D431" s="3"/>
      <c r="E431" s="16"/>
      <c r="F431" s="3"/>
      <c r="G431" s="3"/>
      <c r="H431" s="3"/>
      <c r="I431" s="16"/>
      <c r="J431" s="3"/>
    </row>
    <row r="432" spans="1:10">
      <c r="A432" s="3"/>
      <c r="B432" s="40"/>
      <c r="C432" s="16"/>
      <c r="D432" s="3"/>
      <c r="E432" s="16"/>
      <c r="F432" s="3"/>
      <c r="G432" s="3"/>
      <c r="H432" s="3"/>
      <c r="I432" s="16"/>
      <c r="J432" s="3"/>
    </row>
    <row r="433" spans="1:10">
      <c r="A433" s="3"/>
      <c r="B433" s="40"/>
      <c r="C433" s="16"/>
      <c r="D433" s="3"/>
      <c r="E433" s="16"/>
      <c r="F433" s="3"/>
      <c r="G433" s="3"/>
      <c r="H433" s="3"/>
      <c r="I433" s="16"/>
      <c r="J433" s="3"/>
    </row>
    <row r="434" spans="1:10">
      <c r="A434" s="3"/>
      <c r="B434" s="40"/>
      <c r="C434" s="16"/>
      <c r="D434" s="3"/>
      <c r="E434" s="16"/>
      <c r="F434" s="3"/>
      <c r="G434" s="3"/>
      <c r="H434" s="3"/>
      <c r="I434" s="16"/>
      <c r="J434" s="3"/>
    </row>
    <row r="435" spans="1:10">
      <c r="A435" s="3"/>
      <c r="B435" s="40"/>
      <c r="C435" s="16"/>
      <c r="D435" s="3"/>
      <c r="E435" s="16"/>
      <c r="F435" s="3"/>
      <c r="G435" s="3"/>
      <c r="H435" s="3"/>
      <c r="I435" s="16"/>
      <c r="J435" s="3"/>
    </row>
    <row r="436" spans="1:10">
      <c r="A436" s="3"/>
      <c r="B436" s="40"/>
      <c r="C436" s="16"/>
      <c r="D436" s="3"/>
      <c r="E436" s="16"/>
      <c r="F436" s="3"/>
      <c r="G436" s="3"/>
      <c r="H436" s="3"/>
      <c r="I436" s="16"/>
      <c r="J436" s="3"/>
    </row>
    <row r="437" spans="1:10">
      <c r="A437" s="3"/>
      <c r="B437" s="40"/>
      <c r="C437" s="16"/>
      <c r="D437" s="3"/>
      <c r="E437" s="16"/>
      <c r="F437" s="3"/>
      <c r="G437" s="3"/>
      <c r="H437" s="3"/>
      <c r="I437" s="16"/>
      <c r="J437" s="3"/>
    </row>
    <row r="438" spans="1:10">
      <c r="A438" s="3"/>
      <c r="B438" s="40"/>
      <c r="C438" s="16"/>
      <c r="D438" s="3"/>
      <c r="E438" s="16"/>
      <c r="F438" s="3"/>
      <c r="G438" s="3"/>
      <c r="H438" s="3"/>
      <c r="I438" s="16"/>
      <c r="J438" s="3"/>
    </row>
    <row r="439" spans="1:10">
      <c r="A439" s="3"/>
      <c r="B439" s="40"/>
      <c r="C439" s="16"/>
      <c r="D439" s="3"/>
      <c r="E439" s="16"/>
      <c r="F439" s="3"/>
      <c r="G439" s="3"/>
      <c r="H439" s="3"/>
      <c r="I439" s="16"/>
      <c r="J439" s="3"/>
    </row>
    <row r="440" spans="1:10">
      <c r="A440" s="3"/>
      <c r="B440" s="40"/>
      <c r="C440" s="16"/>
      <c r="D440" s="3"/>
      <c r="E440" s="16"/>
      <c r="F440" s="3"/>
      <c r="G440" s="3"/>
      <c r="H440" s="3"/>
      <c r="I440" s="16"/>
      <c r="J440" s="3"/>
    </row>
    <row r="441" spans="1:10">
      <c r="A441" s="3"/>
      <c r="B441" s="40"/>
      <c r="C441" s="16"/>
      <c r="D441" s="3"/>
      <c r="E441" s="16"/>
      <c r="F441" s="3"/>
      <c r="G441" s="3"/>
      <c r="H441" s="3"/>
      <c r="I441" s="16"/>
      <c r="J441" s="3"/>
    </row>
    <row r="442" spans="1:10">
      <c r="A442" s="3"/>
      <c r="B442" s="40"/>
      <c r="C442" s="16"/>
      <c r="D442" s="3"/>
      <c r="E442" s="16"/>
      <c r="F442" s="3"/>
      <c r="G442" s="3"/>
      <c r="H442" s="3"/>
      <c r="I442" s="16"/>
      <c r="J442" s="3"/>
    </row>
    <row r="443" spans="1:10">
      <c r="A443" s="3"/>
      <c r="B443" s="40"/>
      <c r="C443" s="16"/>
      <c r="D443" s="3"/>
      <c r="E443" s="16"/>
      <c r="F443" s="3"/>
      <c r="G443" s="3"/>
      <c r="H443" s="3"/>
      <c r="I443" s="16"/>
      <c r="J443" s="3"/>
    </row>
    <row r="444" spans="1:10">
      <c r="A444" s="3"/>
      <c r="B444" s="40"/>
      <c r="C444" s="16"/>
      <c r="D444" s="3"/>
      <c r="E444" s="16"/>
      <c r="F444" s="3"/>
      <c r="G444" s="3"/>
      <c r="H444" s="3"/>
      <c r="I444" s="16"/>
      <c r="J444" s="3"/>
    </row>
    <row r="445" spans="1:10">
      <c r="A445" s="3"/>
      <c r="B445" s="40"/>
      <c r="C445" s="16"/>
      <c r="D445" s="3"/>
      <c r="E445" s="16"/>
      <c r="F445" s="3"/>
      <c r="G445" s="3"/>
      <c r="H445" s="3"/>
      <c r="I445" s="16"/>
      <c r="J445" s="3"/>
    </row>
    <row r="446" spans="1:10">
      <c r="A446" s="3"/>
      <c r="B446" s="40"/>
      <c r="C446" s="16"/>
      <c r="D446" s="3"/>
      <c r="E446" s="16"/>
      <c r="F446" s="3"/>
      <c r="G446" s="3"/>
      <c r="H446" s="3"/>
      <c r="I446" s="16"/>
      <c r="J446" s="3"/>
    </row>
    <row r="447" spans="1:10">
      <c r="A447" s="3"/>
      <c r="B447" s="40"/>
      <c r="C447" s="16"/>
      <c r="D447" s="3"/>
      <c r="E447" s="16"/>
      <c r="F447" s="3"/>
      <c r="G447" s="3"/>
      <c r="H447" s="3"/>
      <c r="I447" s="16"/>
      <c r="J447" s="3"/>
    </row>
    <row r="448" spans="1:10">
      <c r="A448" s="3"/>
      <c r="B448" s="40"/>
      <c r="C448" s="16"/>
      <c r="D448" s="3"/>
      <c r="E448" s="16"/>
      <c r="F448" s="3"/>
      <c r="G448" s="3"/>
      <c r="H448" s="3"/>
      <c r="I448" s="16"/>
      <c r="J448" s="3"/>
    </row>
    <row r="449" spans="1:10">
      <c r="A449" s="3"/>
      <c r="B449" s="40"/>
      <c r="C449" s="16"/>
      <c r="D449" s="3"/>
      <c r="E449" s="16"/>
      <c r="F449" s="3"/>
      <c r="G449" s="3"/>
      <c r="H449" s="3"/>
      <c r="I449" s="16"/>
      <c r="J449" s="3"/>
    </row>
    <row r="450" spans="1:10">
      <c r="A450" s="3"/>
      <c r="B450" s="40"/>
      <c r="C450" s="16"/>
      <c r="D450" s="3"/>
      <c r="E450" s="16"/>
      <c r="F450" s="3"/>
      <c r="G450" s="3"/>
      <c r="H450" s="3"/>
      <c r="I450" s="16"/>
      <c r="J450" s="3"/>
    </row>
    <row r="451" spans="1:10">
      <c r="A451" s="3"/>
      <c r="B451" s="40"/>
      <c r="C451" s="16"/>
      <c r="D451" s="3"/>
      <c r="E451" s="16"/>
      <c r="F451" s="3"/>
      <c r="G451" s="3"/>
      <c r="H451" s="3"/>
      <c r="I451" s="16"/>
      <c r="J451" s="3"/>
    </row>
    <row r="452" spans="1:10">
      <c r="A452" s="3"/>
      <c r="B452" s="40"/>
      <c r="C452" s="16"/>
      <c r="D452" s="3"/>
      <c r="E452" s="16"/>
      <c r="F452" s="3"/>
      <c r="G452" s="3"/>
      <c r="H452" s="3"/>
      <c r="I452" s="16"/>
      <c r="J452" s="3"/>
    </row>
    <row r="453" spans="1:10">
      <c r="A453" s="3"/>
      <c r="B453" s="40"/>
      <c r="C453" s="16"/>
      <c r="D453" s="3"/>
      <c r="E453" s="16"/>
      <c r="F453" s="3"/>
      <c r="G453" s="3"/>
      <c r="H453" s="3"/>
      <c r="I453" s="16"/>
      <c r="J453" s="3"/>
    </row>
    <row r="454" spans="1:10">
      <c r="A454" s="3"/>
      <c r="B454" s="40"/>
      <c r="C454" s="16"/>
      <c r="D454" s="3"/>
      <c r="E454" s="16"/>
      <c r="F454" s="3"/>
      <c r="G454" s="3"/>
      <c r="H454" s="3"/>
      <c r="I454" s="16"/>
      <c r="J454" s="3"/>
    </row>
    <row r="455" spans="1:10">
      <c r="A455" s="3"/>
      <c r="B455" s="40"/>
      <c r="C455" s="16"/>
      <c r="D455" s="3"/>
      <c r="E455" s="16"/>
      <c r="F455" s="3"/>
      <c r="G455" s="3"/>
      <c r="H455" s="3"/>
      <c r="I455" s="16"/>
      <c r="J455" s="3"/>
    </row>
    <row r="456" spans="1:10">
      <c r="A456" s="3"/>
      <c r="B456" s="40"/>
      <c r="C456" s="16"/>
      <c r="D456" s="3"/>
      <c r="E456" s="16"/>
      <c r="F456" s="3"/>
      <c r="G456" s="3"/>
      <c r="H456" s="3"/>
      <c r="I456" s="16"/>
      <c r="J456" s="3"/>
    </row>
    <row r="457" spans="1:10">
      <c r="A457" s="3"/>
      <c r="B457" s="40"/>
      <c r="C457" s="16"/>
      <c r="D457" s="3"/>
      <c r="E457" s="16"/>
      <c r="F457" s="3"/>
      <c r="G457" s="3"/>
      <c r="H457" s="3"/>
      <c r="I457" s="16"/>
      <c r="J457" s="3"/>
    </row>
    <row r="458" spans="1:10">
      <c r="A458" s="3"/>
      <c r="B458" s="40"/>
      <c r="C458" s="16"/>
      <c r="D458" s="3"/>
      <c r="E458" s="16"/>
      <c r="F458" s="3"/>
      <c r="G458" s="3"/>
      <c r="H458" s="3"/>
      <c r="I458" s="16"/>
      <c r="J458" s="3"/>
    </row>
    <row r="459" spans="1:10">
      <c r="A459" s="3"/>
      <c r="B459" s="40"/>
      <c r="C459" s="16"/>
      <c r="D459" s="3"/>
      <c r="E459" s="16"/>
      <c r="F459" s="3"/>
      <c r="G459" s="3"/>
      <c r="H459" s="3"/>
      <c r="I459" s="16"/>
      <c r="J459" s="3"/>
    </row>
    <row r="460" spans="1:10">
      <c r="A460" s="3"/>
      <c r="B460" s="40"/>
      <c r="C460" s="16"/>
      <c r="D460" s="3"/>
      <c r="E460" s="16"/>
      <c r="F460" s="3"/>
      <c r="G460" s="3"/>
      <c r="H460" s="3"/>
      <c r="I460" s="16"/>
      <c r="J460" s="3"/>
    </row>
    <row r="461" spans="1:10">
      <c r="A461" s="3"/>
      <c r="B461" s="40"/>
      <c r="C461" s="16"/>
      <c r="D461" s="3"/>
      <c r="E461" s="16"/>
      <c r="F461" s="3"/>
      <c r="G461" s="3"/>
      <c r="H461" s="3"/>
      <c r="I461" s="16"/>
      <c r="J461" s="3"/>
    </row>
    <row r="462" spans="1:10">
      <c r="A462" s="3"/>
      <c r="B462" s="40"/>
      <c r="C462" s="16"/>
      <c r="D462" s="3"/>
      <c r="E462" s="16"/>
      <c r="F462" s="3"/>
      <c r="G462" s="3"/>
      <c r="H462" s="3"/>
      <c r="I462" s="16"/>
      <c r="J462" s="3"/>
    </row>
    <row r="463" spans="1:10">
      <c r="A463" s="3"/>
      <c r="B463" s="40"/>
      <c r="C463" s="16"/>
      <c r="D463" s="3"/>
      <c r="E463" s="16"/>
      <c r="F463" s="3"/>
      <c r="G463" s="3"/>
      <c r="H463" s="3"/>
      <c r="I463" s="16"/>
      <c r="J463" s="3"/>
    </row>
    <row r="464" spans="1:10">
      <c r="A464" s="3"/>
      <c r="B464" s="40"/>
      <c r="C464" s="16"/>
      <c r="D464" s="3"/>
      <c r="E464" s="16"/>
      <c r="F464" s="3"/>
      <c r="G464" s="3"/>
      <c r="H464" s="3"/>
      <c r="I464" s="16"/>
      <c r="J464" s="3"/>
    </row>
    <row r="465" spans="1:10">
      <c r="A465" s="3"/>
      <c r="B465" s="40"/>
      <c r="C465" s="16"/>
      <c r="D465" s="3"/>
      <c r="E465" s="16"/>
      <c r="F465" s="3"/>
      <c r="G465" s="3"/>
      <c r="H465" s="3"/>
      <c r="I465" s="16"/>
      <c r="J465" s="3"/>
    </row>
    <row r="466" spans="1:10">
      <c r="A466" s="3"/>
      <c r="B466" s="40"/>
      <c r="C466" s="16"/>
      <c r="D466" s="3"/>
      <c r="E466" s="16"/>
      <c r="F466" s="3"/>
      <c r="G466" s="3"/>
      <c r="H466" s="3"/>
      <c r="I466" s="16"/>
      <c r="J466" s="3"/>
    </row>
    <row r="467" spans="1:10">
      <c r="A467" s="3"/>
      <c r="B467" s="40"/>
      <c r="C467" s="16"/>
      <c r="D467" s="3"/>
      <c r="E467" s="16"/>
      <c r="F467" s="3"/>
      <c r="G467" s="3"/>
      <c r="H467" s="3"/>
      <c r="I467" s="16"/>
      <c r="J467" s="3"/>
    </row>
    <row r="468" spans="1:10">
      <c r="A468" s="3"/>
      <c r="B468" s="40"/>
      <c r="C468" s="16"/>
      <c r="D468" s="3"/>
      <c r="E468" s="16"/>
      <c r="F468" s="3"/>
      <c r="G468" s="3"/>
      <c r="H468" s="3"/>
      <c r="I468" s="16"/>
      <c r="J468" s="3"/>
    </row>
    <row r="469" spans="1:10">
      <c r="A469" s="3"/>
      <c r="B469" s="40"/>
      <c r="C469" s="16"/>
      <c r="D469" s="3"/>
      <c r="E469" s="16"/>
      <c r="F469" s="3"/>
      <c r="G469" s="3"/>
      <c r="H469" s="3"/>
      <c r="I469" s="16"/>
      <c r="J469" s="3"/>
    </row>
    <row r="470" spans="1:10">
      <c r="A470" s="3"/>
      <c r="B470" s="40"/>
      <c r="C470" s="16"/>
      <c r="D470" s="3"/>
      <c r="E470" s="16"/>
      <c r="F470" s="3"/>
      <c r="G470" s="3"/>
      <c r="H470" s="3"/>
      <c r="I470" s="16"/>
      <c r="J470" s="3"/>
    </row>
    <row r="471" spans="1:10">
      <c r="A471" s="3"/>
      <c r="B471" s="40"/>
      <c r="C471" s="16"/>
      <c r="D471" s="3"/>
      <c r="E471" s="16"/>
      <c r="F471" s="3"/>
      <c r="G471" s="3"/>
      <c r="H471" s="3"/>
      <c r="I471" s="16"/>
      <c r="J471" s="3"/>
    </row>
    <row r="472" spans="1:10">
      <c r="A472" s="3"/>
      <c r="B472" s="40"/>
      <c r="C472" s="16"/>
      <c r="D472" s="3"/>
      <c r="E472" s="16"/>
      <c r="F472" s="3"/>
      <c r="G472" s="3"/>
      <c r="H472" s="3"/>
      <c r="I472" s="16"/>
      <c r="J472" s="3"/>
    </row>
    <row r="473" spans="1:10">
      <c r="A473" s="3"/>
      <c r="B473" s="40"/>
      <c r="C473" s="16"/>
      <c r="D473" s="3"/>
      <c r="E473" s="16"/>
      <c r="F473" s="3"/>
      <c r="G473" s="3"/>
      <c r="H473" s="3"/>
      <c r="I473" s="16"/>
      <c r="J473" s="3"/>
    </row>
    <row r="474" spans="1:10">
      <c r="A474" s="3"/>
      <c r="B474" s="40"/>
      <c r="C474" s="16"/>
      <c r="D474" s="3"/>
      <c r="E474" s="16"/>
      <c r="F474" s="3"/>
      <c r="G474" s="3"/>
      <c r="H474" s="3"/>
      <c r="I474" s="16"/>
      <c r="J474" s="3"/>
    </row>
    <row r="475" spans="1:10">
      <c r="A475" s="3"/>
      <c r="B475" s="40"/>
      <c r="C475" s="16"/>
      <c r="D475" s="3"/>
      <c r="E475" s="16"/>
      <c r="F475" s="3"/>
      <c r="G475" s="3"/>
      <c r="H475" s="3"/>
      <c r="I475" s="16"/>
      <c r="J475" s="3"/>
    </row>
    <row r="476" spans="1:10">
      <c r="A476" s="3"/>
      <c r="B476" s="40"/>
      <c r="C476" s="16"/>
      <c r="D476" s="3"/>
      <c r="E476" s="16"/>
      <c r="F476" s="3"/>
      <c r="G476" s="3"/>
      <c r="H476" s="3"/>
      <c r="I476" s="16"/>
      <c r="J476" s="3"/>
    </row>
    <row r="477" spans="1:10">
      <c r="A477" s="3"/>
      <c r="B477" s="40"/>
      <c r="C477" s="16"/>
      <c r="D477" s="3"/>
      <c r="E477" s="16"/>
      <c r="F477" s="3"/>
      <c r="G477" s="3"/>
      <c r="H477" s="3"/>
      <c r="I477" s="16"/>
      <c r="J477" s="3"/>
    </row>
    <row r="478" spans="1:10">
      <c r="A478" s="3"/>
      <c r="B478" s="40"/>
      <c r="C478" s="16"/>
      <c r="D478" s="3"/>
      <c r="E478" s="16"/>
      <c r="F478" s="3"/>
      <c r="G478" s="3"/>
      <c r="H478" s="3"/>
      <c r="I478" s="16"/>
      <c r="J478" s="3"/>
    </row>
    <row r="479" spans="1:10">
      <c r="A479" s="3"/>
      <c r="B479" s="40"/>
      <c r="C479" s="16"/>
      <c r="D479" s="3"/>
      <c r="E479" s="16"/>
      <c r="F479" s="3"/>
      <c r="G479" s="3"/>
      <c r="H479" s="3"/>
      <c r="I479" s="16"/>
      <c r="J479" s="3"/>
    </row>
    <row r="480" spans="1:10">
      <c r="A480" s="3"/>
      <c r="B480" s="40"/>
      <c r="C480" s="16"/>
      <c r="D480" s="3"/>
      <c r="E480" s="16"/>
      <c r="F480" s="3"/>
      <c r="G480" s="3"/>
      <c r="H480" s="3"/>
      <c r="I480" s="16"/>
      <c r="J480" s="3"/>
    </row>
    <row r="481" spans="1:10">
      <c r="A481" s="3"/>
      <c r="B481" s="40"/>
      <c r="C481" s="16"/>
      <c r="D481" s="3"/>
      <c r="E481" s="16"/>
      <c r="F481" s="3"/>
      <c r="G481" s="3"/>
      <c r="H481" s="3"/>
      <c r="I481" s="16"/>
      <c r="J481" s="3"/>
    </row>
    <row r="482" spans="1:10">
      <c r="A482" s="3"/>
      <c r="B482" s="40"/>
      <c r="C482" s="16"/>
      <c r="D482" s="3"/>
      <c r="E482" s="16"/>
      <c r="F482" s="3"/>
      <c r="G482" s="3"/>
      <c r="H482" s="3"/>
      <c r="I482" s="16"/>
      <c r="J482" s="3"/>
    </row>
    <row r="483" spans="1:10">
      <c r="A483" s="3"/>
      <c r="B483" s="40"/>
      <c r="C483" s="16"/>
      <c r="D483" s="3"/>
      <c r="E483" s="16"/>
      <c r="F483" s="3"/>
      <c r="G483" s="3"/>
      <c r="H483" s="3"/>
      <c r="I483" s="16"/>
      <c r="J483" s="3"/>
    </row>
    <row r="484" spans="1:10">
      <c r="A484" s="3"/>
      <c r="B484" s="40"/>
      <c r="C484" s="16"/>
      <c r="D484" s="3"/>
      <c r="E484" s="16"/>
      <c r="F484" s="3"/>
      <c r="G484" s="3"/>
      <c r="H484" s="3"/>
      <c r="I484" s="16"/>
      <c r="J484" s="3"/>
    </row>
    <row r="485" spans="1:10">
      <c r="A485" s="3"/>
      <c r="B485" s="40"/>
      <c r="C485" s="16"/>
      <c r="D485" s="3"/>
      <c r="E485" s="16"/>
      <c r="F485" s="3"/>
      <c r="G485" s="3"/>
      <c r="H485" s="3"/>
      <c r="I485" s="16"/>
      <c r="J485" s="3"/>
    </row>
    <row r="486" spans="1:10">
      <c r="A486" s="3"/>
      <c r="B486" s="40"/>
      <c r="C486" s="16"/>
      <c r="D486" s="3"/>
      <c r="E486" s="16"/>
      <c r="F486" s="3"/>
      <c r="G486" s="3"/>
      <c r="H486" s="3"/>
      <c r="I486" s="16"/>
      <c r="J486" s="3"/>
    </row>
    <row r="487" spans="1:10">
      <c r="A487" s="3"/>
      <c r="B487" s="40"/>
      <c r="C487" s="16"/>
      <c r="D487" s="3"/>
      <c r="E487" s="16"/>
      <c r="F487" s="3"/>
      <c r="G487" s="3"/>
      <c r="H487" s="3"/>
      <c r="I487" s="16"/>
      <c r="J487" s="3"/>
    </row>
    <row r="488" spans="1:10">
      <c r="A488" s="3"/>
      <c r="B488" s="40"/>
      <c r="C488" s="16"/>
      <c r="D488" s="3"/>
      <c r="E488" s="16"/>
      <c r="F488" s="3"/>
      <c r="G488" s="3"/>
      <c r="H488" s="3"/>
      <c r="I488" s="16"/>
      <c r="J488" s="3"/>
    </row>
    <row r="489" spans="1:10">
      <c r="A489" s="3"/>
      <c r="B489" s="40"/>
      <c r="C489" s="16"/>
      <c r="D489" s="3"/>
      <c r="E489" s="16"/>
      <c r="F489" s="3"/>
      <c r="G489" s="3"/>
      <c r="H489" s="3"/>
      <c r="I489" s="16"/>
      <c r="J489" s="3"/>
    </row>
    <row r="490" spans="1:10">
      <c r="A490" s="3"/>
      <c r="B490" s="40"/>
      <c r="C490" s="16"/>
      <c r="D490" s="3"/>
      <c r="E490" s="16"/>
      <c r="F490" s="3"/>
      <c r="G490" s="3"/>
      <c r="H490" s="3"/>
      <c r="I490" s="16"/>
      <c r="J490" s="3"/>
    </row>
    <row r="491" spans="1:10">
      <c r="A491" s="3"/>
      <c r="B491" s="40"/>
      <c r="C491" s="16"/>
      <c r="D491" s="3"/>
      <c r="E491" s="16"/>
      <c r="F491" s="3"/>
      <c r="G491" s="3"/>
      <c r="H491" s="3"/>
      <c r="I491" s="16"/>
      <c r="J491" s="3"/>
    </row>
    <row r="492" spans="1:10">
      <c r="A492" s="3"/>
      <c r="B492" s="40"/>
      <c r="C492" s="16"/>
      <c r="D492" s="3"/>
      <c r="E492" s="16"/>
      <c r="F492" s="3"/>
      <c r="G492" s="3"/>
      <c r="H492" s="3"/>
      <c r="I492" s="16"/>
      <c r="J492" s="3"/>
    </row>
    <row r="493" spans="1:10">
      <c r="A493" s="3"/>
      <c r="B493" s="40"/>
      <c r="C493" s="16"/>
      <c r="D493" s="3"/>
      <c r="E493" s="16"/>
      <c r="F493" s="3"/>
      <c r="G493" s="3"/>
      <c r="H493" s="3"/>
      <c r="I493" s="16"/>
      <c r="J493" s="3"/>
    </row>
    <row r="494" spans="1:10">
      <c r="A494" s="3"/>
      <c r="B494" s="40"/>
      <c r="C494" s="16"/>
      <c r="D494" s="3"/>
      <c r="E494" s="16"/>
      <c r="F494" s="3"/>
      <c r="G494" s="3"/>
      <c r="H494" s="3"/>
      <c r="I494" s="16"/>
      <c r="J494" s="3"/>
    </row>
    <row r="495" spans="1:10">
      <c r="A495" s="3"/>
      <c r="B495" s="40"/>
      <c r="C495" s="16"/>
      <c r="D495" s="3"/>
      <c r="E495" s="16"/>
      <c r="F495" s="3"/>
      <c r="G495" s="3"/>
      <c r="H495" s="3"/>
      <c r="I495" s="16"/>
      <c r="J495" s="3"/>
    </row>
    <row r="496" spans="1:10">
      <c r="A496" s="3"/>
      <c r="B496" s="40"/>
      <c r="C496" s="16"/>
      <c r="D496" s="3"/>
      <c r="E496" s="16"/>
      <c r="F496" s="3"/>
      <c r="G496" s="3"/>
      <c r="H496" s="3"/>
      <c r="I496" s="16"/>
      <c r="J496" s="3"/>
    </row>
    <row r="497" spans="1:10">
      <c r="A497" s="3"/>
      <c r="B497" s="40"/>
      <c r="C497" s="16"/>
      <c r="D497" s="3"/>
      <c r="E497" s="16"/>
      <c r="F497" s="3"/>
      <c r="G497" s="3"/>
      <c r="H497" s="3"/>
      <c r="I497" s="16"/>
      <c r="J497" s="3"/>
    </row>
    <row r="498" spans="1:10">
      <c r="A498" s="3"/>
      <c r="B498" s="40"/>
      <c r="C498" s="16"/>
      <c r="D498" s="3"/>
      <c r="E498" s="16"/>
      <c r="F498" s="3"/>
      <c r="G498" s="3"/>
      <c r="H498" s="3"/>
      <c r="I498" s="16"/>
      <c r="J498" s="3"/>
    </row>
    <row r="499" spans="1:10">
      <c r="A499" s="3"/>
      <c r="B499" s="40"/>
      <c r="C499" s="16"/>
      <c r="D499" s="3"/>
      <c r="E499" s="16"/>
      <c r="F499" s="3"/>
      <c r="G499" s="3"/>
      <c r="H499" s="3"/>
      <c r="I499" s="16"/>
      <c r="J499" s="3"/>
    </row>
    <row r="500" spans="1:10">
      <c r="A500" s="3"/>
      <c r="B500" s="40"/>
      <c r="C500" s="16"/>
      <c r="D500" s="3"/>
      <c r="E500" s="16"/>
      <c r="F500" s="3"/>
      <c r="G500" s="3"/>
      <c r="H500" s="3"/>
      <c r="I500" s="16"/>
      <c r="J500" s="3"/>
    </row>
    <row r="501" spans="1:10">
      <c r="A501" s="3"/>
      <c r="B501" s="40"/>
      <c r="C501" s="16"/>
      <c r="D501" s="3"/>
      <c r="E501" s="16"/>
      <c r="F501" s="3"/>
      <c r="G501" s="3"/>
      <c r="H501" s="3"/>
      <c r="I501" s="16"/>
      <c r="J501" s="3"/>
    </row>
    <row r="502" spans="1:10">
      <c r="A502" s="3"/>
      <c r="B502" s="40"/>
      <c r="C502" s="16"/>
      <c r="D502" s="3"/>
      <c r="E502" s="16"/>
      <c r="F502" s="3"/>
      <c r="G502" s="3"/>
      <c r="H502" s="3"/>
      <c r="I502" s="16"/>
      <c r="J502" s="3"/>
    </row>
    <row r="503" spans="1:10">
      <c r="A503" s="3"/>
      <c r="B503" s="40"/>
      <c r="C503" s="16"/>
      <c r="D503" s="3"/>
      <c r="E503" s="16"/>
      <c r="F503" s="3"/>
      <c r="G503" s="3"/>
      <c r="H503" s="3"/>
      <c r="I503" s="16"/>
      <c r="J503" s="3"/>
    </row>
    <row r="504" spans="1:10">
      <c r="A504" s="3"/>
      <c r="B504" s="40"/>
      <c r="C504" s="16"/>
      <c r="D504" s="3"/>
      <c r="E504" s="16"/>
      <c r="F504" s="3"/>
      <c r="G504" s="3"/>
      <c r="H504" s="3"/>
      <c r="I504" s="16"/>
      <c r="J504" s="3"/>
    </row>
    <row r="505" spans="1:10">
      <c r="A505" s="3"/>
      <c r="B505" s="40"/>
      <c r="C505" s="16"/>
      <c r="D505" s="3"/>
      <c r="E505" s="16"/>
      <c r="F505" s="3"/>
      <c r="G505" s="3"/>
      <c r="H505" s="3"/>
      <c r="I505" s="16"/>
      <c r="J505" s="3"/>
    </row>
    <row r="506" spans="1:10">
      <c r="A506" s="3"/>
      <c r="B506" s="40"/>
      <c r="C506" s="16"/>
      <c r="D506" s="3"/>
      <c r="E506" s="16"/>
      <c r="F506" s="3"/>
      <c r="G506" s="3"/>
      <c r="H506" s="3"/>
      <c r="I506" s="16"/>
      <c r="J506" s="3"/>
    </row>
    <row r="507" spans="1:10">
      <c r="A507" s="3"/>
      <c r="B507" s="40"/>
      <c r="C507" s="16"/>
      <c r="D507" s="3"/>
      <c r="E507" s="16"/>
      <c r="F507" s="3"/>
      <c r="G507" s="3"/>
      <c r="H507" s="3"/>
      <c r="I507" s="16"/>
      <c r="J507" s="3"/>
    </row>
    <row r="508" spans="1:10">
      <c r="A508" s="3"/>
      <c r="B508" s="40"/>
      <c r="C508" s="16"/>
      <c r="D508" s="3"/>
      <c r="E508" s="16"/>
      <c r="F508" s="3"/>
      <c r="G508" s="3"/>
      <c r="H508" s="3"/>
      <c r="I508" s="16"/>
      <c r="J508" s="3"/>
    </row>
    <row r="509" spans="1:10">
      <c r="A509" s="3"/>
      <c r="B509" s="40"/>
      <c r="C509" s="16"/>
      <c r="D509" s="3"/>
      <c r="E509" s="16"/>
      <c r="F509" s="3"/>
      <c r="G509" s="3"/>
      <c r="H509" s="3"/>
      <c r="I509" s="16"/>
      <c r="J509" s="3"/>
    </row>
    <row r="510" spans="1:10">
      <c r="A510" s="3"/>
      <c r="B510" s="40"/>
      <c r="C510" s="16"/>
      <c r="D510" s="3"/>
      <c r="E510" s="16"/>
      <c r="F510" s="3"/>
      <c r="G510" s="3"/>
      <c r="H510" s="3"/>
      <c r="I510" s="16"/>
      <c r="J510" s="3"/>
    </row>
    <row r="511" spans="1:10">
      <c r="A511" s="3"/>
      <c r="B511" s="40"/>
      <c r="C511" s="16"/>
      <c r="D511" s="3"/>
      <c r="E511" s="16"/>
      <c r="F511" s="3"/>
      <c r="G511" s="3"/>
      <c r="H511" s="3"/>
      <c r="I511" s="16"/>
      <c r="J511" s="3"/>
    </row>
    <row r="512" spans="1:10">
      <c r="A512" s="3"/>
      <c r="B512" s="40"/>
      <c r="C512" s="16"/>
      <c r="D512" s="3"/>
      <c r="E512" s="16"/>
      <c r="F512" s="3"/>
      <c r="G512" s="3"/>
      <c r="H512" s="3"/>
      <c r="I512" s="16"/>
      <c r="J512" s="3"/>
    </row>
    <row r="513" spans="1:10">
      <c r="A513" s="3"/>
      <c r="B513" s="40"/>
      <c r="C513" s="16"/>
      <c r="D513" s="3"/>
      <c r="E513" s="16"/>
      <c r="F513" s="3"/>
      <c r="G513" s="3"/>
      <c r="H513" s="3"/>
      <c r="I513" s="16"/>
      <c r="J513" s="3"/>
    </row>
    <row r="514" spans="1:10">
      <c r="A514" s="3"/>
      <c r="B514" s="40"/>
      <c r="C514" s="16"/>
      <c r="D514" s="3"/>
      <c r="E514" s="16"/>
      <c r="F514" s="3"/>
      <c r="G514" s="3"/>
      <c r="H514" s="3"/>
      <c r="I514" s="16"/>
      <c r="J514" s="3"/>
    </row>
    <row r="515" spans="1:10">
      <c r="A515" s="3"/>
      <c r="B515" s="40"/>
      <c r="C515" s="16"/>
      <c r="D515" s="3"/>
      <c r="E515" s="16"/>
      <c r="F515" s="3"/>
      <c r="G515" s="3"/>
      <c r="H515" s="3"/>
      <c r="I515" s="16"/>
      <c r="J515" s="3"/>
    </row>
    <row r="516" spans="1:10">
      <c r="A516" s="3"/>
      <c r="B516" s="40"/>
      <c r="C516" s="16"/>
      <c r="D516" s="3"/>
      <c r="E516" s="16"/>
      <c r="F516" s="3"/>
      <c r="G516" s="3"/>
      <c r="H516" s="3"/>
      <c r="I516" s="16"/>
      <c r="J516" s="3"/>
    </row>
    <row r="517" spans="1:10">
      <c r="A517" s="3"/>
      <c r="B517" s="40"/>
      <c r="C517" s="16"/>
      <c r="D517" s="3"/>
      <c r="E517" s="16"/>
      <c r="F517" s="3"/>
      <c r="G517" s="3"/>
      <c r="H517" s="3"/>
      <c r="I517" s="16"/>
      <c r="J517" s="3"/>
    </row>
    <row r="518" spans="1:10">
      <c r="A518" s="3"/>
      <c r="B518" s="40"/>
      <c r="C518" s="16"/>
      <c r="D518" s="3"/>
      <c r="E518" s="16"/>
      <c r="F518" s="3"/>
      <c r="G518" s="3"/>
      <c r="H518" s="3"/>
      <c r="I518" s="16"/>
      <c r="J518" s="3"/>
    </row>
    <row r="519" spans="1:10">
      <c r="A519" s="3"/>
      <c r="B519" s="40"/>
      <c r="C519" s="16"/>
      <c r="D519" s="3"/>
      <c r="E519" s="16"/>
      <c r="F519" s="3"/>
      <c r="G519" s="3"/>
      <c r="H519" s="3"/>
      <c r="I519" s="16"/>
      <c r="J519" s="3"/>
    </row>
    <row r="520" spans="1:10">
      <c r="A520" s="3"/>
      <c r="B520" s="40"/>
      <c r="C520" s="16"/>
      <c r="D520" s="3"/>
      <c r="E520" s="16"/>
      <c r="F520" s="3"/>
      <c r="G520" s="3"/>
      <c r="H520" s="3"/>
      <c r="I520" s="16"/>
      <c r="J520" s="3"/>
    </row>
    <row r="521" spans="1:10">
      <c r="A521" s="3"/>
      <c r="B521" s="40"/>
      <c r="C521" s="16"/>
      <c r="D521" s="3"/>
      <c r="E521" s="16"/>
      <c r="F521" s="3"/>
      <c r="G521" s="3"/>
      <c r="H521" s="3"/>
      <c r="I521" s="16"/>
      <c r="J521" s="3"/>
    </row>
    <row r="522" spans="1:10">
      <c r="A522" s="3"/>
      <c r="B522" s="40"/>
      <c r="C522" s="16"/>
      <c r="D522" s="3"/>
      <c r="E522" s="16"/>
      <c r="F522" s="3"/>
      <c r="G522" s="3"/>
      <c r="H522" s="3"/>
      <c r="I522" s="16"/>
      <c r="J522" s="3"/>
    </row>
    <row r="523" spans="1:10">
      <c r="A523" s="3"/>
      <c r="B523" s="40"/>
      <c r="C523" s="16"/>
      <c r="D523" s="3"/>
      <c r="E523" s="16"/>
      <c r="F523" s="3"/>
      <c r="G523" s="3"/>
      <c r="H523" s="3"/>
      <c r="I523" s="16"/>
      <c r="J523" s="3"/>
    </row>
    <row r="524" spans="1:10">
      <c r="A524" s="3"/>
      <c r="B524" s="40"/>
      <c r="C524" s="16"/>
      <c r="D524" s="3"/>
      <c r="E524" s="16"/>
      <c r="F524" s="3"/>
      <c r="G524" s="3"/>
      <c r="H524" s="3"/>
      <c r="I524" s="16"/>
      <c r="J524" s="3"/>
    </row>
    <row r="525" spans="1:10">
      <c r="A525" s="3"/>
      <c r="B525" s="40"/>
      <c r="C525" s="16"/>
      <c r="D525" s="3"/>
      <c r="E525" s="16"/>
      <c r="F525" s="3"/>
      <c r="G525" s="3"/>
      <c r="H525" s="3"/>
      <c r="I525" s="16"/>
      <c r="J525" s="3"/>
    </row>
    <row r="526" spans="1:10">
      <c r="A526" s="3"/>
      <c r="B526" s="40"/>
      <c r="C526" s="16"/>
      <c r="D526" s="3"/>
      <c r="E526" s="16"/>
      <c r="F526" s="3"/>
      <c r="G526" s="3"/>
      <c r="H526" s="3"/>
      <c r="I526" s="16"/>
      <c r="J526" s="3"/>
    </row>
    <row r="527" spans="1:10">
      <c r="A527" s="3"/>
      <c r="B527" s="40"/>
      <c r="C527" s="16"/>
      <c r="D527" s="3"/>
      <c r="E527" s="16"/>
      <c r="F527" s="3"/>
      <c r="G527" s="3"/>
      <c r="H527" s="3"/>
      <c r="I527" s="16"/>
      <c r="J527" s="3"/>
    </row>
    <row r="528" spans="1:10">
      <c r="A528" s="3"/>
      <c r="B528" s="40"/>
      <c r="C528" s="16"/>
      <c r="D528" s="3"/>
      <c r="E528" s="16"/>
      <c r="F528" s="3"/>
      <c r="G528" s="3"/>
      <c r="H528" s="3"/>
      <c r="I528" s="16"/>
      <c r="J528" s="3"/>
    </row>
    <row r="529" spans="1:10">
      <c r="A529" s="3"/>
      <c r="B529" s="40"/>
      <c r="C529" s="16"/>
      <c r="D529" s="3"/>
      <c r="E529" s="16"/>
      <c r="F529" s="3"/>
      <c r="G529" s="3"/>
      <c r="H529" s="3"/>
      <c r="I529" s="16"/>
      <c r="J529" s="3"/>
    </row>
    <row r="530" spans="1:10">
      <c r="A530" s="3"/>
      <c r="B530" s="40"/>
      <c r="C530" s="16"/>
      <c r="D530" s="3"/>
      <c r="E530" s="16"/>
      <c r="F530" s="3"/>
      <c r="G530" s="3"/>
      <c r="H530" s="3"/>
      <c r="I530" s="16"/>
      <c r="J530" s="3"/>
    </row>
    <row r="531" spans="1:10">
      <c r="A531" s="3"/>
      <c r="B531" s="40"/>
      <c r="C531" s="16"/>
      <c r="D531" s="3"/>
      <c r="E531" s="16"/>
      <c r="F531" s="3"/>
      <c r="G531" s="3"/>
      <c r="H531" s="3"/>
      <c r="I531" s="16"/>
      <c r="J531" s="3"/>
    </row>
    <row r="532" spans="1:10">
      <c r="A532" s="3"/>
      <c r="B532" s="40"/>
      <c r="C532" s="16"/>
      <c r="D532" s="3"/>
      <c r="E532" s="16"/>
      <c r="F532" s="3"/>
      <c r="G532" s="3"/>
      <c r="H532" s="3"/>
      <c r="I532" s="16"/>
      <c r="J532" s="3"/>
    </row>
    <row r="533" spans="1:10">
      <c r="A533" s="3"/>
      <c r="B533" s="40"/>
      <c r="C533" s="16"/>
      <c r="D533" s="3"/>
      <c r="E533" s="16"/>
      <c r="F533" s="3"/>
      <c r="G533" s="3"/>
      <c r="H533" s="3"/>
      <c r="I533" s="16"/>
      <c r="J533" s="3"/>
    </row>
    <row r="534" spans="1:10">
      <c r="A534" s="3"/>
      <c r="B534" s="40"/>
      <c r="C534" s="16"/>
      <c r="D534" s="3"/>
      <c r="E534" s="16"/>
      <c r="F534" s="3"/>
      <c r="G534" s="3"/>
      <c r="H534" s="3"/>
      <c r="I534" s="16"/>
      <c r="J534" s="3"/>
    </row>
    <row r="535" spans="1:10">
      <c r="A535" s="3"/>
      <c r="B535" s="40"/>
      <c r="C535" s="16"/>
      <c r="D535" s="3"/>
      <c r="E535" s="16"/>
      <c r="F535" s="3"/>
      <c r="G535" s="3"/>
      <c r="H535" s="3"/>
      <c r="I535" s="16"/>
      <c r="J535" s="3"/>
    </row>
    <row r="536" spans="1:10">
      <c r="A536" s="3"/>
      <c r="B536" s="40"/>
      <c r="C536" s="16"/>
      <c r="D536" s="3"/>
      <c r="E536" s="16"/>
      <c r="F536" s="3"/>
      <c r="G536" s="3"/>
      <c r="H536" s="3"/>
      <c r="I536" s="16"/>
      <c r="J536" s="3"/>
    </row>
    <row r="537" spans="1:10">
      <c r="A537" s="3"/>
      <c r="B537" s="40"/>
      <c r="C537" s="16"/>
      <c r="D537" s="3"/>
      <c r="E537" s="16"/>
      <c r="F537" s="3"/>
      <c r="G537" s="3"/>
      <c r="H537" s="3"/>
      <c r="I537" s="16"/>
      <c r="J537" s="3"/>
    </row>
    <row r="538" spans="1:10">
      <c r="A538" s="3"/>
      <c r="B538" s="40"/>
      <c r="C538" s="16"/>
      <c r="D538" s="3"/>
      <c r="E538" s="16"/>
      <c r="F538" s="3"/>
      <c r="G538" s="3"/>
      <c r="H538" s="3"/>
      <c r="I538" s="16"/>
      <c r="J538" s="3"/>
    </row>
    <row r="539" spans="1:10">
      <c r="A539" s="3"/>
      <c r="B539" s="40"/>
      <c r="C539" s="16"/>
      <c r="D539" s="3"/>
      <c r="E539" s="16"/>
      <c r="F539" s="3"/>
      <c r="G539" s="3"/>
      <c r="H539" s="3"/>
      <c r="I539" s="16"/>
      <c r="J539" s="3"/>
    </row>
    <row r="540" spans="1:10">
      <c r="A540" s="3"/>
      <c r="B540" s="40"/>
      <c r="C540" s="16"/>
      <c r="D540" s="3"/>
      <c r="E540" s="16"/>
      <c r="F540" s="3"/>
      <c r="G540" s="3"/>
      <c r="H540" s="3"/>
      <c r="I540" s="16"/>
      <c r="J540" s="3"/>
    </row>
    <row r="541" spans="1:10">
      <c r="A541" s="3"/>
      <c r="B541" s="40"/>
      <c r="C541" s="16"/>
      <c r="D541" s="3"/>
      <c r="E541" s="16"/>
      <c r="F541" s="3"/>
      <c r="G541" s="3"/>
      <c r="H541" s="3"/>
      <c r="I541" s="16"/>
      <c r="J541" s="3"/>
    </row>
    <row r="542" spans="1:10">
      <c r="A542" s="3"/>
      <c r="B542" s="40"/>
      <c r="C542" s="16"/>
      <c r="D542" s="3"/>
      <c r="E542" s="16"/>
      <c r="F542" s="3"/>
      <c r="G542" s="3"/>
      <c r="H542" s="3"/>
      <c r="I542" s="16"/>
      <c r="J542" s="3"/>
    </row>
    <row r="543" spans="1:10">
      <c r="A543" s="3"/>
      <c r="B543" s="40"/>
      <c r="C543" s="16"/>
      <c r="D543" s="3"/>
      <c r="E543" s="16"/>
      <c r="F543" s="3"/>
      <c r="G543" s="3"/>
      <c r="H543" s="3"/>
      <c r="I543" s="16"/>
      <c r="J543" s="3"/>
    </row>
    <row r="544" spans="1:10">
      <c r="A544" s="3"/>
      <c r="B544" s="40"/>
      <c r="C544" s="16"/>
      <c r="D544" s="3"/>
      <c r="E544" s="16"/>
      <c r="F544" s="3"/>
      <c r="G544" s="3"/>
      <c r="H544" s="3"/>
      <c r="I544" s="16"/>
      <c r="J544" s="3"/>
    </row>
    <row r="545" spans="1:10">
      <c r="A545" s="3"/>
      <c r="B545" s="40"/>
      <c r="C545" s="16"/>
      <c r="D545" s="3"/>
      <c r="E545" s="16"/>
      <c r="F545" s="3"/>
      <c r="G545" s="3"/>
      <c r="H545" s="3"/>
      <c r="I545" s="16"/>
      <c r="J545" s="3"/>
    </row>
    <row r="546" spans="1:10">
      <c r="A546" s="3"/>
      <c r="B546" s="40"/>
      <c r="C546" s="16"/>
      <c r="D546" s="3"/>
      <c r="E546" s="16"/>
      <c r="F546" s="3"/>
      <c r="G546" s="3"/>
      <c r="H546" s="3"/>
      <c r="I546" s="16"/>
      <c r="J546" s="3"/>
    </row>
    <row r="547" spans="1:10">
      <c r="A547" s="3"/>
      <c r="B547" s="40"/>
      <c r="C547" s="16"/>
      <c r="D547" s="3"/>
      <c r="E547" s="16"/>
      <c r="F547" s="3"/>
      <c r="G547" s="3"/>
      <c r="H547" s="3"/>
      <c r="I547" s="16"/>
      <c r="J547" s="3"/>
    </row>
    <row r="548" spans="1:10">
      <c r="A548" s="3"/>
      <c r="B548" s="40"/>
      <c r="C548" s="16"/>
      <c r="D548" s="3"/>
      <c r="E548" s="16"/>
      <c r="F548" s="3"/>
      <c r="G548" s="3"/>
      <c r="H548" s="3"/>
      <c r="I548" s="16"/>
      <c r="J548" s="3"/>
    </row>
    <row r="549" spans="1:10">
      <c r="A549" s="3"/>
      <c r="B549" s="40"/>
      <c r="C549" s="16"/>
      <c r="D549" s="3"/>
      <c r="E549" s="16"/>
      <c r="F549" s="3"/>
      <c r="G549" s="3"/>
      <c r="H549" s="3"/>
      <c r="I549" s="16"/>
      <c r="J549" s="3"/>
    </row>
    <row r="550" spans="1:10">
      <c r="A550" s="3"/>
      <c r="B550" s="40"/>
      <c r="C550" s="16"/>
      <c r="D550" s="3"/>
      <c r="E550" s="16"/>
      <c r="F550" s="3"/>
      <c r="G550" s="3"/>
      <c r="H550" s="3"/>
      <c r="I550" s="16"/>
      <c r="J550" s="3"/>
    </row>
    <row r="551" spans="1:10">
      <c r="A551" s="3"/>
      <c r="B551" s="40"/>
      <c r="C551" s="16"/>
      <c r="D551" s="3"/>
      <c r="E551" s="16"/>
      <c r="F551" s="3"/>
      <c r="G551" s="3"/>
      <c r="H551" s="3"/>
      <c r="I551" s="16"/>
      <c r="J551" s="3"/>
    </row>
    <row r="552" spans="1:10">
      <c r="A552" s="3"/>
      <c r="B552" s="40"/>
      <c r="C552" s="16"/>
      <c r="D552" s="3"/>
      <c r="E552" s="16"/>
      <c r="F552" s="3"/>
      <c r="G552" s="3"/>
      <c r="H552" s="3"/>
      <c r="I552" s="16"/>
      <c r="J552" s="3"/>
    </row>
    <row r="553" spans="1:10">
      <c r="A553" s="3"/>
      <c r="B553" s="40"/>
      <c r="C553" s="16"/>
      <c r="D553" s="3"/>
      <c r="E553" s="16"/>
      <c r="F553" s="3"/>
      <c r="G553" s="3"/>
      <c r="H553" s="3"/>
      <c r="I553" s="16"/>
      <c r="J553" s="3"/>
    </row>
    <row r="554" spans="1:10">
      <c r="A554" s="3"/>
      <c r="B554" s="40"/>
      <c r="C554" s="16"/>
      <c r="D554" s="3"/>
      <c r="E554" s="16"/>
      <c r="F554" s="3"/>
      <c r="G554" s="3"/>
      <c r="H554" s="3"/>
      <c r="I554" s="16"/>
      <c r="J554" s="3"/>
    </row>
    <row r="555" spans="1:10">
      <c r="A555" s="3"/>
      <c r="B555" s="40"/>
      <c r="C555" s="16"/>
      <c r="D555" s="3"/>
      <c r="E555" s="16"/>
      <c r="F555" s="3"/>
      <c r="G555" s="3"/>
      <c r="H555" s="3"/>
      <c r="I555" s="16"/>
      <c r="J555" s="3"/>
    </row>
    <row r="556" spans="1:10">
      <c r="A556" s="3"/>
      <c r="B556" s="40"/>
      <c r="C556" s="16"/>
      <c r="D556" s="3"/>
      <c r="E556" s="16"/>
      <c r="F556" s="3"/>
      <c r="G556" s="3"/>
      <c r="H556" s="3"/>
      <c r="I556" s="16"/>
      <c r="J556" s="3"/>
    </row>
    <row r="557" spans="1:10">
      <c r="A557" s="3"/>
      <c r="B557" s="40"/>
      <c r="C557" s="16"/>
      <c r="D557" s="3"/>
      <c r="E557" s="16"/>
      <c r="F557" s="3"/>
      <c r="G557" s="3"/>
      <c r="H557" s="3"/>
      <c r="I557" s="16"/>
      <c r="J557" s="3"/>
    </row>
    <row r="558" spans="1:10">
      <c r="A558" s="3"/>
      <c r="B558" s="40"/>
      <c r="C558" s="16"/>
      <c r="D558" s="3"/>
      <c r="E558" s="16"/>
      <c r="F558" s="3"/>
      <c r="G558" s="3"/>
      <c r="H558" s="3"/>
      <c r="I558" s="16"/>
      <c r="J558" s="3"/>
    </row>
    <row r="559" spans="1:10">
      <c r="A559" s="3"/>
      <c r="B559" s="40"/>
      <c r="C559" s="16"/>
      <c r="D559" s="3"/>
      <c r="E559" s="16"/>
      <c r="F559" s="3"/>
      <c r="G559" s="3"/>
      <c r="H559" s="3"/>
      <c r="I559" s="16"/>
      <c r="J559" s="3"/>
    </row>
    <row r="560" spans="1:10">
      <c r="A560" s="3"/>
      <c r="B560" s="40"/>
      <c r="C560" s="16"/>
      <c r="D560" s="3"/>
      <c r="E560" s="16"/>
      <c r="F560" s="3"/>
      <c r="G560" s="3"/>
      <c r="H560" s="3"/>
      <c r="I560" s="16"/>
      <c r="J560" s="3"/>
    </row>
    <row r="561" spans="1:10">
      <c r="A561" s="3"/>
      <c r="B561" s="40"/>
      <c r="C561" s="16"/>
      <c r="D561" s="3"/>
      <c r="E561" s="16"/>
      <c r="F561" s="3"/>
      <c r="G561" s="3"/>
      <c r="H561" s="3"/>
      <c r="I561" s="16"/>
      <c r="J561" s="3"/>
    </row>
    <row r="562" spans="1:10">
      <c r="A562" s="3"/>
      <c r="B562" s="40"/>
      <c r="C562" s="16"/>
      <c r="D562" s="3"/>
      <c r="E562" s="16"/>
      <c r="F562" s="3"/>
      <c r="G562" s="3"/>
      <c r="H562" s="3"/>
      <c r="I562" s="16"/>
      <c r="J562" s="3"/>
    </row>
    <row r="563" spans="1:10">
      <c r="A563" s="3"/>
      <c r="B563" s="40"/>
      <c r="C563" s="16"/>
      <c r="D563" s="3"/>
      <c r="E563" s="16"/>
      <c r="F563" s="3"/>
      <c r="G563" s="3"/>
      <c r="H563" s="3"/>
      <c r="I563" s="16"/>
      <c r="J563" s="3"/>
    </row>
    <row r="564" spans="1:10">
      <c r="A564" s="3"/>
      <c r="B564" s="40"/>
      <c r="C564" s="16"/>
      <c r="D564" s="3"/>
      <c r="E564" s="16"/>
      <c r="F564" s="3"/>
      <c r="G564" s="3"/>
      <c r="H564" s="3"/>
      <c r="I564" s="16"/>
      <c r="J564" s="3"/>
    </row>
    <row r="565" spans="1:10">
      <c r="A565" s="3"/>
      <c r="B565" s="40"/>
      <c r="C565" s="16"/>
      <c r="D565" s="3"/>
      <c r="E565" s="16"/>
      <c r="F565" s="3"/>
      <c r="G565" s="3"/>
      <c r="H565" s="3"/>
      <c r="I565" s="16"/>
      <c r="J565" s="3"/>
    </row>
    <row r="566" spans="1:10">
      <c r="A566" s="3"/>
      <c r="B566" s="40"/>
      <c r="C566" s="16"/>
      <c r="D566" s="3"/>
      <c r="E566" s="16"/>
      <c r="F566" s="3"/>
      <c r="G566" s="3"/>
      <c r="H566" s="3"/>
      <c r="I566" s="16"/>
      <c r="J566" s="3"/>
    </row>
    <row r="567" spans="1:10">
      <c r="A567" s="3"/>
      <c r="B567" s="40"/>
      <c r="C567" s="16"/>
      <c r="D567" s="3"/>
      <c r="E567" s="16"/>
      <c r="F567" s="3"/>
      <c r="G567" s="3"/>
      <c r="H567" s="3"/>
      <c r="I567" s="16"/>
      <c r="J567" s="3"/>
    </row>
    <row r="568" spans="1:10">
      <c r="A568" s="3"/>
      <c r="B568" s="40"/>
      <c r="C568" s="16"/>
      <c r="D568" s="3"/>
      <c r="E568" s="16"/>
      <c r="F568" s="3"/>
      <c r="G568" s="3"/>
      <c r="H568" s="3"/>
      <c r="I568" s="16"/>
      <c r="J568" s="3"/>
    </row>
    <row r="569" spans="1:10">
      <c r="A569" s="3"/>
      <c r="B569" s="40"/>
      <c r="C569" s="16"/>
      <c r="D569" s="3"/>
      <c r="E569" s="16"/>
      <c r="F569" s="3"/>
      <c r="G569" s="3"/>
      <c r="H569" s="3"/>
      <c r="I569" s="16"/>
      <c r="J569" s="3"/>
    </row>
    <row r="570" spans="1:10">
      <c r="A570" s="3"/>
      <c r="B570" s="40"/>
      <c r="C570" s="16"/>
      <c r="D570" s="3"/>
      <c r="E570" s="16"/>
      <c r="F570" s="3"/>
      <c r="G570" s="3"/>
      <c r="H570" s="3"/>
      <c r="I570" s="16"/>
      <c r="J570" s="3"/>
    </row>
    <row r="571" spans="1:10">
      <c r="A571" s="3"/>
      <c r="B571" s="40"/>
      <c r="C571" s="16"/>
      <c r="D571" s="3"/>
      <c r="E571" s="16"/>
      <c r="F571" s="3"/>
      <c r="G571" s="3"/>
      <c r="H571" s="3"/>
      <c r="I571" s="16"/>
      <c r="J571" s="3"/>
    </row>
    <row r="572" spans="1:10">
      <c r="A572" s="3"/>
      <c r="B572" s="40"/>
      <c r="C572" s="16"/>
      <c r="D572" s="3"/>
      <c r="E572" s="16"/>
      <c r="F572" s="3"/>
      <c r="G572" s="3"/>
      <c r="H572" s="3"/>
      <c r="I572" s="16"/>
      <c r="J572" s="3"/>
    </row>
    <row r="573" spans="1:10">
      <c r="A573" s="3"/>
      <c r="B573" s="40"/>
      <c r="C573" s="16"/>
      <c r="D573" s="3"/>
      <c r="E573" s="16"/>
      <c r="F573" s="3"/>
      <c r="G573" s="3"/>
      <c r="H573" s="3"/>
      <c r="I573" s="16"/>
      <c r="J573" s="3"/>
    </row>
    <row r="574" spans="1:10">
      <c r="A574" s="3"/>
      <c r="B574" s="40"/>
      <c r="C574" s="16"/>
      <c r="D574" s="3"/>
      <c r="E574" s="16"/>
      <c r="F574" s="3"/>
      <c r="G574" s="3"/>
      <c r="H574" s="3"/>
      <c r="I574" s="16"/>
      <c r="J574" s="3"/>
    </row>
    <row r="575" spans="1:10">
      <c r="A575" s="3"/>
      <c r="B575" s="40"/>
      <c r="C575" s="16"/>
      <c r="D575" s="3"/>
      <c r="E575" s="16"/>
      <c r="F575" s="3"/>
      <c r="G575" s="3"/>
      <c r="H575" s="3"/>
      <c r="I575" s="16"/>
      <c r="J575" s="3"/>
    </row>
    <row r="576" spans="1:10">
      <c r="A576" s="3"/>
      <c r="B576" s="40"/>
      <c r="C576" s="16"/>
      <c r="D576" s="3"/>
      <c r="E576" s="16"/>
      <c r="F576" s="3"/>
      <c r="G576" s="3"/>
      <c r="H576" s="3"/>
      <c r="I576" s="16"/>
      <c r="J576" s="3"/>
    </row>
    <row r="577" spans="1:10">
      <c r="A577" s="3"/>
      <c r="B577" s="40"/>
      <c r="C577" s="16"/>
      <c r="D577" s="3"/>
      <c r="E577" s="16"/>
      <c r="F577" s="3"/>
      <c r="G577" s="3"/>
      <c r="H577" s="3"/>
      <c r="I577" s="16"/>
      <c r="J577" s="3"/>
    </row>
    <row r="578" spans="1:10">
      <c r="A578" s="3"/>
      <c r="B578" s="40"/>
      <c r="C578" s="16"/>
      <c r="D578" s="3"/>
      <c r="E578" s="16"/>
      <c r="F578" s="3"/>
      <c r="G578" s="3"/>
      <c r="H578" s="3"/>
      <c r="I578" s="16"/>
      <c r="J578" s="3"/>
    </row>
    <row r="579" spans="1:10">
      <c r="A579" s="3"/>
      <c r="B579" s="40"/>
      <c r="C579" s="16"/>
      <c r="D579" s="3"/>
      <c r="E579" s="16"/>
      <c r="F579" s="3"/>
      <c r="G579" s="3"/>
      <c r="H579" s="3"/>
      <c r="I579" s="16"/>
      <c r="J579" s="3"/>
    </row>
    <row r="580" spans="1:10">
      <c r="A580" s="3"/>
      <c r="B580" s="40"/>
      <c r="C580" s="16"/>
      <c r="D580" s="3"/>
      <c r="E580" s="16"/>
      <c r="F580" s="3"/>
      <c r="G580" s="3"/>
      <c r="H580" s="3"/>
      <c r="I580" s="16"/>
      <c r="J580" s="3"/>
    </row>
    <row r="581" spans="1:10">
      <c r="A581" s="3"/>
      <c r="B581" s="40"/>
      <c r="C581" s="16"/>
      <c r="D581" s="3"/>
      <c r="E581" s="16"/>
      <c r="F581" s="3"/>
      <c r="G581" s="3"/>
      <c r="H581" s="3"/>
      <c r="I581" s="16"/>
      <c r="J581" s="3"/>
    </row>
    <row r="582" spans="1:10">
      <c r="A582" s="3"/>
      <c r="B582" s="40"/>
      <c r="C582" s="16"/>
      <c r="D582" s="3"/>
      <c r="E582" s="16"/>
      <c r="F582" s="3"/>
      <c r="G582" s="3"/>
      <c r="H582" s="3"/>
      <c r="I582" s="16"/>
      <c r="J582" s="3"/>
    </row>
    <row r="583" spans="1:10">
      <c r="A583" s="3"/>
      <c r="B583" s="40"/>
      <c r="C583" s="16"/>
      <c r="D583" s="3"/>
      <c r="E583" s="16"/>
      <c r="F583" s="3"/>
      <c r="G583" s="3"/>
      <c r="H583" s="3"/>
      <c r="I583" s="16"/>
      <c r="J583" s="3"/>
    </row>
    <row r="584" spans="1:10">
      <c r="A584" s="3"/>
      <c r="B584" s="40"/>
      <c r="C584" s="16"/>
      <c r="D584" s="3"/>
      <c r="E584" s="16"/>
      <c r="F584" s="3"/>
      <c r="G584" s="3"/>
      <c r="H584" s="3"/>
      <c r="I584" s="16"/>
      <c r="J584" s="3"/>
    </row>
    <row r="585" spans="1:10">
      <c r="A585" s="3"/>
      <c r="B585" s="40"/>
      <c r="C585" s="16"/>
      <c r="D585" s="3"/>
      <c r="E585" s="16"/>
      <c r="F585" s="3"/>
      <c r="G585" s="3"/>
      <c r="H585" s="3"/>
      <c r="I585" s="16"/>
      <c r="J585" s="3"/>
    </row>
    <row r="586" spans="1:10">
      <c r="A586" s="3"/>
      <c r="B586" s="40"/>
      <c r="C586" s="16"/>
      <c r="D586" s="3"/>
      <c r="E586" s="16"/>
      <c r="F586" s="3"/>
      <c r="G586" s="3"/>
      <c r="H586" s="3"/>
      <c r="I586" s="16"/>
      <c r="J586" s="3"/>
    </row>
    <row r="587" spans="1:10">
      <c r="A587" s="3"/>
      <c r="B587" s="40"/>
      <c r="C587" s="16"/>
      <c r="D587" s="3"/>
      <c r="E587" s="16"/>
      <c r="F587" s="3"/>
      <c r="G587" s="3"/>
      <c r="H587" s="3"/>
      <c r="I587" s="16"/>
      <c r="J587" s="3"/>
    </row>
    <row r="588" spans="1:10">
      <c r="A588" s="3"/>
      <c r="B588" s="40"/>
      <c r="C588" s="16"/>
      <c r="D588" s="3"/>
      <c r="E588" s="16"/>
      <c r="F588" s="3"/>
      <c r="G588" s="3"/>
      <c r="H588" s="3"/>
      <c r="I588" s="16"/>
      <c r="J588" s="3"/>
    </row>
    <row r="589" spans="1:10">
      <c r="A589" s="3"/>
      <c r="B589" s="40"/>
      <c r="C589" s="16"/>
      <c r="D589" s="3"/>
      <c r="E589" s="16"/>
      <c r="F589" s="3"/>
      <c r="G589" s="3"/>
      <c r="H589" s="3"/>
      <c r="I589" s="16"/>
      <c r="J589" s="3"/>
    </row>
    <row r="590" spans="1:10">
      <c r="A590" s="3"/>
      <c r="B590" s="40"/>
      <c r="C590" s="16"/>
      <c r="D590" s="3"/>
      <c r="E590" s="16"/>
      <c r="F590" s="3"/>
      <c r="G590" s="3"/>
      <c r="H590" s="3"/>
      <c r="I590" s="16"/>
      <c r="J590" s="3"/>
    </row>
    <row r="591" spans="1:10">
      <c r="A591" s="3"/>
      <c r="B591" s="40"/>
      <c r="C591" s="16"/>
      <c r="D591" s="3"/>
      <c r="E591" s="16"/>
      <c r="F591" s="3"/>
      <c r="G591" s="3"/>
      <c r="H591" s="3"/>
      <c r="I591" s="16"/>
      <c r="J591" s="3"/>
    </row>
    <row r="592" spans="1:10">
      <c r="A592" s="3"/>
      <c r="B592" s="40"/>
      <c r="C592" s="16"/>
      <c r="D592" s="3"/>
      <c r="E592" s="16"/>
      <c r="F592" s="3"/>
      <c r="G592" s="3"/>
      <c r="H592" s="3"/>
      <c r="I592" s="16"/>
      <c r="J592" s="3"/>
    </row>
    <row r="593" spans="1:10">
      <c r="A593" s="3"/>
      <c r="B593" s="40"/>
      <c r="C593" s="16"/>
      <c r="D593" s="3"/>
      <c r="E593" s="16"/>
      <c r="F593" s="3"/>
      <c r="G593" s="3"/>
      <c r="H593" s="3"/>
      <c r="I593" s="16"/>
      <c r="J593" s="3"/>
    </row>
    <row r="594" spans="1:10">
      <c r="A594" s="3"/>
      <c r="B594" s="40"/>
      <c r="C594" s="16"/>
      <c r="D594" s="3"/>
      <c r="E594" s="16"/>
      <c r="F594" s="3"/>
      <c r="G594" s="3"/>
      <c r="H594" s="3"/>
      <c r="I594" s="16"/>
      <c r="J594" s="3"/>
    </row>
    <row r="595" spans="1:10">
      <c r="A595" s="3"/>
      <c r="B595" s="40"/>
      <c r="C595" s="16"/>
      <c r="D595" s="3"/>
      <c r="E595" s="16"/>
      <c r="F595" s="3"/>
      <c r="G595" s="3"/>
      <c r="H595" s="3"/>
      <c r="I595" s="16"/>
      <c r="J595" s="3"/>
    </row>
    <row r="596" spans="1:10">
      <c r="A596" s="3"/>
      <c r="B596" s="40"/>
      <c r="C596" s="16"/>
      <c r="D596" s="3"/>
      <c r="E596" s="16"/>
      <c r="F596" s="3"/>
      <c r="G596" s="3"/>
      <c r="H596" s="3"/>
      <c r="I596" s="16"/>
      <c r="J596" s="3"/>
    </row>
    <row r="597" spans="1:10">
      <c r="A597" s="3"/>
      <c r="B597" s="40"/>
      <c r="C597" s="16"/>
      <c r="D597" s="3"/>
      <c r="E597" s="16"/>
      <c r="F597" s="3"/>
      <c r="G597" s="3"/>
      <c r="H597" s="3"/>
      <c r="I597" s="16"/>
      <c r="J597" s="3"/>
    </row>
    <row r="598" spans="1:10">
      <c r="A598" s="3"/>
      <c r="B598" s="40"/>
      <c r="C598" s="16"/>
      <c r="D598" s="3"/>
      <c r="E598" s="16"/>
      <c r="F598" s="3"/>
      <c r="G598" s="3"/>
      <c r="H598" s="3"/>
      <c r="I598" s="16"/>
      <c r="J598" s="3"/>
    </row>
    <row r="599" spans="1:10">
      <c r="A599" s="3"/>
      <c r="B599" s="40"/>
      <c r="C599" s="16"/>
      <c r="D599" s="3"/>
      <c r="E599" s="16"/>
      <c r="F599" s="3"/>
      <c r="G599" s="3"/>
      <c r="H599" s="3"/>
      <c r="I599" s="16"/>
      <c r="J599" s="3"/>
    </row>
    <row r="600" spans="1:10">
      <c r="A600" s="3"/>
      <c r="B600" s="40"/>
      <c r="C600" s="16"/>
      <c r="D600" s="3"/>
      <c r="E600" s="16"/>
      <c r="F600" s="3"/>
      <c r="G600" s="3"/>
      <c r="H600" s="3"/>
      <c r="I600" s="16"/>
      <c r="J600" s="3"/>
    </row>
    <row r="601" spans="1:10">
      <c r="A601" s="3"/>
      <c r="B601" s="40"/>
      <c r="C601" s="16"/>
      <c r="D601" s="3"/>
      <c r="E601" s="16"/>
      <c r="F601" s="3"/>
      <c r="G601" s="3"/>
      <c r="H601" s="3"/>
      <c r="I601" s="16"/>
      <c r="J601" s="3"/>
    </row>
    <row r="602" spans="1:10">
      <c r="A602" s="3"/>
      <c r="B602" s="40"/>
      <c r="C602" s="16"/>
      <c r="D602" s="3"/>
      <c r="E602" s="16"/>
      <c r="F602" s="3"/>
      <c r="G602" s="3"/>
      <c r="H602" s="3"/>
      <c r="I602" s="16"/>
      <c r="J602" s="3"/>
    </row>
    <row r="603" spans="1:10">
      <c r="A603" s="3"/>
      <c r="B603" s="40"/>
      <c r="C603" s="16"/>
      <c r="D603" s="3"/>
      <c r="E603" s="16"/>
      <c r="F603" s="3"/>
      <c r="G603" s="3"/>
      <c r="H603" s="3"/>
      <c r="I603" s="16"/>
      <c r="J603" s="3"/>
    </row>
    <row r="604" spans="1:10">
      <c r="A604" s="3"/>
      <c r="B604" s="40"/>
      <c r="C604" s="16"/>
      <c r="D604" s="3"/>
      <c r="E604" s="16"/>
      <c r="F604" s="3"/>
      <c r="G604" s="3"/>
      <c r="H604" s="3"/>
      <c r="I604" s="16"/>
      <c r="J604" s="3"/>
    </row>
    <row r="605" spans="1:10">
      <c r="A605" s="3"/>
      <c r="B605" s="40"/>
      <c r="C605" s="16"/>
      <c r="D605" s="3"/>
      <c r="E605" s="16"/>
      <c r="F605" s="3"/>
      <c r="G605" s="3"/>
      <c r="H605" s="3"/>
      <c r="I605" s="16"/>
      <c r="J605" s="3"/>
    </row>
    <row r="606" spans="1:10">
      <c r="A606" s="3"/>
      <c r="B606" s="40"/>
      <c r="C606" s="16"/>
      <c r="D606" s="3"/>
      <c r="E606" s="16"/>
      <c r="F606" s="3"/>
      <c r="G606" s="3"/>
      <c r="H606" s="3"/>
      <c r="I606" s="16"/>
      <c r="J606" s="3"/>
    </row>
    <row r="607" spans="1:10">
      <c r="A607" s="3"/>
      <c r="B607" s="40"/>
      <c r="C607" s="16"/>
      <c r="D607" s="3"/>
      <c r="E607" s="16"/>
      <c r="F607" s="3"/>
      <c r="G607" s="3"/>
      <c r="H607" s="3"/>
      <c r="I607" s="16"/>
      <c r="J607" s="3"/>
    </row>
    <row r="608" spans="1:10">
      <c r="A608" s="3"/>
      <c r="B608" s="40"/>
      <c r="C608" s="16"/>
      <c r="D608" s="3"/>
      <c r="E608" s="16"/>
      <c r="F608" s="3"/>
      <c r="G608" s="3"/>
      <c r="H608" s="3"/>
      <c r="I608" s="16"/>
      <c r="J608" s="3"/>
    </row>
    <row r="609" spans="1:10">
      <c r="A609" s="3"/>
      <c r="B609" s="40"/>
      <c r="C609" s="16"/>
      <c r="D609" s="3"/>
      <c r="E609" s="16"/>
      <c r="F609" s="3"/>
      <c r="G609" s="3"/>
      <c r="H609" s="3"/>
      <c r="I609" s="16"/>
      <c r="J609" s="3"/>
    </row>
    <row r="610" spans="1:10">
      <c r="A610" s="3"/>
      <c r="B610" s="40"/>
      <c r="C610" s="16"/>
      <c r="D610" s="3"/>
      <c r="E610" s="16"/>
      <c r="F610" s="3"/>
      <c r="G610" s="3"/>
      <c r="H610" s="3"/>
      <c r="I610" s="16"/>
      <c r="J610" s="3"/>
    </row>
    <row r="611" spans="1:10">
      <c r="A611" s="3"/>
      <c r="B611" s="40"/>
      <c r="C611" s="16"/>
      <c r="D611" s="3"/>
      <c r="E611" s="16"/>
      <c r="F611" s="3"/>
      <c r="G611" s="3"/>
      <c r="H611" s="3"/>
      <c r="I611" s="16"/>
      <c r="J611" s="3"/>
    </row>
    <row r="612" spans="1:10">
      <c r="A612" s="3"/>
      <c r="B612" s="40"/>
      <c r="C612" s="16"/>
      <c r="D612" s="3"/>
      <c r="E612" s="16"/>
      <c r="F612" s="3"/>
      <c r="G612" s="3"/>
      <c r="H612" s="3"/>
      <c r="I612" s="16"/>
      <c r="J612" s="3"/>
    </row>
    <row r="613" spans="1:10">
      <c r="A613" s="3"/>
      <c r="B613" s="40"/>
      <c r="C613" s="16"/>
      <c r="D613" s="3"/>
      <c r="E613" s="16"/>
      <c r="F613" s="3"/>
      <c r="G613" s="3"/>
      <c r="H613" s="3"/>
      <c r="I613" s="16"/>
      <c r="J613" s="3"/>
    </row>
    <row r="614" spans="1:10">
      <c r="A614" s="3"/>
      <c r="B614" s="40"/>
      <c r="C614" s="16"/>
      <c r="D614" s="3"/>
      <c r="E614" s="16"/>
      <c r="F614" s="3"/>
      <c r="G614" s="3"/>
      <c r="H614" s="3"/>
      <c r="I614" s="16"/>
      <c r="J614" s="3"/>
    </row>
    <row r="615" spans="1:10">
      <c r="A615" s="3"/>
      <c r="B615" s="40"/>
      <c r="C615" s="16"/>
      <c r="D615" s="3"/>
      <c r="E615" s="16"/>
      <c r="F615" s="3"/>
      <c r="G615" s="3"/>
      <c r="H615" s="3"/>
      <c r="I615" s="16"/>
      <c r="J615" s="3"/>
    </row>
    <row r="616" spans="1:10">
      <c r="A616" s="3"/>
      <c r="B616" s="40"/>
      <c r="C616" s="16"/>
      <c r="D616" s="3"/>
      <c r="E616" s="16"/>
      <c r="F616" s="3"/>
      <c r="G616" s="3"/>
      <c r="H616" s="3"/>
      <c r="I616" s="16"/>
      <c r="J616" s="3"/>
    </row>
    <row r="617" spans="1:10">
      <c r="A617" s="3"/>
      <c r="B617" s="40"/>
      <c r="C617" s="16"/>
      <c r="D617" s="3"/>
      <c r="E617" s="16"/>
      <c r="F617" s="3"/>
      <c r="G617" s="3"/>
      <c r="H617" s="3"/>
      <c r="I617" s="16"/>
      <c r="J617" s="3"/>
    </row>
    <row r="618" spans="1:10">
      <c r="A618" s="3"/>
      <c r="B618" s="40"/>
      <c r="C618" s="16"/>
      <c r="D618" s="3"/>
      <c r="E618" s="16"/>
      <c r="F618" s="3"/>
      <c r="G618" s="3"/>
      <c r="H618" s="3"/>
      <c r="I618" s="16"/>
      <c r="J618" s="3"/>
    </row>
    <row r="619" spans="1:10">
      <c r="A619" s="3"/>
      <c r="B619" s="40"/>
      <c r="C619" s="16"/>
      <c r="D619" s="3"/>
      <c r="E619" s="16"/>
      <c r="F619" s="3"/>
      <c r="G619" s="3"/>
      <c r="H619" s="3"/>
      <c r="I619" s="16"/>
      <c r="J619" s="3"/>
    </row>
    <row r="620" spans="1:10">
      <c r="A620" s="3"/>
      <c r="B620" s="40"/>
      <c r="C620" s="16"/>
      <c r="D620" s="3"/>
      <c r="E620" s="16"/>
      <c r="F620" s="3"/>
      <c r="G620" s="3"/>
      <c r="H620" s="3"/>
      <c r="I620" s="16"/>
      <c r="J620" s="3"/>
    </row>
    <row r="621" spans="1:10">
      <c r="A621" s="3"/>
      <c r="B621" s="40"/>
      <c r="C621" s="16"/>
      <c r="D621" s="3"/>
      <c r="E621" s="16"/>
      <c r="F621" s="3"/>
      <c r="G621" s="3"/>
      <c r="H621" s="3"/>
      <c r="I621" s="16"/>
      <c r="J621" s="3"/>
    </row>
    <row r="622" spans="1:10">
      <c r="A622" s="3"/>
      <c r="B622" s="40"/>
      <c r="C622" s="16"/>
      <c r="D622" s="3"/>
      <c r="E622" s="16"/>
      <c r="F622" s="3"/>
      <c r="G622" s="3"/>
      <c r="H622" s="3"/>
      <c r="I622" s="16"/>
      <c r="J622" s="3"/>
    </row>
    <row r="623" spans="1:10">
      <c r="A623" s="3"/>
      <c r="B623" s="40"/>
      <c r="C623" s="16"/>
      <c r="D623" s="3"/>
      <c r="E623" s="16"/>
      <c r="F623" s="3"/>
      <c r="G623" s="3"/>
      <c r="H623" s="3"/>
      <c r="I623" s="16"/>
      <c r="J623" s="3"/>
    </row>
    <row r="624" spans="1:10">
      <c r="A624" s="3"/>
      <c r="B624" s="40"/>
      <c r="C624" s="16"/>
      <c r="D624" s="3"/>
      <c r="E624" s="16"/>
      <c r="F624" s="3"/>
      <c r="G624" s="3"/>
      <c r="H624" s="3"/>
      <c r="I624" s="16"/>
      <c r="J624" s="3"/>
    </row>
    <row r="625" spans="1:10">
      <c r="A625" s="3"/>
      <c r="B625" s="40"/>
      <c r="C625" s="16"/>
      <c r="D625" s="3"/>
      <c r="E625" s="16"/>
      <c r="F625" s="3"/>
      <c r="G625" s="3"/>
      <c r="H625" s="3"/>
      <c r="I625" s="16"/>
      <c r="J625" s="3"/>
    </row>
    <row r="626" spans="1:10">
      <c r="A626" s="3"/>
      <c r="B626" s="40"/>
      <c r="C626" s="16"/>
      <c r="D626" s="3"/>
      <c r="E626" s="16"/>
      <c r="F626" s="3"/>
      <c r="G626" s="3"/>
      <c r="H626" s="3"/>
      <c r="I626" s="16"/>
      <c r="J626" s="3"/>
    </row>
    <row r="627" spans="1:10">
      <c r="A627" s="3"/>
      <c r="B627" s="40"/>
      <c r="C627" s="16"/>
      <c r="D627" s="3"/>
      <c r="E627" s="16"/>
      <c r="F627" s="3"/>
      <c r="G627" s="3"/>
      <c r="H627" s="3"/>
      <c r="I627" s="16"/>
      <c r="J627" s="3"/>
    </row>
    <row r="628" spans="1:10">
      <c r="A628" s="3"/>
      <c r="B628" s="40"/>
      <c r="C628" s="16"/>
      <c r="D628" s="3"/>
      <c r="E628" s="16"/>
      <c r="F628" s="3"/>
      <c r="G628" s="3"/>
      <c r="H628" s="3"/>
      <c r="I628" s="16"/>
      <c r="J628" s="3"/>
    </row>
    <row r="629" spans="1:10">
      <c r="A629" s="3"/>
      <c r="B629" s="40"/>
      <c r="C629" s="16"/>
      <c r="D629" s="3"/>
      <c r="E629" s="16"/>
      <c r="F629" s="3"/>
      <c r="G629" s="3"/>
      <c r="H629" s="3"/>
      <c r="I629" s="16"/>
      <c r="J629" s="3"/>
    </row>
    <row r="630" spans="1:10">
      <c r="A630" s="3"/>
      <c r="B630" s="40"/>
      <c r="C630" s="16"/>
      <c r="D630" s="3"/>
      <c r="E630" s="16"/>
      <c r="F630" s="3"/>
      <c r="G630" s="3"/>
      <c r="H630" s="3"/>
      <c r="I630" s="16"/>
      <c r="J630" s="3"/>
    </row>
    <row r="631" spans="1:10">
      <c r="A631" s="3"/>
      <c r="B631" s="40"/>
      <c r="C631" s="16"/>
      <c r="D631" s="3"/>
      <c r="E631" s="16"/>
      <c r="F631" s="3"/>
      <c r="G631" s="3"/>
      <c r="H631" s="3"/>
      <c r="I631" s="16"/>
      <c r="J631" s="3"/>
    </row>
    <row r="632" spans="1:10">
      <c r="A632" s="3"/>
      <c r="B632" s="40"/>
      <c r="C632" s="16"/>
      <c r="D632" s="3"/>
      <c r="E632" s="16"/>
      <c r="F632" s="3"/>
      <c r="G632" s="3"/>
      <c r="H632" s="3"/>
      <c r="I632" s="16"/>
      <c r="J632" s="3"/>
    </row>
    <row r="633" spans="1:10">
      <c r="A633" s="3"/>
      <c r="B633" s="40"/>
      <c r="C633" s="16"/>
      <c r="D633" s="3"/>
      <c r="E633" s="16"/>
      <c r="F633" s="3"/>
      <c r="G633" s="3"/>
      <c r="H633" s="3"/>
      <c r="I633" s="16"/>
      <c r="J633" s="3"/>
    </row>
    <row r="634" spans="1:10">
      <c r="A634" s="3"/>
      <c r="B634" s="40"/>
      <c r="C634" s="16"/>
      <c r="D634" s="3"/>
      <c r="E634" s="16"/>
      <c r="F634" s="3"/>
      <c r="G634" s="3"/>
      <c r="H634" s="3"/>
      <c r="I634" s="16"/>
      <c r="J634" s="3"/>
    </row>
    <row r="635" spans="1:10">
      <c r="A635" s="3"/>
      <c r="B635" s="40"/>
      <c r="C635" s="16"/>
      <c r="D635" s="3"/>
      <c r="E635" s="16"/>
      <c r="F635" s="3"/>
      <c r="G635" s="3"/>
      <c r="H635" s="3"/>
      <c r="I635" s="16"/>
      <c r="J635" s="3"/>
    </row>
    <row r="636" spans="1:10">
      <c r="A636" s="3"/>
      <c r="B636" s="40"/>
      <c r="C636" s="16"/>
      <c r="D636" s="3"/>
      <c r="E636" s="16"/>
      <c r="F636" s="3"/>
      <c r="G636" s="3"/>
      <c r="H636" s="3"/>
      <c r="I636" s="16"/>
      <c r="J636" s="3"/>
    </row>
    <row r="637" spans="1:10">
      <c r="A637" s="3"/>
      <c r="B637" s="40"/>
      <c r="C637" s="16"/>
      <c r="D637" s="3"/>
      <c r="E637" s="16"/>
      <c r="F637" s="3"/>
      <c r="G637" s="3"/>
      <c r="H637" s="3"/>
      <c r="I637" s="16"/>
      <c r="J637" s="3"/>
    </row>
    <row r="638" spans="1:10">
      <c r="A638" s="3"/>
      <c r="B638" s="40"/>
      <c r="C638" s="16"/>
      <c r="D638" s="3"/>
      <c r="E638" s="16"/>
      <c r="F638" s="3"/>
      <c r="G638" s="3"/>
      <c r="H638" s="3"/>
      <c r="I638" s="16"/>
      <c r="J638" s="3"/>
    </row>
    <row r="639" spans="1:10">
      <c r="A639" s="3"/>
      <c r="B639" s="40"/>
      <c r="C639" s="16"/>
      <c r="D639" s="3"/>
      <c r="E639" s="16"/>
      <c r="F639" s="3"/>
      <c r="G639" s="3"/>
      <c r="H639" s="3"/>
      <c r="I639" s="16"/>
      <c r="J639" s="3"/>
    </row>
    <row r="640" spans="1:10">
      <c r="A640" s="3"/>
      <c r="B640" s="40"/>
      <c r="C640" s="16"/>
      <c r="D640" s="3"/>
      <c r="E640" s="16"/>
      <c r="F640" s="3"/>
      <c r="G640" s="3"/>
      <c r="H640" s="3"/>
      <c r="I640" s="16"/>
      <c r="J640" s="3"/>
    </row>
    <row r="641" spans="1:10">
      <c r="A641" s="3"/>
      <c r="B641" s="40"/>
      <c r="C641" s="16"/>
      <c r="D641" s="3"/>
      <c r="E641" s="16"/>
      <c r="F641" s="3"/>
      <c r="G641" s="3"/>
      <c r="H641" s="3"/>
      <c r="I641" s="16"/>
      <c r="J641" s="3"/>
    </row>
    <row r="642" spans="1:10">
      <c r="A642" s="3"/>
      <c r="B642" s="40"/>
      <c r="C642" s="16"/>
      <c r="D642" s="3"/>
      <c r="E642" s="16"/>
      <c r="F642" s="3"/>
      <c r="G642" s="3"/>
      <c r="H642" s="3"/>
      <c r="I642" s="16"/>
      <c r="J642" s="3"/>
    </row>
    <row r="643" spans="1:10">
      <c r="A643" s="3"/>
      <c r="B643" s="40"/>
      <c r="C643" s="16"/>
      <c r="D643" s="3"/>
      <c r="E643" s="16"/>
      <c r="F643" s="3"/>
      <c r="G643" s="3"/>
      <c r="H643" s="3"/>
      <c r="I643" s="16"/>
      <c r="J643" s="3"/>
    </row>
    <row r="644" spans="1:10">
      <c r="A644" s="3"/>
      <c r="B644" s="40"/>
      <c r="C644" s="16"/>
      <c r="D644" s="3"/>
      <c r="E644" s="16"/>
      <c r="F644" s="3"/>
      <c r="G644" s="3"/>
      <c r="H644" s="3"/>
      <c r="I644" s="16"/>
      <c r="J644" s="3"/>
    </row>
    <row r="645" spans="1:10">
      <c r="A645" s="3"/>
      <c r="B645" s="40"/>
      <c r="C645" s="16"/>
      <c r="D645" s="3"/>
      <c r="E645" s="16"/>
      <c r="F645" s="3"/>
      <c r="G645" s="3"/>
      <c r="H645" s="3"/>
      <c r="I645" s="16"/>
      <c r="J645" s="3"/>
    </row>
    <row r="646" spans="1:10">
      <c r="A646" s="3"/>
      <c r="B646" s="40"/>
      <c r="C646" s="16"/>
      <c r="D646" s="3"/>
      <c r="E646" s="16"/>
      <c r="F646" s="3"/>
      <c r="G646" s="3"/>
      <c r="H646" s="3"/>
      <c r="I646" s="16"/>
      <c r="J646" s="3"/>
    </row>
    <row r="647" spans="1:10">
      <c r="A647" s="3"/>
      <c r="B647" s="40"/>
      <c r="C647" s="16"/>
      <c r="D647" s="3"/>
      <c r="E647" s="16"/>
      <c r="F647" s="3"/>
      <c r="G647" s="3"/>
      <c r="H647" s="3"/>
      <c r="I647" s="16"/>
      <c r="J647" s="3"/>
    </row>
    <row r="648" spans="1:10">
      <c r="A648" s="3"/>
      <c r="B648" s="40"/>
      <c r="C648" s="16"/>
      <c r="D648" s="3"/>
      <c r="E648" s="16"/>
      <c r="F648" s="3"/>
      <c r="G648" s="3"/>
      <c r="H648" s="3"/>
      <c r="I648" s="16"/>
      <c r="J648" s="3"/>
    </row>
    <row r="649" spans="1:10">
      <c r="A649" s="3"/>
      <c r="B649" s="40"/>
      <c r="C649" s="16"/>
      <c r="D649" s="3"/>
      <c r="E649" s="16"/>
      <c r="F649" s="3"/>
      <c r="G649" s="3"/>
      <c r="H649" s="3"/>
      <c r="I649" s="16"/>
      <c r="J649" s="3"/>
    </row>
    <row r="650" spans="1:10">
      <c r="A650" s="3"/>
      <c r="B650" s="40"/>
      <c r="C650" s="16"/>
      <c r="D650" s="3"/>
      <c r="E650" s="16"/>
      <c r="F650" s="3"/>
      <c r="G650" s="3"/>
      <c r="H650" s="3"/>
      <c r="I650" s="16"/>
      <c r="J650" s="3"/>
    </row>
    <row r="651" spans="1:10">
      <c r="A651" s="3"/>
      <c r="B651" s="40"/>
      <c r="C651" s="16"/>
      <c r="D651" s="3"/>
      <c r="E651" s="16"/>
      <c r="F651" s="3"/>
      <c r="G651" s="3"/>
      <c r="H651" s="3"/>
      <c r="I651" s="16"/>
      <c r="J651" s="3"/>
    </row>
    <row r="652" spans="1:10">
      <c r="A652" s="3"/>
      <c r="B652" s="40"/>
      <c r="C652" s="16"/>
      <c r="D652" s="3"/>
      <c r="E652" s="16"/>
      <c r="F652" s="3"/>
      <c r="G652" s="3"/>
      <c r="H652" s="3"/>
      <c r="I652" s="16"/>
      <c r="J652" s="3"/>
    </row>
    <row r="653" spans="1:10">
      <c r="A653" s="3"/>
      <c r="B653" s="40"/>
      <c r="C653" s="16"/>
      <c r="D653" s="3"/>
      <c r="E653" s="16"/>
      <c r="F653" s="3"/>
      <c r="G653" s="3"/>
      <c r="H653" s="3"/>
      <c r="I653" s="16"/>
      <c r="J653" s="3"/>
    </row>
    <row r="654" spans="1:10">
      <c r="A654" s="3"/>
      <c r="B654" s="40"/>
      <c r="C654" s="16"/>
      <c r="D654" s="3"/>
      <c r="E654" s="16"/>
      <c r="F654" s="3"/>
      <c r="G654" s="3"/>
      <c r="H654" s="3"/>
      <c r="I654" s="16"/>
      <c r="J654" s="3"/>
    </row>
    <row r="655" spans="1:10">
      <c r="A655" s="3"/>
      <c r="B655" s="40"/>
      <c r="C655" s="16"/>
      <c r="D655" s="3"/>
      <c r="E655" s="16"/>
      <c r="F655" s="3"/>
      <c r="G655" s="3"/>
      <c r="H655" s="3"/>
      <c r="I655" s="16"/>
      <c r="J655" s="3"/>
    </row>
    <row r="656" spans="1:10">
      <c r="A656" s="3"/>
      <c r="B656" s="40"/>
      <c r="C656" s="16"/>
      <c r="D656" s="3"/>
      <c r="E656" s="16"/>
      <c r="F656" s="3"/>
      <c r="G656" s="3"/>
      <c r="H656" s="3"/>
      <c r="I656" s="16"/>
      <c r="J656" s="3"/>
    </row>
    <row r="657" spans="1:10">
      <c r="A657" s="3"/>
      <c r="B657" s="40"/>
      <c r="C657" s="16"/>
      <c r="D657" s="3"/>
      <c r="E657" s="16"/>
      <c r="F657" s="3"/>
      <c r="G657" s="3"/>
      <c r="H657" s="3"/>
      <c r="I657" s="16"/>
      <c r="J657" s="3"/>
    </row>
    <row r="658" spans="1:10">
      <c r="A658" s="3"/>
      <c r="B658" s="40"/>
      <c r="C658" s="16"/>
      <c r="D658" s="3"/>
      <c r="E658" s="16"/>
      <c r="F658" s="3"/>
      <c r="G658" s="3"/>
      <c r="H658" s="3"/>
      <c r="I658" s="16"/>
      <c r="J658" s="3"/>
    </row>
    <row r="659" spans="1:10">
      <c r="A659" s="3"/>
      <c r="B659" s="40"/>
      <c r="C659" s="16"/>
      <c r="D659" s="3"/>
      <c r="E659" s="16"/>
      <c r="F659" s="3"/>
      <c r="G659" s="3"/>
      <c r="H659" s="3"/>
      <c r="I659" s="16"/>
      <c r="J659" s="3"/>
    </row>
    <row r="660" spans="1:10">
      <c r="A660" s="3"/>
      <c r="B660" s="40"/>
      <c r="C660" s="16"/>
      <c r="D660" s="3"/>
      <c r="E660" s="16"/>
      <c r="F660" s="3"/>
      <c r="G660" s="3"/>
      <c r="H660" s="3"/>
      <c r="I660" s="16"/>
      <c r="J660" s="3"/>
    </row>
    <row r="661" spans="1:10">
      <c r="A661" s="3"/>
      <c r="B661" s="40"/>
      <c r="C661" s="16"/>
      <c r="D661" s="3"/>
      <c r="E661" s="16"/>
      <c r="F661" s="3"/>
      <c r="G661" s="3"/>
      <c r="H661" s="3"/>
      <c r="I661" s="16"/>
      <c r="J661" s="3"/>
    </row>
    <row r="662" spans="1:10">
      <c r="A662" s="3"/>
      <c r="B662" s="40"/>
      <c r="C662" s="16"/>
      <c r="D662" s="3"/>
      <c r="E662" s="16"/>
      <c r="F662" s="3"/>
      <c r="G662" s="3"/>
      <c r="H662" s="3"/>
      <c r="I662" s="16"/>
      <c r="J662" s="3"/>
    </row>
    <row r="663" spans="1:10">
      <c r="A663" s="3"/>
      <c r="B663" s="40"/>
      <c r="C663" s="16"/>
      <c r="D663" s="3"/>
      <c r="E663" s="16"/>
      <c r="F663" s="3"/>
      <c r="G663" s="3"/>
      <c r="H663" s="3"/>
      <c r="I663" s="16"/>
      <c r="J663" s="3"/>
    </row>
    <row r="664" spans="1:10">
      <c r="A664" s="3"/>
      <c r="B664" s="40"/>
      <c r="C664" s="16"/>
      <c r="D664" s="3"/>
      <c r="E664" s="16"/>
      <c r="F664" s="3"/>
      <c r="G664" s="3"/>
      <c r="H664" s="3"/>
      <c r="I664" s="16"/>
      <c r="J664" s="3"/>
    </row>
    <row r="665" spans="1:10">
      <c r="A665" s="3"/>
      <c r="B665" s="40"/>
      <c r="C665" s="16"/>
      <c r="D665" s="3"/>
      <c r="E665" s="16"/>
      <c r="F665" s="3"/>
      <c r="G665" s="3"/>
      <c r="H665" s="3"/>
      <c r="I665" s="16"/>
      <c r="J665" s="3"/>
    </row>
    <row r="666" spans="1:10">
      <c r="A666" s="3"/>
      <c r="B666" s="40"/>
      <c r="C666" s="16"/>
      <c r="D666" s="3"/>
      <c r="E666" s="16"/>
      <c r="F666" s="3"/>
      <c r="G666" s="3"/>
      <c r="H666" s="3"/>
      <c r="I666" s="16"/>
      <c r="J666" s="3"/>
    </row>
    <row r="667" spans="1:10">
      <c r="A667" s="3"/>
      <c r="B667" s="40"/>
      <c r="C667" s="16"/>
      <c r="D667" s="3"/>
      <c r="E667" s="16"/>
      <c r="F667" s="3"/>
      <c r="G667" s="3"/>
      <c r="H667" s="3"/>
      <c r="I667" s="16"/>
      <c r="J667" s="3"/>
    </row>
    <row r="668" spans="1:10">
      <c r="A668" s="3"/>
      <c r="B668" s="40"/>
      <c r="C668" s="16"/>
      <c r="D668" s="3"/>
      <c r="E668" s="16"/>
      <c r="F668" s="3"/>
      <c r="G668" s="3"/>
      <c r="H668" s="3"/>
      <c r="I668" s="16"/>
      <c r="J668" s="3"/>
    </row>
    <row r="669" spans="1:10">
      <c r="A669" s="3"/>
      <c r="B669" s="40"/>
      <c r="C669" s="16"/>
      <c r="D669" s="3"/>
      <c r="E669" s="16"/>
      <c r="F669" s="3"/>
      <c r="G669" s="3"/>
      <c r="H669" s="3"/>
      <c r="I669" s="16"/>
      <c r="J669" s="3"/>
    </row>
    <row r="670" spans="1:10">
      <c r="A670" s="3"/>
      <c r="B670" s="40"/>
      <c r="C670" s="16"/>
      <c r="D670" s="3"/>
      <c r="E670" s="16"/>
      <c r="F670" s="3"/>
      <c r="G670" s="3"/>
      <c r="H670" s="3"/>
      <c r="I670" s="16"/>
      <c r="J670" s="3"/>
    </row>
    <row r="671" spans="1:10">
      <c r="A671" s="3"/>
      <c r="B671" s="40"/>
      <c r="C671" s="16"/>
      <c r="D671" s="3"/>
      <c r="E671" s="16"/>
      <c r="F671" s="3"/>
      <c r="G671" s="3"/>
      <c r="H671" s="3"/>
      <c r="I671" s="16"/>
      <c r="J671" s="3"/>
    </row>
    <row r="672" spans="1:10">
      <c r="A672" s="3"/>
      <c r="B672" s="40"/>
      <c r="C672" s="16"/>
      <c r="D672" s="3"/>
      <c r="E672" s="16"/>
      <c r="F672" s="3"/>
      <c r="G672" s="3"/>
      <c r="H672" s="3"/>
      <c r="I672" s="16"/>
      <c r="J672" s="3"/>
    </row>
    <row r="673" spans="1:10">
      <c r="A673" s="3"/>
      <c r="B673" s="40"/>
      <c r="C673" s="16"/>
      <c r="D673" s="3"/>
      <c r="E673" s="16"/>
      <c r="F673" s="3"/>
      <c r="G673" s="3"/>
      <c r="H673" s="3"/>
      <c r="I673" s="16"/>
      <c r="J673" s="3"/>
    </row>
    <row r="674" spans="1:10">
      <c r="A674" s="3"/>
      <c r="B674" s="40"/>
      <c r="C674" s="16"/>
      <c r="D674" s="3"/>
      <c r="E674" s="16"/>
      <c r="F674" s="3"/>
      <c r="G674" s="3"/>
      <c r="H674" s="3"/>
      <c r="I674" s="16"/>
      <c r="J674" s="3"/>
    </row>
    <row r="675" spans="1:10">
      <c r="A675" s="3"/>
      <c r="B675" s="40"/>
      <c r="C675" s="16"/>
      <c r="D675" s="3"/>
      <c r="E675" s="16"/>
      <c r="F675" s="3"/>
      <c r="G675" s="3"/>
      <c r="H675" s="3"/>
      <c r="I675" s="16"/>
      <c r="J675" s="3"/>
    </row>
    <row r="676" spans="1:10">
      <c r="A676" s="3"/>
      <c r="B676" s="40"/>
      <c r="C676" s="16"/>
      <c r="D676" s="3"/>
      <c r="E676" s="16"/>
      <c r="F676" s="3"/>
      <c r="G676" s="3"/>
      <c r="H676" s="3"/>
      <c r="I676" s="16"/>
      <c r="J676" s="3"/>
    </row>
    <row r="677" spans="1:10">
      <c r="A677" s="3"/>
      <c r="B677" s="40"/>
      <c r="C677" s="16"/>
      <c r="D677" s="3"/>
      <c r="E677" s="16"/>
      <c r="F677" s="3"/>
      <c r="G677" s="3"/>
      <c r="H677" s="3"/>
      <c r="I677" s="16"/>
      <c r="J677" s="3"/>
    </row>
    <row r="678" spans="1:10">
      <c r="A678" s="3"/>
      <c r="B678" s="40"/>
      <c r="C678" s="16"/>
      <c r="D678" s="3"/>
      <c r="E678" s="16"/>
      <c r="F678" s="3"/>
      <c r="G678" s="3"/>
      <c r="H678" s="3"/>
      <c r="I678" s="16"/>
      <c r="J678" s="3"/>
    </row>
    <row r="679" spans="1:10">
      <c r="A679" s="3"/>
      <c r="B679" s="40"/>
      <c r="C679" s="16"/>
      <c r="D679" s="3"/>
      <c r="E679" s="16"/>
      <c r="F679" s="3"/>
      <c r="G679" s="3"/>
      <c r="H679" s="3"/>
      <c r="I679" s="16"/>
      <c r="J679" s="3"/>
    </row>
    <row r="680" spans="1:10">
      <c r="A680" s="3"/>
      <c r="B680" s="40"/>
      <c r="C680" s="16"/>
      <c r="D680" s="3"/>
      <c r="E680" s="16"/>
      <c r="F680" s="3"/>
      <c r="G680" s="3"/>
      <c r="H680" s="3"/>
      <c r="I680" s="16"/>
      <c r="J680" s="3"/>
    </row>
    <row r="681" spans="1:10">
      <c r="A681" s="3"/>
      <c r="B681" s="40"/>
      <c r="C681" s="16"/>
      <c r="D681" s="3"/>
      <c r="E681" s="16"/>
      <c r="F681" s="3"/>
      <c r="G681" s="3"/>
      <c r="H681" s="3"/>
      <c r="I681" s="16"/>
      <c r="J681" s="3"/>
    </row>
    <row r="682" spans="1:10">
      <c r="A682" s="3"/>
      <c r="B682" s="40"/>
      <c r="C682" s="16"/>
      <c r="D682" s="3"/>
      <c r="E682" s="16"/>
      <c r="F682" s="3"/>
      <c r="G682" s="3"/>
      <c r="H682" s="3"/>
      <c r="I682" s="16"/>
      <c r="J682" s="3"/>
    </row>
    <row r="683" spans="1:10">
      <c r="A683" s="3"/>
      <c r="B683" s="40"/>
      <c r="C683" s="16"/>
      <c r="D683" s="3"/>
      <c r="E683" s="16"/>
      <c r="F683" s="3"/>
      <c r="G683" s="3"/>
      <c r="H683" s="3"/>
      <c r="I683" s="16"/>
      <c r="J683" s="3"/>
    </row>
    <row r="684" spans="1:10">
      <c r="A684" s="3"/>
      <c r="B684" s="40"/>
      <c r="C684" s="16"/>
      <c r="D684" s="3"/>
      <c r="E684" s="16"/>
      <c r="F684" s="3"/>
      <c r="G684" s="3"/>
      <c r="H684" s="3"/>
      <c r="I684" s="16"/>
      <c r="J684" s="3"/>
    </row>
    <row r="685" spans="1:10">
      <c r="A685" s="3"/>
      <c r="B685" s="40"/>
      <c r="C685" s="16"/>
      <c r="D685" s="3"/>
      <c r="E685" s="16"/>
      <c r="F685" s="3"/>
      <c r="G685" s="3"/>
      <c r="H685" s="3"/>
      <c r="I685" s="16"/>
      <c r="J685" s="3"/>
    </row>
    <row r="686" spans="1:10">
      <c r="A686" s="3"/>
      <c r="B686" s="40"/>
      <c r="C686" s="16"/>
      <c r="D686" s="3"/>
      <c r="E686" s="16"/>
      <c r="F686" s="3"/>
      <c r="G686" s="3"/>
      <c r="H686" s="3"/>
      <c r="I686" s="16"/>
      <c r="J686" s="3"/>
    </row>
    <row r="687" spans="1:10">
      <c r="A687" s="3"/>
      <c r="B687" s="40"/>
      <c r="C687" s="16"/>
      <c r="D687" s="3"/>
      <c r="E687" s="16"/>
      <c r="F687" s="3"/>
      <c r="G687" s="3"/>
      <c r="H687" s="3"/>
      <c r="I687" s="16"/>
      <c r="J687" s="3"/>
    </row>
    <row r="688" spans="1:10">
      <c r="A688" s="3"/>
      <c r="B688" s="40"/>
      <c r="C688" s="16"/>
      <c r="D688" s="3"/>
      <c r="E688" s="16"/>
      <c r="F688" s="3"/>
      <c r="G688" s="3"/>
      <c r="H688" s="3"/>
      <c r="I688" s="16"/>
      <c r="J688" s="3"/>
    </row>
    <row r="689" spans="1:10">
      <c r="A689" s="3"/>
      <c r="B689" s="40"/>
      <c r="C689" s="16"/>
      <c r="D689" s="3"/>
      <c r="E689" s="16"/>
      <c r="F689" s="3"/>
      <c r="G689" s="3"/>
      <c r="H689" s="3"/>
      <c r="I689" s="16"/>
      <c r="J689" s="3"/>
    </row>
    <row r="690" spans="1:10">
      <c r="A690" s="3"/>
      <c r="B690" s="40"/>
      <c r="C690" s="16"/>
      <c r="D690" s="3"/>
      <c r="E690" s="16"/>
      <c r="F690" s="3"/>
      <c r="G690" s="3"/>
      <c r="H690" s="3"/>
      <c r="I690" s="16"/>
      <c r="J690" s="3"/>
    </row>
    <row r="691" spans="1:10">
      <c r="A691" s="3"/>
      <c r="B691" s="40"/>
      <c r="C691" s="16"/>
      <c r="D691" s="3"/>
      <c r="E691" s="16"/>
      <c r="F691" s="3"/>
      <c r="G691" s="3"/>
      <c r="H691" s="3"/>
      <c r="I691" s="16"/>
      <c r="J691" s="3"/>
    </row>
    <row r="692" spans="1:10">
      <c r="A692" s="3"/>
      <c r="B692" s="40"/>
      <c r="C692" s="16"/>
      <c r="D692" s="3"/>
      <c r="E692" s="16"/>
      <c r="F692" s="3"/>
      <c r="G692" s="3"/>
      <c r="H692" s="3"/>
      <c r="I692" s="16"/>
      <c r="J692" s="3"/>
    </row>
    <row r="693" spans="1:10">
      <c r="A693" s="3"/>
      <c r="B693" s="40"/>
      <c r="C693" s="16"/>
      <c r="D693" s="3"/>
      <c r="E693" s="16"/>
      <c r="F693" s="3"/>
      <c r="G693" s="3"/>
      <c r="H693" s="3"/>
      <c r="I693" s="16"/>
      <c r="J693" s="3"/>
    </row>
    <row r="694" spans="1:10">
      <c r="A694" s="3"/>
      <c r="B694" s="40"/>
      <c r="C694" s="16"/>
      <c r="D694" s="3"/>
      <c r="E694" s="16"/>
      <c r="F694" s="3"/>
      <c r="G694" s="3"/>
      <c r="H694" s="3"/>
      <c r="I694" s="16"/>
      <c r="J694" s="3"/>
    </row>
    <row r="695" spans="1:10">
      <c r="A695" s="3"/>
      <c r="B695" s="40"/>
      <c r="C695" s="16"/>
      <c r="D695" s="3"/>
      <c r="E695" s="16"/>
      <c r="F695" s="3"/>
      <c r="G695" s="3"/>
      <c r="H695" s="3"/>
      <c r="I695" s="16"/>
      <c r="J695" s="3"/>
    </row>
    <row r="696" spans="1:10">
      <c r="A696" s="3"/>
      <c r="B696" s="40"/>
      <c r="C696" s="16"/>
      <c r="D696" s="3"/>
      <c r="E696" s="16"/>
      <c r="F696" s="3"/>
      <c r="G696" s="3"/>
      <c r="H696" s="3"/>
      <c r="I696" s="16"/>
      <c r="J696" s="3"/>
    </row>
    <row r="697" spans="1:10">
      <c r="A697" s="3"/>
      <c r="B697" s="40"/>
      <c r="C697" s="16"/>
      <c r="D697" s="3"/>
      <c r="E697" s="16"/>
      <c r="F697" s="3"/>
      <c r="G697" s="3"/>
      <c r="H697" s="3"/>
      <c r="I697" s="16"/>
      <c r="J697" s="3"/>
    </row>
    <row r="698" spans="1:10">
      <c r="A698" s="3"/>
      <c r="B698" s="40"/>
      <c r="C698" s="16"/>
      <c r="D698" s="3"/>
      <c r="E698" s="16"/>
      <c r="F698" s="3"/>
      <c r="G698" s="3"/>
      <c r="H698" s="3"/>
      <c r="I698" s="16"/>
      <c r="J698" s="3"/>
    </row>
    <row r="699" spans="1:10">
      <c r="A699" s="3"/>
      <c r="B699" s="40"/>
      <c r="C699" s="16"/>
      <c r="D699" s="3"/>
      <c r="E699" s="16"/>
      <c r="F699" s="3"/>
      <c r="G699" s="3"/>
      <c r="H699" s="3"/>
      <c r="I699" s="16"/>
      <c r="J699" s="3"/>
    </row>
    <row r="700" spans="1:10">
      <c r="A700" s="3"/>
      <c r="B700" s="40"/>
      <c r="C700" s="16"/>
      <c r="D700" s="3"/>
      <c r="E700" s="16"/>
      <c r="F700" s="3"/>
      <c r="G700" s="3"/>
      <c r="H700" s="3"/>
      <c r="I700" s="16"/>
      <c r="J700" s="3"/>
    </row>
    <row r="701" spans="1:10">
      <c r="A701" s="3"/>
      <c r="B701" s="40"/>
      <c r="C701" s="16"/>
      <c r="D701" s="3"/>
      <c r="E701" s="16"/>
      <c r="F701" s="3"/>
      <c r="G701" s="3"/>
      <c r="H701" s="3"/>
      <c r="I701" s="16"/>
      <c r="J701" s="3"/>
    </row>
    <row r="702" spans="1:10">
      <c r="A702" s="3"/>
      <c r="B702" s="40"/>
      <c r="C702" s="16"/>
      <c r="D702" s="3"/>
      <c r="E702" s="16"/>
      <c r="F702" s="3"/>
      <c r="G702" s="3"/>
      <c r="H702" s="3"/>
      <c r="I702" s="16"/>
      <c r="J702" s="3"/>
    </row>
    <row r="703" spans="1:10">
      <c r="A703" s="3"/>
      <c r="B703" s="40"/>
      <c r="C703" s="16"/>
      <c r="D703" s="3"/>
      <c r="E703" s="16"/>
      <c r="F703" s="3"/>
      <c r="G703" s="3"/>
      <c r="H703" s="3"/>
      <c r="I703" s="16"/>
      <c r="J703" s="3"/>
    </row>
    <row r="704" spans="1:10">
      <c r="A704" s="3"/>
      <c r="B704" s="40"/>
      <c r="C704" s="16"/>
      <c r="D704" s="3"/>
      <c r="E704" s="16"/>
      <c r="F704" s="3"/>
      <c r="G704" s="3"/>
      <c r="H704" s="3"/>
      <c r="I704" s="16"/>
      <c r="J704" s="3"/>
    </row>
    <row r="705" spans="1:10">
      <c r="A705" s="3"/>
      <c r="B705" s="40"/>
      <c r="C705" s="16"/>
      <c r="D705" s="3"/>
      <c r="E705" s="16"/>
      <c r="F705" s="3"/>
      <c r="G705" s="3"/>
      <c r="H705" s="3"/>
      <c r="I705" s="16"/>
      <c r="J705" s="3"/>
    </row>
    <row r="706" spans="1:10">
      <c r="A706" s="3"/>
      <c r="B706" s="40"/>
      <c r="C706" s="16"/>
      <c r="D706" s="3"/>
      <c r="E706" s="16"/>
      <c r="F706" s="3"/>
      <c r="G706" s="3"/>
      <c r="H706" s="3"/>
      <c r="I706" s="16"/>
      <c r="J706" s="3"/>
    </row>
    <row r="707" spans="1:10">
      <c r="A707" s="3"/>
      <c r="B707" s="40"/>
      <c r="C707" s="16"/>
      <c r="D707" s="3"/>
      <c r="E707" s="16"/>
      <c r="F707" s="3"/>
      <c r="G707" s="3"/>
      <c r="H707" s="3"/>
      <c r="I707" s="16"/>
      <c r="J707" s="3"/>
    </row>
    <row r="708" spans="1:10">
      <c r="A708" s="3"/>
      <c r="B708" s="40"/>
      <c r="C708" s="16"/>
      <c r="D708" s="3"/>
      <c r="E708" s="16"/>
      <c r="F708" s="3"/>
      <c r="G708" s="3"/>
      <c r="H708" s="3"/>
      <c r="I708" s="16"/>
      <c r="J708" s="3"/>
    </row>
    <row r="709" spans="1:10">
      <c r="A709" s="3"/>
      <c r="B709" s="40"/>
      <c r="C709" s="16"/>
      <c r="D709" s="3"/>
      <c r="E709" s="16"/>
      <c r="F709" s="3"/>
      <c r="G709" s="3"/>
      <c r="H709" s="3"/>
      <c r="I709" s="16"/>
      <c r="J709" s="3"/>
    </row>
    <row r="710" spans="1:10">
      <c r="A710" s="3"/>
      <c r="B710" s="40"/>
      <c r="C710" s="16"/>
      <c r="D710" s="3"/>
      <c r="E710" s="16"/>
      <c r="F710" s="3"/>
      <c r="G710" s="3"/>
      <c r="H710" s="3"/>
      <c r="I710" s="16"/>
      <c r="J710" s="3"/>
    </row>
    <row r="711" spans="1:10">
      <c r="A711" s="3"/>
      <c r="B711" s="40"/>
      <c r="C711" s="16"/>
      <c r="D711" s="3"/>
      <c r="E711" s="16"/>
      <c r="F711" s="3"/>
      <c r="G711" s="3"/>
      <c r="H711" s="3"/>
      <c r="I711" s="16"/>
      <c r="J711" s="3"/>
    </row>
    <row r="712" spans="1:10">
      <c r="A712" s="3"/>
      <c r="B712" s="40"/>
      <c r="C712" s="16"/>
      <c r="D712" s="3"/>
      <c r="E712" s="16"/>
      <c r="F712" s="3"/>
      <c r="G712" s="3"/>
      <c r="H712" s="3"/>
      <c r="I712" s="16"/>
      <c r="J712" s="3"/>
    </row>
    <row r="713" spans="1:10">
      <c r="A713" s="3"/>
      <c r="B713" s="40"/>
      <c r="C713" s="16"/>
      <c r="D713" s="3"/>
      <c r="E713" s="16"/>
      <c r="F713" s="3"/>
      <c r="G713" s="3"/>
      <c r="H713" s="3"/>
      <c r="I713" s="16"/>
      <c r="J713" s="3"/>
    </row>
    <row r="714" spans="1:10">
      <c r="A714" s="3"/>
      <c r="B714" s="40"/>
      <c r="C714" s="16"/>
      <c r="D714" s="3"/>
      <c r="E714" s="16"/>
      <c r="F714" s="3"/>
      <c r="G714" s="3"/>
      <c r="H714" s="3"/>
      <c r="I714" s="16"/>
      <c r="J714" s="3"/>
    </row>
    <row r="715" spans="1:10">
      <c r="A715" s="3"/>
      <c r="B715" s="40"/>
      <c r="C715" s="16"/>
      <c r="D715" s="3"/>
      <c r="E715" s="16"/>
      <c r="F715" s="3"/>
      <c r="G715" s="3"/>
      <c r="H715" s="3"/>
      <c r="I715" s="16"/>
      <c r="J715" s="3"/>
    </row>
    <row r="716" spans="1:10">
      <c r="A716" s="3"/>
      <c r="B716" s="40"/>
      <c r="C716" s="16"/>
      <c r="D716" s="3"/>
      <c r="E716" s="16"/>
      <c r="F716" s="3"/>
      <c r="G716" s="3"/>
      <c r="H716" s="3"/>
      <c r="I716" s="16"/>
      <c r="J716" s="3"/>
    </row>
    <row r="717" spans="1:10">
      <c r="A717" s="3"/>
      <c r="B717" s="40"/>
      <c r="C717" s="16"/>
      <c r="D717" s="3"/>
      <c r="E717" s="16"/>
      <c r="F717" s="3"/>
      <c r="G717" s="3"/>
      <c r="H717" s="3"/>
      <c r="I717" s="16"/>
      <c r="J717" s="3"/>
    </row>
    <row r="718" spans="1:10">
      <c r="A718" s="3"/>
      <c r="B718" s="40"/>
      <c r="C718" s="16"/>
      <c r="D718" s="3"/>
      <c r="E718" s="16"/>
      <c r="F718" s="3"/>
      <c r="G718" s="3"/>
      <c r="H718" s="3"/>
      <c r="I718" s="16"/>
      <c r="J718" s="3"/>
    </row>
    <row r="719" spans="1:10">
      <c r="A719" s="3"/>
      <c r="B719" s="40"/>
      <c r="C719" s="16"/>
      <c r="D719" s="3"/>
      <c r="E719" s="16"/>
      <c r="F719" s="3"/>
      <c r="G719" s="3"/>
      <c r="H719" s="3"/>
      <c r="I719" s="16"/>
      <c r="J719" s="3"/>
    </row>
    <row r="720" spans="1:10">
      <c r="A720" s="3"/>
      <c r="B720" s="40"/>
      <c r="C720" s="16"/>
      <c r="D720" s="3"/>
      <c r="E720" s="16"/>
      <c r="F720" s="3"/>
      <c r="G720" s="3"/>
      <c r="H720" s="3"/>
      <c r="I720" s="16"/>
      <c r="J720" s="3"/>
    </row>
    <row r="721" spans="1:10">
      <c r="A721" s="3"/>
      <c r="B721" s="40"/>
      <c r="C721" s="16"/>
      <c r="D721" s="3"/>
      <c r="E721" s="16"/>
      <c r="F721" s="3"/>
      <c r="G721" s="3"/>
      <c r="H721" s="3"/>
      <c r="I721" s="16"/>
      <c r="J721" s="3"/>
    </row>
    <row r="722" spans="1:10">
      <c r="A722" s="3"/>
      <c r="B722" s="40"/>
      <c r="C722" s="16"/>
      <c r="D722" s="3"/>
      <c r="E722" s="16"/>
      <c r="F722" s="3"/>
      <c r="G722" s="3"/>
      <c r="H722" s="3"/>
      <c r="I722" s="16"/>
      <c r="J722" s="3"/>
    </row>
    <row r="723" spans="1:10">
      <c r="A723" s="3"/>
      <c r="B723" s="40"/>
      <c r="C723" s="16"/>
      <c r="D723" s="3"/>
      <c r="E723" s="16"/>
      <c r="F723" s="3"/>
      <c r="G723" s="3"/>
      <c r="H723" s="3"/>
      <c r="I723" s="16"/>
      <c r="J723" s="3"/>
    </row>
    <row r="724" spans="1:10">
      <c r="A724" s="3"/>
      <c r="B724" s="40"/>
      <c r="C724" s="16"/>
      <c r="D724" s="3"/>
      <c r="E724" s="16"/>
      <c r="F724" s="3"/>
      <c r="G724" s="3"/>
      <c r="H724" s="3"/>
      <c r="I724" s="16"/>
      <c r="J724" s="3"/>
    </row>
    <row r="725" spans="1:10">
      <c r="A725" s="3"/>
      <c r="B725" s="40"/>
      <c r="C725" s="16"/>
      <c r="D725" s="3"/>
      <c r="E725" s="16"/>
      <c r="F725" s="3"/>
      <c r="G725" s="3"/>
      <c r="H725" s="3"/>
      <c r="I725" s="16"/>
      <c r="J725" s="3"/>
    </row>
    <row r="726" spans="1:10">
      <c r="A726" s="3"/>
      <c r="B726" s="40"/>
      <c r="C726" s="16"/>
      <c r="D726" s="3"/>
      <c r="E726" s="16"/>
      <c r="F726" s="3"/>
      <c r="G726" s="3"/>
      <c r="H726" s="3"/>
      <c r="I726" s="16"/>
      <c r="J726" s="3"/>
    </row>
    <row r="727" spans="1:10">
      <c r="A727" s="3"/>
      <c r="B727" s="40"/>
      <c r="C727" s="16"/>
      <c r="D727" s="3"/>
      <c r="E727" s="16"/>
      <c r="F727" s="3"/>
      <c r="G727" s="3"/>
      <c r="H727" s="3"/>
      <c r="I727" s="16"/>
      <c r="J727" s="3"/>
    </row>
    <row r="728" spans="1:10">
      <c r="A728" s="3"/>
      <c r="B728" s="40"/>
      <c r="C728" s="16"/>
      <c r="D728" s="3"/>
      <c r="E728" s="16"/>
      <c r="F728" s="3"/>
      <c r="G728" s="3"/>
      <c r="H728" s="3"/>
      <c r="I728" s="16"/>
      <c r="J728" s="3"/>
    </row>
    <row r="729" spans="1:10">
      <c r="A729" s="3"/>
      <c r="B729" s="40"/>
      <c r="C729" s="16"/>
      <c r="D729" s="3"/>
      <c r="E729" s="16"/>
      <c r="F729" s="3"/>
      <c r="G729" s="3"/>
      <c r="H729" s="3"/>
      <c r="I729" s="16"/>
      <c r="J729" s="3"/>
    </row>
    <row r="730" spans="1:10">
      <c r="A730" s="3"/>
      <c r="B730" s="40"/>
      <c r="C730" s="16"/>
      <c r="D730" s="3"/>
      <c r="E730" s="16"/>
      <c r="F730" s="3"/>
      <c r="G730" s="3"/>
      <c r="H730" s="3"/>
      <c r="I730" s="16"/>
      <c r="J730" s="3"/>
    </row>
    <row r="731" spans="1:10">
      <c r="A731" s="3"/>
      <c r="B731" s="40"/>
      <c r="C731" s="16"/>
      <c r="D731" s="3"/>
      <c r="E731" s="16"/>
      <c r="F731" s="3"/>
      <c r="G731" s="3"/>
      <c r="H731" s="3"/>
      <c r="I731" s="16"/>
      <c r="J731" s="3"/>
    </row>
    <row r="732" spans="1:10">
      <c r="A732" s="3"/>
      <c r="B732" s="40"/>
      <c r="C732" s="16"/>
      <c r="D732" s="3"/>
      <c r="E732" s="16"/>
      <c r="F732" s="3"/>
      <c r="G732" s="3"/>
      <c r="H732" s="3"/>
      <c r="I732" s="16"/>
      <c r="J732" s="3"/>
    </row>
    <row r="733" spans="1:10">
      <c r="A733" s="3"/>
      <c r="B733" s="40"/>
      <c r="C733" s="16"/>
      <c r="D733" s="3"/>
      <c r="E733" s="16"/>
      <c r="F733" s="3"/>
      <c r="G733" s="3"/>
      <c r="H733" s="3"/>
      <c r="I733" s="16"/>
      <c r="J733" s="3"/>
    </row>
    <row r="734" spans="1:10">
      <c r="A734" s="3"/>
      <c r="B734" s="40"/>
      <c r="C734" s="16"/>
      <c r="D734" s="3"/>
      <c r="E734" s="16"/>
      <c r="F734" s="3"/>
      <c r="G734" s="3"/>
      <c r="H734" s="3"/>
      <c r="I734" s="16"/>
      <c r="J734" s="3"/>
    </row>
    <row r="735" spans="1:10">
      <c r="A735" s="3"/>
      <c r="B735" s="40"/>
      <c r="C735" s="16"/>
      <c r="D735" s="3"/>
      <c r="E735" s="16"/>
      <c r="F735" s="3"/>
      <c r="G735" s="3"/>
      <c r="H735" s="3"/>
      <c r="I735" s="16"/>
      <c r="J735" s="3"/>
    </row>
    <row r="736" spans="1:10">
      <c r="A736" s="3"/>
      <c r="B736" s="40"/>
      <c r="C736" s="16"/>
      <c r="D736" s="3"/>
      <c r="E736" s="16"/>
      <c r="F736" s="3"/>
      <c r="G736" s="3"/>
      <c r="H736" s="3"/>
      <c r="I736" s="16"/>
      <c r="J736" s="3"/>
    </row>
    <row r="737" spans="1:10">
      <c r="A737" s="3"/>
      <c r="B737" s="40"/>
      <c r="C737" s="16"/>
      <c r="D737" s="3"/>
      <c r="E737" s="16"/>
      <c r="F737" s="3"/>
      <c r="G737" s="3"/>
      <c r="H737" s="3"/>
      <c r="I737" s="16"/>
      <c r="J737" s="3"/>
    </row>
    <row r="738" spans="1:10">
      <c r="A738" s="3"/>
      <c r="B738" s="40"/>
      <c r="C738" s="16"/>
      <c r="D738" s="3"/>
      <c r="E738" s="16"/>
      <c r="F738" s="3"/>
      <c r="G738" s="3"/>
      <c r="H738" s="3"/>
      <c r="I738" s="16"/>
      <c r="J738" s="3"/>
    </row>
    <row r="739" spans="1:10">
      <c r="A739" s="3"/>
      <c r="B739" s="40"/>
      <c r="C739" s="16"/>
      <c r="D739" s="3"/>
      <c r="E739" s="16"/>
      <c r="F739" s="3"/>
      <c r="G739" s="3"/>
      <c r="H739" s="3"/>
      <c r="I739" s="16"/>
      <c r="J739" s="3"/>
    </row>
    <row r="740" spans="1:10">
      <c r="A740" s="3"/>
      <c r="B740" s="40"/>
      <c r="C740" s="16"/>
      <c r="D740" s="3"/>
      <c r="E740" s="16"/>
      <c r="F740" s="3"/>
      <c r="G740" s="3"/>
      <c r="H740" s="3"/>
      <c r="I740" s="16"/>
      <c r="J740" s="3"/>
    </row>
    <row r="741" spans="1:10">
      <c r="A741" s="3"/>
      <c r="B741" s="40"/>
      <c r="C741" s="16"/>
      <c r="D741" s="3"/>
      <c r="E741" s="16"/>
      <c r="F741" s="3"/>
      <c r="G741" s="3"/>
      <c r="H741" s="3"/>
      <c r="I741" s="16"/>
      <c r="J741" s="3"/>
    </row>
    <row r="742" spans="1:10">
      <c r="A742" s="3"/>
      <c r="B742" s="40"/>
      <c r="C742" s="16"/>
      <c r="D742" s="3"/>
      <c r="E742" s="16"/>
      <c r="F742" s="3"/>
      <c r="G742" s="3"/>
      <c r="H742" s="3"/>
      <c r="I742" s="16"/>
      <c r="J742" s="3"/>
    </row>
    <row r="743" spans="1:10">
      <c r="A743" s="3"/>
      <c r="B743" s="40"/>
      <c r="C743" s="16"/>
      <c r="D743" s="3"/>
      <c r="E743" s="16"/>
      <c r="F743" s="3"/>
      <c r="G743" s="3"/>
      <c r="H743" s="3"/>
      <c r="I743" s="16"/>
      <c r="J743" s="3"/>
    </row>
    <row r="744" spans="1:10">
      <c r="A744" s="3"/>
      <c r="B744" s="40"/>
      <c r="C744" s="16"/>
      <c r="D744" s="3"/>
      <c r="E744" s="16"/>
      <c r="F744" s="3"/>
      <c r="G744" s="3"/>
      <c r="H744" s="3"/>
      <c r="I744" s="16"/>
      <c r="J744" s="3"/>
    </row>
    <row r="745" spans="1:10">
      <c r="A745" s="3"/>
      <c r="B745" s="40"/>
      <c r="C745" s="16"/>
      <c r="D745" s="3"/>
      <c r="E745" s="16"/>
      <c r="F745" s="3"/>
      <c r="G745" s="3"/>
      <c r="H745" s="3"/>
      <c r="I745" s="16"/>
      <c r="J745" s="3"/>
    </row>
    <row r="746" spans="1:10">
      <c r="A746" s="3"/>
      <c r="B746" s="40"/>
      <c r="C746" s="16"/>
      <c r="D746" s="3"/>
      <c r="E746" s="16"/>
      <c r="F746" s="3"/>
      <c r="G746" s="3"/>
      <c r="H746" s="3"/>
      <c r="I746" s="16"/>
      <c r="J746" s="3"/>
    </row>
    <row r="747" spans="1:10">
      <c r="A747" s="3"/>
      <c r="B747" s="40"/>
      <c r="C747" s="16"/>
      <c r="D747" s="3"/>
      <c r="E747" s="16"/>
      <c r="F747" s="3"/>
      <c r="G747" s="3"/>
      <c r="H747" s="3"/>
      <c r="I747" s="16"/>
      <c r="J747" s="3"/>
    </row>
    <row r="748" spans="1:10">
      <c r="A748" s="3"/>
      <c r="B748" s="40"/>
      <c r="C748" s="16"/>
      <c r="D748" s="3"/>
      <c r="E748" s="16"/>
      <c r="F748" s="3"/>
      <c r="G748" s="3"/>
      <c r="H748" s="3"/>
      <c r="I748" s="16"/>
      <c r="J748" s="3"/>
    </row>
    <row r="749" spans="1:10">
      <c r="A749" s="3"/>
      <c r="B749" s="40"/>
      <c r="C749" s="16"/>
      <c r="D749" s="3"/>
      <c r="E749" s="16"/>
      <c r="F749" s="3"/>
      <c r="G749" s="3"/>
      <c r="H749" s="3"/>
      <c r="I749" s="16"/>
      <c r="J749" s="3"/>
    </row>
    <row r="750" spans="1:10">
      <c r="A750" s="3"/>
      <c r="B750" s="40"/>
      <c r="C750" s="16"/>
      <c r="D750" s="3"/>
      <c r="E750" s="16"/>
      <c r="F750" s="3"/>
      <c r="G750" s="3"/>
      <c r="H750" s="3"/>
      <c r="I750" s="16"/>
      <c r="J750" s="3"/>
    </row>
    <row r="751" spans="1:10">
      <c r="A751" s="3"/>
      <c r="B751" s="40"/>
      <c r="C751" s="16"/>
      <c r="D751" s="3"/>
      <c r="E751" s="16"/>
      <c r="F751" s="3"/>
      <c r="G751" s="3"/>
      <c r="H751" s="3"/>
      <c r="I751" s="16"/>
      <c r="J751" s="3"/>
    </row>
    <row r="752" spans="1:10">
      <c r="A752" s="3"/>
      <c r="B752" s="40"/>
      <c r="C752" s="16"/>
      <c r="D752" s="3"/>
      <c r="E752" s="16"/>
      <c r="F752" s="3"/>
      <c r="G752" s="3"/>
      <c r="H752" s="3"/>
      <c r="I752" s="16"/>
      <c r="J752" s="3"/>
    </row>
    <row r="753" spans="1:10">
      <c r="A753" s="3"/>
      <c r="B753" s="40"/>
      <c r="C753" s="16"/>
      <c r="D753" s="3"/>
      <c r="E753" s="16"/>
      <c r="F753" s="3"/>
      <c r="G753" s="3"/>
      <c r="H753" s="3"/>
      <c r="I753" s="16"/>
      <c r="J753" s="3"/>
    </row>
    <row r="754" spans="1:10">
      <c r="A754" s="3"/>
      <c r="B754" s="40"/>
      <c r="C754" s="16"/>
      <c r="D754" s="3"/>
      <c r="E754" s="16"/>
      <c r="F754" s="3"/>
      <c r="G754" s="3"/>
      <c r="H754" s="3"/>
      <c r="I754" s="16"/>
      <c r="J754" s="3"/>
    </row>
    <row r="755" spans="1:10">
      <c r="A755" s="3"/>
      <c r="B755" s="40"/>
      <c r="C755" s="16"/>
      <c r="D755" s="3"/>
      <c r="E755" s="16"/>
      <c r="F755" s="3"/>
      <c r="G755" s="3"/>
      <c r="H755" s="3"/>
      <c r="I755" s="16"/>
      <c r="J755" s="3"/>
    </row>
    <row r="756" spans="1:10">
      <c r="A756" s="3"/>
      <c r="B756" s="40"/>
      <c r="C756" s="16"/>
      <c r="D756" s="3"/>
      <c r="E756" s="16"/>
      <c r="F756" s="3"/>
      <c r="G756" s="3"/>
      <c r="H756" s="3"/>
      <c r="I756" s="16"/>
      <c r="J756" s="3"/>
    </row>
    <row r="757" spans="1:10">
      <c r="A757" s="3"/>
      <c r="B757" s="40"/>
      <c r="C757" s="16"/>
      <c r="D757" s="3"/>
      <c r="E757" s="16"/>
      <c r="F757" s="3"/>
      <c r="G757" s="3"/>
      <c r="H757" s="3"/>
      <c r="I757" s="16"/>
      <c r="J757" s="3"/>
    </row>
    <row r="758" spans="1:10">
      <c r="A758" s="3"/>
      <c r="B758" s="40"/>
      <c r="C758" s="16"/>
      <c r="D758" s="3"/>
      <c r="E758" s="16"/>
      <c r="F758" s="3"/>
      <c r="G758" s="3"/>
      <c r="H758" s="3"/>
      <c r="I758" s="16"/>
      <c r="J758" s="3"/>
    </row>
    <row r="759" spans="1:10">
      <c r="A759" s="3"/>
      <c r="B759" s="40"/>
      <c r="C759" s="16"/>
      <c r="D759" s="3"/>
      <c r="E759" s="16"/>
      <c r="F759" s="3"/>
      <c r="G759" s="3"/>
      <c r="H759" s="3"/>
      <c r="I759" s="16"/>
      <c r="J759" s="3"/>
    </row>
    <row r="760" spans="1:10">
      <c r="A760" s="3"/>
      <c r="B760" s="40"/>
      <c r="C760" s="16"/>
      <c r="D760" s="3"/>
      <c r="E760" s="16"/>
      <c r="F760" s="3"/>
      <c r="G760" s="3"/>
      <c r="H760" s="3"/>
      <c r="I760" s="16"/>
      <c r="J760" s="3"/>
    </row>
    <row r="761" spans="1:10">
      <c r="A761" s="3"/>
      <c r="B761" s="40"/>
      <c r="C761" s="16"/>
      <c r="D761" s="3"/>
      <c r="E761" s="16"/>
      <c r="F761" s="3"/>
      <c r="G761" s="3"/>
      <c r="H761" s="3"/>
      <c r="I761" s="16"/>
      <c r="J761" s="3"/>
    </row>
    <row r="762" spans="1:10">
      <c r="A762" s="3"/>
      <c r="B762" s="40"/>
      <c r="C762" s="16"/>
      <c r="D762" s="3"/>
      <c r="E762" s="16"/>
      <c r="F762" s="3"/>
      <c r="G762" s="3"/>
      <c r="H762" s="3"/>
      <c r="I762" s="16"/>
      <c r="J762" s="3"/>
    </row>
    <row r="763" spans="1:10">
      <c r="A763" s="3"/>
      <c r="B763" s="40"/>
      <c r="C763" s="16"/>
      <c r="D763" s="3"/>
      <c r="E763" s="16"/>
      <c r="F763" s="3"/>
      <c r="G763" s="3"/>
      <c r="H763" s="3"/>
      <c r="I763" s="16"/>
      <c r="J763" s="3"/>
    </row>
    <row r="764" spans="1:10">
      <c r="A764" s="3"/>
      <c r="B764" s="40"/>
      <c r="C764" s="16"/>
      <c r="D764" s="3"/>
      <c r="E764" s="16"/>
      <c r="F764" s="3"/>
      <c r="G764" s="3"/>
      <c r="H764" s="3"/>
      <c r="I764" s="16"/>
      <c r="J764" s="3"/>
    </row>
    <row r="765" spans="1:10">
      <c r="A765" s="3"/>
      <c r="B765" s="40"/>
      <c r="C765" s="16"/>
      <c r="D765" s="3"/>
      <c r="E765" s="16"/>
      <c r="F765" s="3"/>
      <c r="G765" s="3"/>
      <c r="H765" s="3"/>
      <c r="I765" s="16"/>
      <c r="J765" s="3"/>
    </row>
    <row r="766" spans="1:10">
      <c r="A766" s="3"/>
      <c r="B766" s="40"/>
      <c r="C766" s="16"/>
      <c r="D766" s="3"/>
      <c r="E766" s="16"/>
      <c r="F766" s="3"/>
      <c r="G766" s="3"/>
      <c r="H766" s="3"/>
      <c r="I766" s="16"/>
      <c r="J766" s="3"/>
    </row>
    <row r="767" spans="1:10">
      <c r="A767" s="3"/>
      <c r="B767" s="40"/>
      <c r="C767" s="16"/>
      <c r="D767" s="3"/>
      <c r="E767" s="16"/>
      <c r="F767" s="3"/>
      <c r="G767" s="3"/>
      <c r="H767" s="3"/>
      <c r="I767" s="16"/>
      <c r="J767" s="3"/>
    </row>
    <row r="768" spans="1:10">
      <c r="A768" s="3"/>
      <c r="B768" s="40"/>
      <c r="C768" s="16"/>
      <c r="D768" s="3"/>
      <c r="E768" s="16"/>
      <c r="F768" s="3"/>
      <c r="G768" s="3"/>
      <c r="H768" s="3"/>
      <c r="I768" s="16"/>
      <c r="J768" s="3"/>
    </row>
  </sheetData>
  <mergeCells count="5">
    <mergeCell ref="A1:J1"/>
    <mergeCell ref="A2:E2"/>
    <mergeCell ref="F2:J2"/>
    <mergeCell ref="F3:J3"/>
    <mergeCell ref="A3:E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0000000}">
          <x14:formula1>
            <xm:f>'Varient Value'!$A$2:$A$568</xm:f>
          </x14:formula1>
          <xm:sqref>B60:B9942</xm:sqref>
        </x14:dataValidation>
        <x14:dataValidation type="list" allowBlank="1" showInputMessage="1" showErrorMessage="1" xr:uid="{00000000-0002-0000-0000-000001000000}">
          <x14:formula1>
            <xm:f>'Varient Value'!$D$2:$D$8517</xm:f>
          </x14:formula1>
          <xm:sqref>E56:E9942</xm:sqref>
        </x14:dataValidation>
        <x14:dataValidation type="list" allowBlank="1" showInputMessage="1" showErrorMessage="1" xr:uid="{00000000-0002-0000-0000-000002000000}">
          <x14:formula1>
            <xm:f>'Varient Value'!$B$2:$B$67</xm:f>
          </x14:formula1>
          <xm:sqref>C5:C9942</xm:sqref>
        </x14:dataValidation>
        <x14:dataValidation type="list" allowBlank="1" showInputMessage="1" showErrorMessage="1" xr:uid="{00000000-0002-0000-0000-000003000000}">
          <x14:formula1>
            <xm:f>'Varient Value'!$C$2:$C$244</xm:f>
          </x14:formula1>
          <xm:sqref>D5:D9942</xm:sqref>
        </x14:dataValidation>
        <x14:dataValidation type="list" allowBlank="1" showInputMessage="1" showErrorMessage="1" xr:uid="{00000000-0002-0000-0000-000004000000}">
          <x14:formula1>
            <xm:f>'Varient Value'!$E$2:$E$4</xm:f>
          </x14:formula1>
          <xm:sqref>F5:F942</xm:sqref>
        </x14:dataValidation>
        <x14:dataValidation type="list" allowBlank="1" showInputMessage="1" showErrorMessage="1" xr:uid="{00000000-0002-0000-0000-000005000000}">
          <x14:formula1>
            <xm:f>'Varient Value'!$F$2:$F$612</xm:f>
          </x14:formula1>
          <xm:sqref>G5:G9942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766"/>
  <sheetViews>
    <sheetView workbookViewId="0">
      <pane ySplit="4" topLeftCell="A200" activePane="bottomLeft" state="frozen"/>
      <selection activeCell="O5" sqref="O5"/>
      <selection pane="bottomLeft" activeCell="O5" sqref="O5"/>
    </sheetView>
  </sheetViews>
  <sheetFormatPr defaultRowHeight="15"/>
  <cols>
    <col min="1" max="1" width="72.7109375" bestFit="1" customWidth="1"/>
    <col min="2" max="2" width="17.42578125" style="35" bestFit="1" customWidth="1"/>
    <col min="3" max="3" width="11.5703125" style="35" bestFit="1" customWidth="1"/>
    <col min="4" max="4" width="5.5703125" style="69" bestFit="1" customWidth="1"/>
    <col min="5" max="5" width="7.71093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4" t="s">
        <v>9305</v>
      </c>
      <c r="G3" s="524"/>
      <c r="H3" s="524"/>
      <c r="I3" s="524"/>
      <c r="J3" s="524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70" t="s">
        <v>9087</v>
      </c>
      <c r="B5" s="16" t="s">
        <v>235</v>
      </c>
      <c r="C5" s="44" t="s">
        <v>163</v>
      </c>
      <c r="D5" s="44"/>
      <c r="E5" s="16"/>
      <c r="F5" s="44"/>
      <c r="G5" s="44"/>
      <c r="H5" s="17">
        <v>150</v>
      </c>
      <c r="I5" s="44"/>
      <c r="J5" s="60" t="s">
        <v>9125</v>
      </c>
    </row>
    <row r="6" spans="1:10" ht="23.25" customHeight="1">
      <c r="A6" s="70" t="s">
        <v>9088</v>
      </c>
      <c r="B6" s="16" t="s">
        <v>235</v>
      </c>
      <c r="C6" s="44" t="s">
        <v>163</v>
      </c>
      <c r="D6" s="44"/>
      <c r="E6" s="16"/>
      <c r="F6" s="44"/>
      <c r="G6" s="44"/>
      <c r="H6" s="17">
        <v>150</v>
      </c>
      <c r="I6" s="44"/>
      <c r="J6" s="60" t="s">
        <v>9126</v>
      </c>
    </row>
    <row r="7" spans="1:10" ht="23.25" customHeight="1">
      <c r="A7" s="70" t="s">
        <v>9089</v>
      </c>
      <c r="B7" s="16" t="s">
        <v>235</v>
      </c>
      <c r="C7" s="44" t="s">
        <v>163</v>
      </c>
      <c r="D7" s="44"/>
      <c r="E7" s="16"/>
      <c r="F7" s="44"/>
      <c r="G7" s="44"/>
      <c r="H7" s="17">
        <v>170</v>
      </c>
      <c r="I7" s="44"/>
      <c r="J7" s="60" t="s">
        <v>9127</v>
      </c>
    </row>
    <row r="8" spans="1:10" ht="23.25" customHeight="1">
      <c r="A8" s="70" t="s">
        <v>9090</v>
      </c>
      <c r="B8" s="16" t="s">
        <v>235</v>
      </c>
      <c r="C8" s="44" t="s">
        <v>163</v>
      </c>
      <c r="D8" s="44"/>
      <c r="E8" s="16"/>
      <c r="F8" s="44"/>
      <c r="G8" s="44"/>
      <c r="H8" s="49">
        <v>35</v>
      </c>
      <c r="I8" s="44"/>
      <c r="J8" s="60" t="s">
        <v>9128</v>
      </c>
    </row>
    <row r="9" spans="1:10" ht="23.25" customHeight="1">
      <c r="A9" s="70" t="s">
        <v>9119</v>
      </c>
      <c r="B9" s="16" t="s">
        <v>235</v>
      </c>
      <c r="C9" s="44" t="s">
        <v>163</v>
      </c>
      <c r="D9" s="44"/>
      <c r="E9" s="16"/>
      <c r="F9" s="44"/>
      <c r="G9" s="44"/>
      <c r="H9" s="18">
        <v>70</v>
      </c>
      <c r="I9" s="44"/>
      <c r="J9" s="60" t="s">
        <v>9129</v>
      </c>
    </row>
    <row r="10" spans="1:10" ht="23.25" customHeight="1">
      <c r="A10" s="70" t="s">
        <v>9091</v>
      </c>
      <c r="B10" s="16" t="s">
        <v>235</v>
      </c>
      <c r="C10" s="44" t="s">
        <v>163</v>
      </c>
      <c r="D10" s="44"/>
      <c r="E10" s="16"/>
      <c r="F10" s="44"/>
      <c r="G10" s="44"/>
      <c r="H10" s="66">
        <v>40</v>
      </c>
      <c r="I10" s="16"/>
      <c r="J10" s="60" t="s">
        <v>9130</v>
      </c>
    </row>
    <row r="11" spans="1:10" ht="23.25" customHeight="1">
      <c r="A11" s="70" t="s">
        <v>9094</v>
      </c>
      <c r="B11" s="16" t="s">
        <v>235</v>
      </c>
      <c r="C11" s="44" t="s">
        <v>163</v>
      </c>
      <c r="D11" s="44"/>
      <c r="E11" s="16"/>
      <c r="F11" s="44"/>
      <c r="G11" s="44"/>
      <c r="H11" s="50">
        <v>120</v>
      </c>
      <c r="I11" s="16"/>
      <c r="J11" s="60" t="s">
        <v>9131</v>
      </c>
    </row>
    <row r="12" spans="1:10" ht="23.25" customHeight="1">
      <c r="A12" s="70" t="s">
        <v>9092</v>
      </c>
      <c r="B12" s="16" t="s">
        <v>235</v>
      </c>
      <c r="C12" s="44" t="s">
        <v>163</v>
      </c>
      <c r="D12" s="44"/>
      <c r="E12" s="16"/>
      <c r="F12" s="44"/>
      <c r="G12" s="44"/>
      <c r="H12" s="50">
        <v>320</v>
      </c>
      <c r="I12" s="16"/>
      <c r="J12" s="60" t="s">
        <v>9132</v>
      </c>
    </row>
    <row r="13" spans="1:10" ht="23.25" customHeight="1">
      <c r="A13" s="70" t="s">
        <v>9093</v>
      </c>
      <c r="B13" s="16" t="s">
        <v>235</v>
      </c>
      <c r="C13" s="44" t="s">
        <v>163</v>
      </c>
      <c r="D13" s="44"/>
      <c r="E13" s="16"/>
      <c r="F13" s="44"/>
      <c r="G13" s="44"/>
      <c r="H13" s="51">
        <v>300</v>
      </c>
      <c r="I13" s="16"/>
      <c r="J13" s="21" t="s">
        <v>9133</v>
      </c>
    </row>
    <row r="14" spans="1:10" ht="23.25" customHeight="1">
      <c r="A14" s="70" t="s">
        <v>9095</v>
      </c>
      <c r="B14" s="16" t="s">
        <v>235</v>
      </c>
      <c r="C14" s="44" t="s">
        <v>163</v>
      </c>
      <c r="D14" s="44"/>
      <c r="E14" s="16"/>
      <c r="F14" s="44"/>
      <c r="G14" s="44"/>
      <c r="H14" s="51">
        <v>350</v>
      </c>
      <c r="I14" s="16"/>
      <c r="J14" s="21" t="s">
        <v>9134</v>
      </c>
    </row>
    <row r="15" spans="1:10" ht="23.25" customHeight="1">
      <c r="A15" s="70" t="s">
        <v>9096</v>
      </c>
      <c r="B15" s="16" t="s">
        <v>235</v>
      </c>
      <c r="C15" s="44" t="s">
        <v>163</v>
      </c>
      <c r="D15" s="44"/>
      <c r="E15" s="16"/>
      <c r="F15" s="44"/>
      <c r="G15" s="44"/>
      <c r="H15" s="51">
        <v>133</v>
      </c>
      <c r="I15" s="16"/>
      <c r="J15" s="21" t="s">
        <v>9135</v>
      </c>
    </row>
    <row r="16" spans="1:10" ht="23.25" customHeight="1">
      <c r="A16" s="70" t="s">
        <v>9096</v>
      </c>
      <c r="B16" s="16" t="s">
        <v>235</v>
      </c>
      <c r="C16" s="44" t="s">
        <v>163</v>
      </c>
      <c r="D16" s="44"/>
      <c r="E16" s="16"/>
      <c r="F16" s="44"/>
      <c r="G16" s="44"/>
      <c r="H16" s="51">
        <v>42</v>
      </c>
      <c r="I16" s="16"/>
      <c r="J16" s="21" t="s">
        <v>9136</v>
      </c>
    </row>
    <row r="17" spans="1:10" ht="23.25" customHeight="1">
      <c r="A17" s="70" t="s">
        <v>9097</v>
      </c>
      <c r="B17" s="16" t="s">
        <v>235</v>
      </c>
      <c r="C17" s="44" t="s">
        <v>163</v>
      </c>
      <c r="D17" s="44"/>
      <c r="E17" s="16"/>
      <c r="F17" s="44"/>
      <c r="G17" s="44"/>
      <c r="H17" s="52">
        <v>20</v>
      </c>
      <c r="I17" s="16"/>
      <c r="J17" s="59" t="s">
        <v>9137</v>
      </c>
    </row>
    <row r="18" spans="1:10" ht="23.25" customHeight="1">
      <c r="A18" s="70" t="s">
        <v>9098</v>
      </c>
      <c r="B18" s="16" t="s">
        <v>235</v>
      </c>
      <c r="C18" s="44" t="s">
        <v>163</v>
      </c>
      <c r="D18" s="44"/>
      <c r="E18" s="16"/>
      <c r="F18" s="44"/>
      <c r="G18" s="44"/>
      <c r="H18" s="52">
        <v>26</v>
      </c>
      <c r="I18" s="16"/>
      <c r="J18" s="59" t="s">
        <v>9138</v>
      </c>
    </row>
    <row r="19" spans="1:10" ht="23.25" customHeight="1">
      <c r="A19" s="70" t="s">
        <v>9099</v>
      </c>
      <c r="B19" s="16" t="s">
        <v>235</v>
      </c>
      <c r="C19" s="44" t="s">
        <v>163</v>
      </c>
      <c r="D19" s="44"/>
      <c r="E19" s="16"/>
      <c r="F19" s="44"/>
      <c r="G19" s="44"/>
      <c r="H19" s="52">
        <v>60</v>
      </c>
      <c r="I19" s="16"/>
      <c r="J19" s="59" t="s">
        <v>9139</v>
      </c>
    </row>
    <row r="20" spans="1:10" ht="23.25" customHeight="1">
      <c r="A20" s="70" t="s">
        <v>9100</v>
      </c>
      <c r="B20" s="16" t="s">
        <v>235</v>
      </c>
      <c r="C20" s="44" t="s">
        <v>163</v>
      </c>
      <c r="D20" s="44"/>
      <c r="E20" s="16"/>
      <c r="F20" s="44"/>
      <c r="G20" s="44"/>
      <c r="H20" s="52">
        <v>60</v>
      </c>
      <c r="I20" s="16"/>
      <c r="J20" s="59" t="s">
        <v>9140</v>
      </c>
    </row>
    <row r="21" spans="1:10" ht="23.25" customHeight="1">
      <c r="A21" s="70" t="s">
        <v>9101</v>
      </c>
      <c r="B21" s="16" t="s">
        <v>235</v>
      </c>
      <c r="C21" s="44" t="s">
        <v>163</v>
      </c>
      <c r="D21" s="44"/>
      <c r="E21" s="16"/>
      <c r="F21" s="44"/>
      <c r="G21" s="44"/>
      <c r="H21" s="52">
        <v>101</v>
      </c>
      <c r="I21" s="16"/>
      <c r="J21" s="59" t="s">
        <v>9141</v>
      </c>
    </row>
    <row r="22" spans="1:10" ht="23.25" customHeight="1">
      <c r="A22" s="70" t="s">
        <v>9102</v>
      </c>
      <c r="B22" s="16" t="s">
        <v>235</v>
      </c>
      <c r="C22" s="44" t="s">
        <v>163</v>
      </c>
      <c r="D22" s="44"/>
      <c r="E22" s="16"/>
      <c r="F22" s="44"/>
      <c r="G22" s="44"/>
      <c r="H22" s="52">
        <v>30</v>
      </c>
      <c r="I22" s="16"/>
      <c r="J22" s="59" t="s">
        <v>9142</v>
      </c>
    </row>
    <row r="23" spans="1:10" ht="23.25" customHeight="1">
      <c r="A23" s="70" t="s">
        <v>9103</v>
      </c>
      <c r="B23" s="16" t="s">
        <v>235</v>
      </c>
      <c r="C23" s="44" t="s">
        <v>163</v>
      </c>
      <c r="D23" s="44"/>
      <c r="E23" s="16"/>
      <c r="F23" s="44"/>
      <c r="G23" s="44"/>
      <c r="H23" s="52">
        <v>180</v>
      </c>
      <c r="I23" s="16"/>
      <c r="J23" s="59" t="s">
        <v>9143</v>
      </c>
    </row>
    <row r="24" spans="1:10" ht="23.25" customHeight="1">
      <c r="A24" s="70" t="s">
        <v>9104</v>
      </c>
      <c r="B24" s="16" t="s">
        <v>235</v>
      </c>
      <c r="C24" s="44" t="s">
        <v>163</v>
      </c>
      <c r="D24" s="44"/>
      <c r="E24" s="16"/>
      <c r="F24" s="44"/>
      <c r="G24" s="44"/>
      <c r="H24" s="52">
        <v>20</v>
      </c>
      <c r="I24" s="16"/>
      <c r="J24" s="59" t="s">
        <v>9144</v>
      </c>
    </row>
    <row r="25" spans="1:10" ht="23.25" customHeight="1">
      <c r="A25" s="70" t="s">
        <v>9105</v>
      </c>
      <c r="B25" s="16" t="s">
        <v>235</v>
      </c>
      <c r="C25" s="44" t="s">
        <v>163</v>
      </c>
      <c r="D25" s="44"/>
      <c r="E25" s="16"/>
      <c r="F25" s="44"/>
      <c r="G25" s="44"/>
      <c r="H25" s="52">
        <v>40</v>
      </c>
      <c r="I25" s="16"/>
      <c r="J25" s="59" t="s">
        <v>9145</v>
      </c>
    </row>
    <row r="26" spans="1:10" ht="23.25" customHeight="1">
      <c r="A26" s="70" t="s">
        <v>9106</v>
      </c>
      <c r="B26" s="16" t="s">
        <v>235</v>
      </c>
      <c r="C26" s="44" t="s">
        <v>163</v>
      </c>
      <c r="D26" s="44"/>
      <c r="E26" s="16"/>
      <c r="F26" s="44"/>
      <c r="G26" s="44"/>
      <c r="H26" s="52">
        <v>120</v>
      </c>
      <c r="I26" s="16"/>
      <c r="J26" s="59" t="s">
        <v>9146</v>
      </c>
    </row>
    <row r="27" spans="1:10" ht="23.25" customHeight="1">
      <c r="A27" s="70" t="s">
        <v>9107</v>
      </c>
      <c r="B27" s="16" t="s">
        <v>235</v>
      </c>
      <c r="C27" s="44" t="s">
        <v>163</v>
      </c>
      <c r="D27" s="44"/>
      <c r="E27" s="16"/>
      <c r="F27" s="44"/>
      <c r="G27" s="44"/>
      <c r="H27" s="52">
        <v>90</v>
      </c>
      <c r="I27" s="16"/>
      <c r="J27" s="59" t="s">
        <v>9147</v>
      </c>
    </row>
    <row r="28" spans="1:10" ht="23.25" customHeight="1">
      <c r="A28" s="70" t="s">
        <v>9108</v>
      </c>
      <c r="B28" s="16" t="s">
        <v>235</v>
      </c>
      <c r="C28" s="44" t="s">
        <v>163</v>
      </c>
      <c r="D28" s="44"/>
      <c r="E28" s="16"/>
      <c r="F28" s="44"/>
      <c r="G28" s="44"/>
      <c r="H28" s="52">
        <v>15</v>
      </c>
      <c r="I28" s="16"/>
      <c r="J28" s="59" t="s">
        <v>9148</v>
      </c>
    </row>
    <row r="29" spans="1:10" ht="23.25" customHeight="1">
      <c r="A29" s="70" t="s">
        <v>9109</v>
      </c>
      <c r="B29" s="16" t="s">
        <v>235</v>
      </c>
      <c r="C29" s="44" t="s">
        <v>163</v>
      </c>
      <c r="D29" s="44"/>
      <c r="E29" s="16"/>
      <c r="F29" s="44"/>
      <c r="G29" s="44"/>
      <c r="H29" s="52">
        <v>200</v>
      </c>
      <c r="I29" s="16"/>
      <c r="J29" s="59" t="s">
        <v>9149</v>
      </c>
    </row>
    <row r="30" spans="1:10" ht="23.25" customHeight="1">
      <c r="A30" s="70" t="s">
        <v>9110</v>
      </c>
      <c r="B30" s="16" t="s">
        <v>235</v>
      </c>
      <c r="C30" s="44" t="s">
        <v>163</v>
      </c>
      <c r="D30" s="44"/>
      <c r="E30" s="16"/>
      <c r="F30" s="44"/>
      <c r="G30" s="44"/>
      <c r="H30" s="52">
        <v>200</v>
      </c>
      <c r="I30" s="16"/>
      <c r="J30" s="59" t="s">
        <v>9150</v>
      </c>
    </row>
    <row r="31" spans="1:10" ht="23.25" customHeight="1">
      <c r="A31" s="70" t="s">
        <v>9111</v>
      </c>
      <c r="B31" s="16" t="s">
        <v>235</v>
      </c>
      <c r="C31" s="44" t="s">
        <v>163</v>
      </c>
      <c r="D31" s="44"/>
      <c r="E31" s="16"/>
      <c r="F31" s="44"/>
      <c r="G31" s="44"/>
      <c r="H31" s="52">
        <v>60</v>
      </c>
      <c r="I31" s="16"/>
      <c r="J31" s="59" t="s">
        <v>9151</v>
      </c>
    </row>
    <row r="32" spans="1:10" ht="23.25" customHeight="1">
      <c r="A32" s="70" t="s">
        <v>9112</v>
      </c>
      <c r="B32" s="16" t="s">
        <v>235</v>
      </c>
      <c r="C32" s="44" t="s">
        <v>163</v>
      </c>
      <c r="D32" s="44"/>
      <c r="E32" s="16"/>
      <c r="F32" s="44"/>
      <c r="G32" s="44"/>
      <c r="H32" s="52">
        <v>89</v>
      </c>
      <c r="I32" s="16"/>
      <c r="J32" s="59" t="s">
        <v>9152</v>
      </c>
    </row>
    <row r="33" spans="1:10" ht="23.25" customHeight="1">
      <c r="A33" s="70" t="s">
        <v>9113</v>
      </c>
      <c r="B33" s="16" t="s">
        <v>235</v>
      </c>
      <c r="C33" s="44" t="s">
        <v>163</v>
      </c>
      <c r="D33" s="44"/>
      <c r="E33" s="16"/>
      <c r="F33" s="44"/>
      <c r="G33" s="44"/>
      <c r="H33" s="52">
        <v>149</v>
      </c>
      <c r="I33" s="16"/>
      <c r="J33" s="59" t="s">
        <v>9153</v>
      </c>
    </row>
    <row r="34" spans="1:10" ht="23.25" customHeight="1">
      <c r="A34" s="70" t="s">
        <v>9114</v>
      </c>
      <c r="B34" s="16" t="s">
        <v>235</v>
      </c>
      <c r="C34" s="44" t="s">
        <v>163</v>
      </c>
      <c r="D34" s="44"/>
      <c r="E34" s="16"/>
      <c r="F34" s="44"/>
      <c r="G34" s="44"/>
      <c r="H34" s="52">
        <v>20</v>
      </c>
      <c r="I34" s="16"/>
      <c r="J34" s="59" t="s">
        <v>9154</v>
      </c>
    </row>
    <row r="35" spans="1:10" ht="23.25" customHeight="1">
      <c r="A35" s="70" t="s">
        <v>9115</v>
      </c>
      <c r="B35" s="16" t="s">
        <v>235</v>
      </c>
      <c r="C35" s="44" t="s">
        <v>163</v>
      </c>
      <c r="D35" s="44"/>
      <c r="E35" s="16" t="s">
        <v>66</v>
      </c>
      <c r="F35" s="44"/>
      <c r="G35" s="44"/>
      <c r="H35" s="52">
        <v>20</v>
      </c>
      <c r="I35" s="16"/>
      <c r="J35" s="59" t="s">
        <v>9155</v>
      </c>
    </row>
    <row r="36" spans="1:10" ht="23.25" customHeight="1">
      <c r="A36" s="65" t="s">
        <v>9416</v>
      </c>
      <c r="B36" s="16" t="s">
        <v>265</v>
      </c>
      <c r="C36" s="16" t="s">
        <v>58</v>
      </c>
      <c r="D36" s="44"/>
      <c r="E36" s="16"/>
      <c r="F36" s="44"/>
      <c r="G36" s="44"/>
      <c r="H36" s="18">
        <v>1400</v>
      </c>
      <c r="I36" s="16"/>
      <c r="J36" s="61" t="s">
        <v>9156</v>
      </c>
    </row>
    <row r="37" spans="1:10" ht="23.25" customHeight="1">
      <c r="A37" s="65" t="s">
        <v>9416</v>
      </c>
      <c r="B37" s="16" t="s">
        <v>265</v>
      </c>
      <c r="C37" s="16" t="s">
        <v>58</v>
      </c>
      <c r="D37" s="44"/>
      <c r="E37" s="16"/>
      <c r="F37" s="44"/>
      <c r="G37" s="44"/>
      <c r="H37" s="18">
        <v>1000</v>
      </c>
      <c r="I37" s="16"/>
      <c r="J37" s="533" t="s">
        <v>9157</v>
      </c>
    </row>
    <row r="38" spans="1:10" ht="23.25" customHeight="1">
      <c r="A38" s="65" t="s">
        <v>9417</v>
      </c>
      <c r="B38" s="16" t="s">
        <v>265</v>
      </c>
      <c r="C38" s="16" t="s">
        <v>58</v>
      </c>
      <c r="D38" s="44"/>
      <c r="E38" s="16"/>
      <c r="F38" s="44"/>
      <c r="G38" s="44"/>
      <c r="H38" s="18">
        <v>250</v>
      </c>
      <c r="I38" s="16"/>
      <c r="J38" s="533"/>
    </row>
    <row r="39" spans="1:10" ht="23.25" customHeight="1">
      <c r="A39" s="65" t="s">
        <v>9417</v>
      </c>
      <c r="B39" s="16" t="s">
        <v>265</v>
      </c>
      <c r="C39" s="16" t="s">
        <v>58</v>
      </c>
      <c r="D39" s="44"/>
      <c r="E39" s="16"/>
      <c r="F39" s="44"/>
      <c r="G39" s="44"/>
      <c r="H39" s="18">
        <v>1000</v>
      </c>
      <c r="I39" s="16"/>
      <c r="J39" s="533" t="s">
        <v>9158</v>
      </c>
    </row>
    <row r="40" spans="1:10" ht="23.25" customHeight="1">
      <c r="A40" s="65" t="s">
        <v>9418</v>
      </c>
      <c r="B40" s="16" t="s">
        <v>265</v>
      </c>
      <c r="C40" s="16" t="s">
        <v>58</v>
      </c>
      <c r="D40" s="44"/>
      <c r="E40" s="16"/>
      <c r="F40" s="44"/>
      <c r="G40" s="44"/>
      <c r="H40" s="18">
        <v>160</v>
      </c>
      <c r="I40" s="16"/>
      <c r="J40" s="533"/>
    </row>
    <row r="41" spans="1:10" ht="23.25" customHeight="1">
      <c r="A41" s="65" t="s">
        <v>9417</v>
      </c>
      <c r="B41" s="16" t="s">
        <v>265</v>
      </c>
      <c r="C41" s="16" t="s">
        <v>58</v>
      </c>
      <c r="D41" s="44"/>
      <c r="E41" s="16"/>
      <c r="F41" s="44"/>
      <c r="G41" s="44"/>
      <c r="H41" s="18">
        <v>4000</v>
      </c>
      <c r="I41" s="16"/>
      <c r="J41" s="54" t="s">
        <v>9159</v>
      </c>
    </row>
    <row r="42" spans="1:10" ht="23.25" customHeight="1">
      <c r="A42" s="65" t="s">
        <v>9269</v>
      </c>
      <c r="B42" s="16" t="s">
        <v>265</v>
      </c>
      <c r="C42" s="16" t="s">
        <v>58</v>
      </c>
      <c r="D42" s="44"/>
      <c r="E42" s="16"/>
      <c r="F42" s="44"/>
      <c r="G42" s="44"/>
      <c r="H42" s="16">
        <v>887</v>
      </c>
      <c r="I42" s="16"/>
      <c r="J42" s="534" t="s">
        <v>9160</v>
      </c>
    </row>
    <row r="43" spans="1:10" ht="23.25" customHeight="1">
      <c r="A43" s="65" t="s">
        <v>9270</v>
      </c>
      <c r="B43" s="16" t="s">
        <v>265</v>
      </c>
      <c r="C43" s="16" t="s">
        <v>58</v>
      </c>
      <c r="D43" s="44"/>
      <c r="E43" s="16"/>
      <c r="F43" s="44"/>
      <c r="G43" s="44"/>
      <c r="H43" s="16">
        <v>737</v>
      </c>
      <c r="I43" s="16"/>
      <c r="J43" s="534"/>
    </row>
    <row r="44" spans="1:10" ht="23.25" customHeight="1">
      <c r="A44" s="65" t="s">
        <v>9269</v>
      </c>
      <c r="B44" s="16" t="s">
        <v>265</v>
      </c>
      <c r="C44" s="16" t="s">
        <v>58</v>
      </c>
      <c r="D44" s="44"/>
      <c r="E44" s="16"/>
      <c r="F44" s="44"/>
      <c r="G44" s="44"/>
      <c r="H44" s="16">
        <v>245</v>
      </c>
      <c r="I44" s="16"/>
      <c r="J44" s="534"/>
    </row>
    <row r="45" spans="1:10" ht="23.25" customHeight="1">
      <c r="A45" s="65" t="s">
        <v>9270</v>
      </c>
      <c r="B45" s="16" t="s">
        <v>265</v>
      </c>
      <c r="C45" s="16" t="s">
        <v>58</v>
      </c>
      <c r="D45" s="44"/>
      <c r="E45" s="16"/>
      <c r="F45" s="44"/>
      <c r="G45" s="44"/>
      <c r="H45" s="16">
        <v>123</v>
      </c>
      <c r="I45" s="16"/>
      <c r="J45" s="534"/>
    </row>
    <row r="46" spans="1:10" ht="23.25" customHeight="1">
      <c r="A46" s="65" t="s">
        <v>9271</v>
      </c>
      <c r="B46" s="16" t="s">
        <v>265</v>
      </c>
      <c r="C46" s="16" t="s">
        <v>58</v>
      </c>
      <c r="D46" s="44"/>
      <c r="E46" s="16"/>
      <c r="F46" s="44"/>
      <c r="G46" s="44"/>
      <c r="H46" s="16">
        <v>958</v>
      </c>
      <c r="I46" s="16"/>
      <c r="J46" s="534" t="s">
        <v>9161</v>
      </c>
    </row>
    <row r="47" spans="1:10" ht="23.25" customHeight="1">
      <c r="A47" s="65" t="s">
        <v>9272</v>
      </c>
      <c r="B47" s="16" t="s">
        <v>265</v>
      </c>
      <c r="C47" s="16" t="s">
        <v>58</v>
      </c>
      <c r="D47" s="44"/>
      <c r="E47" s="16"/>
      <c r="F47" s="44"/>
      <c r="G47" s="44"/>
      <c r="H47" s="16">
        <v>1320</v>
      </c>
      <c r="I47" s="16"/>
      <c r="J47" s="534"/>
    </row>
    <row r="48" spans="1:10" ht="23.25" customHeight="1">
      <c r="A48" s="65" t="s">
        <v>9273</v>
      </c>
      <c r="B48" s="16" t="s">
        <v>265</v>
      </c>
      <c r="C48" s="16" t="s">
        <v>58</v>
      </c>
      <c r="D48" s="44"/>
      <c r="E48" s="16"/>
      <c r="F48" s="44"/>
      <c r="G48" s="44"/>
      <c r="H48" s="16">
        <v>2434</v>
      </c>
      <c r="I48" s="16"/>
      <c r="J48" s="62" t="s">
        <v>9162</v>
      </c>
    </row>
    <row r="49" spans="1:10" ht="23.25" customHeight="1">
      <c r="A49" s="65" t="s">
        <v>9274</v>
      </c>
      <c r="B49" s="16" t="s">
        <v>265</v>
      </c>
      <c r="C49" s="16" t="s">
        <v>58</v>
      </c>
      <c r="D49" s="44"/>
      <c r="E49" s="16"/>
      <c r="F49" s="44"/>
      <c r="G49" s="44"/>
      <c r="H49" s="16">
        <v>844</v>
      </c>
      <c r="I49" s="16"/>
      <c r="J49" s="534" t="s">
        <v>9163</v>
      </c>
    </row>
    <row r="50" spans="1:10" ht="23.25" customHeight="1">
      <c r="A50" s="65" t="s">
        <v>9275</v>
      </c>
      <c r="B50" s="16" t="s">
        <v>265</v>
      </c>
      <c r="C50" s="16" t="s">
        <v>58</v>
      </c>
      <c r="D50" s="44"/>
      <c r="E50" s="16"/>
      <c r="F50" s="44"/>
      <c r="G50" s="44"/>
      <c r="H50" s="16">
        <v>1224</v>
      </c>
      <c r="I50" s="16"/>
      <c r="J50" s="534"/>
    </row>
    <row r="51" spans="1:10" ht="23.25" customHeight="1">
      <c r="A51" s="65" t="s">
        <v>9276</v>
      </c>
      <c r="B51" s="16" t="s">
        <v>265</v>
      </c>
      <c r="C51" s="16" t="s">
        <v>58</v>
      </c>
      <c r="D51" s="44"/>
      <c r="E51" s="16"/>
      <c r="F51" s="44"/>
      <c r="G51" s="44"/>
      <c r="H51" s="16">
        <v>245</v>
      </c>
      <c r="I51" s="16"/>
      <c r="J51" s="534"/>
    </row>
    <row r="52" spans="1:10" ht="23.25" customHeight="1">
      <c r="A52" s="65" t="s">
        <v>9275</v>
      </c>
      <c r="B52" s="16" t="s">
        <v>265</v>
      </c>
      <c r="C52" s="16" t="s">
        <v>58</v>
      </c>
      <c r="D52" s="44"/>
      <c r="E52" s="16"/>
      <c r="F52" s="44"/>
      <c r="G52" s="44"/>
      <c r="H52" s="16">
        <v>123</v>
      </c>
      <c r="I52" s="16"/>
      <c r="J52" s="534"/>
    </row>
    <row r="53" spans="1:10" ht="23.25" customHeight="1">
      <c r="A53" s="65" t="s">
        <v>9276</v>
      </c>
      <c r="B53" s="16" t="s">
        <v>265</v>
      </c>
      <c r="C53" s="16" t="s">
        <v>58</v>
      </c>
      <c r="D53" s="44"/>
      <c r="E53" s="16"/>
      <c r="F53" s="44"/>
      <c r="G53" s="44"/>
      <c r="H53" s="16">
        <v>2224</v>
      </c>
      <c r="I53" s="16"/>
      <c r="J53" s="62" t="s">
        <v>9164</v>
      </c>
    </row>
    <row r="54" spans="1:10" ht="23.25" customHeight="1">
      <c r="A54" s="65" t="s">
        <v>9277</v>
      </c>
      <c r="B54" s="16" t="s">
        <v>265</v>
      </c>
      <c r="C54" s="16" t="s">
        <v>58</v>
      </c>
      <c r="D54" s="44"/>
      <c r="E54" s="16"/>
      <c r="F54" s="44"/>
      <c r="G54" s="44"/>
      <c r="H54" s="16">
        <v>620</v>
      </c>
      <c r="I54" s="16"/>
      <c r="J54" s="534" t="s">
        <v>9165</v>
      </c>
    </row>
    <row r="55" spans="1:10" ht="23.25" customHeight="1">
      <c r="A55" s="65" t="s">
        <v>9278</v>
      </c>
      <c r="B55" s="16" t="s">
        <v>265</v>
      </c>
      <c r="C55" s="16" t="s">
        <v>58</v>
      </c>
      <c r="D55" s="44"/>
      <c r="E55" s="16"/>
      <c r="F55" s="44"/>
      <c r="G55" s="44"/>
      <c r="H55" s="16">
        <v>63</v>
      </c>
      <c r="I55" s="16"/>
      <c r="J55" s="534"/>
    </row>
    <row r="56" spans="1:10" ht="23.25" customHeight="1">
      <c r="A56" s="65" t="s">
        <v>9279</v>
      </c>
      <c r="B56" s="16" t="s">
        <v>265</v>
      </c>
      <c r="C56" s="16" t="s">
        <v>58</v>
      </c>
      <c r="D56" s="44"/>
      <c r="E56" s="16"/>
      <c r="F56" s="44"/>
      <c r="G56" s="44"/>
      <c r="H56" s="16">
        <v>590</v>
      </c>
      <c r="I56" s="16"/>
      <c r="J56" s="23" t="s">
        <v>9166</v>
      </c>
    </row>
    <row r="57" spans="1:10" ht="23.25" customHeight="1">
      <c r="A57" s="65" t="s">
        <v>9280</v>
      </c>
      <c r="B57" s="16" t="s">
        <v>265</v>
      </c>
      <c r="C57" s="16" t="s">
        <v>58</v>
      </c>
      <c r="D57" s="44"/>
      <c r="E57" s="16"/>
      <c r="F57" s="44"/>
      <c r="G57" s="44"/>
      <c r="H57" s="18">
        <v>2410</v>
      </c>
      <c r="I57" s="16"/>
      <c r="J57" s="23" t="s">
        <v>9167</v>
      </c>
    </row>
    <row r="58" spans="1:10" ht="23.25" customHeight="1">
      <c r="A58" s="65" t="s">
        <v>9281</v>
      </c>
      <c r="B58" s="16" t="s">
        <v>265</v>
      </c>
      <c r="C58" s="16" t="s">
        <v>58</v>
      </c>
      <c r="D58" s="44"/>
      <c r="E58" s="16"/>
      <c r="F58" s="44"/>
      <c r="G58" s="44"/>
      <c r="H58" s="49">
        <v>1110</v>
      </c>
      <c r="I58" s="16"/>
      <c r="J58" s="531" t="s">
        <v>9168</v>
      </c>
    </row>
    <row r="59" spans="1:10" ht="23.25" customHeight="1">
      <c r="A59" s="65" t="s">
        <v>9282</v>
      </c>
      <c r="B59" s="16" t="s">
        <v>265</v>
      </c>
      <c r="C59" s="16" t="s">
        <v>58</v>
      </c>
      <c r="D59" s="44"/>
      <c r="E59" s="16"/>
      <c r="F59" s="44"/>
      <c r="G59" s="44"/>
      <c r="H59" s="53">
        <v>290</v>
      </c>
      <c r="I59" s="16"/>
      <c r="J59" s="531"/>
    </row>
    <row r="60" spans="1:10" ht="23.25" customHeight="1">
      <c r="A60" s="70" t="s">
        <v>9260</v>
      </c>
      <c r="B60" s="16" t="s">
        <v>204</v>
      </c>
      <c r="C60" s="16" t="s">
        <v>82</v>
      </c>
      <c r="D60" s="44"/>
      <c r="E60" s="16"/>
      <c r="F60" s="44"/>
      <c r="G60" s="44"/>
      <c r="H60" s="16">
        <v>10200</v>
      </c>
      <c r="I60" s="16"/>
      <c r="J60" s="535" t="s">
        <v>9169</v>
      </c>
    </row>
    <row r="61" spans="1:10" ht="23.25" customHeight="1">
      <c r="A61" s="70" t="s">
        <v>9261</v>
      </c>
      <c r="B61" s="16" t="s">
        <v>204</v>
      </c>
      <c r="C61" s="16" t="s">
        <v>82</v>
      </c>
      <c r="D61" s="44"/>
      <c r="E61" s="16"/>
      <c r="F61" s="44"/>
      <c r="G61" s="44"/>
      <c r="H61" s="16">
        <v>6120</v>
      </c>
      <c r="I61" s="16"/>
      <c r="J61" s="535"/>
    </row>
    <row r="62" spans="1:10" ht="23.25" customHeight="1">
      <c r="A62" s="70" t="s">
        <v>9262</v>
      </c>
      <c r="B62" s="16" t="s">
        <v>204</v>
      </c>
      <c r="C62" s="16" t="s">
        <v>82</v>
      </c>
      <c r="D62" s="44"/>
      <c r="E62" s="16"/>
      <c r="F62" s="44"/>
      <c r="G62" s="44"/>
      <c r="H62" s="16">
        <v>24480</v>
      </c>
      <c r="I62" s="16"/>
      <c r="J62" s="63" t="s">
        <v>9170</v>
      </c>
    </row>
    <row r="63" spans="1:10" ht="23.25" customHeight="1">
      <c r="A63" s="70" t="s">
        <v>9263</v>
      </c>
      <c r="B63" s="16" t="s">
        <v>204</v>
      </c>
      <c r="C63" s="16" t="s">
        <v>82</v>
      </c>
      <c r="D63" s="44"/>
      <c r="E63" s="16"/>
      <c r="F63" s="44"/>
      <c r="G63" s="44"/>
      <c r="H63" s="16">
        <v>3264</v>
      </c>
      <c r="I63" s="16"/>
      <c r="J63" s="49" t="s">
        <v>9171</v>
      </c>
    </row>
    <row r="64" spans="1:10" ht="23.25" customHeight="1">
      <c r="A64" s="70" t="s">
        <v>9122</v>
      </c>
      <c r="B64" s="16" t="s">
        <v>288</v>
      </c>
      <c r="C64" s="16" t="s">
        <v>54</v>
      </c>
      <c r="D64" s="44"/>
      <c r="E64" s="16">
        <v>61731</v>
      </c>
      <c r="F64" s="44"/>
      <c r="G64" s="44"/>
      <c r="H64" s="23">
        <v>55</v>
      </c>
      <c r="I64" s="16"/>
      <c r="J64" s="536" t="s">
        <v>9172</v>
      </c>
    </row>
    <row r="65" spans="1:10" ht="23.25" customHeight="1">
      <c r="A65" s="70" t="s">
        <v>9123</v>
      </c>
      <c r="B65" s="16" t="s">
        <v>288</v>
      </c>
      <c r="C65" s="16" t="s">
        <v>54</v>
      </c>
      <c r="D65" s="44"/>
      <c r="E65" s="16">
        <v>61731</v>
      </c>
      <c r="F65" s="44"/>
      <c r="G65" s="44"/>
      <c r="H65" s="23">
        <v>16</v>
      </c>
      <c r="I65" s="16"/>
      <c r="J65" s="536"/>
    </row>
    <row r="66" spans="1:10" ht="23.25" customHeight="1">
      <c r="A66" s="70" t="s">
        <v>9124</v>
      </c>
      <c r="B66" s="16" t="s">
        <v>288</v>
      </c>
      <c r="C66" s="16" t="s">
        <v>54</v>
      </c>
      <c r="D66" s="44"/>
      <c r="E66" s="16">
        <v>60942</v>
      </c>
      <c r="F66" s="44"/>
      <c r="G66" s="44"/>
      <c r="H66" s="23">
        <v>5</v>
      </c>
      <c r="I66" s="16"/>
      <c r="J66" s="536"/>
    </row>
    <row r="67" spans="1:10" ht="23.25" customHeight="1">
      <c r="A67" s="70" t="s">
        <v>9124</v>
      </c>
      <c r="B67" s="16" t="s">
        <v>288</v>
      </c>
      <c r="C67" s="16" t="s">
        <v>54</v>
      </c>
      <c r="D67" s="44"/>
      <c r="E67" s="16">
        <v>61152</v>
      </c>
      <c r="F67" s="44"/>
      <c r="G67" s="44"/>
      <c r="H67" s="23">
        <v>5</v>
      </c>
      <c r="I67" s="16"/>
      <c r="J67" s="536"/>
    </row>
    <row r="68" spans="1:10" ht="23.25" customHeight="1">
      <c r="A68" s="70" t="s">
        <v>9124</v>
      </c>
      <c r="B68" s="16" t="s">
        <v>288</v>
      </c>
      <c r="C68" s="16" t="s">
        <v>54</v>
      </c>
      <c r="D68" s="44"/>
      <c r="E68" s="16">
        <v>61731</v>
      </c>
      <c r="F68" s="44"/>
      <c r="G68" s="44"/>
      <c r="H68" s="23">
        <v>3</v>
      </c>
      <c r="I68" s="16"/>
      <c r="J68" s="536"/>
    </row>
    <row r="69" spans="1:10" ht="23.25" customHeight="1">
      <c r="A69" s="65" t="s">
        <v>9283</v>
      </c>
      <c r="B69" s="16" t="s">
        <v>265</v>
      </c>
      <c r="C69" s="16" t="s">
        <v>58</v>
      </c>
      <c r="D69" s="44"/>
      <c r="E69" s="16"/>
      <c r="F69" s="44"/>
      <c r="G69" s="44"/>
      <c r="H69" s="55">
        <v>1010</v>
      </c>
      <c r="I69" s="16"/>
      <c r="J69" s="537" t="s">
        <v>9173</v>
      </c>
    </row>
    <row r="70" spans="1:10" ht="23.25" customHeight="1">
      <c r="A70" s="65" t="s">
        <v>9284</v>
      </c>
      <c r="B70" s="16" t="s">
        <v>265</v>
      </c>
      <c r="C70" s="16" t="s">
        <v>58</v>
      </c>
      <c r="D70" s="44"/>
      <c r="E70" s="16"/>
      <c r="F70" s="44"/>
      <c r="G70" s="44"/>
      <c r="H70" s="55">
        <v>1900</v>
      </c>
      <c r="I70" s="16"/>
      <c r="J70" s="537"/>
    </row>
    <row r="71" spans="1:10" ht="23.25" customHeight="1">
      <c r="A71" s="65" t="s">
        <v>9285</v>
      </c>
      <c r="B71" s="16" t="s">
        <v>265</v>
      </c>
      <c r="C71" s="16" t="s">
        <v>58</v>
      </c>
      <c r="D71" s="44"/>
      <c r="E71" s="16"/>
      <c r="F71" s="44"/>
      <c r="G71" s="44"/>
      <c r="H71" s="55">
        <v>550</v>
      </c>
      <c r="I71" s="16"/>
      <c r="J71" s="537" t="s">
        <v>9174</v>
      </c>
    </row>
    <row r="72" spans="1:10" ht="23.25" customHeight="1">
      <c r="A72" s="65" t="s">
        <v>9286</v>
      </c>
      <c r="B72" s="16" t="s">
        <v>265</v>
      </c>
      <c r="C72" s="16" t="s">
        <v>58</v>
      </c>
      <c r="D72" s="44"/>
      <c r="E72" s="16"/>
      <c r="F72" s="44"/>
      <c r="G72" s="44"/>
      <c r="H72" s="55">
        <v>850</v>
      </c>
      <c r="I72" s="16"/>
      <c r="J72" s="537"/>
    </row>
    <row r="73" spans="1:10" ht="23.25" customHeight="1">
      <c r="A73" s="65" t="s">
        <v>9287</v>
      </c>
      <c r="B73" s="16" t="s">
        <v>209</v>
      </c>
      <c r="C73" s="16" t="s">
        <v>163</v>
      </c>
      <c r="D73" s="44"/>
      <c r="E73" s="16"/>
      <c r="F73" s="44"/>
      <c r="G73" s="44"/>
      <c r="H73" s="55">
        <v>270</v>
      </c>
      <c r="I73" s="16"/>
      <c r="J73" s="537" t="s">
        <v>9175</v>
      </c>
    </row>
    <row r="74" spans="1:10" ht="23.25" customHeight="1">
      <c r="A74" s="65" t="s">
        <v>9288</v>
      </c>
      <c r="B74" s="16" t="s">
        <v>209</v>
      </c>
      <c r="C74" s="16" t="s">
        <v>163</v>
      </c>
      <c r="D74" s="44"/>
      <c r="E74" s="16"/>
      <c r="F74" s="44"/>
      <c r="G74" s="44"/>
      <c r="H74" s="55">
        <v>170</v>
      </c>
      <c r="I74" s="16"/>
      <c r="J74" s="537"/>
    </row>
    <row r="75" spans="1:10" ht="23.25" customHeight="1">
      <c r="A75" s="65" t="s">
        <v>9289</v>
      </c>
      <c r="B75" s="16" t="s">
        <v>209</v>
      </c>
      <c r="C75" s="16" t="s">
        <v>163</v>
      </c>
      <c r="D75" s="44"/>
      <c r="E75" s="16"/>
      <c r="F75" s="44"/>
      <c r="G75" s="44"/>
      <c r="H75" s="19">
        <v>130</v>
      </c>
      <c r="I75" s="16"/>
      <c r="J75" s="537"/>
    </row>
    <row r="76" spans="1:10" ht="23.25" customHeight="1">
      <c r="A76" s="65" t="s">
        <v>9290</v>
      </c>
      <c r="B76" s="16" t="s">
        <v>209</v>
      </c>
      <c r="C76" s="16" t="s">
        <v>163</v>
      </c>
      <c r="D76" s="44"/>
      <c r="E76" s="16"/>
      <c r="F76" s="44"/>
      <c r="G76" s="44"/>
      <c r="H76" s="55">
        <v>80</v>
      </c>
      <c r="I76" s="16"/>
      <c r="J76" s="537"/>
    </row>
    <row r="77" spans="1:10" ht="23.25" customHeight="1">
      <c r="A77" s="65" t="s">
        <v>9291</v>
      </c>
      <c r="B77" s="16" t="s">
        <v>209</v>
      </c>
      <c r="C77" s="16" t="s">
        <v>163</v>
      </c>
      <c r="D77" s="44"/>
      <c r="E77" s="16"/>
      <c r="F77" s="44"/>
      <c r="G77" s="44"/>
      <c r="H77" s="56">
        <v>970</v>
      </c>
      <c r="I77" s="16"/>
      <c r="J77" s="537" t="s">
        <v>9176</v>
      </c>
    </row>
    <row r="78" spans="1:10" ht="23.25" customHeight="1">
      <c r="A78" s="65" t="s">
        <v>9292</v>
      </c>
      <c r="B78" s="16" t="s">
        <v>209</v>
      </c>
      <c r="C78" s="16" t="s">
        <v>163</v>
      </c>
      <c r="D78" s="44"/>
      <c r="E78" s="16"/>
      <c r="F78" s="44"/>
      <c r="G78" s="44"/>
      <c r="H78" s="19">
        <v>970</v>
      </c>
      <c r="I78" s="16"/>
      <c r="J78" s="537"/>
    </row>
    <row r="79" spans="1:10" ht="23.25" customHeight="1">
      <c r="A79" s="65" t="s">
        <v>9293</v>
      </c>
      <c r="B79" s="16" t="s">
        <v>209</v>
      </c>
      <c r="C79" s="16" t="s">
        <v>163</v>
      </c>
      <c r="D79" s="44"/>
      <c r="E79" s="16"/>
      <c r="F79" s="44"/>
      <c r="G79" s="44"/>
      <c r="H79" s="55">
        <v>960</v>
      </c>
      <c r="I79" s="16"/>
      <c r="J79" s="537"/>
    </row>
    <row r="80" spans="1:10" ht="23.25" customHeight="1">
      <c r="A80" s="65" t="s">
        <v>9294</v>
      </c>
      <c r="B80" s="16" t="s">
        <v>265</v>
      </c>
      <c r="C80" s="16" t="s">
        <v>58</v>
      </c>
      <c r="D80" s="44"/>
      <c r="E80" s="16"/>
      <c r="F80" s="44"/>
      <c r="G80" s="44"/>
      <c r="H80" s="57">
        <v>950</v>
      </c>
      <c r="I80" s="16"/>
      <c r="J80" s="538" t="s">
        <v>9177</v>
      </c>
    </row>
    <row r="81" spans="1:10" ht="23.25" customHeight="1">
      <c r="A81" s="65" t="s">
        <v>9295</v>
      </c>
      <c r="B81" s="16" t="s">
        <v>265</v>
      </c>
      <c r="C81" s="16" t="s">
        <v>58</v>
      </c>
      <c r="D81" s="44"/>
      <c r="E81" s="16"/>
      <c r="F81" s="44"/>
      <c r="G81" s="44"/>
      <c r="H81" s="57">
        <v>80</v>
      </c>
      <c r="I81" s="16"/>
      <c r="J81" s="538"/>
    </row>
    <row r="82" spans="1:10" ht="23.25" customHeight="1">
      <c r="A82" s="65" t="s">
        <v>9296</v>
      </c>
      <c r="B82" s="16" t="s">
        <v>265</v>
      </c>
      <c r="C82" s="16" t="s">
        <v>58</v>
      </c>
      <c r="D82" s="44"/>
      <c r="E82" s="16"/>
      <c r="F82" s="44"/>
      <c r="G82" s="44"/>
      <c r="H82" s="57">
        <v>1520</v>
      </c>
      <c r="I82" s="16"/>
      <c r="J82" s="538"/>
    </row>
    <row r="83" spans="1:10" ht="30">
      <c r="A83" s="65" t="s">
        <v>9419</v>
      </c>
      <c r="B83" s="16" t="s">
        <v>265</v>
      </c>
      <c r="C83" s="16" t="s">
        <v>58</v>
      </c>
      <c r="D83" s="44"/>
      <c r="E83" s="16"/>
      <c r="F83" s="44"/>
      <c r="G83" s="44"/>
      <c r="H83" s="57">
        <v>1170</v>
      </c>
      <c r="I83" s="16"/>
      <c r="J83" s="538" t="s">
        <v>9178</v>
      </c>
    </row>
    <row r="84" spans="1:10" ht="30">
      <c r="A84" s="65" t="s">
        <v>9420</v>
      </c>
      <c r="B84" s="16" t="s">
        <v>265</v>
      </c>
      <c r="C84" s="16" t="s">
        <v>58</v>
      </c>
      <c r="D84" s="44"/>
      <c r="E84" s="16"/>
      <c r="F84" s="44"/>
      <c r="G84" s="44"/>
      <c r="H84" s="57">
        <v>1870</v>
      </c>
      <c r="I84" s="16"/>
      <c r="J84" s="538"/>
    </row>
    <row r="85" spans="1:10" ht="23.25" customHeight="1">
      <c r="A85" s="65" t="s">
        <v>9297</v>
      </c>
      <c r="B85" s="16" t="s">
        <v>265</v>
      </c>
      <c r="C85" s="16" t="s">
        <v>58</v>
      </c>
      <c r="D85" s="44"/>
      <c r="E85" s="16"/>
      <c r="F85" s="44"/>
      <c r="G85" s="44"/>
      <c r="H85" s="22">
        <v>12000</v>
      </c>
      <c r="I85" s="16"/>
      <c r="J85" s="64" t="s">
        <v>9179</v>
      </c>
    </row>
    <row r="86" spans="1:10" ht="23.25" customHeight="1">
      <c r="A86" s="65" t="s">
        <v>9298</v>
      </c>
      <c r="B86" s="16" t="s">
        <v>265</v>
      </c>
      <c r="C86" s="16" t="s">
        <v>58</v>
      </c>
      <c r="D86" s="44"/>
      <c r="E86" s="16"/>
      <c r="F86" s="44"/>
      <c r="G86" s="44"/>
      <c r="H86" s="22">
        <v>15000</v>
      </c>
      <c r="I86" s="16"/>
      <c r="J86" s="64" t="s">
        <v>9180</v>
      </c>
    </row>
    <row r="87" spans="1:10" ht="23.25" customHeight="1">
      <c r="A87" s="65" t="s">
        <v>9297</v>
      </c>
      <c r="B87" s="16" t="s">
        <v>265</v>
      </c>
      <c r="C87" s="16" t="s">
        <v>58</v>
      </c>
      <c r="D87" s="44"/>
      <c r="E87" s="16"/>
      <c r="F87" s="44"/>
      <c r="G87" s="44"/>
      <c r="H87" s="22">
        <v>650</v>
      </c>
      <c r="I87" s="16"/>
      <c r="J87" s="538" t="s">
        <v>9181</v>
      </c>
    </row>
    <row r="88" spans="1:10" ht="23.25" customHeight="1">
      <c r="A88" s="65" t="s">
        <v>9298</v>
      </c>
      <c r="B88" s="16" t="s">
        <v>265</v>
      </c>
      <c r="C88" s="16" t="s">
        <v>58</v>
      </c>
      <c r="D88" s="44"/>
      <c r="E88" s="16"/>
      <c r="F88" s="44"/>
      <c r="G88" s="44"/>
      <c r="H88" s="22">
        <v>1650</v>
      </c>
      <c r="I88" s="16"/>
      <c r="J88" s="538"/>
    </row>
    <row r="89" spans="1:10" ht="23.25" customHeight="1">
      <c r="A89" s="65" t="s">
        <v>9299</v>
      </c>
      <c r="B89" s="16" t="s">
        <v>265</v>
      </c>
      <c r="C89" s="16" t="s">
        <v>58</v>
      </c>
      <c r="D89" s="44"/>
      <c r="E89" s="16"/>
      <c r="F89" s="44"/>
      <c r="G89" s="44"/>
      <c r="H89" s="22">
        <v>6000</v>
      </c>
      <c r="I89" s="16"/>
      <c r="J89" s="64" t="s">
        <v>9182</v>
      </c>
    </row>
    <row r="90" spans="1:10" ht="23.25" customHeight="1">
      <c r="A90" s="65" t="s">
        <v>9300</v>
      </c>
      <c r="B90" s="16" t="s">
        <v>265</v>
      </c>
      <c r="C90" s="16" t="s">
        <v>58</v>
      </c>
      <c r="D90" s="44"/>
      <c r="E90" s="16"/>
      <c r="F90" s="44"/>
      <c r="G90" s="44"/>
      <c r="H90" s="22">
        <v>12000</v>
      </c>
      <c r="I90" s="16"/>
      <c r="J90" s="64" t="s">
        <v>9183</v>
      </c>
    </row>
    <row r="91" spans="1:10" ht="23.25" customHeight="1">
      <c r="A91" s="65" t="s">
        <v>9299</v>
      </c>
      <c r="B91" s="16" t="s">
        <v>265</v>
      </c>
      <c r="C91" s="16" t="s">
        <v>58</v>
      </c>
      <c r="D91" s="44"/>
      <c r="E91" s="16"/>
      <c r="F91" s="44"/>
      <c r="G91" s="44"/>
      <c r="H91" s="22">
        <v>970</v>
      </c>
      <c r="I91" s="16"/>
      <c r="J91" s="538" t="s">
        <v>9184</v>
      </c>
    </row>
    <row r="92" spans="1:10" ht="23.25" customHeight="1">
      <c r="A92" s="65" t="s">
        <v>9300</v>
      </c>
      <c r="B92" s="16" t="s">
        <v>265</v>
      </c>
      <c r="C92" s="16" t="s">
        <v>58</v>
      </c>
      <c r="D92" s="44"/>
      <c r="E92" s="16"/>
      <c r="F92" s="44"/>
      <c r="G92" s="44"/>
      <c r="H92" s="22">
        <v>1000</v>
      </c>
      <c r="I92" s="16"/>
      <c r="J92" s="538"/>
    </row>
    <row r="93" spans="1:10" ht="23.25" customHeight="1">
      <c r="A93" s="65" t="s">
        <v>9301</v>
      </c>
      <c r="B93" s="16" t="s">
        <v>265</v>
      </c>
      <c r="C93" s="16" t="s">
        <v>58</v>
      </c>
      <c r="D93" s="44"/>
      <c r="E93" s="16"/>
      <c r="F93" s="44"/>
      <c r="G93" s="44"/>
      <c r="H93" s="57">
        <v>950</v>
      </c>
      <c r="I93" s="16"/>
      <c r="J93" s="538" t="s">
        <v>9185</v>
      </c>
    </row>
    <row r="94" spans="1:10" ht="23.25" customHeight="1">
      <c r="A94" s="65" t="s">
        <v>9302</v>
      </c>
      <c r="B94" s="16" t="s">
        <v>265</v>
      </c>
      <c r="C94" s="16" t="s">
        <v>58</v>
      </c>
      <c r="D94" s="44"/>
      <c r="E94" s="16"/>
      <c r="F94" s="44"/>
      <c r="G94" s="44"/>
      <c r="H94" s="22">
        <v>1550</v>
      </c>
      <c r="I94" s="16"/>
      <c r="J94" s="538"/>
    </row>
    <row r="95" spans="1:10" ht="23.25" customHeight="1">
      <c r="A95" s="65" t="s">
        <v>9303</v>
      </c>
      <c r="B95" s="16" t="s">
        <v>265</v>
      </c>
      <c r="C95" s="16" t="s">
        <v>58</v>
      </c>
      <c r="D95" s="44"/>
      <c r="E95" s="16"/>
      <c r="F95" s="44"/>
      <c r="G95" s="44"/>
      <c r="H95" s="57">
        <v>80</v>
      </c>
      <c r="I95" s="16"/>
      <c r="J95" s="538"/>
    </row>
    <row r="96" spans="1:10" ht="30">
      <c r="A96" s="65" t="s">
        <v>9421</v>
      </c>
      <c r="B96" s="16" t="s">
        <v>265</v>
      </c>
      <c r="C96" s="16" t="s">
        <v>58</v>
      </c>
      <c r="D96" s="44"/>
      <c r="E96" s="16"/>
      <c r="F96" s="44"/>
      <c r="G96" s="44"/>
      <c r="H96" s="57">
        <v>1500</v>
      </c>
      <c r="I96" s="16"/>
      <c r="J96" s="538" t="s">
        <v>9186</v>
      </c>
    </row>
    <row r="97" spans="1:10" ht="30">
      <c r="A97" s="65" t="s">
        <v>9422</v>
      </c>
      <c r="B97" s="16" t="s">
        <v>265</v>
      </c>
      <c r="C97" s="16" t="s">
        <v>58</v>
      </c>
      <c r="D97" s="44"/>
      <c r="E97" s="16"/>
      <c r="F97" s="44"/>
      <c r="G97" s="44"/>
      <c r="H97" s="57">
        <v>2350</v>
      </c>
      <c r="I97" s="16"/>
      <c r="J97" s="538"/>
    </row>
    <row r="98" spans="1:10" ht="23.25" customHeight="1">
      <c r="A98" s="70" t="s">
        <v>9268</v>
      </c>
      <c r="B98" s="16" t="s">
        <v>209</v>
      </c>
      <c r="C98" s="16" t="s">
        <v>163</v>
      </c>
      <c r="D98" s="44"/>
      <c r="E98" s="16"/>
      <c r="F98" s="44"/>
      <c r="G98" s="44"/>
      <c r="H98" s="57">
        <v>840</v>
      </c>
      <c r="I98" s="16"/>
      <c r="J98" s="538" t="s">
        <v>9187</v>
      </c>
    </row>
    <row r="99" spans="1:10" ht="23.25" customHeight="1">
      <c r="A99" s="70" t="s">
        <v>9267</v>
      </c>
      <c r="B99" s="16" t="s">
        <v>209</v>
      </c>
      <c r="C99" s="16" t="s">
        <v>163</v>
      </c>
      <c r="D99" s="44"/>
      <c r="E99" s="16"/>
      <c r="F99" s="44"/>
      <c r="G99" s="44"/>
      <c r="H99" s="57">
        <v>840</v>
      </c>
      <c r="I99" s="16"/>
      <c r="J99" s="538"/>
    </row>
    <row r="100" spans="1:10" ht="23.25" customHeight="1">
      <c r="A100" s="70" t="s">
        <v>9266</v>
      </c>
      <c r="B100" s="16" t="s">
        <v>209</v>
      </c>
      <c r="C100" s="16" t="s">
        <v>163</v>
      </c>
      <c r="D100" s="44"/>
      <c r="E100" s="16"/>
      <c r="F100" s="44"/>
      <c r="G100" s="44"/>
      <c r="H100" s="57">
        <v>830</v>
      </c>
      <c r="I100" s="16"/>
      <c r="J100" s="538"/>
    </row>
    <row r="101" spans="1:10" ht="23.25" customHeight="1">
      <c r="A101" s="70" t="s">
        <v>9265</v>
      </c>
      <c r="B101" s="16" t="s">
        <v>209</v>
      </c>
      <c r="C101" s="16" t="s">
        <v>163</v>
      </c>
      <c r="D101" s="44"/>
      <c r="E101" s="16"/>
      <c r="F101" s="44"/>
      <c r="G101" s="44"/>
      <c r="H101" s="57">
        <v>1000</v>
      </c>
      <c r="I101" s="16"/>
      <c r="J101" s="64" t="s">
        <v>9188</v>
      </c>
    </row>
    <row r="102" spans="1:10" ht="23.25" customHeight="1">
      <c r="A102" s="70" t="s">
        <v>9264</v>
      </c>
      <c r="B102" s="16" t="s">
        <v>209</v>
      </c>
      <c r="C102" s="16" t="s">
        <v>163</v>
      </c>
      <c r="D102" s="44"/>
      <c r="E102" s="16"/>
      <c r="F102" s="44"/>
      <c r="G102" s="44"/>
      <c r="H102" s="57">
        <v>780</v>
      </c>
      <c r="I102" s="16"/>
      <c r="J102" s="64" t="s">
        <v>9189</v>
      </c>
    </row>
    <row r="103" spans="1:10" ht="23.25" customHeight="1">
      <c r="A103" s="70" t="s">
        <v>9246</v>
      </c>
      <c r="B103" s="16" t="s">
        <v>288</v>
      </c>
      <c r="C103" s="16" t="s">
        <v>54</v>
      </c>
      <c r="D103" s="44"/>
      <c r="E103" s="16" t="s">
        <v>8960</v>
      </c>
      <c r="F103" s="44"/>
      <c r="G103" s="44"/>
      <c r="H103" s="50">
        <v>8</v>
      </c>
      <c r="I103" s="16"/>
      <c r="J103" s="539" t="s">
        <v>9190</v>
      </c>
    </row>
    <row r="104" spans="1:10" ht="23.25" customHeight="1">
      <c r="A104" s="70" t="s">
        <v>9247</v>
      </c>
      <c r="B104" s="16" t="s">
        <v>288</v>
      </c>
      <c r="C104" s="16" t="s">
        <v>54</v>
      </c>
      <c r="D104" s="44"/>
      <c r="E104" s="16">
        <v>375</v>
      </c>
      <c r="F104" s="44"/>
      <c r="G104" s="44"/>
      <c r="H104" s="19">
        <v>16</v>
      </c>
      <c r="I104" s="16"/>
      <c r="J104" s="539"/>
    </row>
    <row r="105" spans="1:10" ht="23.25" customHeight="1">
      <c r="A105" s="70" t="s">
        <v>9247</v>
      </c>
      <c r="B105" s="16" t="s">
        <v>288</v>
      </c>
      <c r="C105" s="16" t="s">
        <v>54</v>
      </c>
      <c r="D105" s="44"/>
      <c r="E105" s="16">
        <v>465</v>
      </c>
      <c r="F105" s="44"/>
      <c r="G105" s="44"/>
      <c r="H105" s="19">
        <v>14</v>
      </c>
      <c r="I105" s="16"/>
      <c r="J105" s="539"/>
    </row>
    <row r="106" spans="1:10" ht="23.25" customHeight="1">
      <c r="A106" s="70" t="s">
        <v>9247</v>
      </c>
      <c r="B106" s="16" t="s">
        <v>288</v>
      </c>
      <c r="C106" s="16" t="s">
        <v>54</v>
      </c>
      <c r="D106" s="44"/>
      <c r="E106" s="16">
        <v>489</v>
      </c>
      <c r="F106" s="44"/>
      <c r="G106" s="44"/>
      <c r="H106" s="19">
        <v>2</v>
      </c>
      <c r="I106" s="16"/>
      <c r="J106" s="539"/>
    </row>
    <row r="107" spans="1:10" ht="23.25" customHeight="1">
      <c r="A107" s="70" t="s">
        <v>9247</v>
      </c>
      <c r="B107" s="16" t="s">
        <v>288</v>
      </c>
      <c r="C107" s="16" t="s">
        <v>54</v>
      </c>
      <c r="D107" s="44"/>
      <c r="E107" s="16">
        <v>492</v>
      </c>
      <c r="F107" s="44"/>
      <c r="G107" s="44"/>
      <c r="H107" s="19">
        <v>8</v>
      </c>
      <c r="I107" s="16"/>
      <c r="J107" s="539"/>
    </row>
    <row r="108" spans="1:10" ht="23.25" customHeight="1">
      <c r="A108" s="70" t="s">
        <v>9244</v>
      </c>
      <c r="B108" s="16" t="s">
        <v>288</v>
      </c>
      <c r="C108" s="16" t="s">
        <v>54</v>
      </c>
      <c r="D108" s="44"/>
      <c r="E108" s="16">
        <v>251</v>
      </c>
      <c r="F108" s="44"/>
      <c r="G108" s="44"/>
      <c r="H108" s="19">
        <v>47</v>
      </c>
      <c r="I108" s="16"/>
      <c r="J108" s="17" t="s">
        <v>9191</v>
      </c>
    </row>
    <row r="109" spans="1:10" ht="23.25" customHeight="1">
      <c r="A109" s="70" t="s">
        <v>9244</v>
      </c>
      <c r="B109" s="16" t="s">
        <v>288</v>
      </c>
      <c r="C109" s="16" t="s">
        <v>54</v>
      </c>
      <c r="D109" s="44"/>
      <c r="E109" s="16">
        <v>343</v>
      </c>
      <c r="F109" s="44"/>
      <c r="G109" s="44"/>
      <c r="H109" s="19">
        <v>50</v>
      </c>
      <c r="I109" s="16"/>
      <c r="J109" s="17" t="s">
        <v>9192</v>
      </c>
    </row>
    <row r="110" spans="1:10" ht="23.25" customHeight="1">
      <c r="A110" s="70" t="s">
        <v>9244</v>
      </c>
      <c r="B110" s="16" t="s">
        <v>288</v>
      </c>
      <c r="C110" s="16" t="s">
        <v>54</v>
      </c>
      <c r="D110" s="44"/>
      <c r="E110" s="16">
        <v>343</v>
      </c>
      <c r="F110" s="44"/>
      <c r="G110" s="44"/>
      <c r="H110" s="19">
        <v>7</v>
      </c>
      <c r="I110" s="16"/>
      <c r="J110" s="539" t="s">
        <v>9193</v>
      </c>
    </row>
    <row r="111" spans="1:10" ht="23.25" customHeight="1">
      <c r="A111" s="70" t="s">
        <v>9248</v>
      </c>
      <c r="B111" s="16" t="s">
        <v>288</v>
      </c>
      <c r="C111" s="16" t="s">
        <v>54</v>
      </c>
      <c r="D111" s="44"/>
      <c r="E111" s="16">
        <v>334</v>
      </c>
      <c r="F111" s="44"/>
      <c r="G111" s="44"/>
      <c r="H111" s="19">
        <v>6</v>
      </c>
      <c r="I111" s="16"/>
      <c r="J111" s="539"/>
    </row>
    <row r="112" spans="1:10" ht="23.25" customHeight="1">
      <c r="A112" s="70" t="s">
        <v>9244</v>
      </c>
      <c r="B112" s="16" t="s">
        <v>288</v>
      </c>
      <c r="C112" s="16" t="s">
        <v>54</v>
      </c>
      <c r="D112" s="44"/>
      <c r="E112" s="16">
        <v>326</v>
      </c>
      <c r="F112" s="44"/>
      <c r="G112" s="44"/>
      <c r="H112" s="19">
        <v>33</v>
      </c>
      <c r="I112" s="16"/>
      <c r="J112" s="539"/>
    </row>
    <row r="113" spans="1:10" ht="23.25" customHeight="1">
      <c r="A113" s="70" t="s">
        <v>9249</v>
      </c>
      <c r="B113" s="16" t="s">
        <v>288</v>
      </c>
      <c r="C113" s="16" t="s">
        <v>54</v>
      </c>
      <c r="D113" s="44"/>
      <c r="E113" s="16">
        <v>334</v>
      </c>
      <c r="F113" s="44"/>
      <c r="G113" s="44"/>
      <c r="H113" s="19">
        <v>72</v>
      </c>
      <c r="I113" s="16"/>
      <c r="J113" s="17" t="s">
        <v>9194</v>
      </c>
    </row>
    <row r="114" spans="1:10" ht="23.25" customHeight="1">
      <c r="A114" s="70" t="s">
        <v>9249</v>
      </c>
      <c r="B114" s="16" t="s">
        <v>288</v>
      </c>
      <c r="C114" s="16" t="s">
        <v>54</v>
      </c>
      <c r="D114" s="44"/>
      <c r="E114" s="16">
        <v>334</v>
      </c>
      <c r="F114" s="44"/>
      <c r="G114" s="44"/>
      <c r="H114" s="19">
        <v>28</v>
      </c>
      <c r="I114" s="16"/>
      <c r="J114" s="539" t="s">
        <v>9195</v>
      </c>
    </row>
    <row r="115" spans="1:10" ht="23.25" customHeight="1">
      <c r="A115" s="70" t="s">
        <v>9249</v>
      </c>
      <c r="B115" s="16" t="s">
        <v>288</v>
      </c>
      <c r="C115" s="16" t="s">
        <v>54</v>
      </c>
      <c r="D115" s="44"/>
      <c r="E115" s="16">
        <v>365</v>
      </c>
      <c r="F115" s="44"/>
      <c r="G115" s="44"/>
      <c r="H115" s="19">
        <v>5</v>
      </c>
      <c r="I115" s="16"/>
      <c r="J115" s="539"/>
    </row>
    <row r="116" spans="1:10" ht="23.25" customHeight="1">
      <c r="A116" s="70" t="s">
        <v>9249</v>
      </c>
      <c r="B116" s="16" t="s">
        <v>288</v>
      </c>
      <c r="C116" s="16" t="s">
        <v>54</v>
      </c>
      <c r="D116" s="44"/>
      <c r="E116" s="16">
        <v>465</v>
      </c>
      <c r="F116" s="44"/>
      <c r="G116" s="44"/>
      <c r="H116" s="19">
        <v>26</v>
      </c>
      <c r="I116" s="16"/>
      <c r="J116" s="539" t="s">
        <v>9196</v>
      </c>
    </row>
    <row r="117" spans="1:10" ht="23.25" customHeight="1">
      <c r="A117" s="70" t="s">
        <v>9249</v>
      </c>
      <c r="B117" s="16" t="s">
        <v>288</v>
      </c>
      <c r="C117" s="16" t="s">
        <v>54</v>
      </c>
      <c r="D117" s="44"/>
      <c r="E117" s="16">
        <v>466</v>
      </c>
      <c r="F117" s="44"/>
      <c r="G117" s="44"/>
      <c r="H117" s="19">
        <v>3</v>
      </c>
      <c r="I117" s="16"/>
      <c r="J117" s="539"/>
    </row>
    <row r="118" spans="1:10" ht="23.25" customHeight="1">
      <c r="A118" s="70" t="s">
        <v>9249</v>
      </c>
      <c r="B118" s="16" t="s">
        <v>288</v>
      </c>
      <c r="C118" s="16" t="s">
        <v>54</v>
      </c>
      <c r="D118" s="44"/>
      <c r="E118" s="16">
        <v>481</v>
      </c>
      <c r="F118" s="44"/>
      <c r="G118" s="44"/>
      <c r="H118" s="50">
        <v>15</v>
      </c>
      <c r="I118" s="16"/>
      <c r="J118" s="539"/>
    </row>
    <row r="119" spans="1:10" ht="23.25" customHeight="1">
      <c r="A119" s="70" t="s">
        <v>9250</v>
      </c>
      <c r="B119" s="16" t="s">
        <v>288</v>
      </c>
      <c r="C119" s="16" t="s">
        <v>54</v>
      </c>
      <c r="D119" s="44"/>
      <c r="E119" s="16">
        <v>494</v>
      </c>
      <c r="F119" s="44"/>
      <c r="G119" s="44"/>
      <c r="H119" s="17">
        <v>8</v>
      </c>
      <c r="I119" s="16"/>
      <c r="J119" s="539" t="s">
        <v>9197</v>
      </c>
    </row>
    <row r="120" spans="1:10" ht="23.25" customHeight="1">
      <c r="A120" s="70" t="s">
        <v>9251</v>
      </c>
      <c r="B120" s="16" t="s">
        <v>288</v>
      </c>
      <c r="C120" s="16" t="s">
        <v>54</v>
      </c>
      <c r="D120" s="44"/>
      <c r="E120" s="16">
        <v>494</v>
      </c>
      <c r="F120" s="44"/>
      <c r="G120" s="44"/>
      <c r="H120" s="17">
        <v>3</v>
      </c>
      <c r="I120" s="16"/>
      <c r="J120" s="539"/>
    </row>
    <row r="121" spans="1:10" ht="23.25" customHeight="1">
      <c r="A121" s="70" t="s">
        <v>9252</v>
      </c>
      <c r="B121" s="16" t="s">
        <v>288</v>
      </c>
      <c r="C121" s="16" t="s">
        <v>54</v>
      </c>
      <c r="D121" s="44"/>
      <c r="E121" s="16">
        <v>486</v>
      </c>
      <c r="F121" s="44"/>
      <c r="G121" s="44"/>
      <c r="H121" s="17">
        <v>16</v>
      </c>
      <c r="I121" s="16"/>
      <c r="J121" s="539"/>
    </row>
    <row r="122" spans="1:10" ht="23.25" customHeight="1">
      <c r="A122" s="70" t="s">
        <v>9253</v>
      </c>
      <c r="B122" s="16" t="s">
        <v>288</v>
      </c>
      <c r="C122" s="16" t="s">
        <v>54</v>
      </c>
      <c r="D122" s="44"/>
      <c r="E122" s="16">
        <v>449</v>
      </c>
      <c r="F122" s="44"/>
      <c r="G122" s="44"/>
      <c r="H122" s="17">
        <v>6</v>
      </c>
      <c r="I122" s="16"/>
      <c r="J122" s="539"/>
    </row>
    <row r="123" spans="1:10" ht="23.25" customHeight="1">
      <c r="A123" s="70" t="s">
        <v>9254</v>
      </c>
      <c r="B123" s="16" t="s">
        <v>288</v>
      </c>
      <c r="C123" s="16" t="s">
        <v>54</v>
      </c>
      <c r="D123" s="44"/>
      <c r="E123" s="16" t="s">
        <v>9051</v>
      </c>
      <c r="F123" s="44"/>
      <c r="G123" s="44"/>
      <c r="H123" s="17">
        <v>8</v>
      </c>
      <c r="I123" s="16"/>
      <c r="J123" s="539"/>
    </row>
    <row r="124" spans="1:10" ht="23.25" customHeight="1">
      <c r="A124" s="70" t="s">
        <v>9246</v>
      </c>
      <c r="B124" s="16" t="s">
        <v>288</v>
      </c>
      <c r="C124" s="16" t="s">
        <v>54</v>
      </c>
      <c r="D124" s="44"/>
      <c r="E124" s="16">
        <v>342</v>
      </c>
      <c r="F124" s="44"/>
      <c r="G124" s="44"/>
      <c r="H124" s="50">
        <v>17</v>
      </c>
      <c r="I124" s="16"/>
      <c r="J124" s="17" t="s">
        <v>9198</v>
      </c>
    </row>
    <row r="125" spans="1:10" ht="23.25" customHeight="1">
      <c r="A125" s="70" t="s">
        <v>9247</v>
      </c>
      <c r="B125" s="16" t="s">
        <v>288</v>
      </c>
      <c r="C125" s="16" t="s">
        <v>54</v>
      </c>
      <c r="D125" s="44"/>
      <c r="E125" s="16" t="s">
        <v>8960</v>
      </c>
      <c r="F125" s="44"/>
      <c r="G125" s="44"/>
      <c r="H125" s="19">
        <v>21</v>
      </c>
      <c r="I125" s="16"/>
      <c r="J125" s="17" t="s">
        <v>9199</v>
      </c>
    </row>
    <row r="126" spans="1:10" ht="23.25" customHeight="1">
      <c r="A126" s="70" t="s">
        <v>9244</v>
      </c>
      <c r="B126" s="16" t="s">
        <v>288</v>
      </c>
      <c r="C126" s="16" t="s">
        <v>54</v>
      </c>
      <c r="D126" s="44"/>
      <c r="E126" s="16">
        <v>1003</v>
      </c>
      <c r="F126" s="44"/>
      <c r="G126" s="44"/>
      <c r="H126" s="19">
        <v>29</v>
      </c>
      <c r="I126" s="16"/>
      <c r="J126" s="539" t="s">
        <v>9200</v>
      </c>
    </row>
    <row r="127" spans="1:10" ht="23.25" customHeight="1">
      <c r="A127" s="70" t="s">
        <v>9244</v>
      </c>
      <c r="B127" s="16" t="s">
        <v>288</v>
      </c>
      <c r="C127" s="16" t="s">
        <v>54</v>
      </c>
      <c r="D127" s="44"/>
      <c r="E127" s="16">
        <v>375</v>
      </c>
      <c r="F127" s="44"/>
      <c r="G127" s="44"/>
      <c r="H127" s="19">
        <v>21</v>
      </c>
      <c r="I127" s="16"/>
      <c r="J127" s="539"/>
    </row>
    <row r="128" spans="1:10" ht="23.25" customHeight="1">
      <c r="A128" s="70" t="s">
        <v>9244</v>
      </c>
      <c r="B128" s="16" t="s">
        <v>288</v>
      </c>
      <c r="C128" s="16" t="s">
        <v>54</v>
      </c>
      <c r="D128" s="44"/>
      <c r="E128" s="16">
        <v>229</v>
      </c>
      <c r="F128" s="44"/>
      <c r="G128" s="44"/>
      <c r="H128" s="19">
        <v>10</v>
      </c>
      <c r="I128" s="16"/>
      <c r="J128" s="539" t="s">
        <v>9201</v>
      </c>
    </row>
    <row r="129" spans="1:10" ht="23.25" customHeight="1">
      <c r="A129" s="70" t="s">
        <v>9244</v>
      </c>
      <c r="B129" s="16" t="s">
        <v>288</v>
      </c>
      <c r="C129" s="16" t="s">
        <v>54</v>
      </c>
      <c r="D129" s="44"/>
      <c r="E129" s="16">
        <v>402</v>
      </c>
      <c r="F129" s="44"/>
      <c r="G129" s="44"/>
      <c r="H129" s="23">
        <v>7</v>
      </c>
      <c r="I129" s="16"/>
      <c r="J129" s="539"/>
    </row>
    <row r="130" spans="1:10" ht="23.25" customHeight="1">
      <c r="A130" s="70" t="s">
        <v>9124</v>
      </c>
      <c r="B130" s="16" t="s">
        <v>288</v>
      </c>
      <c r="C130" s="16" t="s">
        <v>54</v>
      </c>
      <c r="D130" s="44"/>
      <c r="E130" s="16" t="s">
        <v>4085</v>
      </c>
      <c r="F130" s="44"/>
      <c r="G130" s="44"/>
      <c r="H130" s="50">
        <v>6</v>
      </c>
      <c r="I130" s="16"/>
      <c r="J130" s="539" t="s">
        <v>9202</v>
      </c>
    </row>
    <row r="131" spans="1:10" ht="23.25" customHeight="1">
      <c r="A131" s="70" t="s">
        <v>9255</v>
      </c>
      <c r="B131" s="16" t="s">
        <v>288</v>
      </c>
      <c r="C131" s="16" t="s">
        <v>54</v>
      </c>
      <c r="D131" s="44"/>
      <c r="E131" s="16">
        <v>105</v>
      </c>
      <c r="F131" s="44"/>
      <c r="G131" s="44"/>
      <c r="H131" s="17">
        <v>14</v>
      </c>
      <c r="I131" s="16"/>
      <c r="J131" s="539"/>
    </row>
    <row r="132" spans="1:10" ht="23.25" customHeight="1">
      <c r="A132" s="70" t="s">
        <v>9255</v>
      </c>
      <c r="B132" s="16" t="s">
        <v>288</v>
      </c>
      <c r="C132" s="16" t="s">
        <v>54</v>
      </c>
      <c r="D132" s="44"/>
      <c r="E132" s="16" t="s">
        <v>4085</v>
      </c>
      <c r="F132" s="44"/>
      <c r="G132" s="44"/>
      <c r="H132" s="17">
        <v>14</v>
      </c>
      <c r="I132" s="16"/>
      <c r="J132" s="539"/>
    </row>
    <row r="133" spans="1:10" ht="23.25" customHeight="1">
      <c r="A133" s="70" t="s">
        <v>9249</v>
      </c>
      <c r="B133" s="16" t="s">
        <v>288</v>
      </c>
      <c r="C133" s="16" t="s">
        <v>54</v>
      </c>
      <c r="D133" s="44"/>
      <c r="E133" s="16">
        <v>465</v>
      </c>
      <c r="F133" s="44"/>
      <c r="G133" s="44"/>
      <c r="H133" s="58">
        <v>9</v>
      </c>
      <c r="I133" s="16"/>
      <c r="J133" s="17" t="s">
        <v>9203</v>
      </c>
    </row>
    <row r="134" spans="1:10" ht="23.25" customHeight="1">
      <c r="A134" s="70" t="s">
        <v>9253</v>
      </c>
      <c r="B134" s="16" t="s">
        <v>288</v>
      </c>
      <c r="C134" s="16" t="s">
        <v>54</v>
      </c>
      <c r="D134" s="44"/>
      <c r="E134" s="16">
        <v>449</v>
      </c>
      <c r="F134" s="44"/>
      <c r="G134" s="44"/>
      <c r="H134" s="17">
        <v>2</v>
      </c>
      <c r="I134" s="16"/>
      <c r="J134" s="539" t="s">
        <v>9204</v>
      </c>
    </row>
    <row r="135" spans="1:10" ht="23.25" customHeight="1">
      <c r="A135" s="70" t="s">
        <v>9124</v>
      </c>
      <c r="B135" s="16" t="s">
        <v>288</v>
      </c>
      <c r="C135" s="16" t="s">
        <v>54</v>
      </c>
      <c r="D135" s="44"/>
      <c r="E135" s="16" t="s">
        <v>9051</v>
      </c>
      <c r="F135" s="44"/>
      <c r="G135" s="44"/>
      <c r="H135" s="17">
        <v>3</v>
      </c>
      <c r="I135" s="16"/>
      <c r="J135" s="539"/>
    </row>
    <row r="136" spans="1:10" ht="23.25" customHeight="1">
      <c r="A136" s="70" t="s">
        <v>9255</v>
      </c>
      <c r="B136" s="16" t="s">
        <v>288</v>
      </c>
      <c r="C136" s="16" t="s">
        <v>54</v>
      </c>
      <c r="D136" s="44"/>
      <c r="E136" s="16">
        <v>105</v>
      </c>
      <c r="F136" s="44"/>
      <c r="G136" s="44"/>
      <c r="H136" s="17">
        <v>2</v>
      </c>
      <c r="I136" s="16"/>
      <c r="J136" s="539"/>
    </row>
    <row r="137" spans="1:10" ht="23.25" customHeight="1">
      <c r="A137" s="70" t="s">
        <v>9255</v>
      </c>
      <c r="B137" s="16" t="s">
        <v>288</v>
      </c>
      <c r="C137" s="16" t="s">
        <v>54</v>
      </c>
      <c r="D137" s="44"/>
      <c r="E137" s="16" t="s">
        <v>4085</v>
      </c>
      <c r="F137" s="44"/>
      <c r="G137" s="44"/>
      <c r="H137" s="17">
        <v>1</v>
      </c>
      <c r="I137" s="16"/>
      <c r="J137" s="539"/>
    </row>
    <row r="138" spans="1:10" ht="23.25" customHeight="1">
      <c r="A138" s="70" t="s">
        <v>9256</v>
      </c>
      <c r="B138" s="16" t="s">
        <v>288</v>
      </c>
      <c r="C138" s="16" t="s">
        <v>54</v>
      </c>
      <c r="D138" s="44"/>
      <c r="E138" s="16">
        <v>329</v>
      </c>
      <c r="F138" s="44"/>
      <c r="G138" s="44"/>
      <c r="H138" s="19">
        <v>33</v>
      </c>
      <c r="I138" s="16"/>
      <c r="J138" s="539" t="s">
        <v>9205</v>
      </c>
    </row>
    <row r="139" spans="1:10" ht="23.25" customHeight="1">
      <c r="A139" s="70" t="s">
        <v>9249</v>
      </c>
      <c r="B139" s="16" t="s">
        <v>288</v>
      </c>
      <c r="C139" s="16" t="s">
        <v>54</v>
      </c>
      <c r="D139" s="44"/>
      <c r="E139" s="16">
        <v>328</v>
      </c>
      <c r="F139" s="44"/>
      <c r="G139" s="44"/>
      <c r="H139" s="19">
        <v>26</v>
      </c>
      <c r="I139" s="16"/>
      <c r="J139" s="539"/>
    </row>
    <row r="140" spans="1:10" ht="23.25" customHeight="1">
      <c r="A140" s="70" t="s">
        <v>9249</v>
      </c>
      <c r="B140" s="16" t="s">
        <v>288</v>
      </c>
      <c r="C140" s="16" t="s">
        <v>54</v>
      </c>
      <c r="D140" s="44"/>
      <c r="E140" s="16">
        <v>174</v>
      </c>
      <c r="F140" s="44"/>
      <c r="G140" s="44"/>
      <c r="H140" s="50">
        <v>10</v>
      </c>
      <c r="I140" s="16"/>
      <c r="J140" s="539" t="s">
        <v>9206</v>
      </c>
    </row>
    <row r="141" spans="1:10" ht="23.25" customHeight="1">
      <c r="A141" s="70" t="s">
        <v>9249</v>
      </c>
      <c r="B141" s="16" t="s">
        <v>288</v>
      </c>
      <c r="C141" s="16" t="s">
        <v>54</v>
      </c>
      <c r="D141" s="44"/>
      <c r="E141" s="16">
        <v>375</v>
      </c>
      <c r="F141" s="44"/>
      <c r="G141" s="44"/>
      <c r="H141" s="19">
        <v>22</v>
      </c>
      <c r="I141" s="16"/>
      <c r="J141" s="539"/>
    </row>
    <row r="142" spans="1:10" ht="23.25" customHeight="1">
      <c r="A142" s="70" t="s">
        <v>9249</v>
      </c>
      <c r="B142" s="16" t="s">
        <v>288</v>
      </c>
      <c r="C142" s="16" t="s">
        <v>54</v>
      </c>
      <c r="D142" s="44"/>
      <c r="E142" s="16">
        <v>1091</v>
      </c>
      <c r="F142" s="44"/>
      <c r="G142" s="44"/>
      <c r="H142" s="19">
        <v>14</v>
      </c>
      <c r="I142" s="16"/>
      <c r="J142" s="539" t="s">
        <v>9207</v>
      </c>
    </row>
    <row r="143" spans="1:10" ht="23.25" customHeight="1">
      <c r="A143" s="70" t="s">
        <v>9249</v>
      </c>
      <c r="B143" s="16" t="s">
        <v>288</v>
      </c>
      <c r="C143" s="16" t="s">
        <v>54</v>
      </c>
      <c r="D143" s="44"/>
      <c r="E143" s="16" t="s">
        <v>8264</v>
      </c>
      <c r="F143" s="44"/>
      <c r="G143" s="44"/>
      <c r="H143" s="19">
        <v>8</v>
      </c>
      <c r="I143" s="16"/>
      <c r="J143" s="539"/>
    </row>
    <row r="144" spans="1:10" ht="23.25" customHeight="1">
      <c r="A144" s="70" t="s">
        <v>9257</v>
      </c>
      <c r="B144" s="16" t="s">
        <v>288</v>
      </c>
      <c r="C144" s="16" t="s">
        <v>54</v>
      </c>
      <c r="D144" s="44"/>
      <c r="E144" s="16" t="s">
        <v>7325</v>
      </c>
      <c r="F144" s="44"/>
      <c r="G144" s="44"/>
      <c r="H144" s="17">
        <v>60</v>
      </c>
      <c r="I144" s="16"/>
      <c r="J144" s="17" t="s">
        <v>9208</v>
      </c>
    </row>
    <row r="145" spans="1:10" ht="23.25" customHeight="1">
      <c r="A145" s="70" t="s">
        <v>9258</v>
      </c>
      <c r="B145" s="16" t="s">
        <v>288</v>
      </c>
      <c r="C145" s="16" t="s">
        <v>54</v>
      </c>
      <c r="D145" s="44"/>
      <c r="E145" s="16" t="s">
        <v>7325</v>
      </c>
      <c r="F145" s="44"/>
      <c r="G145" s="44"/>
      <c r="H145" s="17">
        <v>22</v>
      </c>
      <c r="I145" s="16"/>
      <c r="J145" s="17" t="s">
        <v>9209</v>
      </c>
    </row>
    <row r="146" spans="1:10" ht="23.25" customHeight="1">
      <c r="A146" s="70" t="s">
        <v>9248</v>
      </c>
      <c r="B146" s="16" t="s">
        <v>288</v>
      </c>
      <c r="C146" s="16" t="s">
        <v>54</v>
      </c>
      <c r="D146" s="44"/>
      <c r="E146" s="16">
        <v>331</v>
      </c>
      <c r="F146" s="44"/>
      <c r="G146" s="44"/>
      <c r="H146" s="19">
        <v>2</v>
      </c>
      <c r="I146" s="16"/>
      <c r="J146" s="539" t="s">
        <v>9210</v>
      </c>
    </row>
    <row r="147" spans="1:10" ht="23.25" customHeight="1">
      <c r="A147" s="70" t="s">
        <v>9249</v>
      </c>
      <c r="B147" s="16" t="s">
        <v>288</v>
      </c>
      <c r="C147" s="16" t="s">
        <v>54</v>
      </c>
      <c r="D147" s="44"/>
      <c r="E147" s="16">
        <v>378</v>
      </c>
      <c r="F147" s="44"/>
      <c r="G147" s="44"/>
      <c r="H147" s="19">
        <v>5</v>
      </c>
      <c r="I147" s="16"/>
      <c r="J147" s="539"/>
    </row>
    <row r="148" spans="1:10" ht="23.25" customHeight="1">
      <c r="A148" s="70" t="s">
        <v>9256</v>
      </c>
      <c r="B148" s="16" t="s">
        <v>288</v>
      </c>
      <c r="C148" s="16" t="s">
        <v>54</v>
      </c>
      <c r="D148" s="44"/>
      <c r="E148" s="16">
        <v>343</v>
      </c>
      <c r="F148" s="44"/>
      <c r="G148" s="44"/>
      <c r="H148" s="19">
        <v>23</v>
      </c>
      <c r="I148" s="16"/>
      <c r="J148" s="539"/>
    </row>
    <row r="149" spans="1:10" ht="23.25" customHeight="1">
      <c r="A149" s="70" t="s">
        <v>9248</v>
      </c>
      <c r="B149" s="16" t="s">
        <v>288</v>
      </c>
      <c r="C149" s="16" t="s">
        <v>54</v>
      </c>
      <c r="D149" s="44"/>
      <c r="E149" s="16">
        <v>342</v>
      </c>
      <c r="F149" s="44"/>
      <c r="G149" s="44"/>
      <c r="H149" s="19">
        <v>3</v>
      </c>
      <c r="I149" s="16"/>
      <c r="J149" s="539"/>
    </row>
    <row r="150" spans="1:10" ht="23.25" customHeight="1">
      <c r="A150" s="70" t="s">
        <v>9248</v>
      </c>
      <c r="B150" s="16" t="s">
        <v>288</v>
      </c>
      <c r="C150" s="16" t="s">
        <v>54</v>
      </c>
      <c r="D150" s="44"/>
      <c r="E150" s="16">
        <v>375</v>
      </c>
      <c r="F150" s="44"/>
      <c r="G150" s="44"/>
      <c r="H150" s="19">
        <v>3</v>
      </c>
      <c r="I150" s="16"/>
      <c r="J150" s="539"/>
    </row>
    <row r="151" spans="1:10" ht="23.25" customHeight="1">
      <c r="A151" s="70" t="s">
        <v>9248</v>
      </c>
      <c r="B151" s="16" t="s">
        <v>288</v>
      </c>
      <c r="C151" s="16" t="s">
        <v>54</v>
      </c>
      <c r="D151" s="44"/>
      <c r="E151" s="16" t="s">
        <v>5807</v>
      </c>
      <c r="F151" s="44"/>
      <c r="G151" s="44"/>
      <c r="H151" s="19">
        <v>2</v>
      </c>
      <c r="I151" s="16"/>
      <c r="J151" s="539"/>
    </row>
    <row r="152" spans="1:10" ht="23.25" customHeight="1">
      <c r="A152" s="70" t="s">
        <v>9249</v>
      </c>
      <c r="B152" s="16" t="s">
        <v>288</v>
      </c>
      <c r="C152" s="16" t="s">
        <v>54</v>
      </c>
      <c r="D152" s="44"/>
      <c r="E152" s="16">
        <v>1003</v>
      </c>
      <c r="F152" s="44"/>
      <c r="G152" s="44"/>
      <c r="H152" s="50">
        <v>5</v>
      </c>
      <c r="I152" s="16"/>
      <c r="J152" s="539"/>
    </row>
    <row r="153" spans="1:10" ht="23.25" customHeight="1">
      <c r="A153" s="70" t="s">
        <v>9249</v>
      </c>
      <c r="B153" s="16" t="s">
        <v>288</v>
      </c>
      <c r="C153" s="16" t="s">
        <v>54</v>
      </c>
      <c r="D153" s="44"/>
      <c r="E153" s="16">
        <v>250</v>
      </c>
      <c r="F153" s="44"/>
      <c r="G153" s="44"/>
      <c r="H153" s="19">
        <v>9</v>
      </c>
      <c r="I153" s="16"/>
      <c r="J153" s="539"/>
    </row>
    <row r="154" spans="1:10" ht="23.25" customHeight="1">
      <c r="A154" s="70" t="s">
        <v>9249</v>
      </c>
      <c r="B154" s="16" t="s">
        <v>288</v>
      </c>
      <c r="C154" s="16" t="s">
        <v>54</v>
      </c>
      <c r="D154" s="44"/>
      <c r="E154" s="16">
        <v>323</v>
      </c>
      <c r="F154" s="44"/>
      <c r="G154" s="44"/>
      <c r="H154" s="19">
        <v>22</v>
      </c>
      <c r="I154" s="16"/>
      <c r="J154" s="539"/>
    </row>
    <row r="155" spans="1:10" ht="23.25" customHeight="1">
      <c r="A155" s="70" t="s">
        <v>9249</v>
      </c>
      <c r="B155" s="16" t="s">
        <v>288</v>
      </c>
      <c r="C155" s="16" t="s">
        <v>54</v>
      </c>
      <c r="D155" s="44"/>
      <c r="E155" s="16">
        <v>34</v>
      </c>
      <c r="F155" s="44"/>
      <c r="G155" s="44"/>
      <c r="H155" s="19">
        <v>4</v>
      </c>
      <c r="I155" s="16"/>
      <c r="J155" s="539" t="s">
        <v>9211</v>
      </c>
    </row>
    <row r="156" spans="1:10" ht="23.25" customHeight="1">
      <c r="A156" s="70" t="s">
        <v>9249</v>
      </c>
      <c r="B156" s="16" t="s">
        <v>288</v>
      </c>
      <c r="C156" s="16" t="s">
        <v>54</v>
      </c>
      <c r="D156" s="44"/>
      <c r="E156" s="16">
        <v>346</v>
      </c>
      <c r="F156" s="44"/>
      <c r="G156" s="44"/>
      <c r="H156" s="19">
        <v>46</v>
      </c>
      <c r="I156" s="16"/>
      <c r="J156" s="539"/>
    </row>
    <row r="157" spans="1:10" ht="23.25" customHeight="1">
      <c r="A157" s="70" t="s">
        <v>9249</v>
      </c>
      <c r="B157" s="16" t="s">
        <v>288</v>
      </c>
      <c r="C157" s="16" t="s">
        <v>54</v>
      </c>
      <c r="D157" s="44"/>
      <c r="E157" s="16" t="s">
        <v>6226</v>
      </c>
      <c r="F157" s="44"/>
      <c r="G157" s="44"/>
      <c r="H157" s="19">
        <v>23</v>
      </c>
      <c r="I157" s="16"/>
      <c r="J157" s="539"/>
    </row>
    <row r="158" spans="1:10" ht="23.25" customHeight="1">
      <c r="A158" s="70" t="s">
        <v>9252</v>
      </c>
      <c r="B158" s="16" t="s">
        <v>288</v>
      </c>
      <c r="C158" s="16" t="s">
        <v>54</v>
      </c>
      <c r="D158" s="44"/>
      <c r="E158" s="16" t="s">
        <v>7526</v>
      </c>
      <c r="F158" s="44"/>
      <c r="G158" s="44"/>
      <c r="H158" s="17">
        <v>7</v>
      </c>
      <c r="I158" s="16"/>
      <c r="J158" s="17" t="s">
        <v>9212</v>
      </c>
    </row>
    <row r="159" spans="1:10" ht="23.25" customHeight="1">
      <c r="A159" s="70" t="s">
        <v>9246</v>
      </c>
      <c r="B159" s="16" t="s">
        <v>288</v>
      </c>
      <c r="C159" s="16" t="s">
        <v>54</v>
      </c>
      <c r="D159" s="44"/>
      <c r="E159" s="16">
        <v>323</v>
      </c>
      <c r="F159" s="44"/>
      <c r="G159" s="44"/>
      <c r="H159" s="19">
        <v>36</v>
      </c>
      <c r="I159" s="16"/>
      <c r="J159" s="17" t="s">
        <v>9213</v>
      </c>
    </row>
    <row r="160" spans="1:10" ht="23.25" customHeight="1">
      <c r="A160" s="70" t="s">
        <v>9244</v>
      </c>
      <c r="B160" s="16" t="s">
        <v>288</v>
      </c>
      <c r="C160" s="16" t="s">
        <v>54</v>
      </c>
      <c r="D160" s="44"/>
      <c r="E160" s="16">
        <v>399</v>
      </c>
      <c r="F160" s="44"/>
      <c r="G160" s="44"/>
      <c r="H160" s="19">
        <v>31</v>
      </c>
      <c r="I160" s="16"/>
      <c r="J160" s="17" t="s">
        <v>9214</v>
      </c>
    </row>
    <row r="161" spans="1:10" ht="23.25" customHeight="1">
      <c r="A161" s="70" t="s">
        <v>9247</v>
      </c>
      <c r="B161" s="16" t="s">
        <v>288</v>
      </c>
      <c r="C161" s="16" t="s">
        <v>54</v>
      </c>
      <c r="D161" s="44"/>
      <c r="E161" s="16" t="s">
        <v>8264</v>
      </c>
      <c r="F161" s="44"/>
      <c r="G161" s="44"/>
      <c r="H161" s="19">
        <v>28</v>
      </c>
      <c r="I161" s="16"/>
      <c r="J161" s="17" t="s">
        <v>9215</v>
      </c>
    </row>
    <row r="162" spans="1:10" ht="23.25" customHeight="1">
      <c r="A162" s="70" t="s">
        <v>9259</v>
      </c>
      <c r="B162" s="16" t="s">
        <v>288</v>
      </c>
      <c r="C162" s="16" t="s">
        <v>54</v>
      </c>
      <c r="D162" s="44"/>
      <c r="E162" s="16">
        <v>102</v>
      </c>
      <c r="F162" s="44"/>
      <c r="G162" s="44"/>
      <c r="H162" s="17">
        <v>4</v>
      </c>
      <c r="I162" s="16"/>
      <c r="J162" s="539" t="s">
        <v>9216</v>
      </c>
    </row>
    <row r="163" spans="1:10" ht="23.25" customHeight="1">
      <c r="A163" s="70" t="s">
        <v>9252</v>
      </c>
      <c r="B163" s="16" t="s">
        <v>288</v>
      </c>
      <c r="C163" s="16" t="s">
        <v>54</v>
      </c>
      <c r="D163" s="44"/>
      <c r="E163" s="16" t="s">
        <v>9051</v>
      </c>
      <c r="F163" s="44"/>
      <c r="G163" s="44"/>
      <c r="H163" s="17">
        <v>19</v>
      </c>
      <c r="I163" s="16"/>
      <c r="J163" s="539"/>
    </row>
    <row r="164" spans="1:10" ht="23.25" customHeight="1">
      <c r="A164" s="70" t="s">
        <v>9252</v>
      </c>
      <c r="B164" s="16" t="s">
        <v>288</v>
      </c>
      <c r="C164" s="16" t="s">
        <v>54</v>
      </c>
      <c r="D164" s="44"/>
      <c r="E164" s="16" t="s">
        <v>9051</v>
      </c>
      <c r="F164" s="44"/>
      <c r="G164" s="44"/>
      <c r="H164" s="17">
        <v>4</v>
      </c>
      <c r="I164" s="16"/>
      <c r="J164" s="539"/>
    </row>
    <row r="165" spans="1:10" ht="23.25" customHeight="1">
      <c r="A165" s="70" t="s">
        <v>9247</v>
      </c>
      <c r="B165" s="16" t="s">
        <v>288</v>
      </c>
      <c r="C165" s="16" t="s">
        <v>54</v>
      </c>
      <c r="D165" s="44"/>
      <c r="E165" s="16">
        <v>282</v>
      </c>
      <c r="F165" s="44"/>
      <c r="G165" s="44"/>
      <c r="H165" s="19">
        <v>8</v>
      </c>
      <c r="I165" s="16"/>
      <c r="J165" s="17" t="s">
        <v>9217</v>
      </c>
    </row>
    <row r="166" spans="1:10" ht="23.25" customHeight="1">
      <c r="A166" s="70" t="s">
        <v>9248</v>
      </c>
      <c r="B166" s="16" t="s">
        <v>288</v>
      </c>
      <c r="C166" s="16" t="s">
        <v>54</v>
      </c>
      <c r="D166" s="44"/>
      <c r="E166" s="16">
        <v>282</v>
      </c>
      <c r="F166" s="44"/>
      <c r="G166" s="44"/>
      <c r="H166" s="19">
        <v>12</v>
      </c>
      <c r="I166" s="16"/>
      <c r="J166" s="539" t="s">
        <v>9218</v>
      </c>
    </row>
    <row r="167" spans="1:10" ht="23.25" customHeight="1">
      <c r="A167" s="70" t="s">
        <v>9249</v>
      </c>
      <c r="B167" s="16" t="s">
        <v>288</v>
      </c>
      <c r="C167" s="16" t="s">
        <v>54</v>
      </c>
      <c r="D167" s="44"/>
      <c r="E167" s="16">
        <v>282</v>
      </c>
      <c r="F167" s="44"/>
      <c r="G167" s="44"/>
      <c r="H167" s="19">
        <v>10</v>
      </c>
      <c r="I167" s="16"/>
      <c r="J167" s="539"/>
    </row>
    <row r="168" spans="1:10" ht="23.25" customHeight="1">
      <c r="A168" s="70" t="s">
        <v>9255</v>
      </c>
      <c r="B168" s="16" t="s">
        <v>288</v>
      </c>
      <c r="C168" s="16" t="s">
        <v>54</v>
      </c>
      <c r="D168" s="44"/>
      <c r="E168" s="16">
        <v>375</v>
      </c>
      <c r="F168" s="44"/>
      <c r="G168" s="44"/>
      <c r="H168" s="17">
        <v>4</v>
      </c>
      <c r="I168" s="16"/>
      <c r="J168" s="539" t="s">
        <v>9219</v>
      </c>
    </row>
    <row r="169" spans="1:10" ht="23.25" customHeight="1">
      <c r="A169" s="70" t="s">
        <v>9255</v>
      </c>
      <c r="B169" s="16" t="s">
        <v>288</v>
      </c>
      <c r="C169" s="16" t="s">
        <v>54</v>
      </c>
      <c r="D169" s="44"/>
      <c r="E169" s="16">
        <v>375</v>
      </c>
      <c r="F169" s="44"/>
      <c r="G169" s="44"/>
      <c r="H169" s="17">
        <v>2</v>
      </c>
      <c r="I169" s="16"/>
      <c r="J169" s="539"/>
    </row>
    <row r="170" spans="1:10" ht="23.25" customHeight="1">
      <c r="A170" s="70" t="s">
        <v>9244</v>
      </c>
      <c r="B170" s="16" t="s">
        <v>288</v>
      </c>
      <c r="C170" s="16" t="s">
        <v>54</v>
      </c>
      <c r="D170" s="44"/>
      <c r="E170" s="16">
        <v>329</v>
      </c>
      <c r="F170" s="44"/>
      <c r="G170" s="44"/>
      <c r="H170" s="19">
        <v>39</v>
      </c>
      <c r="I170" s="16"/>
      <c r="J170" s="17" t="s">
        <v>9220</v>
      </c>
    </row>
    <row r="171" spans="1:10" ht="23.25" customHeight="1">
      <c r="A171" s="47" t="s">
        <v>9120</v>
      </c>
      <c r="B171" s="16" t="s">
        <v>235</v>
      </c>
      <c r="C171" s="16" t="s">
        <v>163</v>
      </c>
      <c r="D171" s="44"/>
      <c r="E171" s="16"/>
      <c r="F171" s="44"/>
      <c r="G171" s="44"/>
      <c r="H171" s="49">
        <v>720</v>
      </c>
      <c r="I171" s="16"/>
      <c r="J171" s="60" t="s">
        <v>9221</v>
      </c>
    </row>
    <row r="172" spans="1:10" ht="23.25" customHeight="1">
      <c r="A172" s="70" t="s">
        <v>9121</v>
      </c>
      <c r="B172" s="16" t="s">
        <v>1585</v>
      </c>
      <c r="C172" s="16" t="s">
        <v>167</v>
      </c>
      <c r="D172" s="44"/>
      <c r="E172" s="16"/>
      <c r="F172" s="44"/>
      <c r="G172" s="44"/>
      <c r="H172" s="49">
        <v>100</v>
      </c>
      <c r="I172" s="16"/>
      <c r="J172" s="60" t="s">
        <v>9222</v>
      </c>
    </row>
    <row r="173" spans="1:10" ht="23.25" customHeight="1">
      <c r="A173" s="70" t="s">
        <v>9243</v>
      </c>
      <c r="B173" s="16" t="s">
        <v>1645</v>
      </c>
      <c r="C173" s="16" t="s">
        <v>58</v>
      </c>
      <c r="D173" s="44"/>
      <c r="E173" s="16" t="s">
        <v>55</v>
      </c>
      <c r="F173" s="44"/>
      <c r="G173" s="44"/>
      <c r="H173" s="23">
        <v>2000</v>
      </c>
      <c r="I173" s="16"/>
      <c r="J173" s="531" t="s">
        <v>9223</v>
      </c>
    </row>
    <row r="174" spans="1:10" ht="23.25" customHeight="1">
      <c r="A174" s="70" t="s">
        <v>9243</v>
      </c>
      <c r="B174" s="16" t="s">
        <v>1645</v>
      </c>
      <c r="C174" s="16" t="s">
        <v>58</v>
      </c>
      <c r="D174" s="44"/>
      <c r="E174" s="16" t="s">
        <v>55</v>
      </c>
      <c r="F174" s="44"/>
      <c r="G174" s="44"/>
      <c r="H174" s="23">
        <v>2000</v>
      </c>
      <c r="I174" s="16"/>
      <c r="J174" s="531"/>
    </row>
    <row r="175" spans="1:10" ht="23.25" customHeight="1">
      <c r="A175" s="70" t="s">
        <v>9243</v>
      </c>
      <c r="B175" s="16" t="s">
        <v>1645</v>
      </c>
      <c r="C175" s="16" t="s">
        <v>58</v>
      </c>
      <c r="D175" s="44"/>
      <c r="E175" s="16" t="s">
        <v>55</v>
      </c>
      <c r="F175" s="44"/>
      <c r="G175" s="44"/>
      <c r="H175" s="23">
        <v>142</v>
      </c>
      <c r="I175" s="16"/>
      <c r="J175" s="531" t="s">
        <v>9224</v>
      </c>
    </row>
    <row r="176" spans="1:10" ht="23.25" customHeight="1">
      <c r="A176" s="70" t="s">
        <v>9243</v>
      </c>
      <c r="B176" s="16" t="s">
        <v>1645</v>
      </c>
      <c r="C176" s="16" t="s">
        <v>58</v>
      </c>
      <c r="D176" s="44"/>
      <c r="E176" s="16" t="s">
        <v>55</v>
      </c>
      <c r="F176" s="44"/>
      <c r="G176" s="44"/>
      <c r="H176" s="23">
        <v>222</v>
      </c>
      <c r="I176" s="16"/>
      <c r="J176" s="531"/>
    </row>
    <row r="177" spans="1:10" ht="23.25" customHeight="1">
      <c r="A177" s="70" t="s">
        <v>9243</v>
      </c>
      <c r="B177" s="16" t="s">
        <v>1645</v>
      </c>
      <c r="C177" s="16" t="s">
        <v>58</v>
      </c>
      <c r="D177" s="44"/>
      <c r="E177" s="16" t="s">
        <v>55</v>
      </c>
      <c r="F177" s="44"/>
      <c r="G177" s="44"/>
      <c r="H177" s="23">
        <v>1000</v>
      </c>
      <c r="I177" s="16"/>
      <c r="J177" s="531"/>
    </row>
    <row r="178" spans="1:10" ht="23.25" customHeight="1">
      <c r="A178" s="70" t="s">
        <v>9243</v>
      </c>
      <c r="B178" s="16" t="s">
        <v>1645</v>
      </c>
      <c r="C178" s="16" t="s">
        <v>58</v>
      </c>
      <c r="D178" s="44"/>
      <c r="E178" s="16" t="s">
        <v>55</v>
      </c>
      <c r="F178" s="44"/>
      <c r="G178" s="44"/>
      <c r="H178" s="23">
        <v>1000</v>
      </c>
      <c r="I178" s="16"/>
      <c r="J178" s="531" t="s">
        <v>9225</v>
      </c>
    </row>
    <row r="179" spans="1:10" ht="23.25" customHeight="1">
      <c r="A179" s="70" t="s">
        <v>9243</v>
      </c>
      <c r="B179" s="16" t="s">
        <v>1645</v>
      </c>
      <c r="C179" s="16" t="s">
        <v>58</v>
      </c>
      <c r="D179" s="44"/>
      <c r="E179" s="16" t="s">
        <v>55</v>
      </c>
      <c r="F179" s="44"/>
      <c r="G179" s="44"/>
      <c r="H179" s="23">
        <v>1000</v>
      </c>
      <c r="I179" s="16"/>
      <c r="J179" s="531"/>
    </row>
    <row r="180" spans="1:10" ht="23.25" customHeight="1">
      <c r="A180" s="70" t="s">
        <v>9243</v>
      </c>
      <c r="B180" s="16" t="s">
        <v>1645</v>
      </c>
      <c r="C180" s="16" t="s">
        <v>58</v>
      </c>
      <c r="D180" s="44"/>
      <c r="E180" s="16" t="s">
        <v>55</v>
      </c>
      <c r="F180" s="44"/>
      <c r="G180" s="44"/>
      <c r="H180" s="23">
        <v>1000</v>
      </c>
      <c r="I180" s="16"/>
      <c r="J180" s="531" t="s">
        <v>9226</v>
      </c>
    </row>
    <row r="181" spans="1:10" ht="23.25" customHeight="1">
      <c r="A181" s="70" t="s">
        <v>9243</v>
      </c>
      <c r="B181" s="16" t="s">
        <v>1645</v>
      </c>
      <c r="C181" s="16" t="s">
        <v>58</v>
      </c>
      <c r="D181" s="44"/>
      <c r="E181" s="16" t="s">
        <v>55</v>
      </c>
      <c r="F181" s="44"/>
      <c r="G181" s="44"/>
      <c r="H181" s="23">
        <v>1000</v>
      </c>
      <c r="I181" s="16"/>
      <c r="J181" s="531"/>
    </row>
    <row r="182" spans="1:10" ht="23.25" customHeight="1">
      <c r="A182" s="70" t="s">
        <v>9243</v>
      </c>
      <c r="B182" s="16" t="s">
        <v>1645</v>
      </c>
      <c r="C182" s="16" t="s">
        <v>58</v>
      </c>
      <c r="D182" s="44"/>
      <c r="E182" s="16" t="s">
        <v>55</v>
      </c>
      <c r="F182" s="44"/>
      <c r="G182" s="44"/>
      <c r="H182" s="23">
        <v>217</v>
      </c>
      <c r="I182" s="16"/>
      <c r="J182" s="531"/>
    </row>
    <row r="183" spans="1:10" ht="23.25" customHeight="1">
      <c r="A183" s="70" t="s">
        <v>9243</v>
      </c>
      <c r="B183" s="16" t="s">
        <v>1645</v>
      </c>
      <c r="C183" s="16" t="s">
        <v>58</v>
      </c>
      <c r="D183" s="44"/>
      <c r="E183" s="16" t="s">
        <v>55</v>
      </c>
      <c r="F183" s="44"/>
      <c r="G183" s="44"/>
      <c r="H183" s="23">
        <v>1000</v>
      </c>
      <c r="I183" s="16"/>
      <c r="J183" s="531" t="s">
        <v>9227</v>
      </c>
    </row>
    <row r="184" spans="1:10" ht="23.25" customHeight="1">
      <c r="A184" s="70" t="s">
        <v>9243</v>
      </c>
      <c r="B184" s="16" t="s">
        <v>1645</v>
      </c>
      <c r="C184" s="16" t="s">
        <v>58</v>
      </c>
      <c r="D184" s="44"/>
      <c r="E184" s="16" t="s">
        <v>55</v>
      </c>
      <c r="F184" s="44"/>
      <c r="G184" s="44"/>
      <c r="H184" s="23">
        <v>1000</v>
      </c>
      <c r="I184" s="16"/>
      <c r="J184" s="531"/>
    </row>
    <row r="185" spans="1:10" ht="23.25" customHeight="1">
      <c r="A185" s="70" t="s">
        <v>9243</v>
      </c>
      <c r="B185" s="16" t="s">
        <v>1645</v>
      </c>
      <c r="C185" s="16" t="s">
        <v>58</v>
      </c>
      <c r="D185" s="44"/>
      <c r="E185" s="16" t="s">
        <v>55</v>
      </c>
      <c r="F185" s="44"/>
      <c r="G185" s="44"/>
      <c r="H185" s="23">
        <v>1000</v>
      </c>
      <c r="I185" s="16"/>
      <c r="J185" s="531" t="s">
        <v>9228</v>
      </c>
    </row>
    <row r="186" spans="1:10" ht="23.25" customHeight="1">
      <c r="A186" s="70" t="s">
        <v>9243</v>
      </c>
      <c r="B186" s="16" t="s">
        <v>1645</v>
      </c>
      <c r="C186" s="16" t="s">
        <v>58</v>
      </c>
      <c r="D186" s="44"/>
      <c r="E186" s="16" t="s">
        <v>55</v>
      </c>
      <c r="F186" s="44"/>
      <c r="G186" s="44"/>
      <c r="H186" s="23">
        <v>1000</v>
      </c>
      <c r="I186" s="16"/>
      <c r="J186" s="531"/>
    </row>
    <row r="187" spans="1:10" ht="23.25" customHeight="1">
      <c r="A187" s="70" t="s">
        <v>9243</v>
      </c>
      <c r="B187" s="16" t="s">
        <v>1645</v>
      </c>
      <c r="C187" s="16" t="s">
        <v>58</v>
      </c>
      <c r="D187" s="44"/>
      <c r="E187" s="16" t="s">
        <v>55</v>
      </c>
      <c r="F187" s="44"/>
      <c r="G187" s="44"/>
      <c r="H187" s="23">
        <v>70</v>
      </c>
      <c r="I187" s="16"/>
      <c r="J187" s="531"/>
    </row>
    <row r="188" spans="1:10" ht="23.25" customHeight="1">
      <c r="A188" s="70" t="s">
        <v>9243</v>
      </c>
      <c r="B188" s="16" t="s">
        <v>1645</v>
      </c>
      <c r="C188" s="16" t="s">
        <v>58</v>
      </c>
      <c r="D188" s="44"/>
      <c r="E188" s="16" t="s">
        <v>55</v>
      </c>
      <c r="F188" s="44"/>
      <c r="G188" s="44"/>
      <c r="H188" s="23">
        <v>642</v>
      </c>
      <c r="I188" s="16"/>
      <c r="J188" s="531" t="s">
        <v>9229</v>
      </c>
    </row>
    <row r="189" spans="1:10" ht="23.25" customHeight="1">
      <c r="A189" s="70" t="s">
        <v>9243</v>
      </c>
      <c r="B189" s="16" t="s">
        <v>1645</v>
      </c>
      <c r="C189" s="16" t="s">
        <v>58</v>
      </c>
      <c r="D189" s="44"/>
      <c r="E189" s="16" t="s">
        <v>55</v>
      </c>
      <c r="F189" s="44"/>
      <c r="G189" s="44"/>
      <c r="H189" s="23">
        <v>1000</v>
      </c>
      <c r="I189" s="16"/>
      <c r="J189" s="531"/>
    </row>
    <row r="190" spans="1:10" ht="23.25" customHeight="1">
      <c r="A190" s="70" t="s">
        <v>9243</v>
      </c>
      <c r="B190" s="16" t="s">
        <v>1645</v>
      </c>
      <c r="C190" s="16" t="s">
        <v>58</v>
      </c>
      <c r="D190" s="44"/>
      <c r="E190" s="16" t="s">
        <v>55</v>
      </c>
      <c r="F190" s="44"/>
      <c r="G190" s="44"/>
      <c r="H190" s="23">
        <v>742</v>
      </c>
      <c r="I190" s="16"/>
      <c r="J190" s="531"/>
    </row>
    <row r="191" spans="1:10" ht="23.25" customHeight="1">
      <c r="A191" s="70" t="s">
        <v>9245</v>
      </c>
      <c r="B191" s="16" t="s">
        <v>279</v>
      </c>
      <c r="C191" s="16" t="s">
        <v>41</v>
      </c>
      <c r="D191" s="44"/>
      <c r="E191" s="16" t="s">
        <v>66</v>
      </c>
      <c r="F191" s="44"/>
      <c r="G191" s="44"/>
      <c r="H191" s="49">
        <v>100</v>
      </c>
      <c r="I191" s="16"/>
      <c r="J191" s="60" t="s">
        <v>9230</v>
      </c>
    </row>
    <row r="192" spans="1:10" ht="23.25" customHeight="1">
      <c r="A192" s="70" t="s">
        <v>9116</v>
      </c>
      <c r="B192" s="16" t="s">
        <v>235</v>
      </c>
      <c r="C192" s="16" t="s">
        <v>163</v>
      </c>
      <c r="D192" s="44"/>
      <c r="E192" s="16"/>
      <c r="F192" s="44"/>
      <c r="G192" s="44"/>
      <c r="H192" s="49">
        <v>3000</v>
      </c>
      <c r="I192" s="16"/>
      <c r="J192" s="60" t="s">
        <v>9231</v>
      </c>
    </row>
    <row r="193" spans="1:10" ht="23.25" customHeight="1">
      <c r="A193" s="70" t="s">
        <v>9116</v>
      </c>
      <c r="B193" s="16" t="s">
        <v>235</v>
      </c>
      <c r="C193" s="16" t="s">
        <v>163</v>
      </c>
      <c r="D193" s="44"/>
      <c r="E193" s="16"/>
      <c r="F193" s="44"/>
      <c r="G193" s="44"/>
      <c r="H193" s="49">
        <v>95</v>
      </c>
      <c r="I193" s="16"/>
      <c r="J193" s="60" t="s">
        <v>9232</v>
      </c>
    </row>
    <row r="194" spans="1:10" ht="23.25" customHeight="1">
      <c r="A194" s="70" t="s">
        <v>9117</v>
      </c>
      <c r="B194" s="16" t="s">
        <v>235</v>
      </c>
      <c r="C194" s="16" t="s">
        <v>163</v>
      </c>
      <c r="D194" s="44"/>
      <c r="E194" s="16"/>
      <c r="F194" s="44"/>
      <c r="G194" s="44"/>
      <c r="H194" s="49">
        <v>517</v>
      </c>
      <c r="I194" s="16"/>
      <c r="J194" s="60" t="s">
        <v>9233</v>
      </c>
    </row>
    <row r="195" spans="1:10" ht="23.25" customHeight="1">
      <c r="A195" s="70" t="s">
        <v>9241</v>
      </c>
      <c r="B195" s="16" t="s">
        <v>213</v>
      </c>
      <c r="C195" s="16" t="s">
        <v>94</v>
      </c>
      <c r="D195" s="44"/>
      <c r="E195" s="16"/>
      <c r="F195" s="44"/>
      <c r="G195" s="44"/>
      <c r="H195" s="49">
        <v>580</v>
      </c>
      <c r="I195" s="16"/>
      <c r="J195" s="531" t="s">
        <v>9234</v>
      </c>
    </row>
    <row r="196" spans="1:10" ht="23.25" customHeight="1">
      <c r="A196" s="70" t="s">
        <v>9240</v>
      </c>
      <c r="B196" s="16" t="s">
        <v>213</v>
      </c>
      <c r="C196" s="16" t="s">
        <v>94</v>
      </c>
      <c r="D196" s="44"/>
      <c r="E196" s="16"/>
      <c r="F196" s="44"/>
      <c r="G196" s="44"/>
      <c r="H196" s="49">
        <v>60</v>
      </c>
      <c r="I196" s="16"/>
      <c r="J196" s="531"/>
    </row>
    <row r="197" spans="1:10" ht="23.25" customHeight="1">
      <c r="A197" s="70" t="s">
        <v>9240</v>
      </c>
      <c r="B197" s="16" t="s">
        <v>213</v>
      </c>
      <c r="C197" s="16" t="s">
        <v>94</v>
      </c>
      <c r="D197" s="44"/>
      <c r="E197" s="16"/>
      <c r="F197" s="44"/>
      <c r="G197" s="44"/>
      <c r="H197" s="49">
        <v>140</v>
      </c>
      <c r="I197" s="16"/>
      <c r="J197" s="531" t="s">
        <v>9235</v>
      </c>
    </row>
    <row r="198" spans="1:10" ht="23.25" customHeight="1">
      <c r="A198" s="70" t="s">
        <v>9241</v>
      </c>
      <c r="B198" s="16" t="s">
        <v>213</v>
      </c>
      <c r="C198" s="16" t="s">
        <v>94</v>
      </c>
      <c r="D198" s="44"/>
      <c r="E198" s="16"/>
      <c r="F198" s="44"/>
      <c r="G198" s="44"/>
      <c r="H198" s="49">
        <v>420</v>
      </c>
      <c r="I198" s="16"/>
      <c r="J198" s="531"/>
    </row>
    <row r="199" spans="1:10" ht="23.25" customHeight="1">
      <c r="A199" s="47" t="s">
        <v>9242</v>
      </c>
      <c r="B199" s="16" t="s">
        <v>1645</v>
      </c>
      <c r="C199" s="16" t="s">
        <v>41</v>
      </c>
      <c r="D199" s="44"/>
      <c r="E199" s="16" t="s">
        <v>793</v>
      </c>
      <c r="F199" s="44"/>
      <c r="G199" s="44"/>
      <c r="H199" s="49">
        <v>1000</v>
      </c>
      <c r="I199" s="16"/>
      <c r="J199" s="60" t="s">
        <v>9236</v>
      </c>
    </row>
    <row r="200" spans="1:10" ht="23.25" customHeight="1">
      <c r="A200" s="47" t="s">
        <v>9242</v>
      </c>
      <c r="B200" s="16" t="s">
        <v>1645</v>
      </c>
      <c r="C200" s="16" t="s">
        <v>41</v>
      </c>
      <c r="D200" s="44"/>
      <c r="E200" s="16" t="s">
        <v>1181</v>
      </c>
      <c r="F200" s="44"/>
      <c r="G200" s="44"/>
      <c r="H200" s="49">
        <v>300</v>
      </c>
      <c r="I200" s="16"/>
      <c r="J200" s="60" t="s">
        <v>9237</v>
      </c>
    </row>
    <row r="201" spans="1:10" ht="23.25" customHeight="1">
      <c r="A201" s="70" t="s">
        <v>9118</v>
      </c>
      <c r="B201" s="16" t="s">
        <v>235</v>
      </c>
      <c r="C201" s="16" t="s">
        <v>163</v>
      </c>
      <c r="D201" s="44"/>
      <c r="E201" s="16" t="s">
        <v>66</v>
      </c>
      <c r="F201" s="44"/>
      <c r="G201" s="44"/>
      <c r="H201" s="49">
        <v>1000</v>
      </c>
      <c r="I201" s="16"/>
      <c r="J201" s="59" t="s">
        <v>9238</v>
      </c>
    </row>
    <row r="202" spans="1:10" ht="23.25" customHeight="1">
      <c r="A202" s="70" t="s">
        <v>9304</v>
      </c>
      <c r="B202" s="16" t="s">
        <v>199</v>
      </c>
      <c r="C202" s="16" t="s">
        <v>61</v>
      </c>
      <c r="D202" s="44">
        <v>7</v>
      </c>
      <c r="E202" s="16"/>
      <c r="F202" s="44"/>
      <c r="G202" s="44"/>
      <c r="H202" s="49">
        <v>5</v>
      </c>
      <c r="I202" s="16"/>
      <c r="J202" s="60" t="s">
        <v>9239</v>
      </c>
    </row>
    <row r="203" spans="1:10" ht="15.75">
      <c r="A203" s="70" t="s">
        <v>9304</v>
      </c>
      <c r="B203" s="16" t="s">
        <v>199</v>
      </c>
      <c r="C203" s="16" t="s">
        <v>61</v>
      </c>
      <c r="D203" s="44">
        <v>7.5</v>
      </c>
      <c r="E203" s="16"/>
      <c r="F203" s="44"/>
      <c r="G203" s="44"/>
      <c r="H203" s="49">
        <v>5</v>
      </c>
      <c r="I203" s="16"/>
      <c r="J203" s="60"/>
    </row>
    <row r="204" spans="1:10" ht="15.75">
      <c r="A204" s="70" t="s">
        <v>9304</v>
      </c>
      <c r="B204" s="16" t="s">
        <v>199</v>
      </c>
      <c r="C204" s="16" t="s">
        <v>61</v>
      </c>
      <c r="D204" s="44">
        <v>8</v>
      </c>
      <c r="E204" s="16"/>
      <c r="F204" s="44"/>
      <c r="G204" s="44"/>
      <c r="H204" s="44">
        <v>10</v>
      </c>
      <c r="I204" s="16"/>
      <c r="J204" s="44"/>
    </row>
    <row r="205" spans="1:10" ht="15.75">
      <c r="A205" s="70" t="s">
        <v>9304</v>
      </c>
      <c r="B205" s="16" t="s">
        <v>199</v>
      </c>
      <c r="C205" s="16" t="s">
        <v>61</v>
      </c>
      <c r="D205" s="44">
        <v>8.5</v>
      </c>
      <c r="E205" s="16"/>
      <c r="F205" s="44"/>
      <c r="G205" s="44"/>
      <c r="H205" s="44">
        <v>15</v>
      </c>
      <c r="I205" s="16"/>
      <c r="J205" s="44"/>
    </row>
    <row r="206" spans="1:10" ht="15.75">
      <c r="A206" s="70" t="s">
        <v>9304</v>
      </c>
      <c r="B206" s="16" t="s">
        <v>199</v>
      </c>
      <c r="C206" s="16" t="s">
        <v>61</v>
      </c>
      <c r="D206" s="44">
        <v>9</v>
      </c>
      <c r="E206" s="16"/>
      <c r="F206" s="44"/>
      <c r="G206" s="44"/>
      <c r="H206" s="44">
        <v>25</v>
      </c>
      <c r="I206" s="16"/>
      <c r="J206" s="44"/>
    </row>
    <row r="207" spans="1:10" ht="15.75">
      <c r="A207" s="70" t="s">
        <v>9304</v>
      </c>
      <c r="B207" s="16" t="s">
        <v>199</v>
      </c>
      <c r="C207" s="16" t="s">
        <v>61</v>
      </c>
      <c r="D207" s="44" t="s">
        <v>333</v>
      </c>
      <c r="E207" s="16"/>
      <c r="F207" s="44"/>
      <c r="G207" s="44"/>
      <c r="H207" s="44">
        <v>25</v>
      </c>
      <c r="I207" s="16"/>
      <c r="J207" s="44"/>
    </row>
    <row r="208" spans="1:10" ht="15.75">
      <c r="A208" s="70" t="s">
        <v>9304</v>
      </c>
      <c r="B208" s="16" t="s">
        <v>199</v>
      </c>
      <c r="C208" s="16" t="s">
        <v>61</v>
      </c>
      <c r="D208" s="44">
        <v>10</v>
      </c>
      <c r="E208" s="16"/>
      <c r="F208" s="44"/>
      <c r="G208" s="44"/>
      <c r="H208" s="44">
        <v>25</v>
      </c>
      <c r="I208" s="16"/>
      <c r="J208" s="44"/>
    </row>
    <row r="209" spans="1:10" ht="15.75">
      <c r="A209" s="70" t="s">
        <v>9304</v>
      </c>
      <c r="B209" s="16" t="s">
        <v>199</v>
      </c>
      <c r="C209" s="16" t="s">
        <v>61</v>
      </c>
      <c r="D209" s="44" t="s">
        <v>373</v>
      </c>
      <c r="E209" s="16"/>
      <c r="F209" s="44"/>
      <c r="G209" s="44"/>
      <c r="H209" s="44">
        <v>25</v>
      </c>
      <c r="I209" s="16"/>
      <c r="J209" s="44"/>
    </row>
    <row r="210" spans="1:10" ht="15.75">
      <c r="A210" s="70" t="s">
        <v>9304</v>
      </c>
      <c r="B210" s="16" t="s">
        <v>199</v>
      </c>
      <c r="C210" s="16" t="s">
        <v>61</v>
      </c>
      <c r="D210" s="44">
        <v>11</v>
      </c>
      <c r="E210" s="16"/>
      <c r="F210" s="44"/>
      <c r="G210" s="44"/>
      <c r="H210" s="44">
        <v>20</v>
      </c>
      <c r="I210" s="16"/>
      <c r="J210" s="44"/>
    </row>
    <row r="211" spans="1:10" ht="15.75">
      <c r="A211" s="70" t="s">
        <v>9304</v>
      </c>
      <c r="B211" s="16" t="s">
        <v>199</v>
      </c>
      <c r="C211" s="16" t="s">
        <v>61</v>
      </c>
      <c r="D211" s="44">
        <v>11.5</v>
      </c>
      <c r="E211" s="16"/>
      <c r="F211" s="44"/>
      <c r="G211" s="44"/>
      <c r="H211" s="44">
        <v>20</v>
      </c>
      <c r="I211" s="16"/>
      <c r="J211" s="44"/>
    </row>
    <row r="212" spans="1:10" ht="15.75">
      <c r="A212" s="70" t="s">
        <v>9304</v>
      </c>
      <c r="B212" s="16" t="s">
        <v>199</v>
      </c>
      <c r="C212" s="16" t="s">
        <v>61</v>
      </c>
      <c r="D212" s="44">
        <v>12</v>
      </c>
      <c r="E212" s="16"/>
      <c r="F212" s="44"/>
      <c r="G212" s="44"/>
      <c r="H212" s="44">
        <v>15</v>
      </c>
      <c r="I212" s="16"/>
      <c r="J212" s="44"/>
    </row>
    <row r="213" spans="1:10" ht="15.75">
      <c r="A213" s="70" t="s">
        <v>9304</v>
      </c>
      <c r="B213" s="16" t="s">
        <v>199</v>
      </c>
      <c r="C213" s="16" t="s">
        <v>61</v>
      </c>
      <c r="D213" s="44">
        <v>13</v>
      </c>
      <c r="E213" s="16"/>
      <c r="F213" s="44"/>
      <c r="G213" s="44"/>
      <c r="H213" s="44">
        <v>15</v>
      </c>
      <c r="I213" s="16"/>
      <c r="J213" s="44"/>
    </row>
    <row r="214" spans="1:10">
      <c r="A214" s="3"/>
      <c r="B214" s="16"/>
      <c r="C214" s="16"/>
      <c r="D214" s="44"/>
      <c r="E214" s="16"/>
      <c r="F214" s="44"/>
      <c r="G214" s="44"/>
      <c r="H214" s="44"/>
      <c r="I214" s="16"/>
      <c r="J214" s="44"/>
    </row>
    <row r="215" spans="1:10">
      <c r="A215" s="3"/>
      <c r="B215" s="16"/>
      <c r="C215" s="16"/>
      <c r="D215" s="44"/>
      <c r="E215" s="16"/>
      <c r="F215" s="44"/>
      <c r="G215" s="44"/>
      <c r="H215" s="44"/>
      <c r="I215" s="16"/>
      <c r="J215" s="44"/>
    </row>
    <row r="216" spans="1:10">
      <c r="A216" s="3"/>
      <c r="B216" s="16"/>
      <c r="C216" s="16"/>
      <c r="D216" s="44"/>
      <c r="E216" s="16"/>
      <c r="F216" s="44"/>
      <c r="G216" s="44"/>
      <c r="H216" s="44"/>
      <c r="I216" s="16"/>
      <c r="J216" s="44"/>
    </row>
    <row r="217" spans="1:10">
      <c r="A217" s="3"/>
      <c r="B217" s="16"/>
      <c r="C217" s="16"/>
      <c r="D217" s="44"/>
      <c r="E217" s="16"/>
      <c r="F217" s="44"/>
      <c r="G217" s="44"/>
      <c r="H217" s="44"/>
      <c r="I217" s="16"/>
      <c r="J217" s="44"/>
    </row>
    <row r="218" spans="1:10">
      <c r="A218" s="3"/>
      <c r="B218" s="16"/>
      <c r="C218" s="16"/>
      <c r="D218" s="44"/>
      <c r="E218" s="16"/>
      <c r="F218" s="44"/>
      <c r="G218" s="44"/>
      <c r="H218" s="44"/>
      <c r="I218" s="16"/>
      <c r="J218" s="44"/>
    </row>
    <row r="219" spans="1:10">
      <c r="A219" s="3"/>
      <c r="B219" s="16"/>
      <c r="C219" s="16"/>
      <c r="D219" s="44"/>
      <c r="E219" s="16"/>
      <c r="F219" s="44"/>
      <c r="G219" s="44"/>
      <c r="H219" s="44"/>
      <c r="I219" s="16"/>
      <c r="J219" s="44"/>
    </row>
    <row r="220" spans="1:10">
      <c r="A220" s="3"/>
      <c r="B220" s="16"/>
      <c r="C220" s="16"/>
      <c r="D220" s="44"/>
      <c r="E220" s="16"/>
      <c r="F220" s="44"/>
      <c r="G220" s="44"/>
      <c r="H220" s="44"/>
      <c r="I220" s="16"/>
      <c r="J220" s="44"/>
    </row>
    <row r="221" spans="1:10">
      <c r="A221" s="3"/>
      <c r="B221" s="16"/>
      <c r="C221" s="16"/>
      <c r="D221" s="44"/>
      <c r="E221" s="16"/>
      <c r="F221" s="44"/>
      <c r="G221" s="44"/>
      <c r="H221" s="44"/>
      <c r="I221" s="16"/>
      <c r="J221" s="44"/>
    </row>
    <row r="222" spans="1:10">
      <c r="A222" s="3"/>
      <c r="B222" s="16"/>
      <c r="C222" s="16"/>
      <c r="D222" s="44"/>
      <c r="E222" s="16"/>
      <c r="F222" s="44"/>
      <c r="G222" s="44"/>
      <c r="H222" s="44"/>
      <c r="I222" s="16"/>
      <c r="J222" s="44"/>
    </row>
    <row r="223" spans="1:10">
      <c r="A223" s="3"/>
      <c r="B223" s="16"/>
      <c r="C223" s="16"/>
      <c r="D223" s="44"/>
      <c r="E223" s="16"/>
      <c r="F223" s="44"/>
      <c r="G223" s="44"/>
      <c r="H223" s="44"/>
      <c r="I223" s="16"/>
      <c r="J223" s="44"/>
    </row>
    <row r="224" spans="1:10">
      <c r="A224" s="3"/>
      <c r="B224" s="16"/>
      <c r="C224" s="16"/>
      <c r="D224" s="44"/>
      <c r="E224" s="16"/>
      <c r="F224" s="44"/>
      <c r="G224" s="44"/>
      <c r="H224" s="44"/>
      <c r="I224" s="16"/>
      <c r="J224" s="44"/>
    </row>
    <row r="225" spans="1:10">
      <c r="A225" s="3"/>
      <c r="B225" s="16"/>
      <c r="C225" s="16"/>
      <c r="D225" s="44"/>
      <c r="E225" s="16"/>
      <c r="F225" s="44"/>
      <c r="G225" s="44"/>
      <c r="H225" s="44"/>
      <c r="I225" s="16"/>
      <c r="J225" s="44"/>
    </row>
    <row r="226" spans="1:10">
      <c r="A226" s="3"/>
      <c r="B226" s="16"/>
      <c r="C226" s="16"/>
      <c r="D226" s="44"/>
      <c r="E226" s="16"/>
      <c r="F226" s="44"/>
      <c r="G226" s="44"/>
      <c r="H226" s="44"/>
      <c r="I226" s="16"/>
      <c r="J226" s="44"/>
    </row>
    <row r="227" spans="1:10">
      <c r="A227" s="3"/>
      <c r="B227" s="16"/>
      <c r="C227" s="16"/>
      <c r="D227" s="44"/>
      <c r="E227" s="16"/>
      <c r="F227" s="44"/>
      <c r="G227" s="44"/>
      <c r="H227" s="44"/>
      <c r="I227" s="16"/>
      <c r="J227" s="44"/>
    </row>
    <row r="228" spans="1:10">
      <c r="A228" s="3"/>
      <c r="B228" s="16"/>
      <c r="C228" s="16"/>
      <c r="D228" s="44"/>
      <c r="E228" s="16"/>
      <c r="F228" s="44"/>
      <c r="G228" s="44"/>
      <c r="H228" s="44"/>
      <c r="I228" s="16"/>
      <c r="J228" s="44"/>
    </row>
    <row r="229" spans="1:10">
      <c r="A229" s="3"/>
      <c r="B229" s="16"/>
      <c r="C229" s="16"/>
      <c r="D229" s="44"/>
      <c r="E229" s="16"/>
      <c r="F229" s="44"/>
      <c r="G229" s="44"/>
      <c r="H229" s="44"/>
      <c r="I229" s="16"/>
      <c r="J229" s="44"/>
    </row>
    <row r="230" spans="1:10">
      <c r="A230" s="3"/>
      <c r="B230" s="16"/>
      <c r="C230" s="16"/>
      <c r="D230" s="44"/>
      <c r="E230" s="16"/>
      <c r="F230" s="44"/>
      <c r="G230" s="44"/>
      <c r="H230" s="44"/>
      <c r="I230" s="16"/>
      <c r="J230" s="44"/>
    </row>
    <row r="231" spans="1:10">
      <c r="A231" s="3"/>
      <c r="B231" s="16"/>
      <c r="C231" s="16"/>
      <c r="D231" s="44"/>
      <c r="E231" s="16"/>
      <c r="F231" s="44"/>
      <c r="G231" s="44"/>
      <c r="H231" s="44"/>
      <c r="I231" s="16"/>
      <c r="J231" s="44"/>
    </row>
    <row r="232" spans="1:10">
      <c r="A232" s="3"/>
      <c r="B232" s="16"/>
      <c r="C232" s="16"/>
      <c r="D232" s="44"/>
      <c r="E232" s="16"/>
      <c r="F232" s="44"/>
      <c r="G232" s="44"/>
      <c r="H232" s="44"/>
      <c r="I232" s="16"/>
      <c r="J232" s="44"/>
    </row>
    <row r="233" spans="1:10">
      <c r="A233" s="3"/>
      <c r="B233" s="16"/>
      <c r="C233" s="16"/>
      <c r="D233" s="44"/>
      <c r="E233" s="16"/>
      <c r="F233" s="44"/>
      <c r="G233" s="44"/>
      <c r="H233" s="44"/>
      <c r="I233" s="16"/>
      <c r="J233" s="44"/>
    </row>
    <row r="234" spans="1:10">
      <c r="A234" s="3"/>
      <c r="B234" s="16"/>
      <c r="C234" s="16"/>
      <c r="D234" s="44"/>
      <c r="E234" s="16"/>
      <c r="F234" s="44"/>
      <c r="G234" s="44"/>
      <c r="H234" s="44"/>
      <c r="I234" s="16"/>
      <c r="J234" s="44"/>
    </row>
    <row r="235" spans="1:10">
      <c r="A235" s="3"/>
      <c r="B235" s="16"/>
      <c r="C235" s="16"/>
      <c r="D235" s="44"/>
      <c r="E235" s="16"/>
      <c r="F235" s="44"/>
      <c r="G235" s="44"/>
      <c r="H235" s="44"/>
      <c r="I235" s="16"/>
      <c r="J235" s="44"/>
    </row>
    <row r="236" spans="1:10">
      <c r="A236" s="3"/>
      <c r="B236" s="16"/>
      <c r="C236" s="16"/>
      <c r="D236" s="44"/>
      <c r="E236" s="16"/>
      <c r="F236" s="44"/>
      <c r="G236" s="44"/>
      <c r="H236" s="44"/>
      <c r="I236" s="16"/>
      <c r="J236" s="44"/>
    </row>
    <row r="237" spans="1:10">
      <c r="A237" s="3"/>
      <c r="B237" s="16"/>
      <c r="C237" s="16"/>
      <c r="D237" s="44"/>
      <c r="E237" s="16"/>
      <c r="F237" s="44"/>
      <c r="G237" s="44"/>
      <c r="H237" s="44"/>
      <c r="I237" s="16"/>
      <c r="J237" s="44"/>
    </row>
    <row r="238" spans="1:10">
      <c r="A238" s="3"/>
      <c r="B238" s="16"/>
      <c r="C238" s="16"/>
      <c r="D238" s="44"/>
      <c r="E238" s="16"/>
      <c r="F238" s="44"/>
      <c r="G238" s="44"/>
      <c r="H238" s="44"/>
      <c r="I238" s="16"/>
      <c r="J238" s="44"/>
    </row>
    <row r="239" spans="1:10">
      <c r="A239" s="3"/>
      <c r="B239" s="16"/>
      <c r="C239" s="16"/>
      <c r="D239" s="44"/>
      <c r="E239" s="16"/>
      <c r="F239" s="44"/>
      <c r="G239" s="44"/>
      <c r="H239" s="44"/>
      <c r="I239" s="16"/>
      <c r="J239" s="44"/>
    </row>
    <row r="240" spans="1:10">
      <c r="A240" s="3"/>
      <c r="B240" s="16"/>
      <c r="C240" s="16"/>
      <c r="D240" s="44"/>
      <c r="E240" s="16"/>
      <c r="F240" s="44"/>
      <c r="G240" s="44"/>
      <c r="H240" s="44"/>
      <c r="I240" s="16"/>
      <c r="J240" s="44"/>
    </row>
    <row r="241" spans="1:10">
      <c r="A241" s="3"/>
      <c r="B241" s="16"/>
      <c r="C241" s="16"/>
      <c r="D241" s="44"/>
      <c r="E241" s="16"/>
      <c r="F241" s="44"/>
      <c r="G241" s="44"/>
      <c r="H241" s="44"/>
      <c r="I241" s="16"/>
      <c r="J241" s="44"/>
    </row>
    <row r="242" spans="1:10">
      <c r="A242" s="3"/>
      <c r="B242" s="16"/>
      <c r="C242" s="16"/>
      <c r="D242" s="44"/>
      <c r="E242" s="16"/>
      <c r="F242" s="44"/>
      <c r="G242" s="44"/>
      <c r="H242" s="44"/>
      <c r="I242" s="16"/>
      <c r="J242" s="44"/>
    </row>
    <row r="243" spans="1:10">
      <c r="A243" s="3"/>
      <c r="B243" s="16"/>
      <c r="C243" s="16"/>
      <c r="D243" s="44"/>
      <c r="E243" s="16"/>
      <c r="F243" s="44"/>
      <c r="G243" s="44"/>
      <c r="H243" s="44"/>
      <c r="I243" s="16"/>
      <c r="J243" s="44"/>
    </row>
    <row r="244" spans="1:10">
      <c r="A244" s="3"/>
      <c r="B244" s="16"/>
      <c r="C244" s="16"/>
      <c r="D244" s="44"/>
      <c r="E244" s="16"/>
      <c r="F244" s="44"/>
      <c r="G244" s="44"/>
      <c r="H244" s="44"/>
      <c r="I244" s="16"/>
      <c r="J244" s="44"/>
    </row>
    <row r="245" spans="1:10">
      <c r="A245" s="3"/>
      <c r="B245" s="16"/>
      <c r="C245" s="16"/>
      <c r="D245" s="44"/>
      <c r="E245" s="16"/>
      <c r="F245" s="44"/>
      <c r="G245" s="44"/>
      <c r="H245" s="44"/>
      <c r="I245" s="16"/>
      <c r="J245" s="44"/>
    </row>
    <row r="246" spans="1:10">
      <c r="A246" s="3"/>
      <c r="B246" s="16"/>
      <c r="C246" s="16"/>
      <c r="D246" s="44"/>
      <c r="E246" s="16"/>
      <c r="F246" s="44"/>
      <c r="G246" s="44"/>
      <c r="H246" s="44"/>
      <c r="I246" s="16"/>
      <c r="J246" s="44"/>
    </row>
    <row r="247" spans="1:10">
      <c r="A247" s="3"/>
      <c r="B247" s="16"/>
      <c r="C247" s="16"/>
      <c r="D247" s="44"/>
      <c r="E247" s="16"/>
      <c r="F247" s="44"/>
      <c r="G247" s="44"/>
      <c r="H247" s="44"/>
      <c r="I247" s="16"/>
      <c r="J247" s="44"/>
    </row>
    <row r="248" spans="1:10">
      <c r="A248" s="3"/>
      <c r="B248" s="16"/>
      <c r="C248" s="16"/>
      <c r="D248" s="44"/>
      <c r="E248" s="16"/>
      <c r="F248" s="44"/>
      <c r="G248" s="44"/>
      <c r="H248" s="44"/>
      <c r="I248" s="16"/>
      <c r="J248" s="44"/>
    </row>
    <row r="249" spans="1:10">
      <c r="A249" s="3"/>
      <c r="B249" s="16"/>
      <c r="C249" s="16"/>
      <c r="D249" s="44"/>
      <c r="E249" s="16"/>
      <c r="F249" s="44"/>
      <c r="G249" s="44"/>
      <c r="H249" s="44"/>
      <c r="I249" s="16"/>
      <c r="J249" s="44"/>
    </row>
    <row r="250" spans="1:10">
      <c r="A250" s="3"/>
      <c r="B250" s="16"/>
      <c r="C250" s="16"/>
      <c r="D250" s="44"/>
      <c r="E250" s="16"/>
      <c r="F250" s="44"/>
      <c r="G250" s="44"/>
      <c r="H250" s="44"/>
      <c r="I250" s="16"/>
      <c r="J250" s="44"/>
    </row>
    <row r="251" spans="1:10">
      <c r="A251" s="3"/>
      <c r="B251" s="16"/>
      <c r="C251" s="16"/>
      <c r="D251" s="44"/>
      <c r="E251" s="16"/>
      <c r="F251" s="44"/>
      <c r="G251" s="44"/>
      <c r="H251" s="44"/>
      <c r="I251" s="16"/>
      <c r="J251" s="44"/>
    </row>
    <row r="252" spans="1:10">
      <c r="A252" s="3"/>
      <c r="B252" s="16"/>
      <c r="C252" s="16"/>
      <c r="D252" s="44"/>
      <c r="E252" s="16"/>
      <c r="F252" s="44"/>
      <c r="G252" s="44"/>
      <c r="H252" s="44"/>
      <c r="I252" s="16"/>
      <c r="J252" s="44"/>
    </row>
    <row r="253" spans="1:10">
      <c r="A253" s="3"/>
      <c r="B253" s="16"/>
      <c r="C253" s="16"/>
      <c r="D253" s="44"/>
      <c r="E253" s="16"/>
      <c r="F253" s="44"/>
      <c r="G253" s="44"/>
      <c r="H253" s="44"/>
      <c r="I253" s="16"/>
      <c r="J253" s="44"/>
    </row>
    <row r="254" spans="1:10">
      <c r="A254" s="3"/>
      <c r="B254" s="16"/>
      <c r="C254" s="16"/>
      <c r="D254" s="44"/>
      <c r="E254" s="16"/>
      <c r="F254" s="44"/>
      <c r="G254" s="44"/>
      <c r="H254" s="44"/>
      <c r="I254" s="16"/>
      <c r="J254" s="44"/>
    </row>
    <row r="255" spans="1:10">
      <c r="A255" s="3"/>
      <c r="B255" s="16"/>
      <c r="C255" s="16"/>
      <c r="D255" s="44"/>
      <c r="E255" s="16"/>
      <c r="F255" s="44"/>
      <c r="G255" s="44"/>
      <c r="H255" s="44"/>
      <c r="I255" s="16"/>
      <c r="J255" s="44"/>
    </row>
    <row r="256" spans="1:10">
      <c r="A256" s="3"/>
      <c r="B256" s="16"/>
      <c r="C256" s="16"/>
      <c r="D256" s="44"/>
      <c r="E256" s="16"/>
      <c r="F256" s="44"/>
      <c r="G256" s="44"/>
      <c r="H256" s="44"/>
      <c r="I256" s="16"/>
      <c r="J256" s="44"/>
    </row>
    <row r="257" spans="1:10">
      <c r="A257" s="3"/>
      <c r="B257" s="16"/>
      <c r="C257" s="16"/>
      <c r="D257" s="44"/>
      <c r="E257" s="16"/>
      <c r="F257" s="44"/>
      <c r="G257" s="44"/>
      <c r="H257" s="44"/>
      <c r="I257" s="16"/>
      <c r="J257" s="44"/>
    </row>
    <row r="258" spans="1:10">
      <c r="A258" s="3"/>
      <c r="B258" s="16"/>
      <c r="C258" s="16"/>
      <c r="D258" s="44"/>
      <c r="E258" s="16"/>
      <c r="F258" s="44"/>
      <c r="G258" s="44"/>
      <c r="H258" s="44"/>
      <c r="I258" s="16"/>
      <c r="J258" s="44"/>
    </row>
    <row r="259" spans="1:10">
      <c r="A259" s="3"/>
      <c r="B259" s="16"/>
      <c r="C259" s="16"/>
      <c r="D259" s="44"/>
      <c r="E259" s="16"/>
      <c r="F259" s="44"/>
      <c r="G259" s="44"/>
      <c r="H259" s="44"/>
      <c r="I259" s="16"/>
      <c r="J259" s="44"/>
    </row>
    <row r="260" spans="1:10">
      <c r="A260" s="3"/>
      <c r="B260" s="16"/>
      <c r="C260" s="16"/>
      <c r="D260" s="44"/>
      <c r="E260" s="16"/>
      <c r="F260" s="44"/>
      <c r="G260" s="44"/>
      <c r="H260" s="44"/>
      <c r="I260" s="16"/>
      <c r="J260" s="44"/>
    </row>
    <row r="261" spans="1:10">
      <c r="A261" s="3"/>
      <c r="B261" s="16"/>
      <c r="C261" s="16"/>
      <c r="D261" s="44"/>
      <c r="E261" s="16"/>
      <c r="F261" s="44"/>
      <c r="G261" s="44"/>
      <c r="H261" s="44"/>
      <c r="I261" s="16"/>
      <c r="J261" s="44"/>
    </row>
    <row r="262" spans="1:10">
      <c r="A262" s="3"/>
      <c r="B262" s="16"/>
      <c r="C262" s="16"/>
      <c r="D262" s="44"/>
      <c r="E262" s="16"/>
      <c r="F262" s="44"/>
      <c r="G262" s="44"/>
      <c r="H262" s="44"/>
      <c r="I262" s="16"/>
      <c r="J262" s="44"/>
    </row>
    <row r="263" spans="1:10">
      <c r="A263" s="3"/>
      <c r="B263" s="16"/>
      <c r="C263" s="16"/>
      <c r="D263" s="44"/>
      <c r="E263" s="16"/>
      <c r="F263" s="44"/>
      <c r="G263" s="44"/>
      <c r="H263" s="44"/>
      <c r="I263" s="16"/>
      <c r="J263" s="44"/>
    </row>
    <row r="264" spans="1:10">
      <c r="A264" s="3"/>
      <c r="B264" s="16"/>
      <c r="C264" s="16"/>
      <c r="D264" s="44"/>
      <c r="E264" s="16"/>
      <c r="F264" s="44"/>
      <c r="G264" s="44"/>
      <c r="H264" s="44"/>
      <c r="I264" s="16"/>
      <c r="J264" s="44"/>
    </row>
    <row r="265" spans="1:10">
      <c r="A265" s="3"/>
      <c r="B265" s="16"/>
      <c r="C265" s="16"/>
      <c r="D265" s="44"/>
      <c r="E265" s="16"/>
      <c r="F265" s="44"/>
      <c r="G265" s="44"/>
      <c r="H265" s="44"/>
      <c r="I265" s="16"/>
      <c r="J265" s="44"/>
    </row>
    <row r="266" spans="1:10">
      <c r="A266" s="3"/>
      <c r="B266" s="16"/>
      <c r="C266" s="16"/>
      <c r="D266" s="44"/>
      <c r="E266" s="16"/>
      <c r="F266" s="44"/>
      <c r="G266" s="44"/>
      <c r="H266" s="44"/>
      <c r="I266" s="16"/>
      <c r="J266" s="44"/>
    </row>
    <row r="267" spans="1:10">
      <c r="A267" s="3"/>
      <c r="B267" s="16"/>
      <c r="C267" s="16"/>
      <c r="D267" s="44"/>
      <c r="E267" s="16"/>
      <c r="F267" s="44"/>
      <c r="G267" s="44"/>
      <c r="H267" s="44"/>
      <c r="I267" s="16"/>
      <c r="J267" s="44"/>
    </row>
    <row r="268" spans="1:10">
      <c r="A268" s="3"/>
      <c r="B268" s="16"/>
      <c r="C268" s="16"/>
      <c r="D268" s="44"/>
      <c r="E268" s="16"/>
      <c r="F268" s="44"/>
      <c r="G268" s="44"/>
      <c r="H268" s="44"/>
      <c r="I268" s="16"/>
      <c r="J268" s="44"/>
    </row>
    <row r="269" spans="1:10">
      <c r="A269" s="3"/>
      <c r="B269" s="16"/>
      <c r="C269" s="16"/>
      <c r="D269" s="44"/>
      <c r="E269" s="16"/>
      <c r="F269" s="44"/>
      <c r="G269" s="44"/>
      <c r="H269" s="44"/>
      <c r="I269" s="16"/>
      <c r="J269" s="44"/>
    </row>
    <row r="270" spans="1:10">
      <c r="A270" s="3"/>
      <c r="B270" s="16"/>
      <c r="C270" s="16"/>
      <c r="D270" s="44"/>
      <c r="E270" s="16"/>
      <c r="F270" s="44"/>
      <c r="G270" s="44"/>
      <c r="H270" s="44"/>
      <c r="I270" s="16"/>
      <c r="J270" s="44"/>
    </row>
    <row r="271" spans="1:10">
      <c r="A271" s="3"/>
      <c r="B271" s="16"/>
      <c r="C271" s="16"/>
      <c r="D271" s="44"/>
      <c r="E271" s="16"/>
      <c r="F271" s="44"/>
      <c r="G271" s="44"/>
      <c r="H271" s="44"/>
      <c r="I271" s="16"/>
      <c r="J271" s="44"/>
    </row>
    <row r="272" spans="1:10">
      <c r="A272" s="3"/>
      <c r="B272" s="16"/>
      <c r="C272" s="16"/>
      <c r="D272" s="44"/>
      <c r="E272" s="16"/>
      <c r="F272" s="44"/>
      <c r="G272" s="44"/>
      <c r="H272" s="44"/>
      <c r="I272" s="16"/>
      <c r="J272" s="44"/>
    </row>
    <row r="273" spans="1:10">
      <c r="A273" s="3"/>
      <c r="B273" s="16"/>
      <c r="C273" s="16"/>
      <c r="D273" s="44"/>
      <c r="E273" s="16"/>
      <c r="F273" s="44"/>
      <c r="G273" s="44"/>
      <c r="H273" s="44"/>
      <c r="I273" s="16"/>
      <c r="J273" s="44"/>
    </row>
    <row r="274" spans="1:10">
      <c r="A274" s="3"/>
      <c r="B274" s="16"/>
      <c r="C274" s="16"/>
      <c r="D274" s="44"/>
      <c r="E274" s="16"/>
      <c r="F274" s="44"/>
      <c r="G274" s="44"/>
      <c r="H274" s="44"/>
      <c r="I274" s="16"/>
      <c r="J274" s="44"/>
    </row>
    <row r="275" spans="1:10">
      <c r="A275" s="3"/>
      <c r="B275" s="16"/>
      <c r="C275" s="16"/>
      <c r="D275" s="44"/>
      <c r="E275" s="16"/>
      <c r="F275" s="44"/>
      <c r="G275" s="44"/>
      <c r="H275" s="44"/>
      <c r="I275" s="16"/>
      <c r="J275" s="44"/>
    </row>
    <row r="276" spans="1:10">
      <c r="A276" s="3"/>
      <c r="B276" s="16"/>
      <c r="C276" s="16"/>
      <c r="D276" s="44"/>
      <c r="E276" s="16"/>
      <c r="F276" s="44"/>
      <c r="G276" s="44"/>
      <c r="H276" s="44"/>
      <c r="I276" s="16"/>
      <c r="J276" s="44"/>
    </row>
    <row r="277" spans="1:10">
      <c r="A277" s="3"/>
      <c r="B277" s="16"/>
      <c r="C277" s="16"/>
      <c r="D277" s="44"/>
      <c r="E277" s="16"/>
      <c r="F277" s="44"/>
      <c r="G277" s="44"/>
      <c r="H277" s="44"/>
      <c r="I277" s="16"/>
      <c r="J277" s="44"/>
    </row>
    <row r="278" spans="1:10">
      <c r="A278" s="3"/>
      <c r="B278" s="16"/>
      <c r="C278" s="16"/>
      <c r="D278" s="44"/>
      <c r="E278" s="16"/>
      <c r="F278" s="44"/>
      <c r="G278" s="44"/>
      <c r="H278" s="44"/>
      <c r="I278" s="16"/>
      <c r="J278" s="44"/>
    </row>
    <row r="279" spans="1:10">
      <c r="A279" s="3"/>
      <c r="B279" s="16"/>
      <c r="C279" s="16"/>
      <c r="D279" s="44"/>
      <c r="E279" s="16"/>
      <c r="F279" s="44"/>
      <c r="G279" s="44"/>
      <c r="H279" s="44"/>
      <c r="I279" s="16"/>
      <c r="J279" s="44"/>
    </row>
    <row r="280" spans="1:10">
      <c r="A280" s="3"/>
      <c r="B280" s="16"/>
      <c r="C280" s="16"/>
      <c r="D280" s="44"/>
      <c r="E280" s="16"/>
      <c r="F280" s="44"/>
      <c r="G280" s="44"/>
      <c r="H280" s="44"/>
      <c r="I280" s="16"/>
      <c r="J280" s="44"/>
    </row>
    <row r="281" spans="1:10">
      <c r="A281" s="3"/>
      <c r="B281" s="16"/>
      <c r="C281" s="16"/>
      <c r="D281" s="44"/>
      <c r="E281" s="16"/>
      <c r="F281" s="44"/>
      <c r="G281" s="44"/>
      <c r="H281" s="44"/>
      <c r="I281" s="16"/>
      <c r="J281" s="44"/>
    </row>
    <row r="282" spans="1:10">
      <c r="A282" s="3"/>
      <c r="B282" s="16"/>
      <c r="C282" s="16"/>
      <c r="D282" s="44"/>
      <c r="E282" s="16"/>
      <c r="F282" s="44"/>
      <c r="G282" s="44"/>
      <c r="H282" s="44"/>
      <c r="I282" s="16"/>
      <c r="J282" s="44"/>
    </row>
    <row r="283" spans="1:10">
      <c r="A283" s="3"/>
      <c r="B283" s="16"/>
      <c r="C283" s="16"/>
      <c r="D283" s="44"/>
      <c r="E283" s="16"/>
      <c r="F283" s="44"/>
      <c r="G283" s="44"/>
      <c r="H283" s="44"/>
      <c r="I283" s="16"/>
      <c r="J283" s="44"/>
    </row>
    <row r="284" spans="1:10">
      <c r="A284" s="3"/>
      <c r="B284" s="16"/>
      <c r="C284" s="16"/>
      <c r="D284" s="44"/>
      <c r="E284" s="16"/>
      <c r="F284" s="44"/>
      <c r="G284" s="44"/>
      <c r="H284" s="44"/>
      <c r="I284" s="16"/>
      <c r="J284" s="44"/>
    </row>
    <row r="285" spans="1:10">
      <c r="A285" s="3"/>
      <c r="B285" s="16"/>
      <c r="C285" s="16"/>
      <c r="D285" s="44"/>
      <c r="E285" s="16"/>
      <c r="F285" s="44"/>
      <c r="G285" s="44"/>
      <c r="H285" s="44"/>
      <c r="I285" s="16"/>
      <c r="J285" s="44"/>
    </row>
    <row r="286" spans="1:10">
      <c r="A286" s="3"/>
      <c r="B286" s="16"/>
      <c r="C286" s="16"/>
      <c r="D286" s="44"/>
      <c r="E286" s="16"/>
      <c r="F286" s="44"/>
      <c r="G286" s="44"/>
      <c r="H286" s="44"/>
      <c r="I286" s="16"/>
      <c r="J286" s="44"/>
    </row>
    <row r="287" spans="1:10">
      <c r="A287" s="3"/>
      <c r="B287" s="16"/>
      <c r="C287" s="16"/>
      <c r="D287" s="44"/>
      <c r="E287" s="16"/>
      <c r="F287" s="44"/>
      <c r="G287" s="44"/>
      <c r="H287" s="44"/>
      <c r="I287" s="16"/>
      <c r="J287" s="44"/>
    </row>
    <row r="288" spans="1:10">
      <c r="A288" s="3"/>
      <c r="B288" s="16"/>
      <c r="C288" s="16"/>
      <c r="D288" s="44"/>
      <c r="E288" s="16"/>
      <c r="F288" s="44"/>
      <c r="G288" s="44"/>
      <c r="H288" s="44"/>
      <c r="I288" s="16"/>
      <c r="J288" s="44"/>
    </row>
    <row r="289" spans="1:10">
      <c r="A289" s="3"/>
      <c r="B289" s="16"/>
      <c r="C289" s="16"/>
      <c r="D289" s="44"/>
      <c r="E289" s="16"/>
      <c r="F289" s="44"/>
      <c r="G289" s="44"/>
      <c r="H289" s="44"/>
      <c r="I289" s="16"/>
      <c r="J289" s="44"/>
    </row>
    <row r="290" spans="1:10">
      <c r="A290" s="3"/>
      <c r="B290" s="16"/>
      <c r="C290" s="16"/>
      <c r="D290" s="44"/>
      <c r="E290" s="16"/>
      <c r="F290" s="44"/>
      <c r="G290" s="44"/>
      <c r="H290" s="44"/>
      <c r="I290" s="16"/>
      <c r="J290" s="44"/>
    </row>
    <row r="291" spans="1:10">
      <c r="A291" s="3"/>
      <c r="B291" s="16"/>
      <c r="C291" s="16"/>
      <c r="D291" s="44"/>
      <c r="E291" s="16"/>
      <c r="F291" s="44"/>
      <c r="G291" s="44"/>
      <c r="H291" s="44"/>
      <c r="I291" s="16"/>
      <c r="J291" s="44"/>
    </row>
    <row r="292" spans="1:10">
      <c r="A292" s="3"/>
      <c r="B292" s="16"/>
      <c r="C292" s="16"/>
      <c r="D292" s="44"/>
      <c r="E292" s="16"/>
      <c r="F292" s="44"/>
      <c r="G292" s="44"/>
      <c r="H292" s="44"/>
      <c r="I292" s="16"/>
      <c r="J292" s="44"/>
    </row>
    <row r="293" spans="1:10">
      <c r="A293" s="3"/>
      <c r="B293" s="16"/>
      <c r="C293" s="16"/>
      <c r="D293" s="44"/>
      <c r="E293" s="16"/>
      <c r="F293" s="44"/>
      <c r="G293" s="44"/>
      <c r="H293" s="44"/>
      <c r="I293" s="16"/>
      <c r="J293" s="44"/>
    </row>
    <row r="294" spans="1:10">
      <c r="A294" s="3"/>
      <c r="B294" s="16"/>
      <c r="C294" s="16"/>
      <c r="D294" s="44"/>
      <c r="E294" s="16"/>
      <c r="F294" s="44"/>
      <c r="G294" s="44"/>
      <c r="H294" s="44"/>
      <c r="I294" s="16"/>
      <c r="J294" s="44"/>
    </row>
    <row r="295" spans="1:10">
      <c r="A295" s="3"/>
      <c r="B295" s="16"/>
      <c r="C295" s="16"/>
      <c r="D295" s="44"/>
      <c r="E295" s="16"/>
      <c r="F295" s="44"/>
      <c r="G295" s="44"/>
      <c r="H295" s="44"/>
      <c r="I295" s="16"/>
      <c r="J295" s="44"/>
    </row>
    <row r="296" spans="1:10">
      <c r="A296" s="3"/>
      <c r="B296" s="16"/>
      <c r="C296" s="16"/>
      <c r="D296" s="44"/>
      <c r="E296" s="16"/>
      <c r="F296" s="44"/>
      <c r="G296" s="44"/>
      <c r="H296" s="44"/>
      <c r="I296" s="16"/>
      <c r="J296" s="44"/>
    </row>
    <row r="297" spans="1:10">
      <c r="A297" s="3"/>
      <c r="B297" s="16"/>
      <c r="C297" s="16"/>
      <c r="D297" s="44"/>
      <c r="E297" s="16"/>
      <c r="F297" s="44"/>
      <c r="G297" s="44"/>
      <c r="H297" s="44"/>
      <c r="I297" s="16"/>
      <c r="J297" s="44"/>
    </row>
    <row r="298" spans="1:10">
      <c r="A298" s="3"/>
      <c r="B298" s="16"/>
      <c r="C298" s="16"/>
      <c r="D298" s="44"/>
      <c r="E298" s="16"/>
      <c r="F298" s="44"/>
      <c r="G298" s="44"/>
      <c r="H298" s="44"/>
      <c r="I298" s="16"/>
      <c r="J298" s="44"/>
    </row>
    <row r="299" spans="1:10">
      <c r="A299" s="3"/>
      <c r="B299" s="16"/>
      <c r="C299" s="16"/>
      <c r="D299" s="44"/>
      <c r="E299" s="16"/>
      <c r="F299" s="44"/>
      <c r="G299" s="44"/>
      <c r="H299" s="44"/>
      <c r="I299" s="16"/>
      <c r="J299" s="44"/>
    </row>
    <row r="300" spans="1:10">
      <c r="A300" s="3"/>
      <c r="B300" s="16"/>
      <c r="C300" s="16"/>
      <c r="D300" s="44"/>
      <c r="E300" s="16"/>
      <c r="F300" s="44"/>
      <c r="G300" s="44"/>
      <c r="H300" s="44"/>
      <c r="I300" s="16"/>
      <c r="J300" s="44"/>
    </row>
    <row r="301" spans="1:10">
      <c r="A301" s="3"/>
      <c r="B301" s="16"/>
      <c r="C301" s="16"/>
      <c r="D301" s="44"/>
      <c r="E301" s="16"/>
      <c r="F301" s="44"/>
      <c r="G301" s="44"/>
      <c r="H301" s="44"/>
      <c r="I301" s="16"/>
      <c r="J301" s="44"/>
    </row>
    <row r="302" spans="1:10">
      <c r="A302" s="3"/>
      <c r="B302" s="16"/>
      <c r="C302" s="16"/>
      <c r="D302" s="44"/>
      <c r="E302" s="16"/>
      <c r="F302" s="44"/>
      <c r="G302" s="44"/>
      <c r="H302" s="44"/>
      <c r="I302" s="16"/>
      <c r="J302" s="44"/>
    </row>
    <row r="303" spans="1:10">
      <c r="A303" s="3"/>
      <c r="B303" s="16"/>
      <c r="C303" s="16"/>
      <c r="D303" s="44"/>
      <c r="E303" s="16"/>
      <c r="F303" s="44"/>
      <c r="G303" s="44"/>
      <c r="H303" s="44"/>
      <c r="I303" s="16"/>
      <c r="J303" s="44"/>
    </row>
    <row r="304" spans="1:10">
      <c r="A304" s="3"/>
      <c r="B304" s="16"/>
      <c r="C304" s="16"/>
      <c r="D304" s="44"/>
      <c r="E304" s="16"/>
      <c r="F304" s="44"/>
      <c r="G304" s="44"/>
      <c r="H304" s="44"/>
      <c r="I304" s="16"/>
      <c r="J304" s="44"/>
    </row>
    <row r="305" spans="1:10">
      <c r="A305" s="3"/>
      <c r="B305" s="16"/>
      <c r="C305" s="16"/>
      <c r="D305" s="44"/>
      <c r="E305" s="16"/>
      <c r="F305" s="44"/>
      <c r="G305" s="44"/>
      <c r="H305" s="44"/>
      <c r="I305" s="16"/>
      <c r="J305" s="44"/>
    </row>
    <row r="306" spans="1:10">
      <c r="A306" s="3"/>
      <c r="B306" s="16"/>
      <c r="C306" s="16"/>
      <c r="D306" s="44"/>
      <c r="E306" s="16"/>
      <c r="F306" s="44"/>
      <c r="G306" s="44"/>
      <c r="H306" s="44"/>
      <c r="I306" s="16"/>
      <c r="J306" s="44"/>
    </row>
    <row r="307" spans="1:10">
      <c r="A307" s="3"/>
      <c r="B307" s="16"/>
      <c r="C307" s="16"/>
      <c r="D307" s="44"/>
      <c r="E307" s="16"/>
      <c r="F307" s="44"/>
      <c r="G307" s="44"/>
      <c r="H307" s="44"/>
      <c r="I307" s="16"/>
      <c r="J307" s="44"/>
    </row>
    <row r="308" spans="1:10">
      <c r="A308" s="3"/>
      <c r="B308" s="16"/>
      <c r="C308" s="16"/>
      <c r="D308" s="44"/>
      <c r="E308" s="16"/>
      <c r="F308" s="44"/>
      <c r="G308" s="44"/>
      <c r="H308" s="44"/>
      <c r="I308" s="16"/>
      <c r="J308" s="44"/>
    </row>
    <row r="309" spans="1:10">
      <c r="A309" s="3"/>
      <c r="B309" s="16"/>
      <c r="C309" s="16"/>
      <c r="D309" s="44"/>
      <c r="E309" s="16"/>
      <c r="F309" s="44"/>
      <c r="G309" s="44"/>
      <c r="H309" s="44"/>
      <c r="I309" s="16"/>
      <c r="J309" s="44"/>
    </row>
    <row r="310" spans="1:10">
      <c r="A310" s="3"/>
      <c r="B310" s="16"/>
      <c r="C310" s="16"/>
      <c r="D310" s="44"/>
      <c r="E310" s="16"/>
      <c r="F310" s="44"/>
      <c r="G310" s="44"/>
      <c r="H310" s="44"/>
      <c r="I310" s="16"/>
      <c r="J310" s="44"/>
    </row>
    <row r="311" spans="1:10">
      <c r="A311" s="3"/>
      <c r="B311" s="16"/>
      <c r="C311" s="16"/>
      <c r="D311" s="44"/>
      <c r="E311" s="16"/>
      <c r="F311" s="44"/>
      <c r="G311" s="44"/>
      <c r="H311" s="44"/>
      <c r="I311" s="16"/>
      <c r="J311" s="44"/>
    </row>
    <row r="312" spans="1:10">
      <c r="A312" s="3"/>
      <c r="B312" s="16"/>
      <c r="C312" s="16"/>
      <c r="D312" s="44"/>
      <c r="E312" s="16"/>
      <c r="F312" s="44"/>
      <c r="G312" s="44"/>
      <c r="H312" s="44"/>
      <c r="I312" s="16"/>
      <c r="J312" s="44"/>
    </row>
    <row r="313" spans="1:10">
      <c r="A313" s="3"/>
      <c r="B313" s="16"/>
      <c r="C313" s="16"/>
      <c r="D313" s="44"/>
      <c r="E313" s="16"/>
      <c r="F313" s="44"/>
      <c r="G313" s="44"/>
      <c r="H313" s="44"/>
      <c r="I313" s="16"/>
      <c r="J313" s="44"/>
    </row>
    <row r="314" spans="1:10">
      <c r="A314" s="3"/>
      <c r="B314" s="16"/>
      <c r="C314" s="16"/>
      <c r="D314" s="44"/>
      <c r="E314" s="16"/>
      <c r="F314" s="44"/>
      <c r="G314" s="44"/>
      <c r="H314" s="44"/>
      <c r="I314" s="16"/>
      <c r="J314" s="44"/>
    </row>
    <row r="315" spans="1:10">
      <c r="A315" s="3"/>
      <c r="B315" s="16"/>
      <c r="C315" s="16"/>
      <c r="D315" s="44"/>
      <c r="E315" s="16"/>
      <c r="F315" s="44"/>
      <c r="G315" s="44"/>
      <c r="H315" s="44"/>
      <c r="I315" s="16"/>
      <c r="J315" s="44"/>
    </row>
    <row r="316" spans="1:10">
      <c r="A316" s="3"/>
      <c r="B316" s="16"/>
      <c r="C316" s="16"/>
      <c r="D316" s="44"/>
      <c r="E316" s="16"/>
      <c r="F316" s="44"/>
      <c r="G316" s="44"/>
      <c r="H316" s="44"/>
      <c r="I316" s="16"/>
      <c r="J316" s="44"/>
    </row>
    <row r="317" spans="1:10">
      <c r="A317" s="3"/>
      <c r="B317" s="16"/>
      <c r="C317" s="16"/>
      <c r="D317" s="44"/>
      <c r="E317" s="16"/>
      <c r="F317" s="44"/>
      <c r="G317" s="44"/>
      <c r="H317" s="44"/>
      <c r="I317" s="16"/>
      <c r="J317" s="44"/>
    </row>
    <row r="318" spans="1:10">
      <c r="A318" s="3"/>
      <c r="B318" s="16"/>
      <c r="C318" s="16"/>
      <c r="D318" s="44"/>
      <c r="E318" s="16"/>
      <c r="F318" s="44"/>
      <c r="G318" s="44"/>
      <c r="H318" s="44"/>
      <c r="I318" s="16"/>
      <c r="J318" s="44"/>
    </row>
    <row r="319" spans="1:10">
      <c r="A319" s="3"/>
      <c r="B319" s="16"/>
      <c r="C319" s="16"/>
      <c r="D319" s="44"/>
      <c r="E319" s="16"/>
      <c r="F319" s="44"/>
      <c r="G319" s="44"/>
      <c r="H319" s="44"/>
      <c r="I319" s="16"/>
      <c r="J319" s="44"/>
    </row>
    <row r="320" spans="1:10">
      <c r="A320" s="3"/>
      <c r="B320" s="16"/>
      <c r="C320" s="16"/>
      <c r="D320" s="44"/>
      <c r="E320" s="16"/>
      <c r="F320" s="44"/>
      <c r="G320" s="44"/>
      <c r="H320" s="44"/>
      <c r="I320" s="16"/>
      <c r="J320" s="44"/>
    </row>
    <row r="321" spans="1:10">
      <c r="A321" s="3"/>
      <c r="B321" s="16"/>
      <c r="C321" s="16"/>
      <c r="D321" s="44"/>
      <c r="E321" s="16"/>
      <c r="F321" s="44"/>
      <c r="G321" s="44"/>
      <c r="H321" s="44"/>
      <c r="I321" s="16"/>
      <c r="J321" s="44"/>
    </row>
    <row r="322" spans="1:10">
      <c r="A322" s="3"/>
      <c r="B322" s="16"/>
      <c r="C322" s="16"/>
      <c r="D322" s="44"/>
      <c r="E322" s="16"/>
      <c r="F322" s="44"/>
      <c r="G322" s="44"/>
      <c r="H322" s="44"/>
      <c r="I322" s="16"/>
      <c r="J322" s="44"/>
    </row>
    <row r="323" spans="1:10">
      <c r="A323" s="3"/>
      <c r="B323" s="16"/>
      <c r="C323" s="16"/>
      <c r="D323" s="44"/>
      <c r="E323" s="16"/>
      <c r="F323" s="44"/>
      <c r="G323" s="44"/>
      <c r="H323" s="44"/>
      <c r="I323" s="16"/>
      <c r="J323" s="44"/>
    </row>
    <row r="324" spans="1:10">
      <c r="A324" s="3"/>
      <c r="B324" s="16"/>
      <c r="C324" s="16"/>
      <c r="D324" s="44"/>
      <c r="E324" s="16"/>
      <c r="F324" s="44"/>
      <c r="G324" s="44"/>
      <c r="H324" s="44"/>
      <c r="I324" s="16"/>
      <c r="J324" s="44"/>
    </row>
    <row r="325" spans="1:10">
      <c r="A325" s="3"/>
      <c r="B325" s="16"/>
      <c r="C325" s="16"/>
      <c r="D325" s="44"/>
      <c r="E325" s="16"/>
      <c r="F325" s="44"/>
      <c r="G325" s="44"/>
      <c r="H325" s="44"/>
      <c r="I325" s="16"/>
      <c r="J325" s="44"/>
    </row>
    <row r="326" spans="1:10">
      <c r="A326" s="3"/>
      <c r="B326" s="16"/>
      <c r="C326" s="16"/>
      <c r="D326" s="44"/>
      <c r="E326" s="16"/>
      <c r="F326" s="44"/>
      <c r="G326" s="44"/>
      <c r="H326" s="44"/>
      <c r="I326" s="16"/>
      <c r="J326" s="44"/>
    </row>
    <row r="327" spans="1:10">
      <c r="A327" s="3"/>
      <c r="B327" s="16"/>
      <c r="C327" s="16"/>
      <c r="D327" s="44"/>
      <c r="E327" s="16"/>
      <c r="F327" s="44"/>
      <c r="G327" s="44"/>
      <c r="H327" s="44"/>
      <c r="I327" s="16"/>
      <c r="J327" s="44"/>
    </row>
    <row r="328" spans="1:10">
      <c r="A328" s="3"/>
      <c r="B328" s="16"/>
      <c r="C328" s="16"/>
      <c r="D328" s="44"/>
      <c r="E328" s="16"/>
      <c r="F328" s="44"/>
      <c r="G328" s="44"/>
      <c r="H328" s="44"/>
      <c r="I328" s="16"/>
      <c r="J328" s="44"/>
    </row>
    <row r="329" spans="1:10">
      <c r="A329" s="3"/>
      <c r="B329" s="16"/>
      <c r="C329" s="16"/>
      <c r="D329" s="44"/>
      <c r="E329" s="16"/>
      <c r="F329" s="44"/>
      <c r="G329" s="44"/>
      <c r="H329" s="44"/>
      <c r="I329" s="16"/>
      <c r="J329" s="44"/>
    </row>
    <row r="330" spans="1:10">
      <c r="A330" s="3"/>
      <c r="B330" s="16"/>
      <c r="C330" s="16"/>
      <c r="D330" s="44"/>
      <c r="E330" s="16"/>
      <c r="F330" s="44"/>
      <c r="G330" s="44"/>
      <c r="H330" s="44"/>
      <c r="I330" s="16"/>
      <c r="J330" s="44"/>
    </row>
    <row r="331" spans="1:10">
      <c r="A331" s="3"/>
      <c r="B331" s="16"/>
      <c r="C331" s="16"/>
      <c r="D331" s="44"/>
      <c r="E331" s="16"/>
      <c r="F331" s="44"/>
      <c r="G331" s="44"/>
      <c r="H331" s="44"/>
      <c r="I331" s="16"/>
      <c r="J331" s="44"/>
    </row>
    <row r="332" spans="1:10">
      <c r="A332" s="3"/>
      <c r="B332" s="16"/>
      <c r="C332" s="16"/>
      <c r="D332" s="44"/>
      <c r="E332" s="16"/>
      <c r="F332" s="44"/>
      <c r="G332" s="44"/>
      <c r="H332" s="44"/>
      <c r="I332" s="16"/>
      <c r="J332" s="44"/>
    </row>
    <row r="333" spans="1:10">
      <c r="A333" s="3"/>
      <c r="B333" s="16"/>
      <c r="C333" s="16"/>
      <c r="D333" s="44"/>
      <c r="E333" s="16"/>
      <c r="F333" s="44"/>
      <c r="G333" s="44"/>
      <c r="H333" s="44"/>
      <c r="I333" s="16"/>
      <c r="J333" s="44"/>
    </row>
    <row r="334" spans="1:10">
      <c r="A334" s="3"/>
      <c r="B334" s="16"/>
      <c r="C334" s="16"/>
      <c r="D334" s="44"/>
      <c r="E334" s="16"/>
      <c r="F334" s="44"/>
      <c r="G334" s="44"/>
      <c r="H334" s="44"/>
      <c r="I334" s="16"/>
      <c r="J334" s="44"/>
    </row>
    <row r="335" spans="1:10">
      <c r="A335" s="3"/>
      <c r="B335" s="16"/>
      <c r="C335" s="16"/>
      <c r="D335" s="44"/>
      <c r="E335" s="16"/>
      <c r="F335" s="44"/>
      <c r="G335" s="44"/>
      <c r="H335" s="44"/>
      <c r="I335" s="16"/>
      <c r="J335" s="44"/>
    </row>
    <row r="336" spans="1:10">
      <c r="A336" s="3"/>
      <c r="B336" s="16"/>
      <c r="C336" s="16"/>
      <c r="D336" s="44"/>
      <c r="E336" s="16"/>
      <c r="F336" s="44"/>
      <c r="G336" s="44"/>
      <c r="H336" s="44"/>
      <c r="I336" s="16"/>
      <c r="J336" s="44"/>
    </row>
    <row r="337" spans="1:10">
      <c r="A337" s="3"/>
      <c r="B337" s="16"/>
      <c r="C337" s="16"/>
      <c r="D337" s="44"/>
      <c r="E337" s="16"/>
      <c r="F337" s="44"/>
      <c r="G337" s="44"/>
      <c r="H337" s="44"/>
      <c r="I337" s="16"/>
      <c r="J337" s="44"/>
    </row>
    <row r="338" spans="1:10">
      <c r="A338" s="3"/>
      <c r="B338" s="16"/>
      <c r="C338" s="16"/>
      <c r="D338" s="44"/>
      <c r="E338" s="16"/>
      <c r="F338" s="44"/>
      <c r="G338" s="44"/>
      <c r="H338" s="44"/>
      <c r="I338" s="16"/>
      <c r="J338" s="44"/>
    </row>
    <row r="339" spans="1:10">
      <c r="A339" s="3"/>
      <c r="B339" s="16"/>
      <c r="C339" s="16"/>
      <c r="D339" s="44"/>
      <c r="E339" s="16"/>
      <c r="F339" s="44"/>
      <c r="G339" s="44"/>
      <c r="H339" s="44"/>
      <c r="I339" s="16"/>
      <c r="J339" s="44"/>
    </row>
    <row r="340" spans="1:10">
      <c r="A340" s="3"/>
      <c r="B340" s="16"/>
      <c r="C340" s="16"/>
      <c r="D340" s="44"/>
      <c r="E340" s="16"/>
      <c r="F340" s="44"/>
      <c r="G340" s="44"/>
      <c r="H340" s="44"/>
      <c r="I340" s="16"/>
      <c r="J340" s="44"/>
    </row>
    <row r="341" spans="1:10">
      <c r="A341" s="3"/>
      <c r="B341" s="16"/>
      <c r="C341" s="16"/>
      <c r="D341" s="44"/>
      <c r="E341" s="16"/>
      <c r="F341" s="44"/>
      <c r="G341" s="44"/>
      <c r="H341" s="44"/>
      <c r="I341" s="16"/>
      <c r="J341" s="44"/>
    </row>
    <row r="342" spans="1:10">
      <c r="A342" s="3"/>
      <c r="B342" s="16"/>
      <c r="C342" s="16"/>
      <c r="D342" s="44"/>
      <c r="E342" s="16"/>
      <c r="F342" s="44"/>
      <c r="G342" s="44"/>
      <c r="H342" s="44"/>
      <c r="I342" s="16"/>
      <c r="J342" s="44"/>
    </row>
    <row r="343" spans="1:10">
      <c r="A343" s="3"/>
      <c r="B343" s="16"/>
      <c r="C343" s="16"/>
      <c r="D343" s="44"/>
      <c r="E343" s="16"/>
      <c r="F343" s="44"/>
      <c r="G343" s="44"/>
      <c r="H343" s="44"/>
      <c r="I343" s="16"/>
      <c r="J343" s="44"/>
    </row>
    <row r="344" spans="1:10">
      <c r="A344" s="3"/>
      <c r="B344" s="16"/>
      <c r="C344" s="16"/>
      <c r="D344" s="44"/>
      <c r="E344" s="16"/>
      <c r="F344" s="44"/>
      <c r="G344" s="44"/>
      <c r="H344" s="44"/>
      <c r="I344" s="16"/>
      <c r="J344" s="44"/>
    </row>
    <row r="345" spans="1:10">
      <c r="A345" s="3"/>
      <c r="B345" s="16"/>
      <c r="C345" s="16"/>
      <c r="D345" s="44"/>
      <c r="E345" s="16"/>
      <c r="F345" s="44"/>
      <c r="G345" s="44"/>
      <c r="H345" s="44"/>
      <c r="I345" s="16"/>
      <c r="J345" s="44"/>
    </row>
    <row r="346" spans="1:10">
      <c r="A346" s="3"/>
      <c r="B346" s="16"/>
      <c r="C346" s="16"/>
      <c r="D346" s="44"/>
      <c r="E346" s="16"/>
      <c r="F346" s="44"/>
      <c r="G346" s="44"/>
      <c r="H346" s="44"/>
      <c r="I346" s="16"/>
      <c r="J346" s="44"/>
    </row>
    <row r="347" spans="1:10">
      <c r="A347" s="3"/>
      <c r="B347" s="16"/>
      <c r="C347" s="16"/>
      <c r="D347" s="44"/>
      <c r="E347" s="16"/>
      <c r="F347" s="44"/>
      <c r="G347" s="44"/>
      <c r="H347" s="44"/>
      <c r="I347" s="16"/>
      <c r="J347" s="44"/>
    </row>
    <row r="348" spans="1:10">
      <c r="A348" s="3"/>
      <c r="B348" s="16"/>
      <c r="C348" s="16"/>
      <c r="D348" s="44"/>
      <c r="E348" s="16"/>
      <c r="F348" s="44"/>
      <c r="G348" s="44"/>
      <c r="H348" s="44"/>
      <c r="I348" s="16"/>
      <c r="J348" s="44"/>
    </row>
    <row r="349" spans="1:10">
      <c r="A349" s="3"/>
      <c r="B349" s="16"/>
      <c r="C349" s="16"/>
      <c r="D349" s="44"/>
      <c r="E349" s="16"/>
      <c r="F349" s="44"/>
      <c r="G349" s="44"/>
      <c r="H349" s="44"/>
      <c r="I349" s="16"/>
      <c r="J349" s="44"/>
    </row>
    <row r="350" spans="1:10">
      <c r="A350" s="3"/>
      <c r="B350" s="16"/>
      <c r="C350" s="16"/>
      <c r="D350" s="44"/>
      <c r="E350" s="16"/>
      <c r="F350" s="44"/>
      <c r="G350" s="44"/>
      <c r="H350" s="44"/>
      <c r="I350" s="16"/>
      <c r="J350" s="44"/>
    </row>
    <row r="351" spans="1:10">
      <c r="A351" s="3"/>
      <c r="B351" s="16"/>
      <c r="C351" s="16"/>
      <c r="D351" s="44"/>
      <c r="E351" s="16"/>
      <c r="F351" s="44"/>
      <c r="G351" s="44"/>
      <c r="H351" s="44"/>
      <c r="I351" s="16"/>
      <c r="J351" s="44"/>
    </row>
    <row r="352" spans="1:10">
      <c r="A352" s="3"/>
      <c r="B352" s="16"/>
      <c r="C352" s="16"/>
      <c r="D352" s="44"/>
      <c r="E352" s="16"/>
      <c r="F352" s="44"/>
      <c r="G352" s="44"/>
      <c r="H352" s="44"/>
      <c r="I352" s="16"/>
      <c r="J352" s="44"/>
    </row>
    <row r="353" spans="1:10">
      <c r="A353" s="3"/>
      <c r="B353" s="16"/>
      <c r="C353" s="16"/>
      <c r="D353" s="44"/>
      <c r="E353" s="16"/>
      <c r="F353" s="44"/>
      <c r="G353" s="44"/>
      <c r="H353" s="44"/>
      <c r="I353" s="16"/>
      <c r="J353" s="44"/>
    </row>
    <row r="354" spans="1:10">
      <c r="A354" s="3"/>
      <c r="B354" s="16"/>
      <c r="C354" s="16"/>
      <c r="D354" s="44"/>
      <c r="E354" s="16"/>
      <c r="F354" s="44"/>
      <c r="G354" s="44"/>
      <c r="H354" s="44"/>
      <c r="I354" s="16"/>
      <c r="J354" s="44"/>
    </row>
    <row r="355" spans="1:10">
      <c r="A355" s="3"/>
      <c r="B355" s="16"/>
      <c r="C355" s="16"/>
      <c r="D355" s="44"/>
      <c r="E355" s="16"/>
      <c r="F355" s="44"/>
      <c r="G355" s="44"/>
      <c r="H355" s="44"/>
      <c r="I355" s="16"/>
      <c r="J355" s="44"/>
    </row>
    <row r="356" spans="1:10">
      <c r="A356" s="3"/>
      <c r="B356" s="16"/>
      <c r="C356" s="16"/>
      <c r="D356" s="44"/>
      <c r="E356" s="16"/>
      <c r="F356" s="44"/>
      <c r="G356" s="44"/>
      <c r="H356" s="44"/>
      <c r="I356" s="16"/>
      <c r="J356" s="44"/>
    </row>
    <row r="357" spans="1:10">
      <c r="A357" s="3"/>
      <c r="B357" s="16"/>
      <c r="C357" s="16"/>
      <c r="D357" s="44"/>
      <c r="E357" s="16"/>
      <c r="F357" s="44"/>
      <c r="G357" s="44"/>
      <c r="H357" s="44"/>
      <c r="I357" s="16"/>
      <c r="J357" s="44"/>
    </row>
    <row r="358" spans="1:10">
      <c r="A358" s="3"/>
      <c r="B358" s="16"/>
      <c r="C358" s="16"/>
      <c r="D358" s="44"/>
      <c r="E358" s="16"/>
      <c r="F358" s="44"/>
      <c r="G358" s="44"/>
      <c r="H358" s="44"/>
      <c r="I358" s="16"/>
      <c r="J358" s="44"/>
    </row>
    <row r="359" spans="1:10">
      <c r="A359" s="3"/>
      <c r="B359" s="16"/>
      <c r="C359" s="16"/>
      <c r="D359" s="44"/>
      <c r="E359" s="16"/>
      <c r="F359" s="44"/>
      <c r="G359" s="44"/>
      <c r="H359" s="44"/>
      <c r="I359" s="16"/>
      <c r="J359" s="44"/>
    </row>
    <row r="360" spans="1:10">
      <c r="A360" s="3"/>
      <c r="B360" s="16"/>
      <c r="C360" s="16"/>
      <c r="D360" s="44"/>
      <c r="E360" s="16"/>
      <c r="F360" s="44"/>
      <c r="G360" s="44"/>
      <c r="H360" s="44"/>
      <c r="I360" s="16"/>
      <c r="J360" s="44"/>
    </row>
    <row r="361" spans="1:10">
      <c r="A361" s="3"/>
      <c r="B361" s="16"/>
      <c r="C361" s="16"/>
      <c r="D361" s="44"/>
      <c r="E361" s="16"/>
      <c r="F361" s="44"/>
      <c r="G361" s="44"/>
      <c r="H361" s="44"/>
      <c r="I361" s="16"/>
      <c r="J361" s="44"/>
    </row>
    <row r="362" spans="1:10">
      <c r="A362" s="3"/>
      <c r="B362" s="16"/>
      <c r="C362" s="16"/>
      <c r="D362" s="44"/>
      <c r="E362" s="16"/>
      <c r="F362" s="44"/>
      <c r="G362" s="44"/>
      <c r="H362" s="44"/>
      <c r="I362" s="16"/>
      <c r="J362" s="44"/>
    </row>
    <row r="363" spans="1:10">
      <c r="A363" s="3"/>
      <c r="B363" s="16"/>
      <c r="C363" s="16"/>
      <c r="D363" s="44"/>
      <c r="E363" s="16"/>
      <c r="F363" s="44"/>
      <c r="G363" s="44"/>
      <c r="H363" s="44"/>
      <c r="I363" s="16"/>
      <c r="J363" s="44"/>
    </row>
    <row r="364" spans="1:10">
      <c r="A364" s="3"/>
      <c r="B364" s="16"/>
      <c r="C364" s="16"/>
      <c r="D364" s="44"/>
      <c r="E364" s="16"/>
      <c r="F364" s="44"/>
      <c r="G364" s="44"/>
      <c r="H364" s="44"/>
      <c r="I364" s="16"/>
      <c r="J364" s="44"/>
    </row>
    <row r="365" spans="1:10">
      <c r="A365" s="3"/>
      <c r="B365" s="16"/>
      <c r="C365" s="16"/>
      <c r="D365" s="44"/>
      <c r="E365" s="16"/>
      <c r="F365" s="44"/>
      <c r="G365" s="44"/>
      <c r="H365" s="44"/>
      <c r="I365" s="16"/>
      <c r="J365" s="44"/>
    </row>
    <row r="366" spans="1:10">
      <c r="A366" s="3"/>
      <c r="B366" s="16"/>
      <c r="C366" s="16"/>
      <c r="D366" s="44"/>
      <c r="E366" s="16"/>
      <c r="F366" s="44"/>
      <c r="G366" s="44"/>
      <c r="H366" s="44"/>
      <c r="I366" s="16"/>
      <c r="J366" s="44"/>
    </row>
    <row r="367" spans="1:10">
      <c r="A367" s="3"/>
      <c r="B367" s="16"/>
      <c r="C367" s="16"/>
      <c r="D367" s="44"/>
      <c r="E367" s="16"/>
      <c r="F367" s="44"/>
      <c r="G367" s="44"/>
      <c r="H367" s="44"/>
      <c r="I367" s="16"/>
      <c r="J367" s="44"/>
    </row>
    <row r="368" spans="1:10">
      <c r="A368" s="3"/>
      <c r="B368" s="16"/>
      <c r="C368" s="16"/>
      <c r="D368" s="44"/>
      <c r="E368" s="16"/>
      <c r="F368" s="44"/>
      <c r="G368" s="44"/>
      <c r="H368" s="44"/>
      <c r="I368" s="16"/>
      <c r="J368" s="44"/>
    </row>
    <row r="369" spans="1:10">
      <c r="A369" s="3"/>
      <c r="B369" s="16"/>
      <c r="C369" s="16"/>
      <c r="D369" s="44"/>
      <c r="E369" s="16"/>
      <c r="F369" s="44"/>
      <c r="G369" s="44"/>
      <c r="H369" s="44"/>
      <c r="I369" s="16"/>
      <c r="J369" s="44"/>
    </row>
    <row r="370" spans="1:10">
      <c r="A370" s="3"/>
      <c r="B370" s="16"/>
      <c r="C370" s="16"/>
      <c r="D370" s="44"/>
      <c r="E370" s="16"/>
      <c r="F370" s="44"/>
      <c r="G370" s="44"/>
      <c r="H370" s="44"/>
      <c r="I370" s="16"/>
      <c r="J370" s="44"/>
    </row>
    <row r="371" spans="1:10">
      <c r="A371" s="3"/>
      <c r="B371" s="16"/>
      <c r="C371" s="16"/>
      <c r="D371" s="44"/>
      <c r="E371" s="16"/>
      <c r="F371" s="44"/>
      <c r="G371" s="44"/>
      <c r="H371" s="44"/>
      <c r="I371" s="16"/>
      <c r="J371" s="44"/>
    </row>
    <row r="372" spans="1:10">
      <c r="A372" s="3"/>
      <c r="B372" s="16"/>
      <c r="C372" s="16"/>
      <c r="D372" s="44"/>
      <c r="E372" s="16"/>
      <c r="F372" s="44"/>
      <c r="G372" s="44"/>
      <c r="H372" s="44"/>
      <c r="I372" s="16"/>
      <c r="J372" s="44"/>
    </row>
    <row r="373" spans="1:10">
      <c r="A373" s="3"/>
      <c r="B373" s="16"/>
      <c r="C373" s="16"/>
      <c r="D373" s="44"/>
      <c r="E373" s="16"/>
      <c r="F373" s="44"/>
      <c r="G373" s="44"/>
      <c r="H373" s="44"/>
      <c r="I373" s="16"/>
      <c r="J373" s="44"/>
    </row>
    <row r="374" spans="1:10">
      <c r="A374" s="3"/>
      <c r="B374" s="16"/>
      <c r="C374" s="16"/>
      <c r="D374" s="44"/>
      <c r="E374" s="16"/>
      <c r="F374" s="44"/>
      <c r="G374" s="44"/>
      <c r="H374" s="44"/>
      <c r="I374" s="16"/>
      <c r="J374" s="44"/>
    </row>
    <row r="375" spans="1:10">
      <c r="A375" s="3"/>
      <c r="B375" s="16"/>
      <c r="C375" s="16"/>
      <c r="D375" s="44"/>
      <c r="E375" s="16"/>
      <c r="F375" s="44"/>
      <c r="G375" s="44"/>
      <c r="H375" s="44"/>
      <c r="I375" s="16"/>
      <c r="J375" s="44"/>
    </row>
    <row r="376" spans="1:10">
      <c r="A376" s="3"/>
      <c r="B376" s="16"/>
      <c r="C376" s="16"/>
      <c r="D376" s="44"/>
      <c r="E376" s="16"/>
      <c r="F376" s="44"/>
      <c r="G376" s="44"/>
      <c r="H376" s="44"/>
      <c r="I376" s="16"/>
      <c r="J376" s="44"/>
    </row>
    <row r="377" spans="1:10">
      <c r="A377" s="3"/>
      <c r="B377" s="16"/>
      <c r="C377" s="16"/>
      <c r="D377" s="44"/>
      <c r="E377" s="16"/>
      <c r="F377" s="44"/>
      <c r="G377" s="44"/>
      <c r="H377" s="44"/>
      <c r="I377" s="16"/>
      <c r="J377" s="44"/>
    </row>
    <row r="378" spans="1:10">
      <c r="A378" s="3"/>
      <c r="B378" s="16"/>
      <c r="C378" s="16"/>
      <c r="D378" s="44"/>
      <c r="E378" s="16"/>
      <c r="F378" s="44"/>
      <c r="G378" s="44"/>
      <c r="H378" s="44"/>
      <c r="I378" s="16"/>
      <c r="J378" s="44"/>
    </row>
    <row r="379" spans="1:10">
      <c r="A379" s="3"/>
      <c r="B379" s="16"/>
      <c r="C379" s="16"/>
      <c r="D379" s="44"/>
      <c r="E379" s="16"/>
      <c r="F379" s="44"/>
      <c r="G379" s="44"/>
      <c r="H379" s="44"/>
      <c r="I379" s="16"/>
      <c r="J379" s="44"/>
    </row>
    <row r="380" spans="1:10">
      <c r="A380" s="3"/>
      <c r="B380" s="16"/>
      <c r="C380" s="16"/>
      <c r="D380" s="44"/>
      <c r="E380" s="16"/>
      <c r="F380" s="44"/>
      <c r="G380" s="44"/>
      <c r="H380" s="44"/>
      <c r="I380" s="16"/>
      <c r="J380" s="44"/>
    </row>
    <row r="381" spans="1:10">
      <c r="A381" s="3"/>
      <c r="B381" s="16"/>
      <c r="C381" s="16"/>
      <c r="D381" s="44"/>
      <c r="E381" s="16"/>
      <c r="F381" s="44"/>
      <c r="G381" s="44"/>
      <c r="H381" s="44"/>
      <c r="I381" s="16"/>
      <c r="J381" s="44"/>
    </row>
    <row r="382" spans="1:10">
      <c r="A382" s="3"/>
      <c r="B382" s="16"/>
      <c r="C382" s="16"/>
      <c r="D382" s="44"/>
      <c r="E382" s="16"/>
      <c r="F382" s="44"/>
      <c r="G382" s="44"/>
      <c r="H382" s="44"/>
      <c r="I382" s="16"/>
      <c r="J382" s="44"/>
    </row>
    <row r="383" spans="1:10">
      <c r="A383" s="3"/>
      <c r="B383" s="16"/>
      <c r="C383" s="16"/>
      <c r="D383" s="44"/>
      <c r="E383" s="16"/>
      <c r="F383" s="44"/>
      <c r="G383" s="44"/>
      <c r="H383" s="44"/>
      <c r="I383" s="16"/>
      <c r="J383" s="44"/>
    </row>
    <row r="384" spans="1:10">
      <c r="A384" s="3"/>
      <c r="B384" s="16"/>
      <c r="C384" s="16"/>
      <c r="D384" s="44"/>
      <c r="E384" s="16"/>
      <c r="F384" s="44"/>
      <c r="G384" s="44"/>
      <c r="H384" s="44"/>
      <c r="I384" s="16"/>
      <c r="J384" s="44"/>
    </row>
    <row r="385" spans="1:10">
      <c r="A385" s="3"/>
      <c r="B385" s="16"/>
      <c r="C385" s="16"/>
      <c r="D385" s="44"/>
      <c r="E385" s="16"/>
      <c r="F385" s="44"/>
      <c r="G385" s="44"/>
      <c r="H385" s="44"/>
      <c r="I385" s="16"/>
      <c r="J385" s="44"/>
    </row>
    <row r="386" spans="1:10">
      <c r="A386" s="3"/>
      <c r="B386" s="16"/>
      <c r="C386" s="16"/>
      <c r="D386" s="44"/>
      <c r="E386" s="16"/>
      <c r="F386" s="44"/>
      <c r="G386" s="44"/>
      <c r="H386" s="44"/>
      <c r="I386" s="16"/>
      <c r="J386" s="44"/>
    </row>
    <row r="387" spans="1:10">
      <c r="A387" s="3"/>
      <c r="B387" s="16"/>
      <c r="C387" s="16"/>
      <c r="D387" s="44"/>
      <c r="E387" s="16"/>
      <c r="F387" s="44"/>
      <c r="G387" s="44"/>
      <c r="H387" s="44"/>
      <c r="I387" s="16"/>
      <c r="J387" s="44"/>
    </row>
    <row r="388" spans="1:10">
      <c r="A388" s="3"/>
      <c r="B388" s="16"/>
      <c r="C388" s="16"/>
      <c r="D388" s="44"/>
      <c r="E388" s="16"/>
      <c r="F388" s="44"/>
      <c r="G388" s="44"/>
      <c r="H388" s="44"/>
      <c r="I388" s="16"/>
      <c r="J388" s="44"/>
    </row>
    <row r="389" spans="1:10">
      <c r="A389" s="3"/>
      <c r="B389" s="16"/>
      <c r="C389" s="16"/>
      <c r="D389" s="44"/>
      <c r="E389" s="16"/>
      <c r="F389" s="44"/>
      <c r="G389" s="44"/>
      <c r="H389" s="44"/>
      <c r="I389" s="16"/>
      <c r="J389" s="44"/>
    </row>
    <row r="390" spans="1:10">
      <c r="A390" s="3"/>
      <c r="B390" s="16"/>
      <c r="C390" s="16"/>
      <c r="D390" s="44"/>
      <c r="E390" s="16"/>
      <c r="F390" s="44"/>
      <c r="G390" s="44"/>
      <c r="H390" s="44"/>
      <c r="I390" s="16"/>
      <c r="J390" s="44"/>
    </row>
    <row r="391" spans="1:10">
      <c r="A391" s="3"/>
      <c r="B391" s="16"/>
      <c r="C391" s="16"/>
      <c r="D391" s="44"/>
      <c r="E391" s="16"/>
      <c r="F391" s="44"/>
      <c r="G391" s="44"/>
      <c r="H391" s="44"/>
      <c r="I391" s="16"/>
      <c r="J391" s="44"/>
    </row>
    <row r="392" spans="1:10">
      <c r="A392" s="3"/>
      <c r="B392" s="16"/>
      <c r="C392" s="16"/>
      <c r="D392" s="44"/>
      <c r="E392" s="16"/>
      <c r="F392" s="44"/>
      <c r="G392" s="44"/>
      <c r="H392" s="44"/>
      <c r="I392" s="16"/>
      <c r="J392" s="44"/>
    </row>
    <row r="393" spans="1:10">
      <c r="A393" s="3"/>
      <c r="B393" s="16"/>
      <c r="C393" s="16"/>
      <c r="D393" s="44"/>
      <c r="E393" s="16"/>
      <c r="F393" s="44"/>
      <c r="G393" s="44"/>
      <c r="H393" s="44"/>
      <c r="I393" s="16"/>
      <c r="J393" s="44"/>
    </row>
    <row r="394" spans="1:10">
      <c r="A394" s="3"/>
      <c r="B394" s="16"/>
      <c r="C394" s="16"/>
      <c r="D394" s="44"/>
      <c r="E394" s="16"/>
      <c r="F394" s="44"/>
      <c r="G394" s="44"/>
      <c r="H394" s="44"/>
      <c r="I394" s="16"/>
      <c r="J394" s="44"/>
    </row>
    <row r="395" spans="1:10">
      <c r="A395" s="3"/>
      <c r="B395" s="16"/>
      <c r="C395" s="16"/>
      <c r="D395" s="44"/>
      <c r="E395" s="16"/>
      <c r="F395" s="44"/>
      <c r="G395" s="44"/>
      <c r="H395" s="44"/>
      <c r="I395" s="16"/>
      <c r="J395" s="44"/>
    </row>
    <row r="396" spans="1:10">
      <c r="A396" s="3"/>
      <c r="B396" s="16"/>
      <c r="C396" s="16"/>
      <c r="D396" s="44"/>
      <c r="E396" s="16"/>
      <c r="F396" s="44"/>
      <c r="G396" s="44"/>
      <c r="H396" s="44"/>
      <c r="I396" s="16"/>
      <c r="J396" s="44"/>
    </row>
    <row r="397" spans="1:10">
      <c r="A397" s="3"/>
      <c r="B397" s="16"/>
      <c r="C397" s="16"/>
      <c r="D397" s="44"/>
      <c r="E397" s="16"/>
      <c r="F397" s="44"/>
      <c r="G397" s="44"/>
      <c r="H397" s="44"/>
      <c r="I397" s="16"/>
      <c r="J397" s="44"/>
    </row>
    <row r="398" spans="1:10">
      <c r="A398" s="3"/>
      <c r="B398" s="16"/>
      <c r="C398" s="16"/>
      <c r="D398" s="44"/>
      <c r="E398" s="16"/>
      <c r="F398" s="44"/>
      <c r="G398" s="44"/>
      <c r="H398" s="44"/>
      <c r="I398" s="16"/>
      <c r="J398" s="44"/>
    </row>
    <row r="399" spans="1:10">
      <c r="A399" s="3"/>
      <c r="B399" s="16"/>
      <c r="C399" s="16"/>
      <c r="D399" s="44"/>
      <c r="E399" s="16"/>
      <c r="F399" s="44"/>
      <c r="G399" s="44"/>
      <c r="H399" s="44"/>
      <c r="I399" s="16"/>
      <c r="J399" s="44"/>
    </row>
    <row r="400" spans="1:10">
      <c r="A400" s="3"/>
      <c r="B400" s="16"/>
      <c r="C400" s="16"/>
      <c r="D400" s="44"/>
      <c r="E400" s="16"/>
      <c r="F400" s="44"/>
      <c r="G400" s="44"/>
      <c r="H400" s="44"/>
      <c r="I400" s="16"/>
      <c r="J400" s="44"/>
    </row>
    <row r="401" spans="1:10">
      <c r="A401" s="3"/>
      <c r="B401" s="16"/>
      <c r="C401" s="16"/>
      <c r="D401" s="44"/>
      <c r="E401" s="16"/>
      <c r="F401" s="44"/>
      <c r="G401" s="44"/>
      <c r="H401" s="44"/>
      <c r="I401" s="16"/>
      <c r="J401" s="44"/>
    </row>
    <row r="402" spans="1:10">
      <c r="A402" s="3"/>
      <c r="B402" s="16"/>
      <c r="C402" s="16"/>
      <c r="D402" s="44"/>
      <c r="E402" s="16"/>
      <c r="F402" s="44"/>
      <c r="G402" s="44"/>
      <c r="H402" s="44"/>
      <c r="I402" s="16"/>
      <c r="J402" s="44"/>
    </row>
    <row r="403" spans="1:10">
      <c r="A403" s="3"/>
      <c r="B403" s="16"/>
      <c r="C403" s="16"/>
      <c r="D403" s="44"/>
      <c r="E403" s="16"/>
      <c r="F403" s="44"/>
      <c r="G403" s="44"/>
      <c r="H403" s="44"/>
      <c r="I403" s="16"/>
      <c r="J403" s="44"/>
    </row>
    <row r="404" spans="1:10">
      <c r="A404" s="3"/>
      <c r="B404" s="16"/>
      <c r="C404" s="16"/>
      <c r="D404" s="44"/>
      <c r="E404" s="16"/>
      <c r="F404" s="44"/>
      <c r="G404" s="44"/>
      <c r="H404" s="44"/>
      <c r="I404" s="16"/>
      <c r="J404" s="44"/>
    </row>
    <row r="405" spans="1:10">
      <c r="A405" s="3"/>
      <c r="B405" s="16"/>
      <c r="C405" s="16"/>
      <c r="D405" s="44"/>
      <c r="E405" s="16"/>
      <c r="F405" s="44"/>
      <c r="G405" s="44"/>
      <c r="H405" s="44"/>
      <c r="I405" s="16"/>
      <c r="J405" s="44"/>
    </row>
    <row r="406" spans="1:10">
      <c r="A406" s="3"/>
      <c r="B406" s="16"/>
      <c r="C406" s="16"/>
      <c r="D406" s="44"/>
      <c r="E406" s="16"/>
      <c r="F406" s="44"/>
      <c r="G406" s="44"/>
      <c r="H406" s="44"/>
      <c r="I406" s="16"/>
      <c r="J406" s="44"/>
    </row>
    <row r="407" spans="1:10">
      <c r="A407" s="3"/>
      <c r="B407" s="16"/>
      <c r="C407" s="16"/>
      <c r="D407" s="44"/>
      <c r="E407" s="16"/>
      <c r="F407" s="44"/>
      <c r="G407" s="44"/>
      <c r="H407" s="44"/>
      <c r="I407" s="16"/>
      <c r="J407" s="44"/>
    </row>
    <row r="408" spans="1:10">
      <c r="A408" s="3"/>
      <c r="B408" s="16"/>
      <c r="C408" s="16"/>
      <c r="D408" s="44"/>
      <c r="E408" s="16"/>
      <c r="F408" s="44"/>
      <c r="G408" s="44"/>
      <c r="H408" s="44"/>
      <c r="I408" s="16"/>
      <c r="J408" s="44"/>
    </row>
    <row r="409" spans="1:10">
      <c r="A409" s="3"/>
      <c r="B409" s="16"/>
      <c r="C409" s="16"/>
      <c r="D409" s="44"/>
      <c r="E409" s="16"/>
      <c r="F409" s="44"/>
      <c r="G409" s="44"/>
      <c r="H409" s="44"/>
      <c r="I409" s="16"/>
      <c r="J409" s="44"/>
    </row>
    <row r="410" spans="1:10">
      <c r="A410" s="3"/>
      <c r="B410" s="16"/>
      <c r="C410" s="16"/>
      <c r="D410" s="44"/>
      <c r="E410" s="16"/>
      <c r="F410" s="44"/>
      <c r="G410" s="44"/>
      <c r="H410" s="44"/>
      <c r="I410" s="16"/>
      <c r="J410" s="44"/>
    </row>
    <row r="411" spans="1:10">
      <c r="A411" s="3"/>
      <c r="B411" s="16"/>
      <c r="C411" s="16"/>
      <c r="D411" s="44"/>
      <c r="E411" s="16"/>
      <c r="F411" s="44"/>
      <c r="G411" s="44"/>
      <c r="H411" s="44"/>
      <c r="I411" s="16"/>
      <c r="J411" s="44"/>
    </row>
    <row r="412" spans="1:10">
      <c r="A412" s="3"/>
      <c r="B412" s="16"/>
      <c r="C412" s="16"/>
      <c r="D412" s="44"/>
      <c r="E412" s="16"/>
      <c r="F412" s="44"/>
      <c r="G412" s="44"/>
      <c r="H412" s="44"/>
      <c r="I412" s="16"/>
      <c r="J412" s="44"/>
    </row>
    <row r="413" spans="1:10">
      <c r="A413" s="3"/>
      <c r="B413" s="16"/>
      <c r="C413" s="16"/>
      <c r="D413" s="44"/>
      <c r="E413" s="16"/>
      <c r="F413" s="44"/>
      <c r="G413" s="44"/>
      <c r="H413" s="44"/>
      <c r="I413" s="16"/>
      <c r="J413" s="44"/>
    </row>
    <row r="414" spans="1:10">
      <c r="A414" s="3"/>
      <c r="B414" s="16"/>
      <c r="C414" s="16"/>
      <c r="D414" s="44"/>
      <c r="E414" s="16"/>
      <c r="F414" s="44"/>
      <c r="G414" s="44"/>
      <c r="H414" s="44"/>
      <c r="I414" s="16"/>
      <c r="J414" s="44"/>
    </row>
    <row r="415" spans="1:10">
      <c r="A415" s="3"/>
      <c r="B415" s="16"/>
      <c r="C415" s="16"/>
      <c r="D415" s="44"/>
      <c r="E415" s="16"/>
      <c r="F415" s="44"/>
      <c r="G415" s="44"/>
      <c r="H415" s="44"/>
      <c r="I415" s="16"/>
      <c r="J415" s="44"/>
    </row>
    <row r="416" spans="1:10">
      <c r="A416" s="3"/>
      <c r="B416" s="16"/>
      <c r="C416" s="16"/>
      <c r="D416" s="44"/>
      <c r="E416" s="16"/>
      <c r="F416" s="44"/>
      <c r="G416" s="44"/>
      <c r="H416" s="44"/>
      <c r="I416" s="16"/>
      <c r="J416" s="44"/>
    </row>
    <row r="417" spans="1:10">
      <c r="A417" s="3"/>
      <c r="B417" s="16"/>
      <c r="C417" s="16"/>
      <c r="D417" s="44"/>
      <c r="E417" s="16"/>
      <c r="F417" s="44"/>
      <c r="G417" s="44"/>
      <c r="H417" s="44"/>
      <c r="I417" s="16"/>
      <c r="J417" s="44"/>
    </row>
    <row r="418" spans="1:10">
      <c r="A418" s="3"/>
      <c r="B418" s="16"/>
      <c r="C418" s="16"/>
      <c r="D418" s="44"/>
      <c r="E418" s="16"/>
      <c r="F418" s="44"/>
      <c r="G418" s="44"/>
      <c r="H418" s="44"/>
      <c r="I418" s="16"/>
      <c r="J418" s="44"/>
    </row>
    <row r="419" spans="1:10">
      <c r="A419" s="3"/>
      <c r="B419" s="16"/>
      <c r="C419" s="16"/>
      <c r="D419" s="44"/>
      <c r="E419" s="16"/>
      <c r="F419" s="44"/>
      <c r="G419" s="44"/>
      <c r="H419" s="44"/>
      <c r="I419" s="16"/>
      <c r="J419" s="44"/>
    </row>
    <row r="420" spans="1:10">
      <c r="A420" s="3"/>
      <c r="B420" s="16"/>
      <c r="C420" s="16"/>
      <c r="D420" s="44"/>
      <c r="E420" s="16"/>
      <c r="F420" s="44"/>
      <c r="G420" s="44"/>
      <c r="H420" s="44"/>
      <c r="I420" s="16"/>
      <c r="J420" s="44"/>
    </row>
    <row r="421" spans="1:10">
      <c r="A421" s="3"/>
      <c r="B421" s="16"/>
      <c r="C421" s="16"/>
      <c r="D421" s="44"/>
      <c r="E421" s="16"/>
      <c r="F421" s="44"/>
      <c r="G421" s="44"/>
      <c r="H421" s="44"/>
      <c r="I421" s="16"/>
      <c r="J421" s="44"/>
    </row>
    <row r="422" spans="1:10">
      <c r="A422" s="3"/>
      <c r="B422" s="16"/>
      <c r="C422" s="16"/>
      <c r="D422" s="44"/>
      <c r="E422" s="16"/>
      <c r="F422" s="44"/>
      <c r="G422" s="44"/>
      <c r="H422" s="44"/>
      <c r="I422" s="16"/>
      <c r="J422" s="44"/>
    </row>
    <row r="423" spans="1:10">
      <c r="A423" s="3"/>
      <c r="B423" s="16"/>
      <c r="C423" s="16"/>
      <c r="D423" s="44"/>
      <c r="E423" s="16"/>
      <c r="F423" s="44"/>
      <c r="G423" s="44"/>
      <c r="H423" s="44"/>
      <c r="I423" s="16"/>
      <c r="J423" s="44"/>
    </row>
    <row r="424" spans="1:10">
      <c r="A424" s="3"/>
      <c r="B424" s="16"/>
      <c r="C424" s="16"/>
      <c r="D424" s="44"/>
      <c r="E424" s="16"/>
      <c r="F424" s="44"/>
      <c r="G424" s="44"/>
      <c r="H424" s="44"/>
      <c r="I424" s="16"/>
      <c r="J424" s="44"/>
    </row>
    <row r="425" spans="1:10">
      <c r="A425" s="3"/>
      <c r="B425" s="16"/>
      <c r="C425" s="16"/>
      <c r="D425" s="44"/>
      <c r="E425" s="16"/>
      <c r="F425" s="44"/>
      <c r="G425" s="44"/>
      <c r="H425" s="44"/>
      <c r="I425" s="16"/>
      <c r="J425" s="44"/>
    </row>
    <row r="426" spans="1:10">
      <c r="A426" s="3"/>
      <c r="B426" s="16"/>
      <c r="C426" s="16"/>
      <c r="D426" s="44"/>
      <c r="E426" s="16"/>
      <c r="F426" s="44"/>
      <c r="G426" s="44"/>
      <c r="H426" s="44"/>
      <c r="I426" s="16"/>
      <c r="J426" s="44"/>
    </row>
    <row r="427" spans="1:10">
      <c r="A427" s="3"/>
      <c r="B427" s="16"/>
      <c r="C427" s="16"/>
      <c r="D427" s="44"/>
      <c r="E427" s="16"/>
      <c r="F427" s="44"/>
      <c r="G427" s="44"/>
      <c r="H427" s="44"/>
      <c r="I427" s="16"/>
      <c r="J427" s="44"/>
    </row>
    <row r="428" spans="1:10">
      <c r="A428" s="3"/>
      <c r="B428" s="16"/>
      <c r="C428" s="16"/>
      <c r="D428" s="44"/>
      <c r="E428" s="16"/>
      <c r="F428" s="44"/>
      <c r="G428" s="44"/>
      <c r="H428" s="44"/>
      <c r="I428" s="16"/>
      <c r="J428" s="44"/>
    </row>
    <row r="429" spans="1:10">
      <c r="A429" s="3"/>
      <c r="B429" s="16"/>
      <c r="C429" s="16"/>
      <c r="D429" s="44"/>
      <c r="E429" s="16"/>
      <c r="F429" s="44"/>
      <c r="G429" s="44"/>
      <c r="H429" s="44"/>
      <c r="I429" s="16"/>
      <c r="J429" s="44"/>
    </row>
    <row r="430" spans="1:10">
      <c r="A430" s="3"/>
      <c r="B430" s="16"/>
      <c r="C430" s="16"/>
      <c r="D430" s="44"/>
      <c r="E430" s="16"/>
      <c r="F430" s="44"/>
      <c r="G430" s="44"/>
      <c r="H430" s="44"/>
      <c r="I430" s="16"/>
      <c r="J430" s="44"/>
    </row>
    <row r="431" spans="1:10">
      <c r="A431" s="3"/>
      <c r="B431" s="16"/>
      <c r="C431" s="16"/>
      <c r="D431" s="44"/>
      <c r="E431" s="16"/>
      <c r="F431" s="44"/>
      <c r="G431" s="44"/>
      <c r="H431" s="44"/>
      <c r="I431" s="16"/>
      <c r="J431" s="44"/>
    </row>
    <row r="432" spans="1:10">
      <c r="A432" s="3"/>
      <c r="B432" s="16"/>
      <c r="C432" s="16"/>
      <c r="D432" s="44"/>
      <c r="E432" s="16"/>
      <c r="F432" s="44"/>
      <c r="G432" s="44"/>
      <c r="H432" s="44"/>
      <c r="I432" s="16"/>
      <c r="J432" s="44"/>
    </row>
    <row r="433" spans="1:10">
      <c r="A433" s="3"/>
      <c r="B433" s="16"/>
      <c r="C433" s="16"/>
      <c r="D433" s="44"/>
      <c r="E433" s="16"/>
      <c r="F433" s="44"/>
      <c r="G433" s="44"/>
      <c r="H433" s="44"/>
      <c r="I433" s="16"/>
      <c r="J433" s="44"/>
    </row>
    <row r="434" spans="1:10">
      <c r="A434" s="3"/>
      <c r="B434" s="16"/>
      <c r="C434" s="16"/>
      <c r="D434" s="44"/>
      <c r="E434" s="16"/>
      <c r="F434" s="44"/>
      <c r="G434" s="44"/>
      <c r="H434" s="44"/>
      <c r="I434" s="16"/>
      <c r="J434" s="44"/>
    </row>
    <row r="435" spans="1:10">
      <c r="A435" s="3"/>
      <c r="B435" s="16"/>
      <c r="C435" s="16"/>
      <c r="D435" s="44"/>
      <c r="E435" s="16"/>
      <c r="F435" s="44"/>
      <c r="G435" s="44"/>
      <c r="H435" s="44"/>
      <c r="I435" s="16"/>
      <c r="J435" s="44"/>
    </row>
    <row r="436" spans="1:10">
      <c r="A436" s="3"/>
      <c r="B436" s="16"/>
      <c r="C436" s="16"/>
      <c r="D436" s="44"/>
      <c r="E436" s="16"/>
      <c r="F436" s="44"/>
      <c r="G436" s="44"/>
      <c r="H436" s="44"/>
      <c r="I436" s="16"/>
      <c r="J436" s="44"/>
    </row>
    <row r="437" spans="1:10">
      <c r="A437" s="3"/>
      <c r="B437" s="16"/>
      <c r="C437" s="16"/>
      <c r="D437" s="44"/>
      <c r="E437" s="16"/>
      <c r="F437" s="44"/>
      <c r="G437" s="44"/>
      <c r="H437" s="44"/>
      <c r="I437" s="16"/>
      <c r="J437" s="44"/>
    </row>
    <row r="438" spans="1:10">
      <c r="A438" s="3"/>
      <c r="B438" s="16"/>
      <c r="C438" s="16"/>
      <c r="D438" s="44"/>
      <c r="E438" s="16"/>
      <c r="F438" s="44"/>
      <c r="G438" s="44"/>
      <c r="H438" s="44"/>
      <c r="I438" s="16"/>
      <c r="J438" s="44"/>
    </row>
    <row r="439" spans="1:10">
      <c r="A439" s="3"/>
      <c r="B439" s="16"/>
      <c r="C439" s="16"/>
      <c r="D439" s="44"/>
      <c r="E439" s="16"/>
      <c r="F439" s="44"/>
      <c r="G439" s="44"/>
      <c r="H439" s="44"/>
      <c r="I439" s="16"/>
      <c r="J439" s="44"/>
    </row>
    <row r="440" spans="1:10">
      <c r="A440" s="3"/>
      <c r="B440" s="16"/>
      <c r="C440" s="16"/>
      <c r="D440" s="44"/>
      <c r="E440" s="16"/>
      <c r="F440" s="44"/>
      <c r="G440" s="44"/>
      <c r="H440" s="44"/>
      <c r="I440" s="16"/>
      <c r="J440" s="44"/>
    </row>
    <row r="441" spans="1:10">
      <c r="A441" s="3"/>
      <c r="B441" s="16"/>
      <c r="C441" s="16"/>
      <c r="D441" s="44"/>
      <c r="E441" s="16"/>
      <c r="F441" s="44"/>
      <c r="G441" s="44"/>
      <c r="H441" s="44"/>
      <c r="I441" s="16"/>
      <c r="J441" s="44"/>
    </row>
    <row r="442" spans="1:10">
      <c r="A442" s="3"/>
      <c r="B442" s="16"/>
      <c r="C442" s="16"/>
      <c r="D442" s="44"/>
      <c r="E442" s="16"/>
      <c r="F442" s="44"/>
      <c r="G442" s="44"/>
      <c r="H442" s="44"/>
      <c r="I442" s="16"/>
      <c r="J442" s="44"/>
    </row>
    <row r="443" spans="1:10">
      <c r="A443" s="3"/>
      <c r="B443" s="16"/>
      <c r="C443" s="16"/>
      <c r="D443" s="44"/>
      <c r="E443" s="16"/>
      <c r="F443" s="44"/>
      <c r="G443" s="44"/>
      <c r="H443" s="44"/>
      <c r="I443" s="16"/>
      <c r="J443" s="44"/>
    </row>
    <row r="444" spans="1:10">
      <c r="A444" s="3"/>
      <c r="B444" s="16"/>
      <c r="C444" s="16"/>
      <c r="D444" s="44"/>
      <c r="E444" s="16"/>
      <c r="F444" s="44"/>
      <c r="G444" s="44"/>
      <c r="H444" s="44"/>
      <c r="I444" s="16"/>
      <c r="J444" s="44"/>
    </row>
    <row r="445" spans="1:10">
      <c r="A445" s="3"/>
      <c r="B445" s="16"/>
      <c r="C445" s="16"/>
      <c r="D445" s="44"/>
      <c r="E445" s="16"/>
      <c r="F445" s="44"/>
      <c r="G445" s="44"/>
      <c r="H445" s="44"/>
      <c r="I445" s="16"/>
      <c r="J445" s="44"/>
    </row>
    <row r="446" spans="1:10">
      <c r="A446" s="3"/>
      <c r="B446" s="16"/>
      <c r="C446" s="16"/>
      <c r="D446" s="44"/>
      <c r="E446" s="16"/>
      <c r="F446" s="44"/>
      <c r="G446" s="44"/>
      <c r="H446" s="44"/>
      <c r="I446" s="16"/>
      <c r="J446" s="44"/>
    </row>
    <row r="447" spans="1:10">
      <c r="A447" s="3"/>
      <c r="B447" s="16"/>
      <c r="C447" s="16"/>
      <c r="D447" s="44"/>
      <c r="E447" s="16"/>
      <c r="F447" s="44"/>
      <c r="G447" s="44"/>
      <c r="H447" s="44"/>
      <c r="I447" s="16"/>
      <c r="J447" s="44"/>
    </row>
    <row r="448" spans="1:10">
      <c r="A448" s="3"/>
      <c r="B448" s="16"/>
      <c r="C448" s="16"/>
      <c r="D448" s="44"/>
      <c r="E448" s="16"/>
      <c r="F448" s="44"/>
      <c r="G448" s="44"/>
      <c r="H448" s="44"/>
      <c r="I448" s="16"/>
      <c r="J448" s="44"/>
    </row>
    <row r="449" spans="1:10">
      <c r="A449" s="3"/>
      <c r="B449" s="16"/>
      <c r="C449" s="16"/>
      <c r="D449" s="44"/>
      <c r="E449" s="16"/>
      <c r="F449" s="44"/>
      <c r="G449" s="44"/>
      <c r="H449" s="44"/>
      <c r="I449" s="16"/>
      <c r="J449" s="44"/>
    </row>
    <row r="450" spans="1:10">
      <c r="A450" s="3"/>
      <c r="B450" s="16"/>
      <c r="C450" s="16"/>
      <c r="D450" s="44"/>
      <c r="E450" s="16"/>
      <c r="F450" s="44"/>
      <c r="G450" s="44"/>
      <c r="H450" s="44"/>
      <c r="I450" s="16"/>
      <c r="J450" s="44"/>
    </row>
    <row r="451" spans="1:10">
      <c r="A451" s="3"/>
      <c r="B451" s="16"/>
      <c r="C451" s="16"/>
      <c r="D451" s="44"/>
      <c r="E451" s="16"/>
      <c r="F451" s="44"/>
      <c r="G451" s="44"/>
      <c r="H451" s="44"/>
      <c r="I451" s="16"/>
      <c r="J451" s="44"/>
    </row>
    <row r="452" spans="1:10">
      <c r="A452" s="3"/>
      <c r="B452" s="16"/>
      <c r="C452" s="16"/>
      <c r="D452" s="44"/>
      <c r="E452" s="16"/>
      <c r="F452" s="44"/>
      <c r="G452" s="44"/>
      <c r="H452" s="44"/>
      <c r="I452" s="16"/>
      <c r="J452" s="44"/>
    </row>
    <row r="453" spans="1:10">
      <c r="A453" s="3"/>
      <c r="B453" s="16"/>
      <c r="C453" s="16"/>
      <c r="D453" s="44"/>
      <c r="E453" s="16"/>
      <c r="F453" s="44"/>
      <c r="G453" s="44"/>
      <c r="H453" s="44"/>
      <c r="I453" s="16"/>
      <c r="J453" s="44"/>
    </row>
    <row r="454" spans="1:10">
      <c r="A454" s="3"/>
      <c r="B454" s="16"/>
      <c r="C454" s="16"/>
      <c r="D454" s="44"/>
      <c r="E454" s="16"/>
      <c r="F454" s="44"/>
      <c r="G454" s="44"/>
      <c r="H454" s="44"/>
      <c r="I454" s="16"/>
      <c r="J454" s="44"/>
    </row>
    <row r="455" spans="1:10">
      <c r="A455" s="3"/>
      <c r="B455" s="16"/>
      <c r="C455" s="16"/>
      <c r="D455" s="44"/>
      <c r="E455" s="16"/>
      <c r="F455" s="44"/>
      <c r="G455" s="44"/>
      <c r="H455" s="44"/>
      <c r="I455" s="16"/>
      <c r="J455" s="44"/>
    </row>
    <row r="456" spans="1:10">
      <c r="A456" s="3"/>
      <c r="B456" s="16"/>
      <c r="C456" s="16"/>
      <c r="D456" s="44"/>
      <c r="E456" s="16"/>
      <c r="F456" s="44"/>
      <c r="G456" s="44"/>
      <c r="H456" s="44"/>
      <c r="I456" s="16"/>
      <c r="J456" s="44"/>
    </row>
    <row r="457" spans="1:10">
      <c r="A457" s="3"/>
      <c r="B457" s="16"/>
      <c r="C457" s="16"/>
      <c r="D457" s="44"/>
      <c r="E457" s="16"/>
      <c r="F457" s="44"/>
      <c r="G457" s="44"/>
      <c r="H457" s="44"/>
      <c r="I457" s="16"/>
      <c r="J457" s="44"/>
    </row>
    <row r="458" spans="1:10">
      <c r="A458" s="3"/>
      <c r="B458" s="16"/>
      <c r="C458" s="16"/>
      <c r="D458" s="44"/>
      <c r="E458" s="16"/>
      <c r="F458" s="44"/>
      <c r="G458" s="44"/>
      <c r="H458" s="44"/>
      <c r="I458" s="16"/>
      <c r="J458" s="44"/>
    </row>
    <row r="459" spans="1:10">
      <c r="A459" s="3"/>
      <c r="B459" s="16"/>
      <c r="C459" s="16"/>
      <c r="D459" s="44"/>
      <c r="E459" s="16"/>
      <c r="F459" s="44"/>
      <c r="G459" s="44"/>
      <c r="H459" s="44"/>
      <c r="I459" s="16"/>
      <c r="J459" s="44"/>
    </row>
    <row r="460" spans="1:10">
      <c r="A460" s="3"/>
      <c r="B460" s="16"/>
      <c r="C460" s="16"/>
      <c r="D460" s="44"/>
      <c r="E460" s="16"/>
      <c r="F460" s="44"/>
      <c r="G460" s="44"/>
      <c r="H460" s="44"/>
      <c r="I460" s="16"/>
      <c r="J460" s="44"/>
    </row>
    <row r="461" spans="1:10">
      <c r="A461" s="3"/>
      <c r="B461" s="16"/>
      <c r="C461" s="16"/>
      <c r="D461" s="44"/>
      <c r="E461" s="16"/>
      <c r="F461" s="44"/>
      <c r="G461" s="44"/>
      <c r="H461" s="44"/>
      <c r="I461" s="16"/>
      <c r="J461" s="44"/>
    </row>
    <row r="462" spans="1:10">
      <c r="A462" s="3"/>
      <c r="B462" s="16"/>
      <c r="C462" s="16"/>
      <c r="D462" s="44"/>
      <c r="E462" s="16"/>
      <c r="F462" s="44"/>
      <c r="G462" s="44"/>
      <c r="H462" s="44"/>
      <c r="I462" s="16"/>
      <c r="J462" s="44"/>
    </row>
    <row r="463" spans="1:10">
      <c r="A463" s="3"/>
      <c r="B463" s="16"/>
      <c r="C463" s="16"/>
      <c r="D463" s="44"/>
      <c r="E463" s="16"/>
      <c r="F463" s="44"/>
      <c r="G463" s="44"/>
      <c r="H463" s="44"/>
      <c r="I463" s="16"/>
      <c r="J463" s="44"/>
    </row>
    <row r="464" spans="1:10">
      <c r="A464" s="3"/>
      <c r="B464" s="16"/>
      <c r="C464" s="16"/>
      <c r="D464" s="44"/>
      <c r="E464" s="16"/>
      <c r="F464" s="44"/>
      <c r="G464" s="44"/>
      <c r="H464" s="44"/>
      <c r="I464" s="16"/>
      <c r="J464" s="44"/>
    </row>
    <row r="465" spans="1:10">
      <c r="A465" s="3"/>
      <c r="B465" s="16"/>
      <c r="C465" s="16"/>
      <c r="D465" s="44"/>
      <c r="E465" s="16"/>
      <c r="F465" s="44"/>
      <c r="G465" s="44"/>
      <c r="H465" s="44"/>
      <c r="I465" s="16"/>
      <c r="J465" s="44"/>
    </row>
    <row r="466" spans="1:10">
      <c r="A466" s="3"/>
      <c r="B466" s="16"/>
      <c r="C466" s="16"/>
      <c r="D466" s="44"/>
      <c r="E466" s="16"/>
      <c r="F466" s="44"/>
      <c r="G466" s="44"/>
      <c r="H466" s="44"/>
      <c r="I466" s="16"/>
      <c r="J466" s="44"/>
    </row>
    <row r="467" spans="1:10">
      <c r="A467" s="3"/>
      <c r="B467" s="16"/>
      <c r="C467" s="16"/>
      <c r="D467" s="44"/>
      <c r="E467" s="16"/>
      <c r="F467" s="44"/>
      <c r="G467" s="44"/>
      <c r="H467" s="44"/>
      <c r="I467" s="16"/>
      <c r="J467" s="44"/>
    </row>
    <row r="468" spans="1:10">
      <c r="A468" s="3"/>
      <c r="B468" s="16"/>
      <c r="C468" s="16"/>
      <c r="D468" s="44"/>
      <c r="E468" s="16"/>
      <c r="F468" s="44"/>
      <c r="G468" s="44"/>
      <c r="H468" s="44"/>
      <c r="I468" s="16"/>
      <c r="J468" s="44"/>
    </row>
    <row r="469" spans="1:10">
      <c r="A469" s="3"/>
      <c r="B469" s="16"/>
      <c r="C469" s="16"/>
      <c r="D469" s="44"/>
      <c r="E469" s="16"/>
      <c r="F469" s="44"/>
      <c r="G469" s="44"/>
      <c r="H469" s="44"/>
      <c r="I469" s="16"/>
      <c r="J469" s="44"/>
    </row>
    <row r="470" spans="1:10">
      <c r="A470" s="3"/>
      <c r="B470" s="16"/>
      <c r="C470" s="16"/>
      <c r="D470" s="44"/>
      <c r="E470" s="16"/>
      <c r="F470" s="44"/>
      <c r="G470" s="44"/>
      <c r="H470" s="44"/>
      <c r="I470" s="16"/>
      <c r="J470" s="44"/>
    </row>
    <row r="471" spans="1:10">
      <c r="A471" s="3"/>
      <c r="B471" s="16"/>
      <c r="C471" s="16"/>
      <c r="D471" s="44"/>
      <c r="E471" s="16"/>
      <c r="F471" s="44"/>
      <c r="G471" s="44"/>
      <c r="H471" s="44"/>
      <c r="I471" s="16"/>
      <c r="J471" s="44"/>
    </row>
    <row r="472" spans="1:10">
      <c r="A472" s="3"/>
      <c r="B472" s="16"/>
      <c r="C472" s="16"/>
      <c r="D472" s="44"/>
      <c r="E472" s="16"/>
      <c r="F472" s="44"/>
      <c r="G472" s="44"/>
      <c r="H472" s="44"/>
      <c r="I472" s="16"/>
      <c r="J472" s="44"/>
    </row>
    <row r="473" spans="1:10">
      <c r="A473" s="3"/>
      <c r="B473" s="16"/>
      <c r="C473" s="16"/>
      <c r="D473" s="44"/>
      <c r="E473" s="16"/>
      <c r="F473" s="44"/>
      <c r="G473" s="44"/>
      <c r="H473" s="44"/>
      <c r="I473" s="16"/>
      <c r="J473" s="44"/>
    </row>
    <row r="474" spans="1:10">
      <c r="A474" s="3"/>
      <c r="B474" s="16"/>
      <c r="C474" s="16"/>
      <c r="D474" s="44"/>
      <c r="E474" s="16"/>
      <c r="F474" s="44"/>
      <c r="G474" s="44"/>
      <c r="H474" s="44"/>
      <c r="I474" s="16"/>
      <c r="J474" s="44"/>
    </row>
    <row r="475" spans="1:10">
      <c r="A475" s="3"/>
      <c r="B475" s="16"/>
      <c r="C475" s="16"/>
      <c r="D475" s="44"/>
      <c r="E475" s="16"/>
      <c r="F475" s="44"/>
      <c r="G475" s="44"/>
      <c r="H475" s="44"/>
      <c r="I475" s="16"/>
      <c r="J475" s="44"/>
    </row>
    <row r="476" spans="1:10">
      <c r="A476" s="3"/>
      <c r="B476" s="16"/>
      <c r="C476" s="16"/>
      <c r="D476" s="44"/>
      <c r="E476" s="16"/>
      <c r="F476" s="44"/>
      <c r="G476" s="44"/>
      <c r="H476" s="44"/>
      <c r="I476" s="16"/>
      <c r="J476" s="44"/>
    </row>
    <row r="477" spans="1:10">
      <c r="A477" s="3"/>
      <c r="B477" s="16"/>
      <c r="C477" s="16"/>
      <c r="D477" s="44"/>
      <c r="E477" s="16"/>
      <c r="F477" s="44"/>
      <c r="G477" s="44"/>
      <c r="H477" s="44"/>
      <c r="I477" s="16"/>
      <c r="J477" s="44"/>
    </row>
    <row r="478" spans="1:10">
      <c r="A478" s="3"/>
      <c r="B478" s="16"/>
      <c r="C478" s="16"/>
      <c r="D478" s="44"/>
      <c r="E478" s="16"/>
      <c r="F478" s="44"/>
      <c r="G478" s="44"/>
      <c r="H478" s="44"/>
      <c r="I478" s="16"/>
      <c r="J478" s="44"/>
    </row>
    <row r="479" spans="1:10">
      <c r="A479" s="3"/>
      <c r="B479" s="16"/>
      <c r="C479" s="16"/>
      <c r="D479" s="44"/>
      <c r="E479" s="16"/>
      <c r="F479" s="44"/>
      <c r="G479" s="44"/>
      <c r="H479" s="44"/>
      <c r="I479" s="16"/>
      <c r="J479" s="44"/>
    </row>
    <row r="480" spans="1:10">
      <c r="A480" s="3"/>
      <c r="B480" s="16"/>
      <c r="C480" s="16"/>
      <c r="D480" s="44"/>
      <c r="E480" s="16"/>
      <c r="F480" s="44"/>
      <c r="G480" s="44"/>
      <c r="H480" s="44"/>
      <c r="I480" s="16"/>
      <c r="J480" s="44"/>
    </row>
    <row r="481" spans="1:10">
      <c r="A481" s="3"/>
      <c r="B481" s="16"/>
      <c r="C481" s="16"/>
      <c r="D481" s="44"/>
      <c r="E481" s="16"/>
      <c r="F481" s="44"/>
      <c r="G481" s="44"/>
      <c r="H481" s="44"/>
      <c r="I481" s="16"/>
      <c r="J481" s="44"/>
    </row>
    <row r="482" spans="1:10">
      <c r="A482" s="3"/>
      <c r="B482" s="16"/>
      <c r="C482" s="16"/>
      <c r="D482" s="44"/>
      <c r="E482" s="16"/>
      <c r="F482" s="44"/>
      <c r="G482" s="44"/>
      <c r="H482" s="44"/>
      <c r="I482" s="16"/>
      <c r="J482" s="44"/>
    </row>
    <row r="483" spans="1:10">
      <c r="A483" s="3"/>
      <c r="B483" s="16"/>
      <c r="C483" s="16"/>
      <c r="D483" s="44"/>
      <c r="E483" s="16"/>
      <c r="F483" s="44"/>
      <c r="G483" s="44"/>
      <c r="H483" s="44"/>
      <c r="I483" s="16"/>
      <c r="J483" s="44"/>
    </row>
    <row r="484" spans="1:10">
      <c r="A484" s="3"/>
      <c r="B484" s="16"/>
      <c r="C484" s="16"/>
      <c r="D484" s="44"/>
      <c r="E484" s="16"/>
      <c r="F484" s="44"/>
      <c r="G484" s="44"/>
      <c r="H484" s="44"/>
      <c r="I484" s="16"/>
      <c r="J484" s="44"/>
    </row>
    <row r="485" spans="1:10">
      <c r="A485" s="3"/>
      <c r="B485" s="16"/>
      <c r="C485" s="16"/>
      <c r="D485" s="44"/>
      <c r="E485" s="16"/>
      <c r="F485" s="44"/>
      <c r="G485" s="44"/>
      <c r="H485" s="44"/>
      <c r="I485" s="16"/>
      <c r="J485" s="44"/>
    </row>
    <row r="486" spans="1:10">
      <c r="A486" s="3"/>
      <c r="B486" s="16"/>
      <c r="C486" s="16"/>
      <c r="D486" s="44"/>
      <c r="E486" s="16"/>
      <c r="F486" s="44"/>
      <c r="G486" s="44"/>
      <c r="H486" s="44"/>
      <c r="I486" s="16"/>
      <c r="J486" s="44"/>
    </row>
    <row r="487" spans="1:10">
      <c r="A487" s="3"/>
      <c r="B487" s="16"/>
      <c r="C487" s="16"/>
      <c r="D487" s="44"/>
      <c r="E487" s="16"/>
      <c r="F487" s="44"/>
      <c r="G487" s="44"/>
      <c r="H487" s="44"/>
      <c r="I487" s="16"/>
      <c r="J487" s="44"/>
    </row>
    <row r="488" spans="1:10">
      <c r="A488" s="3"/>
      <c r="B488" s="16"/>
      <c r="C488" s="16"/>
      <c r="D488" s="44"/>
      <c r="E488" s="16"/>
      <c r="F488" s="44"/>
      <c r="G488" s="44"/>
      <c r="H488" s="44"/>
      <c r="I488" s="16"/>
      <c r="J488" s="44"/>
    </row>
    <row r="489" spans="1:10">
      <c r="A489" s="3"/>
      <c r="B489" s="16"/>
      <c r="C489" s="16"/>
      <c r="D489" s="44"/>
      <c r="E489" s="16"/>
      <c r="F489" s="44"/>
      <c r="G489" s="44"/>
      <c r="H489" s="44"/>
      <c r="I489" s="16"/>
      <c r="J489" s="44"/>
    </row>
    <row r="490" spans="1:10">
      <c r="A490" s="3"/>
      <c r="B490" s="16"/>
      <c r="C490" s="16"/>
      <c r="D490" s="44"/>
      <c r="E490" s="16"/>
      <c r="F490" s="44"/>
      <c r="G490" s="44"/>
      <c r="H490" s="44"/>
      <c r="I490" s="16"/>
      <c r="J490" s="44"/>
    </row>
    <row r="491" spans="1:10">
      <c r="A491" s="3"/>
      <c r="B491" s="16"/>
      <c r="C491" s="16"/>
      <c r="D491" s="44"/>
      <c r="E491" s="16"/>
      <c r="F491" s="44"/>
      <c r="G491" s="44"/>
      <c r="H491" s="44"/>
      <c r="I491" s="16"/>
      <c r="J491" s="44"/>
    </row>
    <row r="492" spans="1:10">
      <c r="A492" s="3"/>
      <c r="B492" s="16"/>
      <c r="C492" s="16"/>
      <c r="D492" s="44"/>
      <c r="E492" s="16"/>
      <c r="F492" s="44"/>
      <c r="G492" s="44"/>
      <c r="H492" s="44"/>
      <c r="I492" s="16"/>
      <c r="J492" s="44"/>
    </row>
    <row r="493" spans="1:10">
      <c r="A493" s="3"/>
      <c r="B493" s="16"/>
      <c r="C493" s="16"/>
      <c r="D493" s="44"/>
      <c r="E493" s="16"/>
      <c r="F493" s="44"/>
      <c r="G493" s="44"/>
      <c r="H493" s="44"/>
      <c r="I493" s="16"/>
      <c r="J493" s="44"/>
    </row>
    <row r="494" spans="1:10">
      <c r="A494" s="3"/>
      <c r="B494" s="16"/>
      <c r="C494" s="16"/>
      <c r="D494" s="44"/>
      <c r="E494" s="16"/>
      <c r="F494" s="44"/>
      <c r="G494" s="44"/>
      <c r="H494" s="44"/>
      <c r="I494" s="16"/>
      <c r="J494" s="44"/>
    </row>
    <row r="495" spans="1:10">
      <c r="A495" s="3"/>
      <c r="B495" s="16"/>
      <c r="C495" s="16"/>
      <c r="D495" s="44"/>
      <c r="E495" s="16"/>
      <c r="F495" s="44"/>
      <c r="G495" s="44"/>
      <c r="H495" s="44"/>
      <c r="I495" s="16"/>
      <c r="J495" s="44"/>
    </row>
    <row r="496" spans="1:10">
      <c r="A496" s="3"/>
      <c r="B496" s="16"/>
      <c r="C496" s="16"/>
      <c r="D496" s="44"/>
      <c r="E496" s="16"/>
      <c r="F496" s="44"/>
      <c r="G496" s="44"/>
      <c r="H496" s="44"/>
      <c r="I496" s="16"/>
      <c r="J496" s="44"/>
    </row>
    <row r="497" spans="1:10">
      <c r="A497" s="3"/>
      <c r="B497" s="16"/>
      <c r="C497" s="16"/>
      <c r="D497" s="44"/>
      <c r="E497" s="16"/>
      <c r="F497" s="44"/>
      <c r="G497" s="44"/>
      <c r="H497" s="44"/>
      <c r="I497" s="16"/>
      <c r="J497" s="44"/>
    </row>
    <row r="498" spans="1:10">
      <c r="A498" s="3"/>
      <c r="B498" s="16"/>
      <c r="C498" s="16"/>
      <c r="D498" s="44"/>
      <c r="E498" s="16"/>
      <c r="F498" s="44"/>
      <c r="G498" s="44"/>
      <c r="H498" s="44"/>
      <c r="I498" s="16"/>
      <c r="J498" s="44"/>
    </row>
    <row r="499" spans="1:10">
      <c r="A499" s="3"/>
      <c r="B499" s="16"/>
      <c r="C499" s="16"/>
      <c r="D499" s="44"/>
      <c r="E499" s="16"/>
      <c r="F499" s="44"/>
      <c r="G499" s="44"/>
      <c r="H499" s="44"/>
      <c r="I499" s="16"/>
      <c r="J499" s="44"/>
    </row>
    <row r="500" spans="1:10">
      <c r="A500" s="3"/>
      <c r="B500" s="16"/>
      <c r="C500" s="16"/>
      <c r="D500" s="44"/>
      <c r="E500" s="16"/>
      <c r="F500" s="44"/>
      <c r="G500" s="44"/>
      <c r="H500" s="44"/>
      <c r="I500" s="16"/>
      <c r="J500" s="44"/>
    </row>
    <row r="501" spans="1:10">
      <c r="A501" s="3"/>
      <c r="B501" s="16"/>
      <c r="C501" s="16"/>
      <c r="D501" s="44"/>
      <c r="E501" s="16"/>
      <c r="F501" s="44"/>
      <c r="G501" s="44"/>
      <c r="H501" s="44"/>
      <c r="I501" s="16"/>
      <c r="J501" s="44"/>
    </row>
    <row r="502" spans="1:10">
      <c r="A502" s="3"/>
      <c r="B502" s="16"/>
      <c r="C502" s="16"/>
      <c r="D502" s="44"/>
      <c r="E502" s="16"/>
      <c r="F502" s="44"/>
      <c r="G502" s="44"/>
      <c r="H502" s="44"/>
      <c r="I502" s="16"/>
      <c r="J502" s="44"/>
    </row>
    <row r="503" spans="1:10">
      <c r="A503" s="3"/>
      <c r="B503" s="16"/>
      <c r="C503" s="16"/>
      <c r="D503" s="44"/>
      <c r="E503" s="16"/>
      <c r="F503" s="44"/>
      <c r="G503" s="44"/>
      <c r="H503" s="44"/>
      <c r="I503" s="16"/>
      <c r="J503" s="44"/>
    </row>
    <row r="504" spans="1:10">
      <c r="A504" s="3"/>
      <c r="B504" s="16"/>
      <c r="C504" s="16"/>
      <c r="D504" s="44"/>
      <c r="E504" s="16"/>
      <c r="F504" s="44"/>
      <c r="G504" s="44"/>
      <c r="H504" s="44"/>
      <c r="I504" s="16"/>
      <c r="J504" s="44"/>
    </row>
    <row r="505" spans="1:10">
      <c r="A505" s="3"/>
      <c r="B505" s="16"/>
      <c r="C505" s="16"/>
      <c r="D505" s="44"/>
      <c r="E505" s="16"/>
      <c r="F505" s="44"/>
      <c r="G505" s="44"/>
      <c r="H505" s="44"/>
      <c r="I505" s="16"/>
      <c r="J505" s="44"/>
    </row>
    <row r="506" spans="1:10">
      <c r="A506" s="3"/>
      <c r="B506" s="16"/>
      <c r="C506" s="16"/>
      <c r="D506" s="44"/>
      <c r="E506" s="16"/>
      <c r="F506" s="44"/>
      <c r="G506" s="44"/>
      <c r="H506" s="44"/>
      <c r="I506" s="16"/>
      <c r="J506" s="44"/>
    </row>
    <row r="507" spans="1:10">
      <c r="A507" s="3"/>
      <c r="B507" s="16"/>
      <c r="C507" s="16"/>
      <c r="D507" s="44"/>
      <c r="E507" s="16"/>
      <c r="F507" s="44"/>
      <c r="G507" s="44"/>
      <c r="H507" s="44"/>
      <c r="I507" s="16"/>
      <c r="J507" s="44"/>
    </row>
    <row r="508" spans="1:10">
      <c r="A508" s="3"/>
      <c r="B508" s="16"/>
      <c r="C508" s="16"/>
      <c r="D508" s="44"/>
      <c r="E508" s="16"/>
      <c r="F508" s="44"/>
      <c r="G508" s="44"/>
      <c r="H508" s="44"/>
      <c r="I508" s="16"/>
      <c r="J508" s="44"/>
    </row>
    <row r="509" spans="1:10">
      <c r="A509" s="3"/>
      <c r="B509" s="16"/>
      <c r="C509" s="16"/>
      <c r="D509" s="44"/>
      <c r="E509" s="16"/>
      <c r="F509" s="44"/>
      <c r="G509" s="44"/>
      <c r="H509" s="44"/>
      <c r="I509" s="16"/>
      <c r="J509" s="44"/>
    </row>
    <row r="510" spans="1:10">
      <c r="A510" s="3"/>
      <c r="B510" s="16"/>
      <c r="C510" s="16"/>
      <c r="D510" s="44"/>
      <c r="E510" s="16"/>
      <c r="F510" s="44"/>
      <c r="G510" s="44"/>
      <c r="H510" s="44"/>
      <c r="I510" s="16"/>
      <c r="J510" s="44"/>
    </row>
    <row r="511" spans="1:10">
      <c r="A511" s="3"/>
      <c r="B511" s="16"/>
      <c r="C511" s="16"/>
      <c r="D511" s="44"/>
      <c r="E511" s="16"/>
      <c r="F511" s="44"/>
      <c r="G511" s="44"/>
      <c r="H511" s="44"/>
      <c r="I511" s="16"/>
      <c r="J511" s="44"/>
    </row>
    <row r="512" spans="1:10">
      <c r="A512" s="3"/>
      <c r="B512" s="16"/>
      <c r="C512" s="16"/>
      <c r="D512" s="44"/>
      <c r="E512" s="16"/>
      <c r="F512" s="44"/>
      <c r="G512" s="44"/>
      <c r="H512" s="44"/>
      <c r="I512" s="16"/>
      <c r="J512" s="44"/>
    </row>
    <row r="513" spans="1:10">
      <c r="A513" s="3"/>
      <c r="B513" s="16"/>
      <c r="C513" s="16"/>
      <c r="D513" s="44"/>
      <c r="E513" s="16"/>
      <c r="F513" s="44"/>
      <c r="G513" s="44"/>
      <c r="H513" s="44"/>
      <c r="I513" s="16"/>
      <c r="J513" s="44"/>
    </row>
    <row r="514" spans="1:10">
      <c r="A514" s="3"/>
      <c r="B514" s="16"/>
      <c r="C514" s="16"/>
      <c r="D514" s="44"/>
      <c r="E514" s="16"/>
      <c r="F514" s="44"/>
      <c r="G514" s="44"/>
      <c r="H514" s="44"/>
      <c r="I514" s="16"/>
      <c r="J514" s="44"/>
    </row>
    <row r="515" spans="1:10">
      <c r="A515" s="3"/>
      <c r="B515" s="16"/>
      <c r="C515" s="16"/>
      <c r="D515" s="44"/>
      <c r="E515" s="16"/>
      <c r="F515" s="44"/>
      <c r="G515" s="44"/>
      <c r="H515" s="44"/>
      <c r="I515" s="16"/>
      <c r="J515" s="44"/>
    </row>
    <row r="516" spans="1:10">
      <c r="A516" s="3"/>
      <c r="B516" s="16"/>
      <c r="C516" s="16"/>
      <c r="D516" s="44"/>
      <c r="E516" s="16"/>
      <c r="F516" s="44"/>
      <c r="G516" s="44"/>
      <c r="H516" s="44"/>
      <c r="I516" s="16"/>
      <c r="J516" s="44"/>
    </row>
    <row r="517" spans="1:10">
      <c r="A517" s="3"/>
      <c r="B517" s="16"/>
      <c r="C517" s="16"/>
      <c r="D517" s="44"/>
      <c r="E517" s="16"/>
      <c r="F517" s="44"/>
      <c r="G517" s="44"/>
      <c r="H517" s="44"/>
      <c r="I517" s="16"/>
      <c r="J517" s="44"/>
    </row>
    <row r="518" spans="1:10">
      <c r="A518" s="3"/>
      <c r="B518" s="16"/>
      <c r="C518" s="16"/>
      <c r="D518" s="44"/>
      <c r="E518" s="16"/>
      <c r="F518" s="44"/>
      <c r="G518" s="44"/>
      <c r="H518" s="44"/>
      <c r="I518" s="16"/>
      <c r="J518" s="44"/>
    </row>
    <row r="519" spans="1:10">
      <c r="A519" s="3"/>
      <c r="B519" s="16"/>
      <c r="C519" s="16"/>
      <c r="D519" s="44"/>
      <c r="E519" s="16"/>
      <c r="F519" s="44"/>
      <c r="G519" s="44"/>
      <c r="H519" s="44"/>
      <c r="I519" s="16"/>
      <c r="J519" s="44"/>
    </row>
    <row r="520" spans="1:10">
      <c r="A520" s="3"/>
      <c r="B520" s="16"/>
      <c r="C520" s="16"/>
      <c r="D520" s="44"/>
      <c r="E520" s="16"/>
      <c r="F520" s="44"/>
      <c r="G520" s="44"/>
      <c r="H520" s="44"/>
      <c r="I520" s="16"/>
      <c r="J520" s="44"/>
    </row>
    <row r="521" spans="1:10">
      <c r="A521" s="3"/>
      <c r="B521" s="16"/>
      <c r="C521" s="16"/>
      <c r="D521" s="44"/>
      <c r="E521" s="16"/>
      <c r="F521" s="44"/>
      <c r="G521" s="44"/>
      <c r="H521" s="44"/>
      <c r="I521" s="16"/>
      <c r="J521" s="44"/>
    </row>
    <row r="522" spans="1:10">
      <c r="A522" s="3"/>
      <c r="B522" s="16"/>
      <c r="C522" s="16"/>
      <c r="D522" s="44"/>
      <c r="E522" s="16"/>
      <c r="F522" s="44"/>
      <c r="G522" s="44"/>
      <c r="H522" s="44"/>
      <c r="I522" s="16"/>
      <c r="J522" s="44"/>
    </row>
    <row r="523" spans="1:10">
      <c r="A523" s="3"/>
      <c r="B523" s="16"/>
      <c r="C523" s="16"/>
      <c r="D523" s="44"/>
      <c r="E523" s="16"/>
      <c r="F523" s="44"/>
      <c r="G523" s="44"/>
      <c r="H523" s="44"/>
      <c r="I523" s="16"/>
      <c r="J523" s="44"/>
    </row>
    <row r="524" spans="1:10">
      <c r="A524" s="3"/>
      <c r="B524" s="16"/>
      <c r="C524" s="16"/>
      <c r="D524" s="44"/>
      <c r="E524" s="16"/>
      <c r="F524" s="44"/>
      <c r="G524" s="44"/>
      <c r="H524" s="44"/>
      <c r="I524" s="16"/>
      <c r="J524" s="44"/>
    </row>
    <row r="525" spans="1:10">
      <c r="A525" s="3"/>
      <c r="B525" s="16"/>
      <c r="C525" s="16"/>
      <c r="D525" s="44"/>
      <c r="E525" s="16"/>
      <c r="F525" s="44"/>
      <c r="G525" s="44"/>
      <c r="H525" s="44"/>
      <c r="I525" s="16"/>
      <c r="J525" s="44"/>
    </row>
    <row r="526" spans="1:10">
      <c r="A526" s="3"/>
      <c r="B526" s="16"/>
      <c r="C526" s="16"/>
      <c r="D526" s="44"/>
      <c r="E526" s="16"/>
      <c r="F526" s="44"/>
      <c r="G526" s="44"/>
      <c r="H526" s="44"/>
      <c r="I526" s="16"/>
      <c r="J526" s="44"/>
    </row>
    <row r="527" spans="1:10">
      <c r="A527" s="3"/>
      <c r="B527" s="16"/>
      <c r="C527" s="16"/>
      <c r="D527" s="44"/>
      <c r="E527" s="16"/>
      <c r="F527" s="44"/>
      <c r="G527" s="44"/>
      <c r="H527" s="44"/>
      <c r="I527" s="16"/>
      <c r="J527" s="44"/>
    </row>
    <row r="528" spans="1:10">
      <c r="A528" s="3"/>
      <c r="B528" s="16"/>
      <c r="C528" s="16"/>
      <c r="D528" s="44"/>
      <c r="E528" s="16"/>
      <c r="F528" s="44"/>
      <c r="G528" s="44"/>
      <c r="H528" s="44"/>
      <c r="I528" s="16"/>
      <c r="J528" s="44"/>
    </row>
    <row r="529" spans="1:10">
      <c r="A529" s="3"/>
      <c r="B529" s="16"/>
      <c r="C529" s="16"/>
      <c r="D529" s="44"/>
      <c r="E529" s="16"/>
      <c r="F529" s="44"/>
      <c r="G529" s="44"/>
      <c r="H529" s="44"/>
      <c r="I529" s="16"/>
      <c r="J529" s="44"/>
    </row>
    <row r="530" spans="1:10">
      <c r="A530" s="3"/>
      <c r="B530" s="16"/>
      <c r="C530" s="16"/>
      <c r="D530" s="44"/>
      <c r="E530" s="16"/>
      <c r="F530" s="44"/>
      <c r="G530" s="44"/>
      <c r="H530" s="44"/>
      <c r="I530" s="16"/>
      <c r="J530" s="44"/>
    </row>
    <row r="531" spans="1:10">
      <c r="A531" s="3"/>
      <c r="B531" s="16"/>
      <c r="C531" s="16"/>
      <c r="D531" s="44"/>
      <c r="E531" s="16"/>
      <c r="F531" s="44"/>
      <c r="G531" s="44"/>
      <c r="H531" s="44"/>
      <c r="I531" s="16"/>
      <c r="J531" s="44"/>
    </row>
    <row r="532" spans="1:10">
      <c r="A532" s="3"/>
      <c r="B532" s="16"/>
      <c r="C532" s="16"/>
      <c r="D532" s="44"/>
      <c r="E532" s="16"/>
      <c r="F532" s="44"/>
      <c r="G532" s="44"/>
      <c r="H532" s="44"/>
      <c r="I532" s="16"/>
      <c r="J532" s="44"/>
    </row>
    <row r="533" spans="1:10">
      <c r="A533" s="3"/>
      <c r="B533" s="16"/>
      <c r="C533" s="16"/>
      <c r="D533" s="44"/>
      <c r="E533" s="16"/>
      <c r="F533" s="44"/>
      <c r="G533" s="44"/>
      <c r="H533" s="44"/>
      <c r="I533" s="16"/>
      <c r="J533" s="44"/>
    </row>
    <row r="534" spans="1:10">
      <c r="A534" s="3"/>
      <c r="B534" s="16"/>
      <c r="C534" s="16"/>
      <c r="D534" s="44"/>
      <c r="E534" s="16"/>
      <c r="F534" s="44"/>
      <c r="G534" s="44"/>
      <c r="H534" s="44"/>
      <c r="I534" s="16"/>
      <c r="J534" s="44"/>
    </row>
    <row r="535" spans="1:10">
      <c r="A535" s="3"/>
      <c r="B535" s="16"/>
      <c r="C535" s="16"/>
      <c r="D535" s="44"/>
      <c r="E535" s="16"/>
      <c r="F535" s="44"/>
      <c r="G535" s="44"/>
      <c r="H535" s="44"/>
      <c r="I535" s="16"/>
      <c r="J535" s="44"/>
    </row>
    <row r="536" spans="1:10">
      <c r="A536" s="3"/>
      <c r="B536" s="16"/>
      <c r="C536" s="16"/>
      <c r="D536" s="44"/>
      <c r="E536" s="16"/>
      <c r="F536" s="44"/>
      <c r="G536" s="44"/>
      <c r="H536" s="44"/>
      <c r="I536" s="16"/>
      <c r="J536" s="44"/>
    </row>
    <row r="537" spans="1:10">
      <c r="A537" s="3"/>
      <c r="B537" s="16"/>
      <c r="C537" s="16"/>
      <c r="D537" s="44"/>
      <c r="E537" s="16"/>
      <c r="F537" s="44"/>
      <c r="G537" s="44"/>
      <c r="H537" s="44"/>
      <c r="I537" s="16"/>
      <c r="J537" s="44"/>
    </row>
    <row r="538" spans="1:10">
      <c r="A538" s="3"/>
      <c r="B538" s="16"/>
      <c r="C538" s="16"/>
      <c r="D538" s="44"/>
      <c r="E538" s="16"/>
      <c r="F538" s="44"/>
      <c r="G538" s="44"/>
      <c r="H538" s="44"/>
      <c r="I538" s="16"/>
      <c r="J538" s="44"/>
    </row>
    <row r="539" spans="1:10">
      <c r="A539" s="3"/>
      <c r="B539" s="16"/>
      <c r="C539" s="16"/>
      <c r="D539" s="44"/>
      <c r="E539" s="16"/>
      <c r="F539" s="44"/>
      <c r="G539" s="44"/>
      <c r="H539" s="44"/>
      <c r="I539" s="16"/>
      <c r="J539" s="44"/>
    </row>
    <row r="540" spans="1:10">
      <c r="A540" s="3"/>
      <c r="B540" s="16"/>
      <c r="C540" s="16"/>
      <c r="D540" s="44"/>
      <c r="E540" s="16"/>
      <c r="F540" s="44"/>
      <c r="G540" s="44"/>
      <c r="H540" s="44"/>
      <c r="I540" s="16"/>
      <c r="J540" s="44"/>
    </row>
    <row r="541" spans="1:10">
      <c r="A541" s="3"/>
      <c r="B541" s="16"/>
      <c r="C541" s="16"/>
      <c r="D541" s="44"/>
      <c r="E541" s="16"/>
      <c r="F541" s="44"/>
      <c r="G541" s="44"/>
      <c r="H541" s="44"/>
      <c r="I541" s="16"/>
      <c r="J541" s="44"/>
    </row>
    <row r="542" spans="1:10">
      <c r="A542" s="3"/>
      <c r="B542" s="16"/>
      <c r="C542" s="16"/>
      <c r="D542" s="44"/>
      <c r="E542" s="16"/>
      <c r="F542" s="44"/>
      <c r="G542" s="44"/>
      <c r="H542" s="44"/>
      <c r="I542" s="16"/>
      <c r="J542" s="44"/>
    </row>
    <row r="543" spans="1:10">
      <c r="A543" s="3"/>
      <c r="B543" s="16"/>
      <c r="C543" s="16"/>
      <c r="D543" s="44"/>
      <c r="E543" s="16"/>
      <c r="F543" s="44"/>
      <c r="G543" s="44"/>
      <c r="H543" s="44"/>
      <c r="I543" s="16"/>
      <c r="J543" s="44"/>
    </row>
    <row r="544" spans="1:10">
      <c r="A544" s="3"/>
      <c r="B544" s="16"/>
      <c r="C544" s="16"/>
      <c r="D544" s="44"/>
      <c r="E544" s="16"/>
      <c r="F544" s="44"/>
      <c r="G544" s="44"/>
      <c r="H544" s="44"/>
      <c r="I544" s="16"/>
      <c r="J544" s="44"/>
    </row>
    <row r="545" spans="1:10">
      <c r="A545" s="3"/>
      <c r="B545" s="16"/>
      <c r="C545" s="16"/>
      <c r="D545" s="44"/>
      <c r="E545" s="16"/>
      <c r="F545" s="44"/>
      <c r="G545" s="44"/>
      <c r="H545" s="44"/>
      <c r="I545" s="16"/>
      <c r="J545" s="44"/>
    </row>
    <row r="546" spans="1:10">
      <c r="A546" s="3"/>
      <c r="B546" s="16"/>
      <c r="C546" s="16"/>
      <c r="D546" s="44"/>
      <c r="E546" s="16"/>
      <c r="F546" s="44"/>
      <c r="G546" s="44"/>
      <c r="H546" s="44"/>
      <c r="I546" s="16"/>
      <c r="J546" s="44"/>
    </row>
    <row r="547" spans="1:10">
      <c r="A547" s="3"/>
      <c r="B547" s="16"/>
      <c r="C547" s="16"/>
      <c r="D547" s="44"/>
      <c r="E547" s="16"/>
      <c r="F547" s="44"/>
      <c r="G547" s="44"/>
      <c r="H547" s="44"/>
      <c r="I547" s="16"/>
      <c r="J547" s="44"/>
    </row>
    <row r="548" spans="1:10">
      <c r="A548" s="3"/>
      <c r="B548" s="16"/>
      <c r="C548" s="16"/>
      <c r="D548" s="44"/>
      <c r="E548" s="16"/>
      <c r="F548" s="44"/>
      <c r="G548" s="44"/>
      <c r="H548" s="44"/>
      <c r="I548" s="16"/>
      <c r="J548" s="44"/>
    </row>
    <row r="549" spans="1:10">
      <c r="A549" s="3"/>
      <c r="B549" s="16"/>
      <c r="C549" s="16"/>
      <c r="D549" s="44"/>
      <c r="E549" s="16"/>
      <c r="F549" s="44"/>
      <c r="G549" s="44"/>
      <c r="H549" s="44"/>
      <c r="I549" s="16"/>
      <c r="J549" s="44"/>
    </row>
    <row r="550" spans="1:10">
      <c r="A550" s="3"/>
      <c r="B550" s="16"/>
      <c r="C550" s="16"/>
      <c r="D550" s="44"/>
      <c r="E550" s="16"/>
      <c r="F550" s="44"/>
      <c r="G550" s="44"/>
      <c r="H550" s="44"/>
      <c r="I550" s="16"/>
      <c r="J550" s="44"/>
    </row>
    <row r="551" spans="1:10">
      <c r="A551" s="3"/>
      <c r="B551" s="16"/>
      <c r="C551" s="16"/>
      <c r="D551" s="44"/>
      <c r="E551" s="16"/>
      <c r="F551" s="44"/>
      <c r="G551" s="44"/>
      <c r="H551" s="44"/>
      <c r="I551" s="16"/>
      <c r="J551" s="44"/>
    </row>
    <row r="552" spans="1:10">
      <c r="A552" s="3"/>
      <c r="B552" s="16"/>
      <c r="C552" s="16"/>
      <c r="D552" s="44"/>
      <c r="E552" s="16"/>
      <c r="F552" s="44"/>
      <c r="G552" s="44"/>
      <c r="H552" s="44"/>
      <c r="I552" s="16"/>
      <c r="J552" s="44"/>
    </row>
    <row r="553" spans="1:10">
      <c r="A553" s="3"/>
      <c r="B553" s="16"/>
      <c r="C553" s="16"/>
      <c r="D553" s="44"/>
      <c r="E553" s="16"/>
      <c r="F553" s="44"/>
      <c r="G553" s="44"/>
      <c r="H553" s="44"/>
      <c r="I553" s="16"/>
      <c r="J553" s="44"/>
    </row>
    <row r="554" spans="1:10">
      <c r="A554" s="3"/>
      <c r="B554" s="16"/>
      <c r="C554" s="16"/>
      <c r="D554" s="44"/>
      <c r="E554" s="16"/>
      <c r="F554" s="44"/>
      <c r="G554" s="44"/>
      <c r="H554" s="44"/>
      <c r="I554" s="16"/>
      <c r="J554" s="44"/>
    </row>
    <row r="555" spans="1:10">
      <c r="A555" s="3"/>
      <c r="B555" s="16"/>
      <c r="C555" s="16"/>
      <c r="D555" s="44"/>
      <c r="E555" s="16"/>
      <c r="F555" s="44"/>
      <c r="G555" s="44"/>
      <c r="H555" s="44"/>
      <c r="I555" s="16"/>
      <c r="J555" s="44"/>
    </row>
    <row r="556" spans="1:10">
      <c r="A556" s="3"/>
      <c r="B556" s="16"/>
      <c r="C556" s="16"/>
      <c r="D556" s="44"/>
      <c r="E556" s="16"/>
      <c r="F556" s="44"/>
      <c r="G556" s="44"/>
      <c r="H556" s="44"/>
      <c r="I556" s="16"/>
      <c r="J556" s="44"/>
    </row>
    <row r="557" spans="1:10">
      <c r="A557" s="3"/>
      <c r="B557" s="16"/>
      <c r="C557" s="16"/>
      <c r="D557" s="44"/>
      <c r="E557" s="16"/>
      <c r="F557" s="44"/>
      <c r="G557" s="44"/>
      <c r="H557" s="44"/>
      <c r="I557" s="16"/>
      <c r="J557" s="44"/>
    </row>
    <row r="558" spans="1:10">
      <c r="A558" s="3"/>
      <c r="B558" s="16"/>
      <c r="C558" s="16"/>
      <c r="D558" s="44"/>
      <c r="E558" s="16"/>
      <c r="F558" s="44"/>
      <c r="G558" s="44"/>
      <c r="H558" s="44"/>
      <c r="I558" s="16"/>
      <c r="J558" s="44"/>
    </row>
    <row r="559" spans="1:10">
      <c r="A559" s="3"/>
      <c r="B559" s="16"/>
      <c r="C559" s="16"/>
      <c r="D559" s="44"/>
      <c r="E559" s="16"/>
      <c r="F559" s="44"/>
      <c r="G559" s="44"/>
      <c r="H559" s="44"/>
      <c r="I559" s="16"/>
      <c r="J559" s="44"/>
    </row>
    <row r="560" spans="1:10">
      <c r="A560" s="3"/>
      <c r="B560" s="16"/>
      <c r="C560" s="16"/>
      <c r="D560" s="44"/>
      <c r="E560" s="16"/>
      <c r="F560" s="44"/>
      <c r="G560" s="44"/>
      <c r="H560" s="44"/>
      <c r="I560" s="16"/>
      <c r="J560" s="44"/>
    </row>
    <row r="561" spans="1:10">
      <c r="A561" s="3"/>
      <c r="B561" s="16"/>
      <c r="C561" s="16"/>
      <c r="D561" s="44"/>
      <c r="E561" s="16"/>
      <c r="F561" s="44"/>
      <c r="G561" s="44"/>
      <c r="H561" s="44"/>
      <c r="I561" s="16"/>
      <c r="J561" s="44"/>
    </row>
    <row r="562" spans="1:10">
      <c r="A562" s="3"/>
      <c r="B562" s="16"/>
      <c r="C562" s="16"/>
      <c r="D562" s="44"/>
      <c r="E562" s="16"/>
      <c r="F562" s="44"/>
      <c r="G562" s="44"/>
      <c r="H562" s="44"/>
      <c r="I562" s="16"/>
      <c r="J562" s="44"/>
    </row>
    <row r="563" spans="1:10">
      <c r="A563" s="3"/>
      <c r="B563" s="16"/>
      <c r="C563" s="16"/>
      <c r="D563" s="44"/>
      <c r="E563" s="16"/>
      <c r="F563" s="44"/>
      <c r="G563" s="44"/>
      <c r="H563" s="44"/>
      <c r="I563" s="16"/>
      <c r="J563" s="44"/>
    </row>
    <row r="564" spans="1:10">
      <c r="A564" s="3"/>
      <c r="B564" s="16"/>
      <c r="C564" s="16"/>
      <c r="D564" s="44"/>
      <c r="E564" s="16"/>
      <c r="F564" s="44"/>
      <c r="G564" s="44"/>
      <c r="H564" s="44"/>
      <c r="I564" s="16"/>
      <c r="J564" s="44"/>
    </row>
    <row r="565" spans="1:10">
      <c r="A565" s="3"/>
      <c r="B565" s="16"/>
      <c r="C565" s="16"/>
      <c r="D565" s="44"/>
      <c r="E565" s="16"/>
      <c r="F565" s="44"/>
      <c r="G565" s="44"/>
      <c r="H565" s="44"/>
      <c r="I565" s="16"/>
      <c r="J565" s="44"/>
    </row>
    <row r="566" spans="1:10">
      <c r="A566" s="3"/>
      <c r="B566" s="16"/>
      <c r="C566" s="16"/>
      <c r="D566" s="44"/>
      <c r="E566" s="16"/>
      <c r="F566" s="44"/>
      <c r="G566" s="44"/>
      <c r="H566" s="44"/>
      <c r="I566" s="16"/>
      <c r="J566" s="44"/>
    </row>
    <row r="567" spans="1:10">
      <c r="A567" s="3"/>
      <c r="B567" s="16"/>
      <c r="C567" s="16"/>
      <c r="D567" s="44"/>
      <c r="E567" s="16"/>
      <c r="F567" s="44"/>
      <c r="G567" s="44"/>
      <c r="H567" s="44"/>
      <c r="I567" s="16"/>
      <c r="J567" s="44"/>
    </row>
    <row r="568" spans="1:10">
      <c r="A568" s="3"/>
      <c r="B568" s="16"/>
      <c r="C568" s="16"/>
      <c r="D568" s="44"/>
      <c r="E568" s="16"/>
      <c r="F568" s="44"/>
      <c r="G568" s="44"/>
      <c r="H568" s="44"/>
      <c r="I568" s="16"/>
      <c r="J568" s="44"/>
    </row>
    <row r="569" spans="1:10">
      <c r="A569" s="3"/>
      <c r="B569" s="16"/>
      <c r="C569" s="16"/>
      <c r="D569" s="44"/>
      <c r="E569" s="16"/>
      <c r="F569" s="44"/>
      <c r="G569" s="44"/>
      <c r="H569" s="44"/>
      <c r="I569" s="16"/>
      <c r="J569" s="44"/>
    </row>
    <row r="570" spans="1:10">
      <c r="A570" s="3"/>
      <c r="B570" s="16"/>
      <c r="C570" s="16"/>
      <c r="D570" s="44"/>
      <c r="E570" s="16"/>
      <c r="F570" s="44"/>
      <c r="G570" s="44"/>
      <c r="H570" s="44"/>
      <c r="I570" s="16"/>
      <c r="J570" s="44"/>
    </row>
    <row r="571" spans="1:10">
      <c r="A571" s="3"/>
      <c r="B571" s="16"/>
      <c r="C571" s="16"/>
      <c r="D571" s="44"/>
      <c r="E571" s="16"/>
      <c r="F571" s="44"/>
      <c r="G571" s="44"/>
      <c r="H571" s="44"/>
      <c r="I571" s="16"/>
      <c r="J571" s="44"/>
    </row>
    <row r="572" spans="1:10">
      <c r="A572" s="3"/>
      <c r="B572" s="16"/>
      <c r="C572" s="16"/>
      <c r="D572" s="44"/>
      <c r="E572" s="16"/>
      <c r="F572" s="44"/>
      <c r="G572" s="44"/>
      <c r="H572" s="44"/>
      <c r="I572" s="16"/>
      <c r="J572" s="44"/>
    </row>
    <row r="573" spans="1:10">
      <c r="A573" s="3"/>
      <c r="B573" s="16"/>
      <c r="C573" s="16"/>
      <c r="D573" s="44"/>
      <c r="E573" s="16"/>
      <c r="F573" s="44"/>
      <c r="G573" s="44"/>
      <c r="H573" s="44"/>
      <c r="I573" s="16"/>
      <c r="J573" s="44"/>
    </row>
    <row r="574" spans="1:10">
      <c r="A574" s="3"/>
      <c r="B574" s="16"/>
      <c r="C574" s="16"/>
      <c r="D574" s="44"/>
      <c r="E574" s="16"/>
      <c r="F574" s="44"/>
      <c r="G574" s="44"/>
      <c r="H574" s="44"/>
      <c r="I574" s="16"/>
      <c r="J574" s="44"/>
    </row>
    <row r="575" spans="1:10">
      <c r="A575" s="3"/>
      <c r="B575" s="16"/>
      <c r="C575" s="16"/>
      <c r="D575" s="44"/>
      <c r="E575" s="16"/>
      <c r="F575" s="44"/>
      <c r="G575" s="44"/>
      <c r="H575" s="44"/>
      <c r="I575" s="16"/>
      <c r="J575" s="44"/>
    </row>
    <row r="576" spans="1:10">
      <c r="A576" s="3"/>
      <c r="B576" s="16"/>
      <c r="C576" s="16"/>
      <c r="D576" s="44"/>
      <c r="E576" s="16"/>
      <c r="F576" s="44"/>
      <c r="G576" s="44"/>
      <c r="H576" s="44"/>
      <c r="I576" s="16"/>
      <c r="J576" s="44"/>
    </row>
    <row r="577" spans="1:10">
      <c r="A577" s="3"/>
      <c r="B577" s="16"/>
      <c r="C577" s="16"/>
      <c r="D577" s="44"/>
      <c r="E577" s="16"/>
      <c r="F577" s="44"/>
      <c r="G577" s="44"/>
      <c r="H577" s="44"/>
      <c r="I577" s="16"/>
      <c r="J577" s="44"/>
    </row>
    <row r="578" spans="1:10">
      <c r="A578" s="3"/>
      <c r="B578" s="16"/>
      <c r="C578" s="16"/>
      <c r="D578" s="44"/>
      <c r="E578" s="16"/>
      <c r="F578" s="44"/>
      <c r="G578" s="44"/>
      <c r="H578" s="44"/>
      <c r="I578" s="16"/>
      <c r="J578" s="44"/>
    </row>
    <row r="579" spans="1:10">
      <c r="A579" s="3"/>
      <c r="B579" s="16"/>
      <c r="C579" s="16"/>
      <c r="D579" s="44"/>
      <c r="E579" s="16"/>
      <c r="F579" s="44"/>
      <c r="G579" s="44"/>
      <c r="H579" s="44"/>
      <c r="I579" s="16"/>
      <c r="J579" s="44"/>
    </row>
    <row r="580" spans="1:10">
      <c r="A580" s="3"/>
      <c r="B580" s="16"/>
      <c r="C580" s="16"/>
      <c r="D580" s="44"/>
      <c r="E580" s="16"/>
      <c r="F580" s="44"/>
      <c r="G580" s="44"/>
      <c r="H580" s="44"/>
      <c r="I580" s="16"/>
      <c r="J580" s="44"/>
    </row>
    <row r="581" spans="1:10">
      <c r="A581" s="3"/>
      <c r="B581" s="16"/>
      <c r="C581" s="16"/>
      <c r="D581" s="44"/>
      <c r="E581" s="16"/>
      <c r="F581" s="44"/>
      <c r="G581" s="44"/>
      <c r="H581" s="44"/>
      <c r="I581" s="16"/>
      <c r="J581" s="44"/>
    </row>
    <row r="582" spans="1:10">
      <c r="A582" s="3"/>
      <c r="B582" s="16"/>
      <c r="C582" s="16"/>
      <c r="D582" s="44"/>
      <c r="E582" s="16"/>
      <c r="F582" s="44"/>
      <c r="G582" s="44"/>
      <c r="H582" s="44"/>
      <c r="I582" s="16"/>
      <c r="J582" s="44"/>
    </row>
    <row r="583" spans="1:10">
      <c r="A583" s="3"/>
      <c r="B583" s="16"/>
      <c r="C583" s="16"/>
      <c r="D583" s="44"/>
      <c r="E583" s="16"/>
      <c r="F583" s="44"/>
      <c r="G583" s="44"/>
      <c r="H583" s="44"/>
      <c r="I583" s="16"/>
      <c r="J583" s="44"/>
    </row>
    <row r="584" spans="1:10">
      <c r="A584" s="3"/>
      <c r="B584" s="16"/>
      <c r="C584" s="16"/>
      <c r="D584" s="44"/>
      <c r="E584" s="16"/>
      <c r="F584" s="44"/>
      <c r="G584" s="44"/>
      <c r="H584" s="44"/>
      <c r="I584" s="16"/>
      <c r="J584" s="44"/>
    </row>
    <row r="585" spans="1:10">
      <c r="A585" s="3"/>
      <c r="B585" s="16"/>
      <c r="C585" s="16"/>
      <c r="D585" s="44"/>
      <c r="E585" s="16"/>
      <c r="F585" s="44"/>
      <c r="G585" s="44"/>
      <c r="H585" s="44"/>
      <c r="I585" s="16"/>
      <c r="J585" s="44"/>
    </row>
    <row r="586" spans="1:10">
      <c r="A586" s="3"/>
      <c r="B586" s="16"/>
      <c r="C586" s="16"/>
      <c r="D586" s="44"/>
      <c r="E586" s="16"/>
      <c r="F586" s="44"/>
      <c r="G586" s="44"/>
      <c r="H586" s="44"/>
      <c r="I586" s="16"/>
      <c r="J586" s="44"/>
    </row>
    <row r="587" spans="1:10">
      <c r="A587" s="3"/>
      <c r="B587" s="16"/>
      <c r="C587" s="16"/>
      <c r="D587" s="44"/>
      <c r="E587" s="16"/>
      <c r="F587" s="44"/>
      <c r="G587" s="44"/>
      <c r="H587" s="44"/>
      <c r="I587" s="16"/>
      <c r="J587" s="44"/>
    </row>
    <row r="588" spans="1:10">
      <c r="A588" s="3"/>
      <c r="B588" s="16"/>
      <c r="C588" s="16"/>
      <c r="D588" s="44"/>
      <c r="E588" s="16"/>
      <c r="F588" s="44"/>
      <c r="G588" s="44"/>
      <c r="H588" s="44"/>
      <c r="I588" s="16"/>
      <c r="J588" s="44"/>
    </row>
    <row r="589" spans="1:10">
      <c r="A589" s="3"/>
      <c r="B589" s="16"/>
      <c r="C589" s="16"/>
      <c r="D589" s="44"/>
      <c r="E589" s="16"/>
      <c r="F589" s="44"/>
      <c r="G589" s="44"/>
      <c r="H589" s="44"/>
      <c r="I589" s="16"/>
      <c r="J589" s="44"/>
    </row>
    <row r="590" spans="1:10">
      <c r="A590" s="3"/>
      <c r="B590" s="16"/>
      <c r="C590" s="16"/>
      <c r="D590" s="44"/>
      <c r="E590" s="16"/>
      <c r="F590" s="44"/>
      <c r="G590" s="44"/>
      <c r="H590" s="44"/>
      <c r="I590" s="16"/>
      <c r="J590" s="44"/>
    </row>
    <row r="591" spans="1:10">
      <c r="A591" s="3"/>
      <c r="B591" s="16"/>
      <c r="C591" s="16"/>
      <c r="D591" s="44"/>
      <c r="E591" s="16"/>
      <c r="F591" s="44"/>
      <c r="G591" s="44"/>
      <c r="H591" s="44"/>
      <c r="I591" s="16"/>
      <c r="J591" s="44"/>
    </row>
    <row r="592" spans="1:10">
      <c r="A592" s="3"/>
      <c r="B592" s="16"/>
      <c r="C592" s="16"/>
      <c r="D592" s="44"/>
      <c r="E592" s="16"/>
      <c r="F592" s="44"/>
      <c r="G592" s="44"/>
      <c r="H592" s="44"/>
      <c r="I592" s="16"/>
      <c r="J592" s="44"/>
    </row>
    <row r="593" spans="1:10">
      <c r="A593" s="3"/>
      <c r="B593" s="16"/>
      <c r="C593" s="16"/>
      <c r="D593" s="44"/>
      <c r="E593" s="16"/>
      <c r="F593" s="44"/>
      <c r="G593" s="44"/>
      <c r="H593" s="44"/>
      <c r="I593" s="16"/>
      <c r="J593" s="44"/>
    </row>
    <row r="594" spans="1:10">
      <c r="A594" s="3"/>
      <c r="B594" s="16"/>
      <c r="C594" s="16"/>
      <c r="D594" s="44"/>
      <c r="E594" s="16"/>
      <c r="F594" s="44"/>
      <c r="G594" s="44"/>
      <c r="H594" s="44"/>
      <c r="I594" s="16"/>
      <c r="J594" s="44"/>
    </row>
    <row r="595" spans="1:10">
      <c r="A595" s="3"/>
      <c r="B595" s="16"/>
      <c r="C595" s="16"/>
      <c r="D595" s="44"/>
      <c r="E595" s="16"/>
      <c r="F595" s="44"/>
      <c r="G595" s="44"/>
      <c r="H595" s="44"/>
      <c r="I595" s="16"/>
      <c r="J595" s="44"/>
    </row>
    <row r="596" spans="1:10">
      <c r="A596" s="3"/>
      <c r="B596" s="16"/>
      <c r="C596" s="16"/>
      <c r="D596" s="44"/>
      <c r="E596" s="16"/>
      <c r="F596" s="44"/>
      <c r="G596" s="44"/>
      <c r="H596" s="44"/>
      <c r="I596" s="16"/>
      <c r="J596" s="44"/>
    </row>
    <row r="597" spans="1:10">
      <c r="A597" s="3"/>
      <c r="B597" s="16"/>
      <c r="C597" s="16"/>
      <c r="D597" s="44"/>
      <c r="E597" s="16"/>
      <c r="F597" s="44"/>
      <c r="G597" s="44"/>
      <c r="H597" s="44"/>
      <c r="I597" s="16"/>
      <c r="J597" s="44"/>
    </row>
    <row r="598" spans="1:10">
      <c r="A598" s="3"/>
      <c r="B598" s="16"/>
      <c r="C598" s="16"/>
      <c r="D598" s="44"/>
      <c r="E598" s="16"/>
      <c r="F598" s="44"/>
      <c r="G598" s="44"/>
      <c r="H598" s="44"/>
      <c r="I598" s="16"/>
      <c r="J598" s="44"/>
    </row>
    <row r="599" spans="1:10">
      <c r="A599" s="3"/>
      <c r="B599" s="16"/>
      <c r="C599" s="16"/>
      <c r="D599" s="44"/>
      <c r="E599" s="16"/>
      <c r="F599" s="44"/>
      <c r="G599" s="44"/>
      <c r="H599" s="44"/>
      <c r="I599" s="16"/>
      <c r="J599" s="44"/>
    </row>
    <row r="600" spans="1:10">
      <c r="A600" s="3"/>
      <c r="B600" s="16"/>
      <c r="C600" s="16"/>
      <c r="D600" s="44"/>
      <c r="E600" s="16"/>
      <c r="F600" s="44"/>
      <c r="G600" s="44"/>
      <c r="H600" s="44"/>
      <c r="I600" s="16"/>
      <c r="J600" s="44"/>
    </row>
    <row r="601" spans="1:10">
      <c r="A601" s="3"/>
      <c r="B601" s="16"/>
      <c r="C601" s="16"/>
      <c r="D601" s="44"/>
      <c r="E601" s="16"/>
      <c r="F601" s="44"/>
      <c r="G601" s="44"/>
      <c r="H601" s="44"/>
      <c r="I601" s="16"/>
      <c r="J601" s="44"/>
    </row>
    <row r="602" spans="1:10">
      <c r="A602" s="3"/>
      <c r="B602" s="16"/>
      <c r="C602" s="16"/>
      <c r="D602" s="44"/>
      <c r="E602" s="16"/>
      <c r="F602" s="44"/>
      <c r="G602" s="44"/>
      <c r="H602" s="44"/>
      <c r="I602" s="16"/>
      <c r="J602" s="44"/>
    </row>
    <row r="603" spans="1:10">
      <c r="A603" s="3"/>
      <c r="B603" s="16"/>
      <c r="C603" s="16"/>
      <c r="D603" s="44"/>
      <c r="E603" s="16"/>
      <c r="F603" s="44"/>
      <c r="G603" s="44"/>
      <c r="H603" s="44"/>
      <c r="I603" s="16"/>
      <c r="J603" s="44"/>
    </row>
    <row r="604" spans="1:10">
      <c r="A604" s="3"/>
      <c r="B604" s="16"/>
      <c r="C604" s="16"/>
      <c r="D604" s="44"/>
      <c r="E604" s="16"/>
      <c r="F604" s="44"/>
      <c r="G604" s="44"/>
      <c r="H604" s="44"/>
      <c r="I604" s="16"/>
      <c r="J604" s="44"/>
    </row>
    <row r="605" spans="1:10">
      <c r="A605" s="3"/>
      <c r="B605" s="16"/>
      <c r="C605" s="16"/>
      <c r="D605" s="44"/>
      <c r="E605" s="16"/>
      <c r="F605" s="44"/>
      <c r="G605" s="44"/>
      <c r="H605" s="44"/>
      <c r="I605" s="16"/>
      <c r="J605" s="44"/>
    </row>
    <row r="606" spans="1:10">
      <c r="A606" s="3"/>
      <c r="B606" s="16"/>
      <c r="C606" s="16"/>
      <c r="D606" s="44"/>
      <c r="E606" s="16"/>
      <c r="F606" s="44"/>
      <c r="G606" s="44"/>
      <c r="H606" s="44"/>
      <c r="I606" s="16"/>
      <c r="J606" s="44"/>
    </row>
    <row r="607" spans="1:10">
      <c r="A607" s="3"/>
      <c r="B607" s="16"/>
      <c r="C607" s="16"/>
      <c r="D607" s="44"/>
      <c r="E607" s="16"/>
      <c r="F607" s="44"/>
      <c r="G607" s="44"/>
      <c r="H607" s="44"/>
      <c r="I607" s="16"/>
      <c r="J607" s="44"/>
    </row>
    <row r="608" spans="1:10">
      <c r="A608" s="3"/>
      <c r="B608" s="16"/>
      <c r="C608" s="16"/>
      <c r="D608" s="44"/>
      <c r="E608" s="16"/>
      <c r="F608" s="44"/>
      <c r="G608" s="44"/>
      <c r="H608" s="44"/>
      <c r="I608" s="16"/>
      <c r="J608" s="44"/>
    </row>
    <row r="609" spans="1:10">
      <c r="A609" s="3"/>
      <c r="B609" s="16"/>
      <c r="C609" s="16"/>
      <c r="D609" s="44"/>
      <c r="E609" s="16"/>
      <c r="F609" s="44"/>
      <c r="G609" s="44"/>
      <c r="H609" s="44"/>
      <c r="I609" s="16"/>
      <c r="J609" s="44"/>
    </row>
    <row r="610" spans="1:10">
      <c r="A610" s="3"/>
      <c r="B610" s="16"/>
      <c r="C610" s="16"/>
      <c r="D610" s="44"/>
      <c r="E610" s="16"/>
      <c r="F610" s="44"/>
      <c r="G610" s="44"/>
      <c r="H610" s="44"/>
      <c r="I610" s="16"/>
      <c r="J610" s="44"/>
    </row>
    <row r="611" spans="1:10">
      <c r="A611" s="3"/>
      <c r="B611" s="16"/>
      <c r="C611" s="16"/>
      <c r="D611" s="44"/>
      <c r="E611" s="16"/>
      <c r="F611" s="44"/>
      <c r="G611" s="44"/>
      <c r="H611" s="44"/>
      <c r="I611" s="16"/>
      <c r="J611" s="44"/>
    </row>
    <row r="612" spans="1:10">
      <c r="A612" s="3"/>
      <c r="B612" s="16"/>
      <c r="C612" s="16"/>
      <c r="D612" s="44"/>
      <c r="E612" s="16"/>
      <c r="F612" s="44"/>
      <c r="G612" s="44"/>
      <c r="H612" s="44"/>
      <c r="I612" s="16"/>
      <c r="J612" s="44"/>
    </row>
    <row r="613" spans="1:10">
      <c r="A613" s="3"/>
      <c r="B613" s="16"/>
      <c r="C613" s="16"/>
      <c r="D613" s="44"/>
      <c r="E613" s="16"/>
      <c r="F613" s="44"/>
      <c r="G613" s="44"/>
      <c r="H613" s="44"/>
      <c r="I613" s="16"/>
      <c r="J613" s="44"/>
    </row>
    <row r="614" spans="1:10">
      <c r="A614" s="3"/>
      <c r="B614" s="16"/>
      <c r="C614" s="16"/>
      <c r="D614" s="44"/>
      <c r="E614" s="16"/>
      <c r="F614" s="44"/>
      <c r="G614" s="44"/>
      <c r="H614" s="44"/>
      <c r="I614" s="16"/>
      <c r="J614" s="44"/>
    </row>
    <row r="615" spans="1:10">
      <c r="A615" s="3"/>
      <c r="B615" s="16"/>
      <c r="C615" s="16"/>
      <c r="D615" s="44"/>
      <c r="E615" s="16"/>
      <c r="F615" s="44"/>
      <c r="G615" s="44"/>
      <c r="H615" s="44"/>
      <c r="I615" s="16"/>
      <c r="J615" s="44"/>
    </row>
    <row r="616" spans="1:10">
      <c r="A616" s="3"/>
      <c r="B616" s="16"/>
      <c r="C616" s="16"/>
      <c r="D616" s="44"/>
      <c r="E616" s="16"/>
      <c r="F616" s="44"/>
      <c r="G616" s="44"/>
      <c r="H616" s="44"/>
      <c r="I616" s="16"/>
      <c r="J616" s="44"/>
    </row>
    <row r="617" spans="1:10">
      <c r="A617" s="3"/>
      <c r="B617" s="16"/>
      <c r="C617" s="16"/>
      <c r="D617" s="44"/>
      <c r="E617" s="16"/>
      <c r="F617" s="44"/>
      <c r="G617" s="44"/>
      <c r="H617" s="44"/>
      <c r="I617" s="16"/>
      <c r="J617" s="44"/>
    </row>
    <row r="618" spans="1:10">
      <c r="A618" s="3"/>
      <c r="B618" s="16"/>
      <c r="C618" s="16"/>
      <c r="D618" s="44"/>
      <c r="E618" s="16"/>
      <c r="F618" s="44"/>
      <c r="G618" s="44"/>
      <c r="H618" s="44"/>
      <c r="I618" s="16"/>
      <c r="J618" s="44"/>
    </row>
    <row r="619" spans="1:10">
      <c r="A619" s="3"/>
      <c r="B619" s="16"/>
      <c r="C619" s="16"/>
      <c r="D619" s="44"/>
      <c r="E619" s="16"/>
      <c r="F619" s="44"/>
      <c r="G619" s="44"/>
      <c r="H619" s="44"/>
      <c r="I619" s="16"/>
      <c r="J619" s="44"/>
    </row>
    <row r="620" spans="1:10">
      <c r="A620" s="3"/>
      <c r="B620" s="16"/>
      <c r="C620" s="16"/>
      <c r="D620" s="44"/>
      <c r="E620" s="16"/>
      <c r="F620" s="44"/>
      <c r="G620" s="44"/>
      <c r="H620" s="44"/>
      <c r="I620" s="16"/>
      <c r="J620" s="44"/>
    </row>
    <row r="621" spans="1:10">
      <c r="A621" s="3"/>
      <c r="B621" s="16"/>
      <c r="C621" s="16"/>
      <c r="D621" s="44"/>
      <c r="E621" s="16"/>
      <c r="F621" s="44"/>
      <c r="G621" s="44"/>
      <c r="H621" s="44"/>
      <c r="I621" s="16"/>
      <c r="J621" s="44"/>
    </row>
    <row r="622" spans="1:10">
      <c r="A622" s="3"/>
      <c r="B622" s="16"/>
      <c r="C622" s="16"/>
      <c r="D622" s="44"/>
      <c r="E622" s="16"/>
      <c r="F622" s="44"/>
      <c r="G622" s="44"/>
      <c r="H622" s="44"/>
      <c r="I622" s="16"/>
      <c r="J622" s="44"/>
    </row>
    <row r="623" spans="1:10">
      <c r="A623" s="3"/>
      <c r="B623" s="16"/>
      <c r="C623" s="16"/>
      <c r="D623" s="44"/>
      <c r="E623" s="16"/>
      <c r="F623" s="44"/>
      <c r="G623" s="44"/>
      <c r="H623" s="44"/>
      <c r="I623" s="16"/>
      <c r="J623" s="44"/>
    </row>
    <row r="624" spans="1:10">
      <c r="A624" s="3"/>
      <c r="B624" s="16"/>
      <c r="C624" s="16"/>
      <c r="D624" s="44"/>
      <c r="E624" s="16"/>
      <c r="F624" s="44"/>
      <c r="G624" s="44"/>
      <c r="H624" s="44"/>
      <c r="I624" s="16"/>
      <c r="J624" s="44"/>
    </row>
    <row r="625" spans="1:10">
      <c r="A625" s="3"/>
      <c r="B625" s="16"/>
      <c r="C625" s="16"/>
      <c r="D625" s="44"/>
      <c r="E625" s="16"/>
      <c r="F625" s="44"/>
      <c r="G625" s="44"/>
      <c r="H625" s="44"/>
      <c r="I625" s="16"/>
      <c r="J625" s="44"/>
    </row>
    <row r="626" spans="1:10">
      <c r="A626" s="3"/>
      <c r="B626" s="16"/>
      <c r="C626" s="16"/>
      <c r="D626" s="44"/>
      <c r="E626" s="16"/>
      <c r="F626" s="44"/>
      <c r="G626" s="44"/>
      <c r="H626" s="44"/>
      <c r="I626" s="16"/>
      <c r="J626" s="44"/>
    </row>
    <row r="627" spans="1:10">
      <c r="A627" s="3"/>
      <c r="B627" s="16"/>
      <c r="C627" s="16"/>
      <c r="D627" s="44"/>
      <c r="E627" s="16"/>
      <c r="F627" s="44"/>
      <c r="G627" s="44"/>
      <c r="H627" s="44"/>
      <c r="I627" s="16"/>
      <c r="J627" s="44"/>
    </row>
    <row r="628" spans="1:10">
      <c r="A628" s="3"/>
      <c r="B628" s="16"/>
      <c r="C628" s="16"/>
      <c r="D628" s="44"/>
      <c r="E628" s="16"/>
      <c r="F628" s="44"/>
      <c r="G628" s="44"/>
      <c r="H628" s="44"/>
      <c r="I628" s="16"/>
      <c r="J628" s="44"/>
    </row>
    <row r="629" spans="1:10">
      <c r="A629" s="3"/>
      <c r="B629" s="16"/>
      <c r="C629" s="16"/>
      <c r="D629" s="44"/>
      <c r="E629" s="16"/>
      <c r="F629" s="44"/>
      <c r="G629" s="44"/>
      <c r="H629" s="44"/>
      <c r="I629" s="16"/>
      <c r="J629" s="44"/>
    </row>
    <row r="630" spans="1:10">
      <c r="A630" s="3"/>
      <c r="B630" s="16"/>
      <c r="C630" s="16"/>
      <c r="D630" s="44"/>
      <c r="E630" s="16"/>
      <c r="F630" s="44"/>
      <c r="G630" s="44"/>
      <c r="H630" s="44"/>
      <c r="I630" s="16"/>
      <c r="J630" s="44"/>
    </row>
    <row r="631" spans="1:10">
      <c r="A631" s="3"/>
      <c r="B631" s="16"/>
      <c r="C631" s="16"/>
      <c r="D631" s="44"/>
      <c r="E631" s="16"/>
      <c r="F631" s="44"/>
      <c r="G631" s="44"/>
      <c r="H631" s="44"/>
      <c r="I631" s="16"/>
      <c r="J631" s="44"/>
    </row>
    <row r="632" spans="1:10">
      <c r="A632" s="3"/>
      <c r="B632" s="16"/>
      <c r="C632" s="16"/>
      <c r="D632" s="44"/>
      <c r="E632" s="16"/>
      <c r="F632" s="44"/>
      <c r="G632" s="44"/>
      <c r="H632" s="44"/>
      <c r="I632" s="16"/>
      <c r="J632" s="44"/>
    </row>
    <row r="633" spans="1:10">
      <c r="A633" s="3"/>
      <c r="B633" s="16"/>
      <c r="C633" s="16"/>
      <c r="D633" s="44"/>
      <c r="E633" s="16"/>
      <c r="F633" s="44"/>
      <c r="G633" s="44"/>
      <c r="H633" s="44"/>
      <c r="I633" s="16"/>
      <c r="J633" s="44"/>
    </row>
    <row r="634" spans="1:10">
      <c r="A634" s="3"/>
      <c r="B634" s="16"/>
      <c r="C634" s="16"/>
      <c r="D634" s="44"/>
      <c r="E634" s="16"/>
      <c r="F634" s="44"/>
      <c r="G634" s="44"/>
      <c r="H634" s="44"/>
      <c r="I634" s="16"/>
      <c r="J634" s="44"/>
    </row>
    <row r="635" spans="1:10">
      <c r="A635" s="3"/>
      <c r="B635" s="16"/>
      <c r="C635" s="16"/>
      <c r="D635" s="44"/>
      <c r="E635" s="16"/>
      <c r="F635" s="44"/>
      <c r="G635" s="44"/>
      <c r="H635" s="44"/>
      <c r="I635" s="16"/>
      <c r="J635" s="44"/>
    </row>
    <row r="636" spans="1:10">
      <c r="A636" s="3"/>
      <c r="B636" s="16"/>
      <c r="C636" s="16"/>
      <c r="D636" s="44"/>
      <c r="E636" s="16"/>
      <c r="F636" s="44"/>
      <c r="G636" s="44"/>
      <c r="H636" s="44"/>
      <c r="I636" s="16"/>
      <c r="J636" s="44"/>
    </row>
    <row r="637" spans="1:10">
      <c r="A637" s="3"/>
      <c r="B637" s="16"/>
      <c r="C637" s="16"/>
      <c r="D637" s="44"/>
      <c r="E637" s="16"/>
      <c r="F637" s="44"/>
      <c r="G637" s="44"/>
      <c r="H637" s="44"/>
      <c r="I637" s="16"/>
      <c r="J637" s="44"/>
    </row>
    <row r="638" spans="1:10">
      <c r="A638" s="3"/>
      <c r="B638" s="16"/>
      <c r="C638" s="16"/>
      <c r="D638" s="44"/>
      <c r="E638" s="16"/>
      <c r="F638" s="44"/>
      <c r="G638" s="44"/>
      <c r="H638" s="44"/>
      <c r="I638" s="16"/>
      <c r="J638" s="44"/>
    </row>
    <row r="639" spans="1:10">
      <c r="A639" s="3"/>
      <c r="B639" s="16"/>
      <c r="C639" s="16"/>
      <c r="D639" s="44"/>
      <c r="E639" s="16"/>
      <c r="F639" s="44"/>
      <c r="G639" s="44"/>
      <c r="H639" s="44"/>
      <c r="I639" s="16"/>
      <c r="J639" s="44"/>
    </row>
    <row r="640" spans="1:10">
      <c r="A640" s="3"/>
      <c r="B640" s="16"/>
      <c r="C640" s="16"/>
      <c r="D640" s="44"/>
      <c r="E640" s="16"/>
      <c r="F640" s="44"/>
      <c r="G640" s="44"/>
      <c r="H640" s="44"/>
      <c r="I640" s="16"/>
      <c r="J640" s="44"/>
    </row>
    <row r="641" spans="1:10">
      <c r="A641" s="3"/>
      <c r="B641" s="16"/>
      <c r="C641" s="16"/>
      <c r="D641" s="44"/>
      <c r="E641" s="16"/>
      <c r="F641" s="44"/>
      <c r="G641" s="44"/>
      <c r="H641" s="44"/>
      <c r="I641" s="16"/>
      <c r="J641" s="44"/>
    </row>
    <row r="642" spans="1:10">
      <c r="A642" s="3"/>
      <c r="B642" s="16"/>
      <c r="C642" s="16"/>
      <c r="D642" s="44"/>
      <c r="E642" s="16"/>
      <c r="F642" s="44"/>
      <c r="G642" s="44"/>
      <c r="H642" s="44"/>
      <c r="I642" s="16"/>
      <c r="J642" s="44"/>
    </row>
    <row r="643" spans="1:10">
      <c r="A643" s="3"/>
      <c r="B643" s="16"/>
      <c r="C643" s="16"/>
      <c r="D643" s="44"/>
      <c r="E643" s="16"/>
      <c r="F643" s="44"/>
      <c r="G643" s="44"/>
      <c r="H643" s="44"/>
      <c r="I643" s="16"/>
      <c r="J643" s="44"/>
    </row>
    <row r="644" spans="1:10">
      <c r="A644" s="3"/>
      <c r="B644" s="16"/>
      <c r="C644" s="16"/>
      <c r="D644" s="44"/>
      <c r="E644" s="16"/>
      <c r="F644" s="44"/>
      <c r="G644" s="44"/>
      <c r="H644" s="44"/>
      <c r="I644" s="16"/>
      <c r="J644" s="44"/>
    </row>
    <row r="645" spans="1:10">
      <c r="A645" s="3"/>
      <c r="B645" s="16"/>
      <c r="C645" s="16"/>
      <c r="D645" s="44"/>
      <c r="E645" s="16"/>
      <c r="F645" s="44"/>
      <c r="G645" s="44"/>
      <c r="H645" s="44"/>
      <c r="I645" s="16"/>
      <c r="J645" s="44"/>
    </row>
    <row r="646" spans="1:10">
      <c r="A646" s="3"/>
      <c r="B646" s="16"/>
      <c r="C646" s="16"/>
      <c r="D646" s="44"/>
      <c r="E646" s="16"/>
      <c r="F646" s="44"/>
      <c r="G646" s="44"/>
      <c r="H646" s="44"/>
      <c r="I646" s="16"/>
      <c r="J646" s="44"/>
    </row>
    <row r="647" spans="1:10">
      <c r="A647" s="3"/>
      <c r="B647" s="16"/>
      <c r="C647" s="16"/>
      <c r="D647" s="44"/>
      <c r="E647" s="16"/>
      <c r="F647" s="44"/>
      <c r="G647" s="44"/>
      <c r="H647" s="44"/>
      <c r="I647" s="16"/>
      <c r="J647" s="44"/>
    </row>
    <row r="648" spans="1:10">
      <c r="A648" s="3"/>
      <c r="B648" s="16"/>
      <c r="C648" s="16"/>
      <c r="D648" s="44"/>
      <c r="E648" s="16"/>
      <c r="F648" s="44"/>
      <c r="G648" s="44"/>
      <c r="H648" s="44"/>
      <c r="I648" s="16"/>
      <c r="J648" s="44"/>
    </row>
    <row r="649" spans="1:10">
      <c r="A649" s="3"/>
      <c r="B649" s="16"/>
      <c r="C649" s="16"/>
      <c r="D649" s="44"/>
      <c r="E649" s="16"/>
      <c r="F649" s="44"/>
      <c r="G649" s="44"/>
      <c r="H649" s="44"/>
      <c r="I649" s="16"/>
      <c r="J649" s="44"/>
    </row>
    <row r="650" spans="1:10">
      <c r="A650" s="3"/>
      <c r="B650" s="16"/>
      <c r="C650" s="16"/>
      <c r="D650" s="44"/>
      <c r="E650" s="16"/>
      <c r="F650" s="44"/>
      <c r="G650" s="44"/>
      <c r="H650" s="44"/>
      <c r="I650" s="16"/>
      <c r="J650" s="44"/>
    </row>
    <row r="651" spans="1:10">
      <c r="A651" s="3"/>
      <c r="B651" s="16"/>
      <c r="C651" s="16"/>
      <c r="D651" s="44"/>
      <c r="E651" s="16"/>
      <c r="F651" s="44"/>
      <c r="G651" s="44"/>
      <c r="H651" s="44"/>
      <c r="I651" s="16"/>
      <c r="J651" s="44"/>
    </row>
    <row r="652" spans="1:10">
      <c r="A652" s="3"/>
      <c r="B652" s="16"/>
      <c r="C652" s="16"/>
      <c r="D652" s="44"/>
      <c r="E652" s="16"/>
      <c r="F652" s="44"/>
      <c r="G652" s="44"/>
      <c r="H652" s="44"/>
      <c r="I652" s="16"/>
      <c r="J652" s="44"/>
    </row>
    <row r="653" spans="1:10">
      <c r="A653" s="3"/>
      <c r="B653" s="16"/>
      <c r="C653" s="16"/>
      <c r="D653" s="44"/>
      <c r="E653" s="16"/>
      <c r="F653" s="44"/>
      <c r="G653" s="44"/>
      <c r="H653" s="44"/>
      <c r="I653" s="16"/>
      <c r="J653" s="44"/>
    </row>
    <row r="654" spans="1:10">
      <c r="A654" s="3"/>
      <c r="B654" s="16"/>
      <c r="C654" s="16"/>
      <c r="D654" s="44"/>
      <c r="E654" s="16"/>
      <c r="F654" s="44"/>
      <c r="G654" s="44"/>
      <c r="H654" s="44"/>
      <c r="I654" s="16"/>
      <c r="J654" s="44"/>
    </row>
    <row r="655" spans="1:10">
      <c r="A655" s="3"/>
      <c r="B655" s="16"/>
      <c r="C655" s="16"/>
      <c r="D655" s="44"/>
      <c r="E655" s="16"/>
      <c r="F655" s="44"/>
      <c r="G655" s="44"/>
      <c r="H655" s="44"/>
      <c r="I655" s="16"/>
      <c r="J655" s="44"/>
    </row>
    <row r="656" spans="1:10">
      <c r="A656" s="3"/>
      <c r="B656" s="16"/>
      <c r="C656" s="16"/>
      <c r="D656" s="44"/>
      <c r="E656" s="16"/>
      <c r="F656" s="44"/>
      <c r="G656" s="44"/>
      <c r="H656" s="44"/>
      <c r="I656" s="16"/>
      <c r="J656" s="44"/>
    </row>
    <row r="657" spans="1:10">
      <c r="A657" s="3"/>
      <c r="B657" s="16"/>
      <c r="C657" s="16"/>
      <c r="D657" s="44"/>
      <c r="E657" s="16"/>
      <c r="F657" s="44"/>
      <c r="G657" s="44"/>
      <c r="H657" s="44"/>
      <c r="I657" s="16"/>
      <c r="J657" s="44"/>
    </row>
    <row r="658" spans="1:10">
      <c r="A658" s="3"/>
      <c r="B658" s="16"/>
      <c r="C658" s="16"/>
      <c r="D658" s="44"/>
      <c r="E658" s="16"/>
      <c r="F658" s="44"/>
      <c r="G658" s="44"/>
      <c r="H658" s="44"/>
      <c r="I658" s="16"/>
      <c r="J658" s="44"/>
    </row>
    <row r="659" spans="1:10">
      <c r="A659" s="3"/>
      <c r="B659" s="16"/>
      <c r="C659" s="16"/>
      <c r="D659" s="44"/>
      <c r="E659" s="16"/>
      <c r="F659" s="44"/>
      <c r="G659" s="44"/>
      <c r="H659" s="44"/>
      <c r="I659" s="16"/>
      <c r="J659" s="44"/>
    </row>
    <row r="660" spans="1:10">
      <c r="A660" s="3"/>
      <c r="B660" s="16"/>
      <c r="C660" s="16"/>
      <c r="D660" s="44"/>
      <c r="E660" s="16"/>
      <c r="F660" s="44"/>
      <c r="G660" s="44"/>
      <c r="H660" s="44"/>
      <c r="I660" s="16"/>
      <c r="J660" s="44"/>
    </row>
    <row r="661" spans="1:10">
      <c r="A661" s="3"/>
      <c r="B661" s="16"/>
      <c r="C661" s="16"/>
      <c r="D661" s="44"/>
      <c r="E661" s="16"/>
      <c r="F661" s="44"/>
      <c r="G661" s="44"/>
      <c r="H661" s="44"/>
      <c r="I661" s="16"/>
      <c r="J661" s="44"/>
    </row>
    <row r="662" spans="1:10">
      <c r="A662" s="3"/>
      <c r="B662" s="16"/>
      <c r="C662" s="16"/>
      <c r="D662" s="44"/>
      <c r="E662" s="16"/>
      <c r="F662" s="44"/>
      <c r="G662" s="44"/>
      <c r="H662" s="44"/>
      <c r="I662" s="16"/>
      <c r="J662" s="44"/>
    </row>
    <row r="663" spans="1:10">
      <c r="A663" s="3"/>
      <c r="B663" s="16"/>
      <c r="C663" s="16"/>
      <c r="D663" s="44"/>
      <c r="E663" s="16"/>
      <c r="F663" s="44"/>
      <c r="G663" s="44"/>
      <c r="H663" s="44"/>
      <c r="I663" s="16"/>
      <c r="J663" s="44"/>
    </row>
    <row r="664" spans="1:10">
      <c r="A664" s="3"/>
      <c r="B664" s="16"/>
      <c r="C664" s="16"/>
      <c r="D664" s="44"/>
      <c r="E664" s="16"/>
      <c r="F664" s="44"/>
      <c r="G664" s="44"/>
      <c r="H664" s="44"/>
      <c r="I664" s="16"/>
      <c r="J664" s="44"/>
    </row>
    <row r="665" spans="1:10">
      <c r="A665" s="3"/>
      <c r="B665" s="16"/>
      <c r="C665" s="16"/>
      <c r="D665" s="44"/>
      <c r="E665" s="16"/>
      <c r="F665" s="44"/>
      <c r="G665" s="44"/>
      <c r="H665" s="44"/>
      <c r="I665" s="16"/>
      <c r="J665" s="44"/>
    </row>
    <row r="666" spans="1:10">
      <c r="A666" s="3"/>
      <c r="B666" s="16"/>
      <c r="C666" s="16"/>
      <c r="D666" s="44"/>
      <c r="E666" s="16"/>
      <c r="F666" s="44"/>
      <c r="G666" s="44"/>
      <c r="H666" s="44"/>
      <c r="I666" s="16"/>
      <c r="J666" s="44"/>
    </row>
    <row r="667" spans="1:10">
      <c r="A667" s="3"/>
      <c r="B667" s="16"/>
      <c r="C667" s="16"/>
      <c r="D667" s="44"/>
      <c r="E667" s="16"/>
      <c r="F667" s="44"/>
      <c r="G667" s="44"/>
      <c r="H667" s="44"/>
      <c r="I667" s="16"/>
      <c r="J667" s="44"/>
    </row>
    <row r="668" spans="1:10">
      <c r="A668" s="3"/>
      <c r="B668" s="16"/>
      <c r="C668" s="16"/>
      <c r="D668" s="44"/>
      <c r="E668" s="16"/>
      <c r="F668" s="44"/>
      <c r="G668" s="44"/>
      <c r="H668" s="44"/>
      <c r="I668" s="16"/>
      <c r="J668" s="44"/>
    </row>
    <row r="669" spans="1:10">
      <c r="A669" s="3"/>
      <c r="B669" s="16"/>
      <c r="C669" s="16"/>
      <c r="D669" s="44"/>
      <c r="E669" s="16"/>
      <c r="F669" s="44"/>
      <c r="G669" s="44"/>
      <c r="H669" s="44"/>
      <c r="I669" s="16"/>
      <c r="J669" s="44"/>
    </row>
    <row r="670" spans="1:10">
      <c r="A670" s="3"/>
      <c r="B670" s="16"/>
      <c r="C670" s="16"/>
      <c r="D670" s="44"/>
      <c r="E670" s="16"/>
      <c r="F670" s="44"/>
      <c r="G670" s="44"/>
      <c r="H670" s="44"/>
      <c r="I670" s="16"/>
      <c r="J670" s="44"/>
    </row>
    <row r="671" spans="1:10">
      <c r="A671" s="3"/>
      <c r="B671" s="16"/>
      <c r="C671" s="16"/>
      <c r="D671" s="44"/>
      <c r="E671" s="16"/>
      <c r="F671" s="44"/>
      <c r="G671" s="44"/>
      <c r="H671" s="44"/>
      <c r="I671" s="16"/>
      <c r="J671" s="44"/>
    </row>
    <row r="672" spans="1:10">
      <c r="A672" s="3"/>
      <c r="B672" s="16"/>
      <c r="C672" s="16"/>
      <c r="D672" s="44"/>
      <c r="E672" s="16"/>
      <c r="F672" s="44"/>
      <c r="G672" s="44"/>
      <c r="H672" s="44"/>
      <c r="I672" s="16"/>
      <c r="J672" s="44"/>
    </row>
    <row r="673" spans="1:10">
      <c r="A673" s="3"/>
      <c r="B673" s="16"/>
      <c r="C673" s="16"/>
      <c r="D673" s="44"/>
      <c r="E673" s="16"/>
      <c r="F673" s="44"/>
      <c r="G673" s="44"/>
      <c r="H673" s="44"/>
      <c r="I673" s="16"/>
      <c r="J673" s="44"/>
    </row>
    <row r="674" spans="1:10">
      <c r="A674" s="3"/>
      <c r="B674" s="16"/>
      <c r="C674" s="16"/>
      <c r="D674" s="44"/>
      <c r="E674" s="16"/>
      <c r="F674" s="44"/>
      <c r="G674" s="44"/>
      <c r="H674" s="44"/>
      <c r="I674" s="16"/>
      <c r="J674" s="44"/>
    </row>
    <row r="675" spans="1:10">
      <c r="A675" s="3"/>
      <c r="B675" s="16"/>
      <c r="C675" s="16"/>
      <c r="D675" s="44"/>
      <c r="E675" s="16"/>
      <c r="F675" s="44"/>
      <c r="G675" s="44"/>
      <c r="H675" s="44"/>
      <c r="I675" s="16"/>
      <c r="J675" s="44"/>
    </row>
    <row r="676" spans="1:10">
      <c r="A676" s="3"/>
      <c r="B676" s="16"/>
      <c r="C676" s="16"/>
      <c r="D676" s="44"/>
      <c r="E676" s="16"/>
      <c r="F676" s="44"/>
      <c r="G676" s="44"/>
      <c r="H676" s="44"/>
      <c r="I676" s="16"/>
      <c r="J676" s="44"/>
    </row>
    <row r="677" spans="1:10">
      <c r="A677" s="3"/>
      <c r="B677" s="16"/>
      <c r="C677" s="16"/>
      <c r="D677" s="44"/>
      <c r="E677" s="16"/>
      <c r="F677" s="44"/>
      <c r="G677" s="44"/>
      <c r="H677" s="44"/>
      <c r="I677" s="16"/>
      <c r="J677" s="44"/>
    </row>
    <row r="678" spans="1:10">
      <c r="A678" s="3"/>
      <c r="B678" s="16"/>
      <c r="C678" s="16"/>
      <c r="D678" s="44"/>
      <c r="E678" s="16"/>
      <c r="F678" s="44"/>
      <c r="G678" s="44"/>
      <c r="H678" s="44"/>
      <c r="I678" s="16"/>
      <c r="J678" s="44"/>
    </row>
    <row r="679" spans="1:10">
      <c r="A679" s="3"/>
      <c r="B679" s="16"/>
      <c r="C679" s="16"/>
      <c r="D679" s="44"/>
      <c r="E679" s="16"/>
      <c r="F679" s="44"/>
      <c r="G679" s="44"/>
      <c r="H679" s="44"/>
      <c r="I679" s="16"/>
      <c r="J679" s="44"/>
    </row>
    <row r="680" spans="1:10">
      <c r="A680" s="3"/>
      <c r="B680" s="16"/>
      <c r="C680" s="16"/>
      <c r="D680" s="44"/>
      <c r="E680" s="16"/>
      <c r="F680" s="44"/>
      <c r="G680" s="44"/>
      <c r="H680" s="44"/>
      <c r="I680" s="16"/>
      <c r="J680" s="44"/>
    </row>
    <row r="681" spans="1:10">
      <c r="A681" s="3"/>
      <c r="B681" s="16"/>
      <c r="C681" s="16"/>
      <c r="D681" s="44"/>
      <c r="E681" s="16"/>
      <c r="F681" s="44"/>
      <c r="G681" s="44"/>
      <c r="H681" s="44"/>
      <c r="I681" s="16"/>
      <c r="J681" s="44"/>
    </row>
    <row r="682" spans="1:10">
      <c r="A682" s="3"/>
      <c r="B682" s="16"/>
      <c r="C682" s="16"/>
      <c r="D682" s="44"/>
      <c r="E682" s="16"/>
      <c r="F682" s="44"/>
      <c r="G682" s="44"/>
      <c r="H682" s="44"/>
      <c r="I682" s="16"/>
      <c r="J682" s="44"/>
    </row>
    <row r="683" spans="1:10">
      <c r="A683" s="3"/>
      <c r="B683" s="16"/>
      <c r="C683" s="16"/>
      <c r="D683" s="44"/>
      <c r="E683" s="16"/>
      <c r="F683" s="44"/>
      <c r="G683" s="44"/>
      <c r="H683" s="44"/>
      <c r="I683" s="16"/>
      <c r="J683" s="44"/>
    </row>
    <row r="684" spans="1:10">
      <c r="A684" s="3"/>
      <c r="B684" s="16"/>
      <c r="C684" s="16"/>
      <c r="D684" s="44"/>
      <c r="E684" s="16"/>
      <c r="F684" s="44"/>
      <c r="G684" s="44"/>
      <c r="H684" s="44"/>
      <c r="I684" s="16"/>
      <c r="J684" s="44"/>
    </row>
    <row r="685" spans="1:10">
      <c r="A685" s="3"/>
      <c r="B685" s="16"/>
      <c r="C685" s="16"/>
      <c r="D685" s="44"/>
      <c r="E685" s="16"/>
      <c r="F685" s="44"/>
      <c r="G685" s="44"/>
      <c r="H685" s="44"/>
      <c r="I685" s="16"/>
      <c r="J685" s="44"/>
    </row>
    <row r="686" spans="1:10">
      <c r="A686" s="3"/>
      <c r="B686" s="16"/>
      <c r="C686" s="16"/>
      <c r="D686" s="44"/>
      <c r="E686" s="16"/>
      <c r="F686" s="44"/>
      <c r="G686" s="44"/>
      <c r="H686" s="44"/>
      <c r="I686" s="16"/>
      <c r="J686" s="44"/>
    </row>
    <row r="687" spans="1:10">
      <c r="A687" s="3"/>
      <c r="B687" s="16"/>
      <c r="C687" s="16"/>
      <c r="D687" s="44"/>
      <c r="E687" s="16"/>
      <c r="F687" s="44"/>
      <c r="G687" s="44"/>
      <c r="H687" s="44"/>
      <c r="I687" s="16"/>
      <c r="J687" s="44"/>
    </row>
    <row r="688" spans="1:10">
      <c r="A688" s="3"/>
      <c r="B688" s="16"/>
      <c r="C688" s="16"/>
      <c r="D688" s="44"/>
      <c r="E688" s="16"/>
      <c r="F688" s="44"/>
      <c r="G688" s="44"/>
      <c r="H688" s="44"/>
      <c r="I688" s="16"/>
      <c r="J688" s="44"/>
    </row>
    <row r="689" spans="1:10">
      <c r="A689" s="3"/>
      <c r="B689" s="16"/>
      <c r="C689" s="16"/>
      <c r="D689" s="44"/>
      <c r="E689" s="16"/>
      <c r="F689" s="44"/>
      <c r="G689" s="44"/>
      <c r="H689" s="44"/>
      <c r="I689" s="16"/>
      <c r="J689" s="44"/>
    </row>
    <row r="690" spans="1:10">
      <c r="A690" s="3"/>
      <c r="B690" s="16"/>
      <c r="C690" s="16"/>
      <c r="D690" s="44"/>
      <c r="E690" s="16"/>
      <c r="F690" s="44"/>
      <c r="G690" s="44"/>
      <c r="H690" s="44"/>
      <c r="I690" s="16"/>
      <c r="J690" s="44"/>
    </row>
    <row r="691" spans="1:10">
      <c r="A691" s="3"/>
      <c r="B691" s="16"/>
      <c r="C691" s="16"/>
      <c r="D691" s="44"/>
      <c r="E691" s="16"/>
      <c r="F691" s="44"/>
      <c r="G691" s="44"/>
      <c r="H691" s="44"/>
      <c r="I691" s="16"/>
      <c r="J691" s="44"/>
    </row>
    <row r="692" spans="1:10">
      <c r="A692" s="3"/>
      <c r="B692" s="16"/>
      <c r="C692" s="16"/>
      <c r="D692" s="44"/>
      <c r="E692" s="16"/>
      <c r="F692" s="44"/>
      <c r="G692" s="44"/>
      <c r="H692" s="44"/>
      <c r="I692" s="16"/>
      <c r="J692" s="44"/>
    </row>
    <row r="693" spans="1:10">
      <c r="A693" s="3"/>
      <c r="B693" s="16"/>
      <c r="C693" s="16"/>
      <c r="D693" s="44"/>
      <c r="E693" s="16"/>
      <c r="F693" s="44"/>
      <c r="G693" s="44"/>
      <c r="H693" s="44"/>
      <c r="I693" s="16"/>
      <c r="J693" s="44"/>
    </row>
    <row r="694" spans="1:10">
      <c r="A694" s="3"/>
      <c r="B694" s="16"/>
      <c r="C694" s="16"/>
      <c r="D694" s="44"/>
      <c r="E694" s="16"/>
      <c r="F694" s="44"/>
      <c r="G694" s="44"/>
      <c r="H694" s="44"/>
      <c r="I694" s="16"/>
      <c r="J694" s="44"/>
    </row>
    <row r="695" spans="1:10">
      <c r="A695" s="3"/>
      <c r="B695" s="16"/>
      <c r="C695" s="16"/>
      <c r="D695" s="44"/>
      <c r="E695" s="16"/>
      <c r="F695" s="44"/>
      <c r="G695" s="44"/>
      <c r="H695" s="44"/>
      <c r="I695" s="16"/>
      <c r="J695" s="44"/>
    </row>
    <row r="696" spans="1:10">
      <c r="A696" s="3"/>
      <c r="B696" s="16"/>
      <c r="C696" s="16"/>
      <c r="D696" s="44"/>
      <c r="E696" s="16"/>
      <c r="F696" s="44"/>
      <c r="G696" s="44"/>
      <c r="H696" s="44"/>
      <c r="I696" s="16"/>
      <c r="J696" s="44"/>
    </row>
    <row r="697" spans="1:10">
      <c r="A697" s="3"/>
      <c r="B697" s="16"/>
      <c r="C697" s="16"/>
      <c r="D697" s="44"/>
      <c r="E697" s="16"/>
      <c r="F697" s="44"/>
      <c r="G697" s="44"/>
      <c r="H697" s="44"/>
      <c r="I697" s="16"/>
      <c r="J697" s="44"/>
    </row>
    <row r="698" spans="1:10">
      <c r="A698" s="3"/>
      <c r="B698" s="16"/>
      <c r="C698" s="16"/>
      <c r="D698" s="44"/>
      <c r="E698" s="16"/>
      <c r="F698" s="44"/>
      <c r="G698" s="44"/>
      <c r="H698" s="44"/>
      <c r="I698" s="16"/>
      <c r="J698" s="44"/>
    </row>
    <row r="699" spans="1:10">
      <c r="A699" s="3"/>
      <c r="B699" s="16"/>
      <c r="C699" s="16"/>
      <c r="D699" s="44"/>
      <c r="E699" s="16"/>
      <c r="F699" s="44"/>
      <c r="G699" s="44"/>
      <c r="H699" s="44"/>
      <c r="I699" s="16"/>
      <c r="J699" s="44"/>
    </row>
    <row r="700" spans="1:10">
      <c r="A700" s="3"/>
      <c r="B700" s="16"/>
      <c r="C700" s="16"/>
      <c r="D700" s="44"/>
      <c r="E700" s="16"/>
      <c r="F700" s="44"/>
      <c r="G700" s="44"/>
      <c r="H700" s="44"/>
      <c r="I700" s="16"/>
      <c r="J700" s="44"/>
    </row>
    <row r="701" spans="1:10">
      <c r="A701" s="3"/>
      <c r="B701" s="16"/>
      <c r="C701" s="16"/>
      <c r="D701" s="44"/>
      <c r="E701" s="16"/>
      <c r="F701" s="44"/>
      <c r="G701" s="44"/>
      <c r="H701" s="44"/>
      <c r="I701" s="16"/>
      <c r="J701" s="44"/>
    </row>
    <row r="702" spans="1:10">
      <c r="A702" s="3"/>
      <c r="B702" s="16"/>
      <c r="C702" s="16"/>
      <c r="D702" s="44"/>
      <c r="E702" s="16"/>
      <c r="F702" s="44"/>
      <c r="G702" s="44"/>
      <c r="H702" s="44"/>
      <c r="I702" s="16"/>
      <c r="J702" s="44"/>
    </row>
    <row r="703" spans="1:10">
      <c r="A703" s="3"/>
      <c r="B703" s="16"/>
      <c r="C703" s="16"/>
      <c r="D703" s="44"/>
      <c r="E703" s="16"/>
      <c r="F703" s="44"/>
      <c r="G703" s="44"/>
      <c r="H703" s="44"/>
      <c r="I703" s="16"/>
      <c r="J703" s="44"/>
    </row>
    <row r="704" spans="1:10">
      <c r="A704" s="3"/>
      <c r="B704" s="16"/>
      <c r="C704" s="16"/>
      <c r="D704" s="44"/>
      <c r="E704" s="16"/>
      <c r="F704" s="44"/>
      <c r="G704" s="44"/>
      <c r="H704" s="44"/>
      <c r="I704" s="16"/>
      <c r="J704" s="44"/>
    </row>
    <row r="705" spans="1:10">
      <c r="A705" s="3"/>
      <c r="B705" s="16"/>
      <c r="C705" s="16"/>
      <c r="D705" s="44"/>
      <c r="E705" s="16"/>
      <c r="F705" s="44"/>
      <c r="G705" s="44"/>
      <c r="H705" s="44"/>
      <c r="I705" s="16"/>
      <c r="J705" s="44"/>
    </row>
    <row r="706" spans="1:10">
      <c r="A706" s="3"/>
      <c r="B706" s="16"/>
      <c r="C706" s="16"/>
      <c r="D706" s="44"/>
      <c r="E706" s="16"/>
      <c r="F706" s="44"/>
      <c r="G706" s="44"/>
      <c r="H706" s="44"/>
      <c r="I706" s="16"/>
      <c r="J706" s="44"/>
    </row>
    <row r="707" spans="1:10">
      <c r="A707" s="3"/>
      <c r="B707" s="16"/>
      <c r="C707" s="16"/>
      <c r="D707" s="44"/>
      <c r="E707" s="16"/>
      <c r="F707" s="44"/>
      <c r="G707" s="44"/>
      <c r="H707" s="44"/>
      <c r="I707" s="16"/>
      <c r="J707" s="44"/>
    </row>
    <row r="708" spans="1:10">
      <c r="A708" s="3"/>
      <c r="B708" s="16"/>
      <c r="C708" s="16"/>
      <c r="D708" s="44"/>
      <c r="E708" s="16"/>
      <c r="F708" s="44"/>
      <c r="G708" s="44"/>
      <c r="H708" s="44"/>
      <c r="I708" s="16"/>
      <c r="J708" s="44"/>
    </row>
    <row r="709" spans="1:10">
      <c r="A709" s="3"/>
      <c r="B709" s="16"/>
      <c r="C709" s="16"/>
      <c r="D709" s="44"/>
      <c r="E709" s="16"/>
      <c r="F709" s="44"/>
      <c r="G709" s="44"/>
      <c r="H709" s="44"/>
      <c r="I709" s="16"/>
      <c r="J709" s="44"/>
    </row>
    <row r="710" spans="1:10">
      <c r="A710" s="3"/>
      <c r="B710" s="16"/>
      <c r="C710" s="16"/>
      <c r="D710" s="44"/>
      <c r="E710" s="16"/>
      <c r="F710" s="44"/>
      <c r="G710" s="44"/>
      <c r="H710" s="44"/>
      <c r="I710" s="16"/>
      <c r="J710" s="44"/>
    </row>
    <row r="711" spans="1:10">
      <c r="A711" s="3"/>
      <c r="B711" s="16"/>
      <c r="C711" s="16"/>
      <c r="D711" s="44"/>
      <c r="E711" s="16"/>
      <c r="F711" s="44"/>
      <c r="G711" s="44"/>
      <c r="H711" s="44"/>
      <c r="I711" s="16"/>
      <c r="J711" s="44"/>
    </row>
    <row r="712" spans="1:10">
      <c r="A712" s="3"/>
      <c r="B712" s="16"/>
      <c r="C712" s="16"/>
      <c r="D712" s="44"/>
      <c r="E712" s="16"/>
      <c r="F712" s="44"/>
      <c r="G712" s="44"/>
      <c r="H712" s="44"/>
      <c r="I712" s="16"/>
      <c r="J712" s="44"/>
    </row>
    <row r="713" spans="1:10">
      <c r="A713" s="3"/>
      <c r="B713" s="16"/>
      <c r="C713" s="16"/>
      <c r="D713" s="44"/>
      <c r="E713" s="16"/>
      <c r="F713" s="44"/>
      <c r="G713" s="44"/>
      <c r="H713" s="44"/>
      <c r="I713" s="16"/>
      <c r="J713" s="44"/>
    </row>
    <row r="714" spans="1:10">
      <c r="A714" s="3"/>
      <c r="B714" s="16"/>
      <c r="C714" s="16"/>
      <c r="D714" s="44"/>
      <c r="E714" s="16"/>
      <c r="F714" s="44"/>
      <c r="G714" s="44"/>
      <c r="H714" s="44"/>
      <c r="I714" s="16"/>
      <c r="J714" s="44"/>
    </row>
    <row r="715" spans="1:10">
      <c r="A715" s="3"/>
      <c r="B715" s="16"/>
      <c r="C715" s="16"/>
      <c r="D715" s="44"/>
      <c r="E715" s="16"/>
      <c r="F715" s="44"/>
      <c r="G715" s="44"/>
      <c r="H715" s="44"/>
      <c r="I715" s="16"/>
      <c r="J715" s="44"/>
    </row>
    <row r="716" spans="1:10">
      <c r="A716" s="3"/>
      <c r="B716" s="16"/>
      <c r="C716" s="16"/>
      <c r="D716" s="44"/>
      <c r="E716" s="16"/>
      <c r="F716" s="44"/>
      <c r="G716" s="44"/>
      <c r="H716" s="44"/>
      <c r="I716" s="16"/>
      <c r="J716" s="44"/>
    </row>
    <row r="717" spans="1:10">
      <c r="A717" s="3"/>
      <c r="B717" s="16"/>
      <c r="C717" s="16"/>
      <c r="D717" s="44"/>
      <c r="E717" s="16"/>
      <c r="F717" s="44"/>
      <c r="G717" s="44"/>
      <c r="H717" s="44"/>
      <c r="I717" s="16"/>
      <c r="J717" s="44"/>
    </row>
    <row r="718" spans="1:10">
      <c r="A718" s="3"/>
      <c r="B718" s="16"/>
      <c r="C718" s="16"/>
      <c r="D718" s="44"/>
      <c r="E718" s="16"/>
      <c r="F718" s="44"/>
      <c r="G718" s="44"/>
      <c r="H718" s="44"/>
      <c r="I718" s="16"/>
      <c r="J718" s="44"/>
    </row>
    <row r="719" spans="1:10">
      <c r="A719" s="3"/>
      <c r="B719" s="16"/>
      <c r="C719" s="16"/>
      <c r="D719" s="44"/>
      <c r="E719" s="16"/>
      <c r="F719" s="44"/>
      <c r="G719" s="44"/>
      <c r="H719" s="44"/>
      <c r="I719" s="16"/>
      <c r="J719" s="44"/>
    </row>
    <row r="720" spans="1:10">
      <c r="A720" s="3"/>
      <c r="B720" s="16"/>
      <c r="C720" s="16"/>
      <c r="D720" s="44"/>
      <c r="E720" s="16"/>
      <c r="F720" s="44"/>
      <c r="G720" s="44"/>
      <c r="H720" s="44"/>
      <c r="I720" s="16"/>
      <c r="J720" s="44"/>
    </row>
    <row r="721" spans="1:10">
      <c r="A721" s="3"/>
      <c r="B721" s="16"/>
      <c r="C721" s="16"/>
      <c r="D721" s="44"/>
      <c r="E721" s="16"/>
      <c r="F721" s="44"/>
      <c r="G721" s="44"/>
      <c r="H721" s="44"/>
      <c r="I721" s="16"/>
      <c r="J721" s="44"/>
    </row>
    <row r="722" spans="1:10">
      <c r="A722" s="3"/>
      <c r="B722" s="16"/>
      <c r="C722" s="16"/>
      <c r="D722" s="44"/>
      <c r="E722" s="16"/>
      <c r="F722" s="44"/>
      <c r="G722" s="44"/>
      <c r="H722" s="44"/>
      <c r="I722" s="16"/>
      <c r="J722" s="44"/>
    </row>
    <row r="723" spans="1:10">
      <c r="A723" s="3"/>
      <c r="B723" s="16"/>
      <c r="C723" s="16"/>
      <c r="D723" s="44"/>
      <c r="E723" s="16"/>
      <c r="F723" s="44"/>
      <c r="G723" s="44"/>
      <c r="H723" s="44"/>
      <c r="I723" s="16"/>
      <c r="J723" s="44"/>
    </row>
    <row r="724" spans="1:10">
      <c r="A724" s="3"/>
      <c r="B724" s="16"/>
      <c r="C724" s="16"/>
      <c r="D724" s="44"/>
      <c r="E724" s="16"/>
      <c r="F724" s="44"/>
      <c r="G724" s="44"/>
      <c r="H724" s="44"/>
      <c r="I724" s="16"/>
      <c r="J724" s="44"/>
    </row>
    <row r="725" spans="1:10">
      <c r="A725" s="3"/>
      <c r="B725" s="16"/>
      <c r="C725" s="16"/>
      <c r="D725" s="44"/>
      <c r="E725" s="16"/>
      <c r="F725" s="44"/>
      <c r="G725" s="44"/>
      <c r="H725" s="44"/>
      <c r="I725" s="16"/>
      <c r="J725" s="44"/>
    </row>
    <row r="726" spans="1:10">
      <c r="A726" s="3"/>
      <c r="B726" s="16"/>
      <c r="C726" s="16"/>
      <c r="D726" s="44"/>
      <c r="E726" s="16"/>
      <c r="F726" s="44"/>
      <c r="G726" s="44"/>
      <c r="H726" s="44"/>
      <c r="I726" s="16"/>
      <c r="J726" s="44"/>
    </row>
    <row r="727" spans="1:10">
      <c r="A727" s="3"/>
      <c r="B727" s="16"/>
      <c r="C727" s="16"/>
      <c r="D727" s="44"/>
      <c r="E727" s="16"/>
      <c r="F727" s="44"/>
      <c r="G727" s="44"/>
      <c r="H727" s="44"/>
      <c r="I727" s="16"/>
      <c r="J727" s="44"/>
    </row>
    <row r="728" spans="1:10">
      <c r="A728" s="3"/>
      <c r="B728" s="16"/>
      <c r="C728" s="16"/>
      <c r="D728" s="44"/>
      <c r="E728" s="16"/>
      <c r="F728" s="44"/>
      <c r="G728" s="44"/>
      <c r="H728" s="44"/>
      <c r="I728" s="16"/>
      <c r="J728" s="44"/>
    </row>
    <row r="729" spans="1:10">
      <c r="A729" s="3"/>
      <c r="B729" s="16"/>
      <c r="C729" s="16"/>
      <c r="D729" s="44"/>
      <c r="E729" s="16"/>
      <c r="F729" s="44"/>
      <c r="G729" s="44"/>
      <c r="H729" s="44"/>
      <c r="I729" s="16"/>
      <c r="J729" s="44"/>
    </row>
    <row r="730" spans="1:10">
      <c r="A730" s="3"/>
      <c r="B730" s="16"/>
      <c r="C730" s="16"/>
      <c r="D730" s="44"/>
      <c r="E730" s="16"/>
      <c r="F730" s="44"/>
      <c r="G730" s="44"/>
      <c r="H730" s="44"/>
      <c r="I730" s="16"/>
      <c r="J730" s="44"/>
    </row>
    <row r="731" spans="1:10">
      <c r="A731" s="3"/>
      <c r="B731" s="16"/>
      <c r="C731" s="16"/>
      <c r="D731" s="44"/>
      <c r="E731" s="16"/>
      <c r="F731" s="44"/>
      <c r="G731" s="44"/>
      <c r="H731" s="44"/>
      <c r="I731" s="16"/>
      <c r="J731" s="44"/>
    </row>
    <row r="732" spans="1:10">
      <c r="A732" s="3"/>
      <c r="B732" s="16"/>
      <c r="C732" s="16"/>
      <c r="D732" s="44"/>
      <c r="E732" s="16"/>
      <c r="F732" s="44"/>
      <c r="G732" s="44"/>
      <c r="H732" s="44"/>
      <c r="I732" s="16"/>
      <c r="J732" s="44"/>
    </row>
    <row r="733" spans="1:10">
      <c r="A733" s="3"/>
      <c r="B733" s="16"/>
      <c r="C733" s="16"/>
      <c r="D733" s="44"/>
      <c r="E733" s="16"/>
      <c r="F733" s="44"/>
      <c r="G733" s="44"/>
      <c r="H733" s="44"/>
      <c r="I733" s="16"/>
      <c r="J733" s="44"/>
    </row>
    <row r="734" spans="1:10">
      <c r="A734" s="3"/>
      <c r="B734" s="16"/>
      <c r="C734" s="16"/>
      <c r="D734" s="44"/>
      <c r="E734" s="16"/>
      <c r="F734" s="44"/>
      <c r="G734" s="44"/>
      <c r="H734" s="44"/>
      <c r="I734" s="16"/>
      <c r="J734" s="44"/>
    </row>
    <row r="735" spans="1:10">
      <c r="A735" s="3"/>
      <c r="B735" s="16"/>
      <c r="C735" s="16"/>
      <c r="D735" s="44"/>
      <c r="E735" s="16"/>
      <c r="F735" s="44"/>
      <c r="G735" s="44"/>
      <c r="H735" s="44"/>
      <c r="I735" s="16"/>
      <c r="J735" s="44"/>
    </row>
    <row r="736" spans="1:10">
      <c r="A736" s="3"/>
      <c r="B736" s="16"/>
      <c r="C736" s="16"/>
      <c r="D736" s="44"/>
      <c r="E736" s="16"/>
      <c r="F736" s="44"/>
      <c r="G736" s="44"/>
      <c r="H736" s="44"/>
      <c r="I736" s="16"/>
      <c r="J736" s="44"/>
    </row>
    <row r="737" spans="1:10">
      <c r="A737" s="3"/>
      <c r="B737" s="16"/>
      <c r="C737" s="16"/>
      <c r="D737" s="44"/>
      <c r="E737" s="16"/>
      <c r="F737" s="44"/>
      <c r="G737" s="44"/>
      <c r="H737" s="44"/>
      <c r="I737" s="16"/>
      <c r="J737" s="44"/>
    </row>
    <row r="738" spans="1:10">
      <c r="A738" s="3"/>
      <c r="B738" s="16"/>
      <c r="C738" s="16"/>
      <c r="D738" s="44"/>
      <c r="E738" s="16"/>
      <c r="F738" s="44"/>
      <c r="G738" s="44"/>
      <c r="H738" s="44"/>
      <c r="I738" s="16"/>
      <c r="J738" s="44"/>
    </row>
    <row r="739" spans="1:10">
      <c r="A739" s="3"/>
      <c r="B739" s="16"/>
      <c r="C739" s="16"/>
      <c r="D739" s="44"/>
      <c r="E739" s="16"/>
      <c r="F739" s="44"/>
      <c r="G739" s="44"/>
      <c r="H739" s="44"/>
      <c r="I739" s="16"/>
      <c r="J739" s="44"/>
    </row>
    <row r="740" spans="1:10">
      <c r="A740" s="3"/>
      <c r="B740" s="16"/>
      <c r="C740" s="16"/>
      <c r="D740" s="44"/>
      <c r="E740" s="16"/>
      <c r="F740" s="44"/>
      <c r="G740" s="44"/>
      <c r="H740" s="44"/>
      <c r="I740" s="16"/>
      <c r="J740" s="44"/>
    </row>
    <row r="741" spans="1:10">
      <c r="A741" s="3"/>
      <c r="B741" s="16"/>
      <c r="C741" s="16"/>
      <c r="D741" s="44"/>
      <c r="E741" s="16"/>
      <c r="F741" s="44"/>
      <c r="G741" s="44"/>
      <c r="H741" s="44"/>
      <c r="I741" s="16"/>
      <c r="J741" s="44"/>
    </row>
    <row r="742" spans="1:10">
      <c r="A742" s="3"/>
      <c r="B742" s="16"/>
      <c r="C742" s="16"/>
      <c r="D742" s="44"/>
      <c r="E742" s="16"/>
      <c r="F742" s="44"/>
      <c r="G742" s="44"/>
      <c r="H742" s="44"/>
      <c r="I742" s="16"/>
      <c r="J742" s="44"/>
    </row>
    <row r="743" spans="1:10">
      <c r="A743" s="3"/>
      <c r="B743" s="16"/>
      <c r="C743" s="16"/>
      <c r="D743" s="44"/>
      <c r="E743" s="16"/>
      <c r="F743" s="44"/>
      <c r="G743" s="44"/>
      <c r="H743" s="44"/>
      <c r="I743" s="16"/>
      <c r="J743" s="44"/>
    </row>
    <row r="744" spans="1:10">
      <c r="A744" s="3"/>
      <c r="B744" s="16"/>
      <c r="C744" s="16"/>
      <c r="D744" s="44"/>
      <c r="E744" s="16"/>
      <c r="F744" s="44"/>
      <c r="G744" s="44"/>
      <c r="H744" s="44"/>
      <c r="I744" s="16"/>
      <c r="J744" s="44"/>
    </row>
    <row r="745" spans="1:10">
      <c r="A745" s="3"/>
      <c r="B745" s="16"/>
      <c r="C745" s="16"/>
      <c r="D745" s="44"/>
      <c r="E745" s="16"/>
      <c r="F745" s="44"/>
      <c r="G745" s="44"/>
      <c r="H745" s="44"/>
      <c r="I745" s="16"/>
      <c r="J745" s="44"/>
    </row>
    <row r="746" spans="1:10">
      <c r="A746" s="3"/>
      <c r="B746" s="16"/>
      <c r="C746" s="16"/>
      <c r="D746" s="44"/>
      <c r="E746" s="16"/>
      <c r="F746" s="44"/>
      <c r="G746" s="44"/>
      <c r="H746" s="44"/>
      <c r="I746" s="16"/>
      <c r="J746" s="44"/>
    </row>
    <row r="747" spans="1:10">
      <c r="A747" s="3"/>
      <c r="B747" s="16"/>
      <c r="C747" s="16"/>
      <c r="D747" s="44"/>
      <c r="E747" s="16"/>
      <c r="F747" s="44"/>
      <c r="G747" s="44"/>
      <c r="H747" s="44"/>
      <c r="I747" s="16"/>
      <c r="J747" s="44"/>
    </row>
    <row r="748" spans="1:10">
      <c r="A748" s="3"/>
      <c r="B748" s="16"/>
      <c r="C748" s="16"/>
      <c r="D748" s="44"/>
      <c r="E748" s="16"/>
      <c r="F748" s="44"/>
      <c r="G748" s="44"/>
      <c r="H748" s="44"/>
      <c r="I748" s="16"/>
      <c r="J748" s="44"/>
    </row>
    <row r="749" spans="1:10">
      <c r="A749" s="3"/>
      <c r="B749" s="16"/>
      <c r="C749" s="16"/>
      <c r="D749" s="44"/>
      <c r="E749" s="16"/>
      <c r="F749" s="44"/>
      <c r="G749" s="44"/>
      <c r="H749" s="44"/>
      <c r="I749" s="16"/>
      <c r="J749" s="44"/>
    </row>
    <row r="750" spans="1:10">
      <c r="A750" s="3"/>
      <c r="B750" s="16"/>
      <c r="C750" s="16"/>
      <c r="D750" s="44"/>
      <c r="E750" s="16"/>
      <c r="F750" s="44"/>
      <c r="G750" s="44"/>
      <c r="H750" s="44"/>
      <c r="I750" s="16"/>
      <c r="J750" s="44"/>
    </row>
    <row r="751" spans="1:10">
      <c r="A751" s="3"/>
      <c r="B751" s="16"/>
      <c r="C751" s="16"/>
      <c r="D751" s="44"/>
      <c r="E751" s="16"/>
      <c r="F751" s="44"/>
      <c r="G751" s="44"/>
      <c r="H751" s="44"/>
      <c r="I751" s="16"/>
      <c r="J751" s="44"/>
    </row>
    <row r="752" spans="1:10">
      <c r="A752" s="3"/>
      <c r="B752" s="16"/>
      <c r="C752" s="16"/>
      <c r="D752" s="44"/>
      <c r="E752" s="16"/>
      <c r="F752" s="44"/>
      <c r="G752" s="44"/>
      <c r="H752" s="44"/>
      <c r="I752" s="16"/>
      <c r="J752" s="44"/>
    </row>
    <row r="753" spans="1:10">
      <c r="A753" s="3"/>
      <c r="B753" s="16"/>
      <c r="C753" s="16"/>
      <c r="D753" s="44"/>
      <c r="E753" s="16"/>
      <c r="F753" s="44"/>
      <c r="G753" s="44"/>
      <c r="H753" s="44"/>
      <c r="I753" s="16"/>
      <c r="J753" s="44"/>
    </row>
    <row r="754" spans="1:10">
      <c r="A754" s="3"/>
      <c r="B754" s="16"/>
      <c r="C754" s="16"/>
      <c r="D754" s="44"/>
      <c r="E754" s="16"/>
      <c r="F754" s="44"/>
      <c r="G754" s="44"/>
      <c r="H754" s="44"/>
      <c r="I754" s="16"/>
      <c r="J754" s="44"/>
    </row>
    <row r="755" spans="1:10">
      <c r="A755" s="3"/>
      <c r="B755" s="16"/>
      <c r="C755" s="16"/>
      <c r="D755" s="44"/>
      <c r="E755" s="16"/>
      <c r="F755" s="44"/>
      <c r="G755" s="44"/>
      <c r="H755" s="44"/>
      <c r="I755" s="16"/>
      <c r="J755" s="44"/>
    </row>
    <row r="756" spans="1:10">
      <c r="A756" s="3"/>
      <c r="B756" s="16"/>
      <c r="C756" s="16"/>
      <c r="D756" s="44"/>
      <c r="E756" s="16"/>
      <c r="F756" s="44"/>
      <c r="G756" s="44"/>
      <c r="H756" s="44"/>
      <c r="I756" s="16"/>
      <c r="J756" s="44"/>
    </row>
    <row r="757" spans="1:10">
      <c r="A757" s="3"/>
      <c r="B757" s="16"/>
      <c r="C757" s="16"/>
      <c r="D757" s="44"/>
      <c r="E757" s="16"/>
      <c r="F757" s="44"/>
      <c r="G757" s="44"/>
      <c r="H757" s="44"/>
      <c r="I757" s="16"/>
      <c r="J757" s="44"/>
    </row>
    <row r="758" spans="1:10">
      <c r="A758" s="3"/>
      <c r="B758" s="16"/>
      <c r="C758" s="16"/>
      <c r="D758" s="44"/>
      <c r="E758" s="16"/>
      <c r="F758" s="44"/>
      <c r="G758" s="44"/>
      <c r="H758" s="44"/>
      <c r="I758" s="16"/>
      <c r="J758" s="44"/>
    </row>
    <row r="759" spans="1:10">
      <c r="A759" s="3"/>
      <c r="B759" s="16"/>
      <c r="C759" s="16"/>
      <c r="D759" s="44"/>
      <c r="E759" s="16"/>
      <c r="F759" s="44"/>
      <c r="G759" s="44"/>
      <c r="H759" s="44"/>
      <c r="I759" s="16"/>
      <c r="J759" s="44"/>
    </row>
    <row r="760" spans="1:10">
      <c r="A760" s="3"/>
      <c r="B760" s="16"/>
      <c r="C760" s="16"/>
      <c r="D760" s="44"/>
      <c r="E760" s="16"/>
      <c r="F760" s="44"/>
      <c r="G760" s="44"/>
      <c r="H760" s="44"/>
      <c r="I760" s="16"/>
      <c r="J760" s="44"/>
    </row>
    <row r="761" spans="1:10">
      <c r="A761" s="3"/>
      <c r="B761" s="16"/>
      <c r="C761" s="16"/>
      <c r="D761" s="44"/>
      <c r="E761" s="16"/>
      <c r="F761" s="44"/>
      <c r="G761" s="44"/>
      <c r="H761" s="44"/>
      <c r="I761" s="16"/>
      <c r="J761" s="44"/>
    </row>
    <row r="762" spans="1:10">
      <c r="A762" s="3"/>
      <c r="B762" s="16"/>
      <c r="C762" s="16"/>
      <c r="D762" s="44"/>
      <c r="E762" s="16"/>
      <c r="F762" s="44"/>
      <c r="G762" s="44"/>
      <c r="H762" s="44"/>
      <c r="I762" s="16"/>
      <c r="J762" s="44"/>
    </row>
    <row r="763" spans="1:10">
      <c r="A763" s="3"/>
      <c r="B763" s="16"/>
      <c r="C763" s="16"/>
      <c r="D763" s="44"/>
      <c r="E763" s="16"/>
      <c r="F763" s="44"/>
      <c r="G763" s="44"/>
      <c r="H763" s="44"/>
      <c r="I763" s="16"/>
      <c r="J763" s="44"/>
    </row>
    <row r="764" spans="1:10">
      <c r="A764" s="3"/>
      <c r="B764" s="16"/>
      <c r="C764" s="16"/>
      <c r="D764" s="44"/>
      <c r="E764" s="16"/>
      <c r="F764" s="44"/>
      <c r="G764" s="44"/>
      <c r="H764" s="44"/>
      <c r="I764" s="16"/>
      <c r="J764" s="44"/>
    </row>
    <row r="765" spans="1:10">
      <c r="A765" s="3"/>
      <c r="B765" s="16"/>
      <c r="C765" s="16"/>
      <c r="D765" s="44"/>
      <c r="E765" s="16"/>
      <c r="F765" s="44"/>
      <c r="G765" s="44"/>
      <c r="H765" s="44"/>
      <c r="I765" s="16"/>
      <c r="J765" s="44"/>
    </row>
    <row r="766" spans="1:10">
      <c r="A766" s="3"/>
      <c r="B766" s="16"/>
      <c r="C766" s="16"/>
      <c r="D766" s="44"/>
      <c r="E766" s="16"/>
      <c r="F766" s="44"/>
      <c r="G766" s="44"/>
      <c r="H766" s="44"/>
      <c r="I766" s="16"/>
      <c r="J766" s="44"/>
    </row>
  </sheetData>
  <mergeCells count="51">
    <mergeCell ref="J197:J198"/>
    <mergeCell ref="J180:J182"/>
    <mergeCell ref="J183:J184"/>
    <mergeCell ref="J185:J187"/>
    <mergeCell ref="J188:J190"/>
    <mergeCell ref="J195:J196"/>
    <mergeCell ref="J166:J167"/>
    <mergeCell ref="J168:J169"/>
    <mergeCell ref="J173:J174"/>
    <mergeCell ref="J175:J177"/>
    <mergeCell ref="J178:J179"/>
    <mergeCell ref="J140:J141"/>
    <mergeCell ref="J142:J143"/>
    <mergeCell ref="J146:J154"/>
    <mergeCell ref="J155:J157"/>
    <mergeCell ref="J162:J164"/>
    <mergeCell ref="J126:J127"/>
    <mergeCell ref="J128:J129"/>
    <mergeCell ref="J130:J132"/>
    <mergeCell ref="J134:J137"/>
    <mergeCell ref="J138:J139"/>
    <mergeCell ref="J103:J107"/>
    <mergeCell ref="J110:J112"/>
    <mergeCell ref="J114:J115"/>
    <mergeCell ref="J116:J118"/>
    <mergeCell ref="J119:J123"/>
    <mergeCell ref="J87:J88"/>
    <mergeCell ref="J91:J92"/>
    <mergeCell ref="J93:J95"/>
    <mergeCell ref="J96:J97"/>
    <mergeCell ref="J98:J100"/>
    <mergeCell ref="J71:J72"/>
    <mergeCell ref="J73:J76"/>
    <mergeCell ref="J77:J79"/>
    <mergeCell ref="J80:J82"/>
    <mergeCell ref="J83:J84"/>
    <mergeCell ref="J54:J55"/>
    <mergeCell ref="J58:J59"/>
    <mergeCell ref="J60:J61"/>
    <mergeCell ref="J64:J68"/>
    <mergeCell ref="J69:J70"/>
    <mergeCell ref="J37:J38"/>
    <mergeCell ref="J39:J40"/>
    <mergeCell ref="J42:J45"/>
    <mergeCell ref="J46:J47"/>
    <mergeCell ref="J49:J52"/>
    <mergeCell ref="A1:J1"/>
    <mergeCell ref="A2:E2"/>
    <mergeCell ref="F2:J2"/>
    <mergeCell ref="A3:E3"/>
    <mergeCell ref="F3:J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1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1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1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1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1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100-000005000000}">
          <x14:formula1>
            <xm:f>'Varient Value'!$D$2:$D$8517</xm:f>
          </x14:formula1>
          <xm:sqref>E5:E9940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66"/>
  <sheetViews>
    <sheetView workbookViewId="0">
      <selection activeCell="O5" sqref="O5"/>
    </sheetView>
  </sheetViews>
  <sheetFormatPr defaultRowHeight="15"/>
  <cols>
    <col min="1" max="1" width="81.7109375" bestFit="1" customWidth="1"/>
    <col min="2" max="2" width="17.42578125" style="41" bestFit="1" customWidth="1"/>
    <col min="3" max="3" width="11.5703125" style="35" bestFit="1" customWidth="1"/>
    <col min="4" max="4" width="5.5703125" style="69" bestFit="1" customWidth="1"/>
    <col min="5" max="5" width="7.7109375" style="35" bestFit="1" customWidth="1"/>
    <col min="6" max="6" width="7.140625" style="69" bestFit="1" customWidth="1"/>
    <col min="7" max="7" width="7.42578125" style="69" bestFit="1" customWidth="1"/>
    <col min="8" max="8" width="11.85546875" style="69" bestFit="1" customWidth="1"/>
    <col min="9" max="9" width="11.140625" style="35" bestFit="1" customWidth="1"/>
    <col min="10" max="10" width="12.7109375" style="69" bestFit="1" customWidth="1"/>
    <col min="11" max="11" width="14" customWidth="1"/>
  </cols>
  <sheetData>
    <row r="1" spans="1:11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1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1" ht="30.75" customHeight="1">
      <c r="A3" s="527" t="s">
        <v>9074</v>
      </c>
      <c r="B3" s="527"/>
      <c r="C3" s="527"/>
      <c r="D3" s="527"/>
      <c r="E3" s="527"/>
      <c r="F3" s="524" t="s">
        <v>9427</v>
      </c>
      <c r="G3" s="524"/>
      <c r="H3" s="524"/>
      <c r="I3" s="524"/>
      <c r="J3" s="524"/>
    </row>
    <row r="4" spans="1:11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1" ht="42" customHeight="1">
      <c r="A5" s="85" t="s">
        <v>9367</v>
      </c>
      <c r="B5" s="40" t="s">
        <v>235</v>
      </c>
      <c r="C5" s="16" t="s">
        <v>163</v>
      </c>
      <c r="D5" s="16"/>
      <c r="E5" s="16"/>
      <c r="F5" s="16"/>
      <c r="G5" s="16"/>
      <c r="H5" s="83">
        <v>45</v>
      </c>
      <c r="I5" s="16"/>
      <c r="J5" s="74" t="s">
        <v>9361</v>
      </c>
    </row>
    <row r="6" spans="1:11" ht="42" customHeight="1">
      <c r="A6" s="84" t="s">
        <v>9368</v>
      </c>
      <c r="B6" s="40" t="s">
        <v>235</v>
      </c>
      <c r="C6" s="16" t="s">
        <v>163</v>
      </c>
      <c r="D6" s="16"/>
      <c r="E6" s="16"/>
      <c r="F6" s="16"/>
      <c r="G6" s="16"/>
      <c r="H6" s="83">
        <v>40</v>
      </c>
      <c r="I6" s="16"/>
      <c r="J6" s="74" t="s">
        <v>9362</v>
      </c>
    </row>
    <row r="7" spans="1:11" ht="42" customHeight="1">
      <c r="A7" s="84" t="s">
        <v>9369</v>
      </c>
      <c r="B7" s="40" t="s">
        <v>235</v>
      </c>
      <c r="C7" s="16" t="s">
        <v>163</v>
      </c>
      <c r="D7" s="16"/>
      <c r="E7" s="16"/>
      <c r="F7" s="16"/>
      <c r="G7" s="16"/>
      <c r="H7" s="49">
        <v>40</v>
      </c>
      <c r="I7" s="16"/>
      <c r="J7" s="74" t="s">
        <v>9363</v>
      </c>
    </row>
    <row r="8" spans="1:11" ht="42" customHeight="1">
      <c r="A8" s="84" t="s">
        <v>9360</v>
      </c>
      <c r="B8" s="40" t="s">
        <v>204</v>
      </c>
      <c r="C8" s="16" t="s">
        <v>58</v>
      </c>
      <c r="D8" s="16"/>
      <c r="E8" s="16"/>
      <c r="F8" s="16"/>
      <c r="G8" s="16"/>
      <c r="H8" s="18">
        <f>6500+500</f>
        <v>7000</v>
      </c>
      <c r="I8" s="16"/>
      <c r="J8" s="21" t="s">
        <v>9075</v>
      </c>
      <c r="K8" s="95" t="s">
        <v>9426</v>
      </c>
    </row>
    <row r="9" spans="1:11" ht="23.25" customHeight="1">
      <c r="A9" s="70"/>
      <c r="B9" s="40"/>
      <c r="C9" s="44"/>
      <c r="D9" s="44"/>
      <c r="E9" s="44"/>
      <c r="F9" s="44"/>
      <c r="G9" s="44"/>
      <c r="H9" s="18"/>
      <c r="I9" s="44"/>
      <c r="J9" s="60"/>
    </row>
    <row r="10" spans="1:11" ht="23.25" customHeight="1">
      <c r="A10" s="70"/>
      <c r="B10" s="40"/>
      <c r="C10" s="44"/>
      <c r="D10" s="44"/>
      <c r="E10" s="15"/>
      <c r="F10" s="44"/>
      <c r="G10" s="44"/>
      <c r="H10" s="66"/>
      <c r="I10" s="16"/>
      <c r="J10" s="60"/>
    </row>
    <row r="11" spans="1:11" ht="23.25" customHeight="1">
      <c r="A11" s="70"/>
      <c r="B11" s="40"/>
      <c r="C11" s="44"/>
      <c r="D11" s="44"/>
      <c r="E11" s="15"/>
      <c r="F11" s="44"/>
      <c r="G11" s="44"/>
      <c r="H11" s="50"/>
      <c r="I11" s="16"/>
      <c r="J11" s="60"/>
    </row>
    <row r="12" spans="1:11" ht="23.25" customHeight="1">
      <c r="A12" s="70"/>
      <c r="B12" s="40"/>
      <c r="C12" s="44"/>
      <c r="D12" s="44"/>
      <c r="E12" s="15"/>
      <c r="F12" s="44"/>
      <c r="G12" s="44"/>
      <c r="H12" s="50"/>
      <c r="I12" s="16"/>
      <c r="J12" s="60"/>
    </row>
    <row r="13" spans="1:11" ht="23.25" customHeight="1">
      <c r="A13" s="70"/>
      <c r="B13" s="40"/>
      <c r="C13" s="44"/>
      <c r="D13" s="44"/>
      <c r="E13" s="15"/>
      <c r="F13" s="44"/>
      <c r="G13" s="44"/>
      <c r="H13" s="51"/>
      <c r="I13" s="16"/>
      <c r="J13" s="21"/>
    </row>
    <row r="14" spans="1:11" ht="23.25" customHeight="1">
      <c r="A14" s="70"/>
      <c r="B14" s="40"/>
      <c r="C14" s="44"/>
      <c r="D14" s="44"/>
      <c r="E14" s="15"/>
      <c r="F14" s="44"/>
      <c r="G14" s="44"/>
      <c r="H14" s="51"/>
      <c r="I14" s="16"/>
      <c r="J14" s="21"/>
    </row>
    <row r="15" spans="1:11" ht="23.25" customHeight="1">
      <c r="A15" s="70"/>
      <c r="B15" s="40"/>
      <c r="C15" s="44"/>
      <c r="D15" s="44"/>
      <c r="E15" s="15"/>
      <c r="F15" s="44"/>
      <c r="G15" s="44"/>
      <c r="H15" s="51"/>
      <c r="I15" s="16"/>
      <c r="J15" s="21"/>
    </row>
    <row r="16" spans="1:11" ht="23.25" customHeight="1">
      <c r="A16" s="70"/>
      <c r="B16" s="40"/>
      <c r="C16" s="44"/>
      <c r="D16" s="44"/>
      <c r="E16" s="15"/>
      <c r="F16" s="44"/>
      <c r="G16" s="44"/>
      <c r="H16" s="51"/>
      <c r="I16" s="16"/>
      <c r="J16" s="21"/>
    </row>
    <row r="17" spans="1:10" ht="23.25" customHeight="1">
      <c r="A17" s="70"/>
      <c r="B17" s="40"/>
      <c r="C17" s="44"/>
      <c r="D17" s="44"/>
      <c r="E17" s="15"/>
      <c r="F17" s="44"/>
      <c r="G17" s="44"/>
      <c r="H17" s="52"/>
      <c r="I17" s="16"/>
      <c r="J17" s="59"/>
    </row>
    <row r="18" spans="1:10" ht="23.25" customHeight="1">
      <c r="A18" s="70"/>
      <c r="B18" s="40"/>
      <c r="C18" s="44"/>
      <c r="D18" s="44"/>
      <c r="E18" s="15"/>
      <c r="F18" s="44"/>
      <c r="G18" s="44"/>
      <c r="H18" s="52"/>
      <c r="I18" s="16"/>
      <c r="J18" s="59"/>
    </row>
    <row r="19" spans="1:10" ht="23.25" customHeight="1">
      <c r="A19" s="70"/>
      <c r="B19" s="40"/>
      <c r="C19" s="44"/>
      <c r="D19" s="44"/>
      <c r="E19" s="15"/>
      <c r="F19" s="44"/>
      <c r="G19" s="44"/>
      <c r="H19" s="52"/>
      <c r="I19" s="16"/>
      <c r="J19" s="59"/>
    </row>
    <row r="20" spans="1:10" ht="23.25" customHeight="1">
      <c r="A20" s="70"/>
      <c r="B20" s="40"/>
      <c r="C20" s="44"/>
      <c r="D20" s="44"/>
      <c r="E20" s="15"/>
      <c r="F20" s="44"/>
      <c r="G20" s="44"/>
      <c r="H20" s="52"/>
      <c r="I20" s="16"/>
      <c r="J20" s="59"/>
    </row>
    <row r="21" spans="1:10" ht="23.25" customHeight="1">
      <c r="A21" s="70"/>
      <c r="B21" s="40"/>
      <c r="C21" s="44"/>
      <c r="D21" s="44"/>
      <c r="E21" s="15"/>
      <c r="F21" s="44"/>
      <c r="G21" s="44"/>
      <c r="H21" s="52"/>
      <c r="I21" s="16"/>
      <c r="J21" s="59"/>
    </row>
    <row r="22" spans="1:10" ht="23.25" customHeight="1">
      <c r="A22" s="70"/>
      <c r="B22" s="40"/>
      <c r="C22" s="44"/>
      <c r="D22" s="44"/>
      <c r="E22" s="15"/>
      <c r="F22" s="44"/>
      <c r="G22" s="44"/>
      <c r="H22" s="52"/>
      <c r="I22" s="16"/>
      <c r="J22" s="59"/>
    </row>
    <row r="23" spans="1:10" ht="23.25" customHeight="1">
      <c r="A23" s="70"/>
      <c r="B23" s="40"/>
      <c r="C23" s="44"/>
      <c r="D23" s="44"/>
      <c r="E23" s="15"/>
      <c r="F23" s="44"/>
      <c r="G23" s="44"/>
      <c r="H23" s="52"/>
      <c r="I23" s="16"/>
      <c r="J23" s="59"/>
    </row>
    <row r="24" spans="1:10" ht="23.25" customHeight="1">
      <c r="A24" s="70"/>
      <c r="B24" s="40"/>
      <c r="C24" s="44"/>
      <c r="D24" s="44"/>
      <c r="E24" s="15"/>
      <c r="F24" s="44"/>
      <c r="G24" s="44"/>
      <c r="H24" s="52"/>
      <c r="I24" s="16"/>
      <c r="J24" s="59"/>
    </row>
    <row r="25" spans="1:10" ht="23.25" customHeight="1">
      <c r="A25" s="70"/>
      <c r="B25" s="40"/>
      <c r="C25" s="44"/>
      <c r="D25" s="44"/>
      <c r="E25" s="15"/>
      <c r="F25" s="44"/>
      <c r="G25" s="44"/>
      <c r="H25" s="52"/>
      <c r="I25" s="16"/>
      <c r="J25" s="59"/>
    </row>
    <row r="26" spans="1:10" ht="23.25" customHeight="1">
      <c r="A26" s="70"/>
      <c r="B26" s="40"/>
      <c r="C26" s="44"/>
      <c r="D26" s="44"/>
      <c r="E26" s="15"/>
      <c r="F26" s="44"/>
      <c r="G26" s="44"/>
      <c r="H26" s="52"/>
      <c r="I26" s="16"/>
      <c r="J26" s="59"/>
    </row>
    <row r="27" spans="1:10" ht="23.25" customHeight="1">
      <c r="A27" s="70"/>
      <c r="B27" s="40"/>
      <c r="C27" s="44"/>
      <c r="D27" s="44"/>
      <c r="E27" s="15"/>
      <c r="F27" s="44"/>
      <c r="G27" s="44"/>
      <c r="H27" s="52"/>
      <c r="I27" s="16"/>
      <c r="J27" s="59"/>
    </row>
    <row r="28" spans="1:10" ht="23.25" customHeight="1">
      <c r="A28" s="70"/>
      <c r="B28" s="40"/>
      <c r="C28" s="44"/>
      <c r="D28" s="44"/>
      <c r="E28" s="15"/>
      <c r="F28" s="44"/>
      <c r="G28" s="44"/>
      <c r="H28" s="52"/>
      <c r="I28" s="16"/>
      <c r="J28" s="59"/>
    </row>
    <row r="29" spans="1:10" ht="23.25" customHeight="1">
      <c r="A29" s="70"/>
      <c r="B29" s="40"/>
      <c r="C29" s="44"/>
      <c r="D29" s="44"/>
      <c r="E29" s="15"/>
      <c r="F29" s="44"/>
      <c r="G29" s="44"/>
      <c r="H29" s="52"/>
      <c r="I29" s="16"/>
      <c r="J29" s="59"/>
    </row>
    <row r="30" spans="1:10" ht="23.25" customHeight="1">
      <c r="A30" s="70"/>
      <c r="B30" s="40"/>
      <c r="C30" s="44"/>
      <c r="D30" s="44"/>
      <c r="E30" s="15"/>
      <c r="F30" s="44"/>
      <c r="G30" s="44"/>
      <c r="H30" s="52"/>
      <c r="I30" s="16"/>
      <c r="J30" s="59"/>
    </row>
    <row r="31" spans="1:10" ht="23.25" customHeight="1">
      <c r="A31" s="70"/>
      <c r="B31" s="40"/>
      <c r="C31" s="44"/>
      <c r="D31" s="44"/>
      <c r="E31" s="15"/>
      <c r="F31" s="44"/>
      <c r="G31" s="44"/>
      <c r="H31" s="52"/>
      <c r="I31" s="16"/>
      <c r="J31" s="59"/>
    </row>
    <row r="32" spans="1:10" ht="23.25" customHeight="1">
      <c r="A32" s="70"/>
      <c r="B32" s="40"/>
      <c r="C32" s="44"/>
      <c r="D32" s="44"/>
      <c r="E32" s="15"/>
      <c r="F32" s="44"/>
      <c r="G32" s="44"/>
      <c r="H32" s="52"/>
      <c r="I32" s="16"/>
      <c r="J32" s="59"/>
    </row>
    <row r="33" spans="1:10" ht="23.25" customHeight="1">
      <c r="A33" s="70"/>
      <c r="B33" s="40"/>
      <c r="C33" s="44"/>
      <c r="D33" s="44"/>
      <c r="E33" s="15"/>
      <c r="F33" s="44"/>
      <c r="G33" s="44"/>
      <c r="H33" s="52"/>
      <c r="I33" s="16"/>
      <c r="J33" s="59"/>
    </row>
    <row r="34" spans="1:10" ht="23.25" customHeight="1">
      <c r="A34" s="70"/>
      <c r="B34" s="40"/>
      <c r="C34" s="44"/>
      <c r="D34" s="44"/>
      <c r="E34" s="15"/>
      <c r="F34" s="44"/>
      <c r="G34" s="44"/>
      <c r="H34" s="52"/>
      <c r="I34" s="16"/>
      <c r="J34" s="59"/>
    </row>
    <row r="35" spans="1:10" ht="23.25" customHeight="1">
      <c r="A35" s="70"/>
      <c r="B35" s="40"/>
      <c r="C35" s="44"/>
      <c r="D35" s="44"/>
      <c r="E35" s="15"/>
      <c r="F35" s="44"/>
      <c r="G35" s="44"/>
      <c r="H35" s="52"/>
      <c r="I35" s="16"/>
      <c r="J35" s="59"/>
    </row>
    <row r="36" spans="1:10" ht="23.25" customHeight="1">
      <c r="A36" s="70"/>
      <c r="B36" s="40"/>
      <c r="C36" s="16"/>
      <c r="D36" s="44"/>
      <c r="E36" s="15"/>
      <c r="F36" s="44"/>
      <c r="G36" s="44"/>
      <c r="H36" s="18"/>
      <c r="I36" s="16"/>
      <c r="J36" s="61"/>
    </row>
    <row r="37" spans="1:10" ht="23.25" customHeight="1">
      <c r="A37" s="70"/>
      <c r="B37" s="40"/>
      <c r="C37" s="16"/>
      <c r="D37" s="44"/>
      <c r="E37" s="15"/>
      <c r="F37" s="44"/>
      <c r="G37" s="44"/>
      <c r="H37" s="18"/>
      <c r="I37" s="16"/>
      <c r="J37" s="533"/>
    </row>
    <row r="38" spans="1:10" ht="23.25" customHeight="1">
      <c r="A38" s="70"/>
      <c r="B38" s="40"/>
      <c r="C38" s="16"/>
      <c r="D38" s="44"/>
      <c r="E38" s="15"/>
      <c r="F38" s="44"/>
      <c r="G38" s="44"/>
      <c r="H38" s="18"/>
      <c r="I38" s="16"/>
      <c r="J38" s="533"/>
    </row>
    <row r="39" spans="1:10" ht="23.25" customHeight="1">
      <c r="A39" s="72"/>
      <c r="B39" s="40"/>
      <c r="C39" s="16"/>
      <c r="D39" s="44"/>
      <c r="E39" s="15"/>
      <c r="F39" s="44"/>
      <c r="G39" s="44"/>
      <c r="H39" s="18"/>
      <c r="I39" s="16"/>
      <c r="J39" s="533"/>
    </row>
    <row r="40" spans="1:10" ht="23.25" customHeight="1">
      <c r="A40" s="72"/>
      <c r="B40" s="40"/>
      <c r="C40" s="16"/>
      <c r="D40" s="44"/>
      <c r="E40" s="15"/>
      <c r="F40" s="44"/>
      <c r="G40" s="44"/>
      <c r="H40" s="18"/>
      <c r="I40" s="16"/>
      <c r="J40" s="533"/>
    </row>
    <row r="41" spans="1:10" ht="23.25" customHeight="1">
      <c r="A41" s="72"/>
      <c r="B41" s="40"/>
      <c r="C41" s="16"/>
      <c r="D41" s="44"/>
      <c r="E41" s="15"/>
      <c r="F41" s="44"/>
      <c r="G41" s="44"/>
      <c r="H41" s="18"/>
      <c r="I41" s="16"/>
      <c r="J41" s="54"/>
    </row>
    <row r="42" spans="1:10" ht="23.25" customHeight="1">
      <c r="A42" s="65"/>
      <c r="B42" s="40"/>
      <c r="C42" s="16"/>
      <c r="D42" s="44"/>
      <c r="E42" s="15"/>
      <c r="F42" s="44"/>
      <c r="G42" s="44"/>
      <c r="H42" s="16"/>
      <c r="I42" s="16"/>
      <c r="J42" s="534"/>
    </row>
    <row r="43" spans="1:10" ht="23.25" customHeight="1">
      <c r="A43" s="65"/>
      <c r="B43" s="40"/>
      <c r="C43" s="16"/>
      <c r="D43" s="44"/>
      <c r="E43" s="15"/>
      <c r="F43" s="44"/>
      <c r="G43" s="44"/>
      <c r="H43" s="16"/>
      <c r="I43" s="16"/>
      <c r="J43" s="534"/>
    </row>
    <row r="44" spans="1:10" ht="23.25" customHeight="1">
      <c r="A44" s="65"/>
      <c r="B44" s="40"/>
      <c r="C44" s="16"/>
      <c r="D44" s="44"/>
      <c r="E44" s="15"/>
      <c r="F44" s="44"/>
      <c r="G44" s="44"/>
      <c r="H44" s="16"/>
      <c r="I44" s="16"/>
      <c r="J44" s="534"/>
    </row>
    <row r="45" spans="1:10" ht="23.25" customHeight="1">
      <c r="A45" s="65"/>
      <c r="B45" s="40"/>
      <c r="C45" s="16"/>
      <c r="D45" s="44"/>
      <c r="E45" s="15"/>
      <c r="F45" s="44"/>
      <c r="G45" s="44"/>
      <c r="H45" s="16"/>
      <c r="I45" s="16"/>
      <c r="J45" s="534"/>
    </row>
    <row r="46" spans="1:10" ht="23.25" customHeight="1">
      <c r="A46" s="65"/>
      <c r="B46" s="40"/>
      <c r="C46" s="16"/>
      <c r="D46" s="44"/>
      <c r="E46" s="15"/>
      <c r="F46" s="44"/>
      <c r="G46" s="44"/>
      <c r="H46" s="16"/>
      <c r="I46" s="16"/>
      <c r="J46" s="534"/>
    </row>
    <row r="47" spans="1:10" ht="23.25" customHeight="1">
      <c r="A47" s="65"/>
      <c r="B47" s="40"/>
      <c r="C47" s="16"/>
      <c r="D47" s="44"/>
      <c r="E47" s="15"/>
      <c r="F47" s="44"/>
      <c r="G47" s="44"/>
      <c r="H47" s="16"/>
      <c r="I47" s="16"/>
      <c r="J47" s="534"/>
    </row>
    <row r="48" spans="1:10" ht="23.25" customHeight="1">
      <c r="A48" s="65"/>
      <c r="B48" s="40"/>
      <c r="C48" s="16"/>
      <c r="D48" s="44"/>
      <c r="E48" s="15"/>
      <c r="F48" s="44"/>
      <c r="G48" s="44"/>
      <c r="H48" s="16"/>
      <c r="I48" s="16"/>
      <c r="J48" s="62"/>
    </row>
    <row r="49" spans="1:10" ht="23.25" customHeight="1">
      <c r="A49" s="65"/>
      <c r="B49" s="40"/>
      <c r="C49" s="16"/>
      <c r="D49" s="44"/>
      <c r="E49" s="15"/>
      <c r="F49" s="44"/>
      <c r="G49" s="44"/>
      <c r="H49" s="16"/>
      <c r="I49" s="16"/>
      <c r="J49" s="534"/>
    </row>
    <row r="50" spans="1:10" ht="23.25" customHeight="1">
      <c r="A50" s="65"/>
      <c r="B50" s="40"/>
      <c r="C50" s="16"/>
      <c r="D50" s="44"/>
      <c r="E50" s="15"/>
      <c r="F50" s="44"/>
      <c r="G50" s="44"/>
      <c r="H50" s="16"/>
      <c r="I50" s="16"/>
      <c r="J50" s="534"/>
    </row>
    <row r="51" spans="1:10" ht="23.25" customHeight="1">
      <c r="A51" s="65"/>
      <c r="B51" s="40"/>
      <c r="C51" s="16"/>
      <c r="D51" s="44"/>
      <c r="E51" s="15"/>
      <c r="F51" s="44"/>
      <c r="G51" s="44"/>
      <c r="H51" s="16"/>
      <c r="I51" s="16"/>
      <c r="J51" s="534"/>
    </row>
    <row r="52" spans="1:10" ht="23.25" customHeight="1">
      <c r="A52" s="65"/>
      <c r="B52" s="40"/>
      <c r="C52" s="16"/>
      <c r="D52" s="44"/>
      <c r="E52" s="15"/>
      <c r="F52" s="44"/>
      <c r="G52" s="44"/>
      <c r="H52" s="16"/>
      <c r="I52" s="16"/>
      <c r="J52" s="534"/>
    </row>
    <row r="53" spans="1:10" ht="23.25" customHeight="1">
      <c r="A53" s="65"/>
      <c r="B53" s="40"/>
      <c r="C53" s="16"/>
      <c r="D53" s="44"/>
      <c r="E53" s="15"/>
      <c r="F53" s="44"/>
      <c r="G53" s="44"/>
      <c r="H53" s="16"/>
      <c r="I53" s="16"/>
      <c r="J53" s="62"/>
    </row>
    <row r="54" spans="1:10" ht="23.25" customHeight="1">
      <c r="A54" s="65"/>
      <c r="B54" s="40"/>
      <c r="C54" s="16"/>
      <c r="D54" s="44"/>
      <c r="E54" s="15"/>
      <c r="F54" s="44"/>
      <c r="G54" s="44"/>
      <c r="H54" s="16"/>
      <c r="I54" s="16"/>
      <c r="J54" s="534"/>
    </row>
    <row r="55" spans="1:10" ht="23.25" customHeight="1">
      <c r="A55" s="65"/>
      <c r="B55" s="40"/>
      <c r="C55" s="16"/>
      <c r="D55" s="44"/>
      <c r="E55" s="15"/>
      <c r="F55" s="44"/>
      <c r="G55" s="44"/>
      <c r="H55" s="16"/>
      <c r="I55" s="16"/>
      <c r="J55" s="534"/>
    </row>
    <row r="56" spans="1:10" ht="23.25" customHeight="1">
      <c r="A56" s="65"/>
      <c r="B56" s="40"/>
      <c r="C56" s="16"/>
      <c r="D56" s="44"/>
      <c r="E56" s="16"/>
      <c r="F56" s="44"/>
      <c r="G56" s="44"/>
      <c r="H56" s="16"/>
      <c r="I56" s="16"/>
      <c r="J56" s="23"/>
    </row>
    <row r="57" spans="1:10" ht="23.25" customHeight="1">
      <c r="A57" s="65"/>
      <c r="B57" s="40"/>
      <c r="C57" s="16"/>
      <c r="D57" s="44"/>
      <c r="E57" s="16"/>
      <c r="F57" s="44"/>
      <c r="G57" s="44"/>
      <c r="H57" s="18"/>
      <c r="I57" s="16"/>
      <c r="J57" s="23"/>
    </row>
    <row r="58" spans="1:10" ht="23.25" customHeight="1">
      <c r="A58" s="65"/>
      <c r="B58" s="40"/>
      <c r="C58" s="16"/>
      <c r="D58" s="44"/>
      <c r="E58" s="16"/>
      <c r="F58" s="44"/>
      <c r="G58" s="44"/>
      <c r="H58" s="49"/>
      <c r="I58" s="16"/>
      <c r="J58" s="531"/>
    </row>
    <row r="59" spans="1:10" ht="23.25" customHeight="1">
      <c r="A59" s="65"/>
      <c r="B59" s="40"/>
      <c r="C59" s="16"/>
      <c r="D59" s="44"/>
      <c r="E59" s="16"/>
      <c r="F59" s="44"/>
      <c r="G59" s="44"/>
      <c r="H59" s="53"/>
      <c r="I59" s="16"/>
      <c r="J59" s="531"/>
    </row>
    <row r="60" spans="1:10" ht="23.25" customHeight="1">
      <c r="A60" s="70"/>
      <c r="B60" s="40"/>
      <c r="C60" s="16"/>
      <c r="D60" s="44"/>
      <c r="E60" s="16"/>
      <c r="F60" s="44"/>
      <c r="G60" s="44"/>
      <c r="H60" s="16"/>
      <c r="I60" s="16"/>
      <c r="J60" s="535"/>
    </row>
    <row r="61" spans="1:10" ht="23.25" customHeight="1">
      <c r="A61" s="70"/>
      <c r="B61" s="40"/>
      <c r="C61" s="16"/>
      <c r="D61" s="44"/>
      <c r="E61" s="16"/>
      <c r="F61" s="44"/>
      <c r="G61" s="44"/>
      <c r="H61" s="16"/>
      <c r="I61" s="16"/>
      <c r="J61" s="535"/>
    </row>
    <row r="62" spans="1:10" ht="23.25" customHeight="1">
      <c r="A62" s="70"/>
      <c r="B62" s="40"/>
      <c r="C62" s="16"/>
      <c r="D62" s="44"/>
      <c r="E62" s="16"/>
      <c r="F62" s="44"/>
      <c r="G62" s="44"/>
      <c r="H62" s="16"/>
      <c r="I62" s="16"/>
      <c r="J62" s="63"/>
    </row>
    <row r="63" spans="1:10" ht="23.25" customHeight="1">
      <c r="A63" s="70"/>
      <c r="B63" s="40"/>
      <c r="C63" s="16"/>
      <c r="D63" s="44"/>
      <c r="E63" s="16"/>
      <c r="F63" s="44"/>
      <c r="G63" s="44"/>
      <c r="H63" s="16"/>
      <c r="I63" s="16"/>
      <c r="J63" s="49"/>
    </row>
    <row r="64" spans="1:10" ht="23.25" customHeight="1">
      <c r="A64" s="70"/>
      <c r="B64" s="40"/>
      <c r="C64" s="16"/>
      <c r="D64" s="44"/>
      <c r="E64" s="16"/>
      <c r="F64" s="44"/>
      <c r="G64" s="44"/>
      <c r="H64" s="23"/>
      <c r="I64" s="16"/>
      <c r="J64" s="536"/>
    </row>
    <row r="65" spans="1:10" ht="23.25" customHeight="1">
      <c r="A65" s="70"/>
      <c r="B65" s="40"/>
      <c r="C65" s="16"/>
      <c r="D65" s="44"/>
      <c r="E65" s="16"/>
      <c r="F65" s="44"/>
      <c r="G65" s="44"/>
      <c r="H65" s="23"/>
      <c r="I65" s="16"/>
      <c r="J65" s="536"/>
    </row>
    <row r="66" spans="1:10" ht="23.25" customHeight="1">
      <c r="A66" s="70"/>
      <c r="B66" s="40"/>
      <c r="C66" s="16"/>
      <c r="D66" s="44"/>
      <c r="E66" s="16"/>
      <c r="F66" s="44"/>
      <c r="G66" s="44"/>
      <c r="H66" s="23"/>
      <c r="I66" s="16"/>
      <c r="J66" s="536"/>
    </row>
    <row r="67" spans="1:10" ht="23.25" customHeight="1">
      <c r="A67" s="70"/>
      <c r="B67" s="40"/>
      <c r="C67" s="16"/>
      <c r="D67" s="44"/>
      <c r="E67" s="16"/>
      <c r="F67" s="44"/>
      <c r="G67" s="44"/>
      <c r="H67" s="23"/>
      <c r="I67" s="16"/>
      <c r="J67" s="536"/>
    </row>
    <row r="68" spans="1:10" ht="23.25" customHeight="1">
      <c r="A68" s="70"/>
      <c r="B68" s="40"/>
      <c r="C68" s="16"/>
      <c r="D68" s="44"/>
      <c r="E68" s="16"/>
      <c r="F68" s="44"/>
      <c r="G68" s="44"/>
      <c r="H68" s="23"/>
      <c r="I68" s="16"/>
      <c r="J68" s="536"/>
    </row>
    <row r="69" spans="1:10" ht="23.25" customHeight="1">
      <c r="A69" s="65"/>
      <c r="B69" s="40"/>
      <c r="C69" s="16"/>
      <c r="D69" s="44"/>
      <c r="E69" s="16"/>
      <c r="F69" s="44"/>
      <c r="G69" s="44"/>
      <c r="H69" s="55"/>
      <c r="I69" s="16"/>
      <c r="J69" s="537"/>
    </row>
    <row r="70" spans="1:10" ht="23.25" customHeight="1">
      <c r="A70" s="65"/>
      <c r="B70" s="40"/>
      <c r="C70" s="16"/>
      <c r="D70" s="44"/>
      <c r="E70" s="16"/>
      <c r="F70" s="44"/>
      <c r="G70" s="44"/>
      <c r="H70" s="55"/>
      <c r="I70" s="16"/>
      <c r="J70" s="537"/>
    </row>
    <row r="71" spans="1:10" ht="23.25" customHeight="1">
      <c r="A71" s="65"/>
      <c r="B71" s="40"/>
      <c r="C71" s="16"/>
      <c r="D71" s="44"/>
      <c r="E71" s="16"/>
      <c r="F71" s="44"/>
      <c r="G71" s="44"/>
      <c r="H71" s="55"/>
      <c r="I71" s="16"/>
      <c r="J71" s="537"/>
    </row>
    <row r="72" spans="1:10" ht="23.25" customHeight="1">
      <c r="A72" s="65"/>
      <c r="B72" s="40"/>
      <c r="C72" s="16"/>
      <c r="D72" s="44"/>
      <c r="E72" s="16"/>
      <c r="F72" s="44"/>
      <c r="G72" s="44"/>
      <c r="H72" s="55"/>
      <c r="I72" s="16"/>
      <c r="J72" s="537"/>
    </row>
    <row r="73" spans="1:10" ht="23.25" customHeight="1">
      <c r="A73" s="65"/>
      <c r="B73" s="40"/>
      <c r="C73" s="16"/>
      <c r="D73" s="44"/>
      <c r="E73" s="16"/>
      <c r="F73" s="44"/>
      <c r="G73" s="44"/>
      <c r="H73" s="55"/>
      <c r="I73" s="16"/>
      <c r="J73" s="537"/>
    </row>
    <row r="74" spans="1:10" ht="23.25" customHeight="1">
      <c r="A74" s="65"/>
      <c r="B74" s="40"/>
      <c r="C74" s="16"/>
      <c r="D74" s="44"/>
      <c r="E74" s="16"/>
      <c r="F74" s="44"/>
      <c r="G74" s="44"/>
      <c r="H74" s="55"/>
      <c r="I74" s="16"/>
      <c r="J74" s="537"/>
    </row>
    <row r="75" spans="1:10" ht="23.25" customHeight="1">
      <c r="A75" s="65"/>
      <c r="B75" s="40"/>
      <c r="C75" s="16"/>
      <c r="D75" s="44"/>
      <c r="E75" s="16"/>
      <c r="F75" s="44"/>
      <c r="G75" s="44"/>
      <c r="H75" s="19"/>
      <c r="I75" s="16"/>
      <c r="J75" s="537"/>
    </row>
    <row r="76" spans="1:10" ht="23.25" customHeight="1">
      <c r="A76" s="65"/>
      <c r="B76" s="40"/>
      <c r="C76" s="16"/>
      <c r="D76" s="44"/>
      <c r="E76" s="16"/>
      <c r="F76" s="44"/>
      <c r="G76" s="44"/>
      <c r="H76" s="55"/>
      <c r="I76" s="16"/>
      <c r="J76" s="537"/>
    </row>
    <row r="77" spans="1:10" ht="23.25" customHeight="1">
      <c r="A77" s="65"/>
      <c r="B77" s="40"/>
      <c r="C77" s="16"/>
      <c r="D77" s="44"/>
      <c r="E77" s="16"/>
      <c r="F77" s="44"/>
      <c r="G77" s="44"/>
      <c r="H77" s="56"/>
      <c r="I77" s="16"/>
      <c r="J77" s="537"/>
    </row>
    <row r="78" spans="1:10" ht="23.25" customHeight="1">
      <c r="A78" s="68"/>
      <c r="B78" s="40"/>
      <c r="C78" s="16"/>
      <c r="D78" s="44"/>
      <c r="E78" s="16"/>
      <c r="F78" s="44"/>
      <c r="G78" s="44"/>
      <c r="H78" s="19"/>
      <c r="I78" s="16"/>
      <c r="J78" s="537"/>
    </row>
    <row r="79" spans="1:10" ht="23.25" customHeight="1">
      <c r="A79" s="68"/>
      <c r="B79" s="40"/>
      <c r="C79" s="16"/>
      <c r="D79" s="44"/>
      <c r="E79" s="16"/>
      <c r="F79" s="44"/>
      <c r="G79" s="44"/>
      <c r="H79" s="55"/>
      <c r="I79" s="16"/>
      <c r="J79" s="537"/>
    </row>
    <row r="80" spans="1:10" ht="23.25" customHeight="1">
      <c r="A80" s="68"/>
      <c r="B80" s="40"/>
      <c r="C80" s="16"/>
      <c r="D80" s="44"/>
      <c r="E80" s="16"/>
      <c r="F80" s="44"/>
      <c r="G80" s="44"/>
      <c r="H80" s="57"/>
      <c r="I80" s="16"/>
      <c r="J80" s="538"/>
    </row>
    <row r="81" spans="1:10" ht="23.25" customHeight="1">
      <c r="A81" s="68"/>
      <c r="B81" s="40"/>
      <c r="C81" s="16"/>
      <c r="D81" s="44"/>
      <c r="E81" s="16"/>
      <c r="F81" s="44"/>
      <c r="G81" s="44"/>
      <c r="H81" s="57"/>
      <c r="I81" s="16"/>
      <c r="J81" s="538"/>
    </row>
    <row r="82" spans="1:10" ht="23.25" customHeight="1">
      <c r="A82" s="68"/>
      <c r="B82" s="40"/>
      <c r="C82" s="16"/>
      <c r="D82" s="44"/>
      <c r="E82" s="16"/>
      <c r="F82" s="44"/>
      <c r="G82" s="44"/>
      <c r="H82" s="57"/>
      <c r="I82" s="16"/>
      <c r="J82" s="538"/>
    </row>
    <row r="83" spans="1:10" ht="15.75">
      <c r="A83" s="68"/>
      <c r="B83" s="40"/>
      <c r="C83" s="16"/>
      <c r="D83" s="44"/>
      <c r="E83" s="16"/>
      <c r="F83" s="44"/>
      <c r="G83" s="44"/>
      <c r="H83" s="57"/>
      <c r="I83" s="16"/>
      <c r="J83" s="538"/>
    </row>
    <row r="84" spans="1:10" ht="15.75">
      <c r="A84" s="68"/>
      <c r="B84" s="40"/>
      <c r="C84" s="16"/>
      <c r="D84" s="44"/>
      <c r="E84" s="16"/>
      <c r="F84" s="44"/>
      <c r="G84" s="44"/>
      <c r="H84" s="57"/>
      <c r="I84" s="16"/>
      <c r="J84" s="538"/>
    </row>
    <row r="85" spans="1:10" ht="23.25" customHeight="1">
      <c r="A85" s="65"/>
      <c r="B85" s="40"/>
      <c r="C85" s="16"/>
      <c r="D85" s="44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44"/>
      <c r="E86" s="16"/>
      <c r="F86" s="44"/>
      <c r="G86" s="44"/>
      <c r="H86" s="22"/>
      <c r="I86" s="16"/>
      <c r="J86" s="64"/>
    </row>
    <row r="87" spans="1:10" ht="23.25" customHeight="1">
      <c r="A87" s="65"/>
      <c r="B87" s="40"/>
      <c r="C87" s="16"/>
      <c r="D87" s="44"/>
      <c r="E87" s="16"/>
      <c r="F87" s="44"/>
      <c r="G87" s="44"/>
      <c r="H87" s="22"/>
      <c r="I87" s="16"/>
      <c r="J87" s="538"/>
    </row>
    <row r="88" spans="1:10" ht="23.25" customHeight="1">
      <c r="A88" s="65"/>
      <c r="B88" s="40"/>
      <c r="C88" s="16"/>
      <c r="D88" s="44"/>
      <c r="E88" s="16"/>
      <c r="F88" s="44"/>
      <c r="G88" s="44"/>
      <c r="H88" s="22"/>
      <c r="I88" s="16"/>
      <c r="J88" s="538"/>
    </row>
    <row r="89" spans="1:10" ht="23.25" customHeight="1">
      <c r="A89" s="65"/>
      <c r="B89" s="40"/>
      <c r="C89" s="16"/>
      <c r="D89" s="44"/>
      <c r="E89" s="16"/>
      <c r="F89" s="44"/>
      <c r="G89" s="44"/>
      <c r="H89" s="22"/>
      <c r="I89" s="16"/>
      <c r="J89" s="64"/>
    </row>
    <row r="90" spans="1:10" ht="23.25" customHeight="1">
      <c r="A90" s="65"/>
      <c r="B90" s="40"/>
      <c r="C90" s="16"/>
      <c r="D90" s="44"/>
      <c r="E90" s="16"/>
      <c r="F90" s="44"/>
      <c r="G90" s="44"/>
      <c r="H90" s="22"/>
      <c r="I90" s="16"/>
      <c r="J90" s="64"/>
    </row>
    <row r="91" spans="1:10" ht="23.25" customHeight="1">
      <c r="A91" s="65"/>
      <c r="B91" s="40"/>
      <c r="C91" s="16"/>
      <c r="D91" s="44"/>
      <c r="E91" s="16"/>
      <c r="F91" s="44"/>
      <c r="G91" s="44"/>
      <c r="H91" s="22"/>
      <c r="I91" s="16"/>
      <c r="J91" s="538"/>
    </row>
    <row r="92" spans="1:10" ht="23.25" customHeight="1">
      <c r="A92" s="65"/>
      <c r="B92" s="40"/>
      <c r="C92" s="16"/>
      <c r="D92" s="44"/>
      <c r="E92" s="16"/>
      <c r="F92" s="44"/>
      <c r="G92" s="44"/>
      <c r="H92" s="22"/>
      <c r="I92" s="16"/>
      <c r="J92" s="538"/>
    </row>
    <row r="93" spans="1:10" ht="23.25" customHeight="1">
      <c r="A93" s="65"/>
      <c r="B93" s="40"/>
      <c r="C93" s="16"/>
      <c r="D93" s="44"/>
      <c r="E93" s="16"/>
      <c r="F93" s="44"/>
      <c r="G93" s="44"/>
      <c r="H93" s="57"/>
      <c r="I93" s="16"/>
      <c r="J93" s="538"/>
    </row>
    <row r="94" spans="1:10" ht="23.25" customHeight="1">
      <c r="A94" s="65"/>
      <c r="B94" s="40"/>
      <c r="C94" s="16"/>
      <c r="D94" s="44"/>
      <c r="E94" s="16"/>
      <c r="F94" s="44"/>
      <c r="G94" s="44"/>
      <c r="H94" s="22"/>
      <c r="I94" s="16"/>
      <c r="J94" s="538"/>
    </row>
    <row r="95" spans="1:10" ht="23.25" customHeight="1">
      <c r="A95" s="65"/>
      <c r="B95" s="40"/>
      <c r="C95" s="16"/>
      <c r="D95" s="44"/>
      <c r="E95" s="16"/>
      <c r="F95" s="44"/>
      <c r="G95" s="44"/>
      <c r="H95" s="57"/>
      <c r="I95" s="16"/>
      <c r="J95" s="538"/>
    </row>
    <row r="96" spans="1:10" ht="15.75">
      <c r="A96" s="68"/>
      <c r="B96" s="40"/>
      <c r="C96" s="16"/>
      <c r="D96" s="44"/>
      <c r="E96" s="16"/>
      <c r="F96" s="44"/>
      <c r="G96" s="44"/>
      <c r="H96" s="57"/>
      <c r="I96" s="16"/>
      <c r="J96" s="538"/>
    </row>
    <row r="97" spans="1:10" ht="15.75">
      <c r="A97" s="68"/>
      <c r="B97" s="40"/>
      <c r="C97" s="16"/>
      <c r="D97" s="44"/>
      <c r="E97" s="16"/>
      <c r="F97" s="44"/>
      <c r="G97" s="44"/>
      <c r="H97" s="57"/>
      <c r="I97" s="16"/>
      <c r="J97" s="538"/>
    </row>
    <row r="98" spans="1:10" ht="23.25" customHeight="1">
      <c r="A98" s="72"/>
      <c r="B98" s="40"/>
      <c r="C98" s="16"/>
      <c r="D98" s="44"/>
      <c r="E98" s="16"/>
      <c r="F98" s="44"/>
      <c r="G98" s="44"/>
      <c r="H98" s="57"/>
      <c r="I98" s="16"/>
      <c r="J98" s="538"/>
    </row>
    <row r="99" spans="1:10" ht="23.25" customHeight="1">
      <c r="A99" s="72"/>
      <c r="B99" s="40"/>
      <c r="C99" s="16"/>
      <c r="D99" s="44"/>
      <c r="E99" s="16"/>
      <c r="F99" s="44"/>
      <c r="G99" s="44"/>
      <c r="H99" s="57"/>
      <c r="I99" s="16"/>
      <c r="J99" s="538"/>
    </row>
    <row r="100" spans="1:10" ht="23.25" customHeight="1">
      <c r="A100" s="72"/>
      <c r="B100" s="40"/>
      <c r="C100" s="16"/>
      <c r="D100" s="44"/>
      <c r="E100" s="16"/>
      <c r="F100" s="44"/>
      <c r="G100" s="44"/>
      <c r="H100" s="57"/>
      <c r="I100" s="16"/>
      <c r="J100" s="538"/>
    </row>
    <row r="101" spans="1:10" ht="23.25" customHeight="1">
      <c r="A101" s="70"/>
      <c r="B101" s="40"/>
      <c r="C101" s="16"/>
      <c r="D101" s="44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40"/>
      <c r="C102" s="16"/>
      <c r="D102" s="44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40"/>
      <c r="C103" s="16"/>
      <c r="D103" s="44"/>
      <c r="E103" s="16"/>
      <c r="F103" s="44"/>
      <c r="G103" s="44"/>
      <c r="H103" s="50"/>
      <c r="I103" s="16"/>
      <c r="J103" s="539"/>
    </row>
    <row r="104" spans="1:10" ht="23.25" customHeight="1">
      <c r="A104" s="70"/>
      <c r="B104" s="40"/>
      <c r="C104" s="16"/>
      <c r="D104" s="44"/>
      <c r="E104" s="16"/>
      <c r="F104" s="44"/>
      <c r="G104" s="44"/>
      <c r="H104" s="19"/>
      <c r="I104" s="16"/>
      <c r="J104" s="539"/>
    </row>
    <row r="105" spans="1:10" ht="23.25" customHeight="1">
      <c r="A105" s="70"/>
      <c r="B105" s="40"/>
      <c r="C105" s="16"/>
      <c r="D105" s="44"/>
      <c r="E105" s="16"/>
      <c r="F105" s="44"/>
      <c r="G105" s="44"/>
      <c r="H105" s="19"/>
      <c r="I105" s="16"/>
      <c r="J105" s="539"/>
    </row>
    <row r="106" spans="1:10" ht="23.25" customHeight="1">
      <c r="A106" s="70"/>
      <c r="B106" s="40"/>
      <c r="C106" s="16"/>
      <c r="D106" s="44"/>
      <c r="E106" s="16"/>
      <c r="F106" s="44"/>
      <c r="G106" s="44"/>
      <c r="H106" s="19"/>
      <c r="I106" s="16"/>
      <c r="J106" s="539"/>
    </row>
    <row r="107" spans="1:10" ht="23.25" customHeight="1">
      <c r="A107" s="70"/>
      <c r="B107" s="40"/>
      <c r="C107" s="16"/>
      <c r="D107" s="44"/>
      <c r="E107" s="16"/>
      <c r="F107" s="44"/>
      <c r="G107" s="44"/>
      <c r="H107" s="19"/>
      <c r="I107" s="16"/>
      <c r="J107" s="539"/>
    </row>
    <row r="108" spans="1:10" ht="23.25" customHeight="1">
      <c r="A108" s="70"/>
      <c r="B108" s="40"/>
      <c r="C108" s="16"/>
      <c r="D108" s="44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44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40"/>
      <c r="C110" s="16"/>
      <c r="D110" s="44"/>
      <c r="E110" s="16"/>
      <c r="F110" s="44"/>
      <c r="G110" s="44"/>
      <c r="H110" s="19"/>
      <c r="I110" s="16"/>
      <c r="J110" s="539"/>
    </row>
    <row r="111" spans="1:10" ht="23.25" customHeight="1">
      <c r="A111" s="70"/>
      <c r="B111" s="40"/>
      <c r="C111" s="16"/>
      <c r="D111" s="44"/>
      <c r="E111" s="16"/>
      <c r="F111" s="44"/>
      <c r="G111" s="44"/>
      <c r="H111" s="19"/>
      <c r="I111" s="16"/>
      <c r="J111" s="539"/>
    </row>
    <row r="112" spans="1:10" ht="23.25" customHeight="1">
      <c r="A112" s="70"/>
      <c r="B112" s="40"/>
      <c r="C112" s="16"/>
      <c r="D112" s="44"/>
      <c r="E112" s="16"/>
      <c r="F112" s="44"/>
      <c r="G112" s="44"/>
      <c r="H112" s="19"/>
      <c r="I112" s="16"/>
      <c r="J112" s="539"/>
    </row>
    <row r="113" spans="1:10" ht="23.25" customHeight="1">
      <c r="A113" s="70"/>
      <c r="B113" s="40"/>
      <c r="C113" s="16"/>
      <c r="D113" s="44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40"/>
      <c r="C114" s="16"/>
      <c r="D114" s="44"/>
      <c r="E114" s="16"/>
      <c r="F114" s="44"/>
      <c r="G114" s="44"/>
      <c r="H114" s="19"/>
      <c r="I114" s="16"/>
      <c r="J114" s="539"/>
    </row>
    <row r="115" spans="1:10" ht="23.25" customHeight="1">
      <c r="A115" s="70"/>
      <c r="B115" s="40"/>
      <c r="C115" s="16"/>
      <c r="D115" s="44"/>
      <c r="E115" s="16"/>
      <c r="F115" s="44"/>
      <c r="G115" s="44"/>
      <c r="H115" s="19"/>
      <c r="I115" s="16"/>
      <c r="J115" s="539"/>
    </row>
    <row r="116" spans="1:10" ht="23.25" customHeight="1">
      <c r="A116" s="70"/>
      <c r="B116" s="40"/>
      <c r="C116" s="16"/>
      <c r="D116" s="44"/>
      <c r="E116" s="16"/>
      <c r="F116" s="44"/>
      <c r="G116" s="44"/>
      <c r="H116" s="19"/>
      <c r="I116" s="16"/>
      <c r="J116" s="539"/>
    </row>
    <row r="117" spans="1:10" ht="23.25" customHeight="1">
      <c r="A117" s="70"/>
      <c r="B117" s="40"/>
      <c r="C117" s="16"/>
      <c r="D117" s="44"/>
      <c r="E117" s="16"/>
      <c r="F117" s="44"/>
      <c r="G117" s="44"/>
      <c r="H117" s="19"/>
      <c r="I117" s="16"/>
      <c r="J117" s="539"/>
    </row>
    <row r="118" spans="1:10" ht="23.25" customHeight="1">
      <c r="A118" s="70"/>
      <c r="B118" s="40"/>
      <c r="C118" s="16"/>
      <c r="D118" s="44"/>
      <c r="E118" s="16"/>
      <c r="F118" s="44"/>
      <c r="G118" s="44"/>
      <c r="H118" s="50"/>
      <c r="I118" s="16"/>
      <c r="J118" s="539"/>
    </row>
    <row r="119" spans="1:10" ht="23.25" customHeight="1">
      <c r="A119" s="70"/>
      <c r="B119" s="40"/>
      <c r="C119" s="16"/>
      <c r="D119" s="44"/>
      <c r="E119" s="16"/>
      <c r="F119" s="44"/>
      <c r="G119" s="44"/>
      <c r="H119" s="17"/>
      <c r="I119" s="16"/>
      <c r="J119" s="539"/>
    </row>
    <row r="120" spans="1:10" ht="23.25" customHeight="1">
      <c r="A120" s="70"/>
      <c r="B120" s="40"/>
      <c r="C120" s="16"/>
      <c r="D120" s="44"/>
      <c r="E120" s="16"/>
      <c r="F120" s="44"/>
      <c r="G120" s="44"/>
      <c r="H120" s="17"/>
      <c r="I120" s="16"/>
      <c r="J120" s="539"/>
    </row>
    <row r="121" spans="1:10" ht="23.25" customHeight="1">
      <c r="A121" s="70"/>
      <c r="B121" s="40"/>
      <c r="C121" s="16"/>
      <c r="D121" s="44"/>
      <c r="E121" s="16"/>
      <c r="F121" s="44"/>
      <c r="G121" s="44"/>
      <c r="H121" s="17"/>
      <c r="I121" s="16"/>
      <c r="J121" s="539"/>
    </row>
    <row r="122" spans="1:10" ht="23.25" customHeight="1">
      <c r="A122" s="70"/>
      <c r="B122" s="40"/>
      <c r="C122" s="16"/>
      <c r="D122" s="44"/>
      <c r="E122" s="16"/>
      <c r="F122" s="44"/>
      <c r="G122" s="44"/>
      <c r="H122" s="17"/>
      <c r="I122" s="16"/>
      <c r="J122" s="539"/>
    </row>
    <row r="123" spans="1:10" ht="23.25" customHeight="1">
      <c r="A123" s="70"/>
      <c r="B123" s="40"/>
      <c r="C123" s="16"/>
      <c r="D123" s="44"/>
      <c r="E123" s="16"/>
      <c r="F123" s="44"/>
      <c r="G123" s="44"/>
      <c r="H123" s="17"/>
      <c r="I123" s="16"/>
      <c r="J123" s="539"/>
    </row>
    <row r="124" spans="1:10" ht="23.25" customHeight="1">
      <c r="A124" s="70"/>
      <c r="B124" s="40"/>
      <c r="C124" s="16"/>
      <c r="D124" s="44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40"/>
      <c r="C125" s="16"/>
      <c r="D125" s="44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40"/>
      <c r="C126" s="16"/>
      <c r="D126" s="44"/>
      <c r="E126" s="16"/>
      <c r="F126" s="44"/>
      <c r="G126" s="44"/>
      <c r="H126" s="19"/>
      <c r="I126" s="16"/>
      <c r="J126" s="539"/>
    </row>
    <row r="127" spans="1:10" ht="23.25" customHeight="1">
      <c r="A127" s="70"/>
      <c r="B127" s="40"/>
      <c r="C127" s="16"/>
      <c r="D127" s="44"/>
      <c r="E127" s="16"/>
      <c r="F127" s="44"/>
      <c r="G127" s="44"/>
      <c r="H127" s="19"/>
      <c r="I127" s="16"/>
      <c r="J127" s="539"/>
    </row>
    <row r="128" spans="1:10" ht="23.25" customHeight="1">
      <c r="A128" s="70"/>
      <c r="B128" s="40"/>
      <c r="C128" s="16"/>
      <c r="D128" s="44"/>
      <c r="E128" s="16"/>
      <c r="F128" s="44"/>
      <c r="G128" s="44"/>
      <c r="H128" s="19"/>
      <c r="I128" s="16"/>
      <c r="J128" s="539"/>
    </row>
    <row r="129" spans="1:10" ht="23.25" customHeight="1">
      <c r="A129" s="70"/>
      <c r="B129" s="40"/>
      <c r="C129" s="16"/>
      <c r="D129" s="44"/>
      <c r="E129" s="16"/>
      <c r="F129" s="44"/>
      <c r="G129" s="44"/>
      <c r="H129" s="23"/>
      <c r="I129" s="16"/>
      <c r="J129" s="539"/>
    </row>
    <row r="130" spans="1:10" ht="23.25" customHeight="1">
      <c r="A130" s="70"/>
      <c r="B130" s="40"/>
      <c r="C130" s="16"/>
      <c r="D130" s="44"/>
      <c r="E130" s="16"/>
      <c r="F130" s="44"/>
      <c r="G130" s="44"/>
      <c r="H130" s="50"/>
      <c r="I130" s="16"/>
      <c r="J130" s="539"/>
    </row>
    <row r="131" spans="1:10" ht="23.25" customHeight="1">
      <c r="A131" s="70"/>
      <c r="B131" s="40"/>
      <c r="C131" s="16"/>
      <c r="D131" s="44"/>
      <c r="E131" s="16"/>
      <c r="F131" s="44"/>
      <c r="G131" s="44"/>
      <c r="H131" s="17"/>
      <c r="I131" s="16"/>
      <c r="J131" s="539"/>
    </row>
    <row r="132" spans="1:10" ht="23.25" customHeight="1">
      <c r="A132" s="70"/>
      <c r="B132" s="40"/>
      <c r="C132" s="16"/>
      <c r="D132" s="44"/>
      <c r="E132" s="16"/>
      <c r="F132" s="44"/>
      <c r="G132" s="44"/>
      <c r="H132" s="17"/>
      <c r="I132" s="16"/>
      <c r="J132" s="539"/>
    </row>
    <row r="133" spans="1:10" ht="23.25" customHeight="1">
      <c r="A133" s="70"/>
      <c r="B133" s="40"/>
      <c r="C133" s="16"/>
      <c r="D133" s="44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40"/>
      <c r="C134" s="16"/>
      <c r="D134" s="44"/>
      <c r="E134" s="16"/>
      <c r="F134" s="44"/>
      <c r="G134" s="44"/>
      <c r="H134" s="17"/>
      <c r="I134" s="16"/>
      <c r="J134" s="539"/>
    </row>
    <row r="135" spans="1:10" ht="23.25" customHeight="1">
      <c r="A135" s="70"/>
      <c r="B135" s="40"/>
      <c r="C135" s="16"/>
      <c r="D135" s="44"/>
      <c r="E135" s="16"/>
      <c r="F135" s="44"/>
      <c r="G135" s="44"/>
      <c r="H135" s="17"/>
      <c r="I135" s="16"/>
      <c r="J135" s="539"/>
    </row>
    <row r="136" spans="1:10" ht="23.25" customHeight="1">
      <c r="A136" s="70"/>
      <c r="B136" s="40"/>
      <c r="C136" s="16"/>
      <c r="D136" s="44"/>
      <c r="E136" s="16"/>
      <c r="F136" s="44"/>
      <c r="G136" s="44"/>
      <c r="H136" s="17"/>
      <c r="I136" s="16"/>
      <c r="J136" s="539"/>
    </row>
    <row r="137" spans="1:10" ht="23.25" customHeight="1">
      <c r="A137" s="70"/>
      <c r="B137" s="40"/>
      <c r="C137" s="16"/>
      <c r="D137" s="44"/>
      <c r="E137" s="16"/>
      <c r="F137" s="44"/>
      <c r="G137" s="44"/>
      <c r="H137" s="17"/>
      <c r="I137" s="16"/>
      <c r="J137" s="539"/>
    </row>
    <row r="138" spans="1:10" ht="23.25" customHeight="1">
      <c r="A138" s="70"/>
      <c r="B138" s="40"/>
      <c r="C138" s="16"/>
      <c r="D138" s="44"/>
      <c r="E138" s="16"/>
      <c r="F138" s="44"/>
      <c r="G138" s="44"/>
      <c r="H138" s="19"/>
      <c r="I138" s="16"/>
      <c r="J138" s="539"/>
    </row>
    <row r="139" spans="1:10" ht="23.25" customHeight="1">
      <c r="A139" s="70"/>
      <c r="B139" s="40"/>
      <c r="C139" s="16"/>
      <c r="D139" s="44"/>
      <c r="E139" s="16"/>
      <c r="F139" s="44"/>
      <c r="G139" s="44"/>
      <c r="H139" s="19"/>
      <c r="I139" s="16"/>
      <c r="J139" s="539"/>
    </row>
    <row r="140" spans="1:10" ht="23.25" customHeight="1">
      <c r="A140" s="70"/>
      <c r="B140" s="40"/>
      <c r="C140" s="16"/>
      <c r="D140" s="44"/>
      <c r="E140" s="16"/>
      <c r="F140" s="44"/>
      <c r="G140" s="44"/>
      <c r="H140" s="50"/>
      <c r="I140" s="16"/>
      <c r="J140" s="539"/>
    </row>
    <row r="141" spans="1:10" ht="23.25" customHeight="1">
      <c r="A141" s="70"/>
      <c r="B141" s="40"/>
      <c r="C141" s="16"/>
      <c r="D141" s="44"/>
      <c r="E141" s="16"/>
      <c r="F141" s="44"/>
      <c r="G141" s="44"/>
      <c r="H141" s="19"/>
      <c r="I141" s="16"/>
      <c r="J141" s="539"/>
    </row>
    <row r="142" spans="1:10" ht="23.25" customHeight="1">
      <c r="A142" s="70"/>
      <c r="B142" s="40"/>
      <c r="C142" s="16"/>
      <c r="D142" s="44"/>
      <c r="E142" s="16"/>
      <c r="F142" s="44"/>
      <c r="G142" s="44"/>
      <c r="H142" s="19"/>
      <c r="I142" s="16"/>
      <c r="J142" s="539"/>
    </row>
    <row r="143" spans="1:10" ht="23.25" customHeight="1">
      <c r="A143" s="70"/>
      <c r="B143" s="40"/>
      <c r="C143" s="16"/>
      <c r="D143" s="44"/>
      <c r="E143" s="16"/>
      <c r="F143" s="44"/>
      <c r="G143" s="44"/>
      <c r="H143" s="19"/>
      <c r="I143" s="16"/>
      <c r="J143" s="539"/>
    </row>
    <row r="144" spans="1:10" ht="23.25" customHeight="1">
      <c r="A144" s="70"/>
      <c r="B144" s="40"/>
      <c r="C144" s="16"/>
      <c r="D144" s="44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40"/>
      <c r="C145" s="16"/>
      <c r="D145" s="44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40"/>
      <c r="C146" s="16"/>
      <c r="D146" s="44"/>
      <c r="E146" s="16"/>
      <c r="F146" s="44"/>
      <c r="G146" s="44"/>
      <c r="H146" s="19"/>
      <c r="I146" s="16"/>
      <c r="J146" s="539"/>
    </row>
    <row r="147" spans="1:10" ht="23.25" customHeight="1">
      <c r="A147" s="70"/>
      <c r="B147" s="40"/>
      <c r="C147" s="16"/>
      <c r="D147" s="44"/>
      <c r="E147" s="16"/>
      <c r="F147" s="44"/>
      <c r="G147" s="44"/>
      <c r="H147" s="19"/>
      <c r="I147" s="16"/>
      <c r="J147" s="539"/>
    </row>
    <row r="148" spans="1:10" ht="23.25" customHeight="1">
      <c r="A148" s="70"/>
      <c r="B148" s="40"/>
      <c r="C148" s="16"/>
      <c r="D148" s="44"/>
      <c r="E148" s="16"/>
      <c r="F148" s="44"/>
      <c r="G148" s="44"/>
      <c r="H148" s="19"/>
      <c r="I148" s="16"/>
      <c r="J148" s="539"/>
    </row>
    <row r="149" spans="1:10" ht="23.25" customHeight="1">
      <c r="A149" s="70"/>
      <c r="B149" s="40"/>
      <c r="C149" s="16"/>
      <c r="D149" s="44"/>
      <c r="E149" s="16"/>
      <c r="F149" s="44"/>
      <c r="G149" s="44"/>
      <c r="H149" s="19"/>
      <c r="I149" s="16"/>
      <c r="J149" s="539"/>
    </row>
    <row r="150" spans="1:10" ht="23.25" customHeight="1">
      <c r="A150" s="70"/>
      <c r="B150" s="40"/>
      <c r="C150" s="16"/>
      <c r="D150" s="44"/>
      <c r="E150" s="16"/>
      <c r="F150" s="44"/>
      <c r="G150" s="44"/>
      <c r="H150" s="19"/>
      <c r="I150" s="16"/>
      <c r="J150" s="539"/>
    </row>
    <row r="151" spans="1:10" ht="23.25" customHeight="1">
      <c r="A151" s="70"/>
      <c r="B151" s="40"/>
      <c r="C151" s="16"/>
      <c r="D151" s="44"/>
      <c r="E151" s="16"/>
      <c r="F151" s="44"/>
      <c r="G151" s="44"/>
      <c r="H151" s="19"/>
      <c r="I151" s="16"/>
      <c r="J151" s="539"/>
    </row>
    <row r="152" spans="1:10" ht="23.25" customHeight="1">
      <c r="A152" s="70"/>
      <c r="B152" s="40"/>
      <c r="C152" s="16"/>
      <c r="D152" s="44"/>
      <c r="E152" s="16"/>
      <c r="F152" s="44"/>
      <c r="G152" s="44"/>
      <c r="H152" s="50"/>
      <c r="I152" s="16"/>
      <c r="J152" s="539"/>
    </row>
    <row r="153" spans="1:10" ht="23.25" customHeight="1">
      <c r="A153" s="70"/>
      <c r="B153" s="40"/>
      <c r="C153" s="16"/>
      <c r="D153" s="44"/>
      <c r="E153" s="16"/>
      <c r="F153" s="44"/>
      <c r="G153" s="44"/>
      <c r="H153" s="19"/>
      <c r="I153" s="16"/>
      <c r="J153" s="539"/>
    </row>
    <row r="154" spans="1:10" ht="23.25" customHeight="1">
      <c r="A154" s="70"/>
      <c r="B154" s="40"/>
      <c r="C154" s="16"/>
      <c r="D154" s="44"/>
      <c r="E154" s="16"/>
      <c r="F154" s="44"/>
      <c r="G154" s="44"/>
      <c r="H154" s="19"/>
      <c r="I154" s="16"/>
      <c r="J154" s="539"/>
    </row>
    <row r="155" spans="1:10" ht="23.25" customHeight="1">
      <c r="A155" s="70"/>
      <c r="B155" s="40"/>
      <c r="C155" s="16"/>
      <c r="D155" s="44"/>
      <c r="E155" s="16"/>
      <c r="F155" s="44"/>
      <c r="G155" s="44"/>
      <c r="H155" s="19"/>
      <c r="I155" s="16"/>
      <c r="J155" s="539"/>
    </row>
    <row r="156" spans="1:10" ht="23.25" customHeight="1">
      <c r="A156" s="70"/>
      <c r="B156" s="40"/>
      <c r="C156" s="16"/>
      <c r="D156" s="44"/>
      <c r="E156" s="16"/>
      <c r="F156" s="44"/>
      <c r="G156" s="44"/>
      <c r="H156" s="19"/>
      <c r="I156" s="16"/>
      <c r="J156" s="539"/>
    </row>
    <row r="157" spans="1:10" ht="23.25" customHeight="1">
      <c r="A157" s="70"/>
      <c r="B157" s="40"/>
      <c r="C157" s="16"/>
      <c r="D157" s="44"/>
      <c r="E157" s="16"/>
      <c r="F157" s="44"/>
      <c r="G157" s="44"/>
      <c r="H157" s="19"/>
      <c r="I157" s="16"/>
      <c r="J157" s="539"/>
    </row>
    <row r="158" spans="1:10" ht="23.25" customHeight="1">
      <c r="A158" s="70"/>
      <c r="B158" s="40"/>
      <c r="C158" s="16"/>
      <c r="D158" s="44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40"/>
      <c r="C159" s="16"/>
      <c r="D159" s="44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40"/>
      <c r="C160" s="16"/>
      <c r="D160" s="44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44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40"/>
      <c r="C162" s="16"/>
      <c r="D162" s="44"/>
      <c r="E162" s="16"/>
      <c r="F162" s="44"/>
      <c r="G162" s="44"/>
      <c r="H162" s="17"/>
      <c r="I162" s="16"/>
      <c r="J162" s="539"/>
    </row>
    <row r="163" spans="1:10" ht="23.25" customHeight="1">
      <c r="A163" s="70"/>
      <c r="B163" s="40"/>
      <c r="C163" s="16"/>
      <c r="D163" s="44"/>
      <c r="E163" s="16"/>
      <c r="F163" s="44"/>
      <c r="G163" s="44"/>
      <c r="H163" s="17"/>
      <c r="I163" s="16"/>
      <c r="J163" s="539"/>
    </row>
    <row r="164" spans="1:10" ht="23.25" customHeight="1">
      <c r="A164" s="70"/>
      <c r="B164" s="40"/>
      <c r="C164" s="16"/>
      <c r="D164" s="44"/>
      <c r="E164" s="16"/>
      <c r="F164" s="44"/>
      <c r="G164" s="44"/>
      <c r="H164" s="17"/>
      <c r="I164" s="16"/>
      <c r="J164" s="539"/>
    </row>
    <row r="165" spans="1:10" ht="23.25" customHeight="1">
      <c r="A165" s="70"/>
      <c r="B165" s="40"/>
      <c r="C165" s="16"/>
      <c r="D165" s="44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40"/>
      <c r="C166" s="16"/>
      <c r="D166" s="44"/>
      <c r="E166" s="16"/>
      <c r="F166" s="44"/>
      <c r="G166" s="44"/>
      <c r="H166" s="19"/>
      <c r="I166" s="16"/>
      <c r="J166" s="539"/>
    </row>
    <row r="167" spans="1:10" ht="23.25" customHeight="1">
      <c r="A167" s="70"/>
      <c r="B167" s="40"/>
      <c r="C167" s="16"/>
      <c r="D167" s="44"/>
      <c r="E167" s="16"/>
      <c r="F167" s="44"/>
      <c r="G167" s="44"/>
      <c r="H167" s="19"/>
      <c r="I167" s="16"/>
      <c r="J167" s="539"/>
    </row>
    <row r="168" spans="1:10" ht="23.25" customHeight="1">
      <c r="A168" s="70"/>
      <c r="B168" s="40"/>
      <c r="C168" s="16"/>
      <c r="D168" s="44"/>
      <c r="E168" s="16"/>
      <c r="F168" s="44"/>
      <c r="G168" s="44"/>
      <c r="H168" s="17"/>
      <c r="I168" s="16"/>
      <c r="J168" s="539"/>
    </row>
    <row r="169" spans="1:10" ht="23.25" customHeight="1">
      <c r="A169" s="70"/>
      <c r="B169" s="40"/>
      <c r="C169" s="16"/>
      <c r="D169" s="44"/>
      <c r="E169" s="16"/>
      <c r="F169" s="44"/>
      <c r="G169" s="44"/>
      <c r="H169" s="17"/>
      <c r="I169" s="16"/>
      <c r="J169" s="539"/>
    </row>
    <row r="170" spans="1:10" ht="23.25" customHeight="1">
      <c r="A170" s="70"/>
      <c r="B170" s="40"/>
      <c r="C170" s="16"/>
      <c r="D170" s="44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44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40"/>
      <c r="C172" s="16"/>
      <c r="D172" s="44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40"/>
      <c r="C173" s="16"/>
      <c r="D173" s="44"/>
      <c r="E173" s="16"/>
      <c r="F173" s="44"/>
      <c r="G173" s="44"/>
      <c r="H173" s="23"/>
      <c r="I173" s="16"/>
      <c r="J173" s="531"/>
    </row>
    <row r="174" spans="1:10" ht="23.25" customHeight="1">
      <c r="A174" s="70"/>
      <c r="B174" s="40"/>
      <c r="C174" s="16"/>
      <c r="D174" s="44"/>
      <c r="E174" s="16"/>
      <c r="F174" s="44"/>
      <c r="G174" s="44"/>
      <c r="H174" s="23"/>
      <c r="I174" s="16"/>
      <c r="J174" s="531"/>
    </row>
    <row r="175" spans="1:10" ht="23.25" customHeight="1">
      <c r="A175" s="70"/>
      <c r="B175" s="40"/>
      <c r="C175" s="16"/>
      <c r="D175" s="44"/>
      <c r="E175" s="16"/>
      <c r="F175" s="44"/>
      <c r="G175" s="44"/>
      <c r="H175" s="23"/>
      <c r="I175" s="16"/>
      <c r="J175" s="531"/>
    </row>
    <row r="176" spans="1:10" ht="23.25" customHeight="1">
      <c r="A176" s="70"/>
      <c r="B176" s="40"/>
      <c r="C176" s="16"/>
      <c r="D176" s="44"/>
      <c r="E176" s="16"/>
      <c r="F176" s="44"/>
      <c r="G176" s="44"/>
      <c r="H176" s="23"/>
      <c r="I176" s="16"/>
      <c r="J176" s="531"/>
    </row>
    <row r="177" spans="1:10" ht="23.25" customHeight="1">
      <c r="A177" s="70"/>
      <c r="B177" s="40"/>
      <c r="C177" s="16"/>
      <c r="D177" s="44"/>
      <c r="E177" s="16"/>
      <c r="F177" s="44"/>
      <c r="G177" s="44"/>
      <c r="H177" s="23"/>
      <c r="I177" s="16"/>
      <c r="J177" s="531"/>
    </row>
    <row r="178" spans="1:10" ht="23.25" customHeight="1">
      <c r="A178" s="70"/>
      <c r="B178" s="40"/>
      <c r="C178" s="16"/>
      <c r="D178" s="44"/>
      <c r="E178" s="16"/>
      <c r="F178" s="44"/>
      <c r="G178" s="44"/>
      <c r="H178" s="23"/>
      <c r="I178" s="16"/>
      <c r="J178" s="531"/>
    </row>
    <row r="179" spans="1:10" ht="23.25" customHeight="1">
      <c r="A179" s="70"/>
      <c r="B179" s="40"/>
      <c r="C179" s="16"/>
      <c r="D179" s="44"/>
      <c r="E179" s="16"/>
      <c r="F179" s="44"/>
      <c r="G179" s="44"/>
      <c r="H179" s="23"/>
      <c r="I179" s="16"/>
      <c r="J179" s="531"/>
    </row>
    <row r="180" spans="1:10" ht="23.25" customHeight="1">
      <c r="A180" s="70"/>
      <c r="B180" s="40"/>
      <c r="C180" s="16"/>
      <c r="D180" s="44"/>
      <c r="E180" s="16"/>
      <c r="F180" s="44"/>
      <c r="G180" s="44"/>
      <c r="H180" s="23"/>
      <c r="I180" s="16"/>
      <c r="J180" s="531"/>
    </row>
    <row r="181" spans="1:10" ht="23.25" customHeight="1">
      <c r="A181" s="70"/>
      <c r="B181" s="40"/>
      <c r="C181" s="16"/>
      <c r="D181" s="44"/>
      <c r="E181" s="16"/>
      <c r="F181" s="44"/>
      <c r="G181" s="44"/>
      <c r="H181" s="23"/>
      <c r="I181" s="16"/>
      <c r="J181" s="531"/>
    </row>
    <row r="182" spans="1:10" ht="23.25" customHeight="1">
      <c r="A182" s="70"/>
      <c r="B182" s="40"/>
      <c r="C182" s="16"/>
      <c r="D182" s="44"/>
      <c r="E182" s="16"/>
      <c r="F182" s="44"/>
      <c r="G182" s="44"/>
      <c r="H182" s="23"/>
      <c r="I182" s="16"/>
      <c r="J182" s="531"/>
    </row>
    <row r="183" spans="1:10" ht="23.25" customHeight="1">
      <c r="A183" s="70"/>
      <c r="B183" s="40"/>
      <c r="C183" s="16"/>
      <c r="D183" s="44"/>
      <c r="E183" s="16"/>
      <c r="F183" s="44"/>
      <c r="G183" s="44"/>
      <c r="H183" s="23"/>
      <c r="I183" s="16"/>
      <c r="J183" s="531"/>
    </row>
    <row r="184" spans="1:10" ht="23.25" customHeight="1">
      <c r="A184" s="70"/>
      <c r="B184" s="40"/>
      <c r="C184" s="16"/>
      <c r="D184" s="44"/>
      <c r="E184" s="16"/>
      <c r="F184" s="44"/>
      <c r="G184" s="44"/>
      <c r="H184" s="23"/>
      <c r="I184" s="16"/>
      <c r="J184" s="531"/>
    </row>
    <row r="185" spans="1:10" ht="23.25" customHeight="1">
      <c r="A185" s="70"/>
      <c r="B185" s="40"/>
      <c r="C185" s="16"/>
      <c r="D185" s="44"/>
      <c r="E185" s="16"/>
      <c r="F185" s="44"/>
      <c r="G185" s="44"/>
      <c r="H185" s="23"/>
      <c r="I185" s="16"/>
      <c r="J185" s="531"/>
    </row>
    <row r="186" spans="1:10" ht="23.25" customHeight="1">
      <c r="A186" s="70"/>
      <c r="B186" s="40"/>
      <c r="C186" s="16"/>
      <c r="D186" s="44"/>
      <c r="E186" s="16"/>
      <c r="F186" s="44"/>
      <c r="G186" s="44"/>
      <c r="H186" s="23"/>
      <c r="I186" s="16"/>
      <c r="J186" s="531"/>
    </row>
    <row r="187" spans="1:10" ht="23.25" customHeight="1">
      <c r="A187" s="70"/>
      <c r="B187" s="40"/>
      <c r="C187" s="16"/>
      <c r="D187" s="44"/>
      <c r="E187" s="16"/>
      <c r="F187" s="44"/>
      <c r="G187" s="44"/>
      <c r="H187" s="23"/>
      <c r="I187" s="16"/>
      <c r="J187" s="531"/>
    </row>
    <row r="188" spans="1:10" ht="23.25" customHeight="1">
      <c r="A188" s="70"/>
      <c r="B188" s="40"/>
      <c r="C188" s="16"/>
      <c r="D188" s="44"/>
      <c r="E188" s="16"/>
      <c r="F188" s="44"/>
      <c r="G188" s="44"/>
      <c r="H188" s="23"/>
      <c r="I188" s="16"/>
      <c r="J188" s="531"/>
    </row>
    <row r="189" spans="1:10" ht="23.25" customHeight="1">
      <c r="A189" s="70"/>
      <c r="B189" s="40"/>
      <c r="C189" s="16"/>
      <c r="D189" s="44"/>
      <c r="E189" s="16"/>
      <c r="F189" s="44"/>
      <c r="G189" s="44"/>
      <c r="H189" s="23"/>
      <c r="I189" s="16"/>
      <c r="J189" s="531"/>
    </row>
    <row r="190" spans="1:10" ht="23.25" customHeight="1">
      <c r="A190" s="70"/>
      <c r="B190" s="40"/>
      <c r="C190" s="16"/>
      <c r="D190" s="44"/>
      <c r="E190" s="16"/>
      <c r="F190" s="44"/>
      <c r="G190" s="44"/>
      <c r="H190" s="23"/>
      <c r="I190" s="16"/>
      <c r="J190" s="531"/>
    </row>
    <row r="191" spans="1:10" ht="23.25" customHeight="1">
      <c r="A191" s="70"/>
      <c r="B191" s="40"/>
      <c r="C191" s="16"/>
      <c r="D191" s="44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40"/>
      <c r="C192" s="16"/>
      <c r="D192" s="44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40"/>
      <c r="C193" s="16"/>
      <c r="D193" s="44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40"/>
      <c r="C194" s="16"/>
      <c r="D194" s="44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44"/>
      <c r="E195" s="16"/>
      <c r="F195" s="44"/>
      <c r="G195" s="44"/>
      <c r="H195" s="49"/>
      <c r="I195" s="16"/>
      <c r="J195" s="531"/>
    </row>
    <row r="196" spans="1:10" ht="23.25" customHeight="1">
      <c r="A196" s="70"/>
      <c r="B196" s="40"/>
      <c r="C196" s="16"/>
      <c r="D196" s="44"/>
      <c r="E196" s="16"/>
      <c r="F196" s="44"/>
      <c r="G196" s="44"/>
      <c r="H196" s="49"/>
      <c r="I196" s="16"/>
      <c r="J196" s="531"/>
    </row>
    <row r="197" spans="1:10" ht="23.25" customHeight="1">
      <c r="A197" s="70"/>
      <c r="B197" s="40"/>
      <c r="C197" s="16"/>
      <c r="D197" s="44"/>
      <c r="E197" s="16"/>
      <c r="F197" s="44"/>
      <c r="G197" s="44"/>
      <c r="H197" s="49"/>
      <c r="I197" s="16"/>
      <c r="J197" s="531"/>
    </row>
    <row r="198" spans="1:10" ht="23.25" customHeight="1">
      <c r="A198" s="70"/>
      <c r="B198" s="40"/>
      <c r="C198" s="16"/>
      <c r="D198" s="44"/>
      <c r="E198" s="16"/>
      <c r="F198" s="44"/>
      <c r="G198" s="44"/>
      <c r="H198" s="49"/>
      <c r="I198" s="16"/>
      <c r="J198" s="531"/>
    </row>
    <row r="199" spans="1:10" ht="23.25" customHeight="1">
      <c r="A199" s="70"/>
      <c r="B199" s="40"/>
      <c r="C199" s="16"/>
      <c r="D199" s="44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40"/>
      <c r="C200" s="16"/>
      <c r="D200" s="44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40"/>
      <c r="C201" s="16"/>
      <c r="D201" s="44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40"/>
      <c r="C202" s="16"/>
      <c r="D202" s="44"/>
      <c r="E202" s="16"/>
      <c r="F202" s="44"/>
      <c r="G202" s="44"/>
      <c r="H202" s="49"/>
      <c r="I202" s="16"/>
      <c r="J202" s="60"/>
    </row>
    <row r="203" spans="1:10" ht="15.75">
      <c r="A203" s="70"/>
      <c r="B203" s="40"/>
      <c r="C203" s="16"/>
      <c r="D203" s="44"/>
      <c r="E203" s="16"/>
      <c r="F203" s="44"/>
      <c r="G203" s="44"/>
      <c r="H203" s="49"/>
      <c r="I203" s="16"/>
      <c r="J203" s="60"/>
    </row>
    <row r="204" spans="1:10" ht="15.75">
      <c r="A204" s="70"/>
      <c r="B204" s="40"/>
      <c r="C204" s="16"/>
      <c r="D204" s="44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44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44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44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44"/>
      <c r="E208" s="16"/>
      <c r="F208" s="44"/>
      <c r="G208" s="44"/>
      <c r="H208" s="44"/>
      <c r="I208" s="16"/>
      <c r="J208" s="44"/>
    </row>
    <row r="209" spans="1:10" ht="15.75">
      <c r="A209" s="70"/>
      <c r="B209" s="40"/>
      <c r="C209" s="16"/>
      <c r="D209" s="44"/>
      <c r="E209" s="16"/>
      <c r="F209" s="44"/>
      <c r="G209" s="44"/>
      <c r="H209" s="44"/>
      <c r="I209" s="16"/>
      <c r="J209" s="44"/>
    </row>
    <row r="210" spans="1:10" ht="15.75">
      <c r="A210" s="70"/>
      <c r="B210" s="40"/>
      <c r="C210" s="16"/>
      <c r="D210" s="44"/>
      <c r="E210" s="16"/>
      <c r="F210" s="44"/>
      <c r="G210" s="44"/>
      <c r="H210" s="44"/>
      <c r="I210" s="16"/>
      <c r="J210" s="44"/>
    </row>
    <row r="211" spans="1:10" ht="15.75">
      <c r="A211" s="70"/>
      <c r="B211" s="40"/>
      <c r="C211" s="16"/>
      <c r="D211" s="44"/>
      <c r="E211" s="16"/>
      <c r="F211" s="44"/>
      <c r="G211" s="44"/>
      <c r="H211" s="44"/>
      <c r="I211" s="16"/>
      <c r="J211" s="44"/>
    </row>
    <row r="212" spans="1:10" ht="15.75">
      <c r="A212" s="70"/>
      <c r="B212" s="40"/>
      <c r="C212" s="16"/>
      <c r="D212" s="44"/>
      <c r="E212" s="16"/>
      <c r="F212" s="44"/>
      <c r="G212" s="44"/>
      <c r="H212" s="44"/>
      <c r="I212" s="16"/>
      <c r="J212" s="44"/>
    </row>
    <row r="213" spans="1:10" ht="15.75">
      <c r="A213" s="70"/>
      <c r="B213" s="40"/>
      <c r="C213" s="16"/>
      <c r="D213" s="44"/>
      <c r="E213" s="16"/>
      <c r="F213" s="44"/>
      <c r="G213" s="44"/>
      <c r="H213" s="44"/>
      <c r="I213" s="16"/>
      <c r="J213" s="44"/>
    </row>
    <row r="214" spans="1:10">
      <c r="A214" s="3"/>
      <c r="B214" s="40"/>
      <c r="C214" s="16"/>
      <c r="D214" s="44"/>
      <c r="E214" s="16"/>
      <c r="F214" s="44"/>
      <c r="G214" s="44"/>
      <c r="H214" s="44"/>
      <c r="I214" s="16"/>
      <c r="J214" s="44"/>
    </row>
    <row r="215" spans="1:10">
      <c r="A215" s="3"/>
      <c r="B215" s="40"/>
      <c r="C215" s="16"/>
      <c r="D215" s="44"/>
      <c r="E215" s="16"/>
      <c r="F215" s="44"/>
      <c r="G215" s="44"/>
      <c r="H215" s="44"/>
      <c r="I215" s="16"/>
      <c r="J215" s="44"/>
    </row>
    <row r="216" spans="1:10">
      <c r="A216" s="3"/>
      <c r="B216" s="40"/>
      <c r="C216" s="16"/>
      <c r="D216" s="44"/>
      <c r="E216" s="16"/>
      <c r="F216" s="44"/>
      <c r="G216" s="44"/>
      <c r="H216" s="44"/>
      <c r="I216" s="16"/>
      <c r="J216" s="44"/>
    </row>
    <row r="217" spans="1:10">
      <c r="A217" s="3"/>
      <c r="B217" s="40"/>
      <c r="C217" s="16"/>
      <c r="D217" s="44"/>
      <c r="E217" s="16"/>
      <c r="F217" s="44"/>
      <c r="G217" s="44"/>
      <c r="H217" s="44"/>
      <c r="I217" s="16"/>
      <c r="J217" s="44"/>
    </row>
    <row r="218" spans="1:10">
      <c r="A218" s="3"/>
      <c r="B218" s="40"/>
      <c r="C218" s="16"/>
      <c r="D218" s="44"/>
      <c r="E218" s="16"/>
      <c r="F218" s="44"/>
      <c r="G218" s="44"/>
      <c r="H218" s="44"/>
      <c r="I218" s="16"/>
      <c r="J218" s="44"/>
    </row>
    <row r="219" spans="1:10">
      <c r="A219" s="3"/>
      <c r="B219" s="40"/>
      <c r="C219" s="16"/>
      <c r="D219" s="44"/>
      <c r="E219" s="16"/>
      <c r="F219" s="44"/>
      <c r="G219" s="44"/>
      <c r="H219" s="44"/>
      <c r="I219" s="16"/>
      <c r="J219" s="44"/>
    </row>
    <row r="220" spans="1:10">
      <c r="A220" s="3"/>
      <c r="B220" s="40"/>
      <c r="C220" s="16"/>
      <c r="D220" s="44"/>
      <c r="E220" s="16"/>
      <c r="F220" s="44"/>
      <c r="G220" s="44"/>
      <c r="H220" s="44"/>
      <c r="I220" s="16"/>
      <c r="J220" s="44"/>
    </row>
    <row r="221" spans="1:10">
      <c r="A221" s="3"/>
      <c r="B221" s="40"/>
      <c r="C221" s="16"/>
      <c r="D221" s="44"/>
      <c r="E221" s="16"/>
      <c r="F221" s="44"/>
      <c r="G221" s="44"/>
      <c r="H221" s="44"/>
      <c r="I221" s="16"/>
      <c r="J221" s="44"/>
    </row>
    <row r="222" spans="1:10">
      <c r="A222" s="3"/>
      <c r="B222" s="40"/>
      <c r="C222" s="16"/>
      <c r="D222" s="44"/>
      <c r="E222" s="16"/>
      <c r="F222" s="44"/>
      <c r="G222" s="44"/>
      <c r="H222" s="44"/>
      <c r="I222" s="16"/>
      <c r="J222" s="44"/>
    </row>
    <row r="223" spans="1:10">
      <c r="A223" s="3"/>
      <c r="B223" s="40"/>
      <c r="C223" s="16"/>
      <c r="D223" s="44"/>
      <c r="E223" s="16"/>
      <c r="F223" s="44"/>
      <c r="G223" s="44"/>
      <c r="H223" s="44"/>
      <c r="I223" s="16"/>
      <c r="J223" s="44"/>
    </row>
    <row r="224" spans="1:10">
      <c r="A224" s="3"/>
      <c r="B224" s="40"/>
      <c r="C224" s="16"/>
      <c r="D224" s="44"/>
      <c r="E224" s="16"/>
      <c r="F224" s="44"/>
      <c r="G224" s="44"/>
      <c r="H224" s="44"/>
      <c r="I224" s="16"/>
      <c r="J224" s="44"/>
    </row>
    <row r="225" spans="1:10">
      <c r="A225" s="3"/>
      <c r="B225" s="40"/>
      <c r="C225" s="16"/>
      <c r="D225" s="44"/>
      <c r="E225" s="16"/>
      <c r="F225" s="44"/>
      <c r="G225" s="44"/>
      <c r="H225" s="44"/>
      <c r="I225" s="16"/>
      <c r="J225" s="44"/>
    </row>
    <row r="226" spans="1:10">
      <c r="A226" s="3"/>
      <c r="B226" s="40"/>
      <c r="C226" s="16"/>
      <c r="D226" s="44"/>
      <c r="E226" s="16"/>
      <c r="F226" s="44"/>
      <c r="G226" s="44"/>
      <c r="H226" s="44"/>
      <c r="I226" s="16"/>
      <c r="J226" s="44"/>
    </row>
    <row r="227" spans="1:10">
      <c r="A227" s="3"/>
      <c r="B227" s="40"/>
      <c r="C227" s="16"/>
      <c r="D227" s="44"/>
      <c r="E227" s="16"/>
      <c r="F227" s="44"/>
      <c r="G227" s="44"/>
      <c r="H227" s="44"/>
      <c r="I227" s="16"/>
      <c r="J227" s="44"/>
    </row>
    <row r="228" spans="1:10">
      <c r="A228" s="3"/>
      <c r="B228" s="40"/>
      <c r="C228" s="16"/>
      <c r="D228" s="44"/>
      <c r="E228" s="16"/>
      <c r="F228" s="44"/>
      <c r="G228" s="44"/>
      <c r="H228" s="44"/>
      <c r="I228" s="16"/>
      <c r="J228" s="44"/>
    </row>
    <row r="229" spans="1:10">
      <c r="A229" s="3"/>
      <c r="B229" s="40"/>
      <c r="C229" s="16"/>
      <c r="D229" s="44"/>
      <c r="E229" s="16"/>
      <c r="F229" s="44"/>
      <c r="G229" s="44"/>
      <c r="H229" s="44"/>
      <c r="I229" s="16"/>
      <c r="J229" s="44"/>
    </row>
    <row r="230" spans="1:10">
      <c r="A230" s="3"/>
      <c r="B230" s="40"/>
      <c r="C230" s="16"/>
      <c r="D230" s="44"/>
      <c r="E230" s="16"/>
      <c r="F230" s="44"/>
      <c r="G230" s="44"/>
      <c r="H230" s="44"/>
      <c r="I230" s="16"/>
      <c r="J230" s="44"/>
    </row>
    <row r="231" spans="1:10">
      <c r="A231" s="3"/>
      <c r="B231" s="40"/>
      <c r="C231" s="16"/>
      <c r="D231" s="44"/>
      <c r="E231" s="16"/>
      <c r="F231" s="44"/>
      <c r="G231" s="44"/>
      <c r="H231" s="44"/>
      <c r="I231" s="16"/>
      <c r="J231" s="44"/>
    </row>
    <row r="232" spans="1:10">
      <c r="A232" s="3"/>
      <c r="B232" s="40"/>
      <c r="C232" s="16"/>
      <c r="D232" s="44"/>
      <c r="E232" s="16"/>
      <c r="F232" s="44"/>
      <c r="G232" s="44"/>
      <c r="H232" s="44"/>
      <c r="I232" s="16"/>
      <c r="J232" s="44"/>
    </row>
    <row r="233" spans="1:10">
      <c r="A233" s="3"/>
      <c r="B233" s="40"/>
      <c r="C233" s="16"/>
      <c r="D233" s="44"/>
      <c r="E233" s="16"/>
      <c r="F233" s="44"/>
      <c r="G233" s="44"/>
      <c r="H233" s="44"/>
      <c r="I233" s="16"/>
      <c r="J233" s="44"/>
    </row>
    <row r="234" spans="1:10">
      <c r="A234" s="3"/>
      <c r="B234" s="40"/>
      <c r="C234" s="16"/>
      <c r="D234" s="44"/>
      <c r="E234" s="16"/>
      <c r="F234" s="44"/>
      <c r="G234" s="44"/>
      <c r="H234" s="44"/>
      <c r="I234" s="16"/>
      <c r="J234" s="44"/>
    </row>
    <row r="235" spans="1:10">
      <c r="A235" s="3"/>
      <c r="B235" s="40"/>
      <c r="C235" s="16"/>
      <c r="D235" s="44"/>
      <c r="E235" s="16"/>
      <c r="F235" s="44"/>
      <c r="G235" s="44"/>
      <c r="H235" s="44"/>
      <c r="I235" s="16"/>
      <c r="J235" s="44"/>
    </row>
    <row r="236" spans="1:10">
      <c r="A236" s="3"/>
      <c r="B236" s="40"/>
      <c r="C236" s="16"/>
      <c r="D236" s="44"/>
      <c r="E236" s="16"/>
      <c r="F236" s="44"/>
      <c r="G236" s="44"/>
      <c r="H236" s="44"/>
      <c r="I236" s="16"/>
      <c r="J236" s="44"/>
    </row>
    <row r="237" spans="1:10">
      <c r="A237" s="3"/>
      <c r="B237" s="40"/>
      <c r="C237" s="16"/>
      <c r="D237" s="44"/>
      <c r="E237" s="16"/>
      <c r="F237" s="44"/>
      <c r="G237" s="44"/>
      <c r="H237" s="44"/>
      <c r="I237" s="16"/>
      <c r="J237" s="44"/>
    </row>
    <row r="238" spans="1:10">
      <c r="A238" s="3"/>
      <c r="B238" s="40"/>
      <c r="C238" s="16"/>
      <c r="D238" s="44"/>
      <c r="E238" s="16"/>
      <c r="F238" s="44"/>
      <c r="G238" s="44"/>
      <c r="H238" s="44"/>
      <c r="I238" s="16"/>
      <c r="J238" s="44"/>
    </row>
    <row r="239" spans="1:10">
      <c r="A239" s="3"/>
      <c r="B239" s="40"/>
      <c r="C239" s="16"/>
      <c r="D239" s="44"/>
      <c r="E239" s="16"/>
      <c r="F239" s="44"/>
      <c r="G239" s="44"/>
      <c r="H239" s="44"/>
      <c r="I239" s="16"/>
      <c r="J239" s="44"/>
    </row>
    <row r="240" spans="1:10">
      <c r="A240" s="3"/>
      <c r="B240" s="40"/>
      <c r="C240" s="16"/>
      <c r="D240" s="44"/>
      <c r="E240" s="16"/>
      <c r="F240" s="44"/>
      <c r="G240" s="44"/>
      <c r="H240" s="44"/>
      <c r="I240" s="16"/>
      <c r="J240" s="44"/>
    </row>
    <row r="241" spans="1:10">
      <c r="A241" s="3"/>
      <c r="B241" s="40"/>
      <c r="C241" s="16"/>
      <c r="D241" s="44"/>
      <c r="E241" s="16"/>
      <c r="F241" s="44"/>
      <c r="G241" s="44"/>
      <c r="H241" s="44"/>
      <c r="I241" s="16"/>
      <c r="J241" s="44"/>
    </row>
    <row r="242" spans="1:10">
      <c r="A242" s="3"/>
      <c r="B242" s="40"/>
      <c r="C242" s="16"/>
      <c r="D242" s="44"/>
      <c r="E242" s="16"/>
      <c r="F242" s="44"/>
      <c r="G242" s="44"/>
      <c r="H242" s="44"/>
      <c r="I242" s="16"/>
      <c r="J242" s="44"/>
    </row>
    <row r="243" spans="1:10">
      <c r="A243" s="3"/>
      <c r="B243" s="40"/>
      <c r="C243" s="16"/>
      <c r="D243" s="44"/>
      <c r="E243" s="16"/>
      <c r="F243" s="44"/>
      <c r="G243" s="44"/>
      <c r="H243" s="44"/>
      <c r="I243" s="16"/>
      <c r="J243" s="44"/>
    </row>
    <row r="244" spans="1:10">
      <c r="A244" s="3"/>
      <c r="B244" s="40"/>
      <c r="C244" s="16"/>
      <c r="D244" s="44"/>
      <c r="E244" s="16"/>
      <c r="F244" s="44"/>
      <c r="G244" s="44"/>
      <c r="H244" s="44"/>
      <c r="I244" s="16"/>
      <c r="J244" s="44"/>
    </row>
    <row r="245" spans="1:10">
      <c r="A245" s="3"/>
      <c r="B245" s="40"/>
      <c r="C245" s="16"/>
      <c r="D245" s="44"/>
      <c r="E245" s="16"/>
      <c r="F245" s="44"/>
      <c r="G245" s="44"/>
      <c r="H245" s="44"/>
      <c r="I245" s="16"/>
      <c r="J245" s="44"/>
    </row>
    <row r="246" spans="1:10">
      <c r="A246" s="3"/>
      <c r="B246" s="40"/>
      <c r="C246" s="16"/>
      <c r="D246" s="44"/>
      <c r="E246" s="16"/>
      <c r="F246" s="44"/>
      <c r="G246" s="44"/>
      <c r="H246" s="44"/>
      <c r="I246" s="16"/>
      <c r="J246" s="44"/>
    </row>
    <row r="247" spans="1:10">
      <c r="A247" s="3"/>
      <c r="B247" s="40"/>
      <c r="C247" s="16"/>
      <c r="D247" s="44"/>
      <c r="E247" s="16"/>
      <c r="F247" s="44"/>
      <c r="G247" s="44"/>
      <c r="H247" s="44"/>
      <c r="I247" s="16"/>
      <c r="J247" s="44"/>
    </row>
    <row r="248" spans="1:10">
      <c r="A248" s="3"/>
      <c r="B248" s="40"/>
      <c r="C248" s="16"/>
      <c r="D248" s="44"/>
      <c r="E248" s="16"/>
      <c r="F248" s="44"/>
      <c r="G248" s="44"/>
      <c r="H248" s="44"/>
      <c r="I248" s="16"/>
      <c r="J248" s="44"/>
    </row>
    <row r="249" spans="1:10">
      <c r="A249" s="3"/>
      <c r="B249" s="40"/>
      <c r="C249" s="16"/>
      <c r="D249" s="44"/>
      <c r="E249" s="16"/>
      <c r="F249" s="44"/>
      <c r="G249" s="44"/>
      <c r="H249" s="44"/>
      <c r="I249" s="16"/>
      <c r="J249" s="44"/>
    </row>
    <row r="250" spans="1:10">
      <c r="A250" s="3"/>
      <c r="B250" s="40"/>
      <c r="C250" s="16"/>
      <c r="D250" s="44"/>
      <c r="E250" s="16"/>
      <c r="F250" s="44"/>
      <c r="G250" s="44"/>
      <c r="H250" s="44"/>
      <c r="I250" s="16"/>
      <c r="J250" s="44"/>
    </row>
    <row r="251" spans="1:10">
      <c r="A251" s="3"/>
      <c r="B251" s="40"/>
      <c r="C251" s="16"/>
      <c r="D251" s="44"/>
      <c r="E251" s="16"/>
      <c r="F251" s="44"/>
      <c r="G251" s="44"/>
      <c r="H251" s="44"/>
      <c r="I251" s="16"/>
      <c r="J251" s="44"/>
    </row>
    <row r="252" spans="1:10">
      <c r="A252" s="3"/>
      <c r="B252" s="40"/>
      <c r="C252" s="16"/>
      <c r="D252" s="44"/>
      <c r="E252" s="16"/>
      <c r="F252" s="44"/>
      <c r="G252" s="44"/>
      <c r="H252" s="44"/>
      <c r="I252" s="16"/>
      <c r="J252" s="44"/>
    </row>
    <row r="253" spans="1:10">
      <c r="A253" s="3"/>
      <c r="B253" s="40"/>
      <c r="C253" s="16"/>
      <c r="D253" s="44"/>
      <c r="E253" s="16"/>
      <c r="F253" s="44"/>
      <c r="G253" s="44"/>
      <c r="H253" s="44"/>
      <c r="I253" s="16"/>
      <c r="J253" s="44"/>
    </row>
    <row r="254" spans="1:10">
      <c r="A254" s="3"/>
      <c r="B254" s="40"/>
      <c r="C254" s="16"/>
      <c r="D254" s="44"/>
      <c r="E254" s="16"/>
      <c r="F254" s="44"/>
      <c r="G254" s="44"/>
      <c r="H254" s="44"/>
      <c r="I254" s="16"/>
      <c r="J254" s="44"/>
    </row>
    <row r="255" spans="1:10">
      <c r="A255" s="3"/>
      <c r="B255" s="40"/>
      <c r="C255" s="16"/>
      <c r="D255" s="44"/>
      <c r="E255" s="16"/>
      <c r="F255" s="44"/>
      <c r="G255" s="44"/>
      <c r="H255" s="44"/>
      <c r="I255" s="16"/>
      <c r="J255" s="44"/>
    </row>
    <row r="256" spans="1:10">
      <c r="A256" s="3"/>
      <c r="B256" s="40"/>
      <c r="C256" s="16"/>
      <c r="D256" s="44"/>
      <c r="E256" s="16"/>
      <c r="F256" s="44"/>
      <c r="G256" s="44"/>
      <c r="H256" s="44"/>
      <c r="I256" s="16"/>
      <c r="J256" s="44"/>
    </row>
    <row r="257" spans="1:10">
      <c r="A257" s="3"/>
      <c r="B257" s="40"/>
      <c r="C257" s="16"/>
      <c r="D257" s="44"/>
      <c r="E257" s="16"/>
      <c r="F257" s="44"/>
      <c r="G257" s="44"/>
      <c r="H257" s="44"/>
      <c r="I257" s="16"/>
      <c r="J257" s="44"/>
    </row>
    <row r="258" spans="1:10">
      <c r="A258" s="3"/>
      <c r="B258" s="40"/>
      <c r="C258" s="16"/>
      <c r="D258" s="44"/>
      <c r="E258" s="16"/>
      <c r="F258" s="44"/>
      <c r="G258" s="44"/>
      <c r="H258" s="44"/>
      <c r="I258" s="16"/>
      <c r="J258" s="44"/>
    </row>
    <row r="259" spans="1:10">
      <c r="A259" s="3"/>
      <c r="B259" s="40"/>
      <c r="C259" s="16"/>
      <c r="D259" s="44"/>
      <c r="E259" s="16"/>
      <c r="F259" s="44"/>
      <c r="G259" s="44"/>
      <c r="H259" s="44"/>
      <c r="I259" s="16"/>
      <c r="J259" s="44"/>
    </row>
    <row r="260" spans="1:10">
      <c r="A260" s="3"/>
      <c r="B260" s="40"/>
      <c r="C260" s="16"/>
      <c r="D260" s="44"/>
      <c r="E260" s="16"/>
      <c r="F260" s="44"/>
      <c r="G260" s="44"/>
      <c r="H260" s="44"/>
      <c r="I260" s="16"/>
      <c r="J260" s="44"/>
    </row>
    <row r="261" spans="1:10">
      <c r="A261" s="3"/>
      <c r="B261" s="40"/>
      <c r="C261" s="16"/>
      <c r="D261" s="44"/>
      <c r="E261" s="16"/>
      <c r="F261" s="44"/>
      <c r="G261" s="44"/>
      <c r="H261" s="44"/>
      <c r="I261" s="16"/>
      <c r="J261" s="44"/>
    </row>
    <row r="262" spans="1:10">
      <c r="A262" s="3"/>
      <c r="B262" s="40"/>
      <c r="C262" s="16"/>
      <c r="D262" s="44"/>
      <c r="E262" s="16"/>
      <c r="F262" s="44"/>
      <c r="G262" s="44"/>
      <c r="H262" s="44"/>
      <c r="I262" s="16"/>
      <c r="J262" s="44"/>
    </row>
    <row r="263" spans="1:10">
      <c r="A263" s="3"/>
      <c r="B263" s="40"/>
      <c r="C263" s="16"/>
      <c r="D263" s="44"/>
      <c r="E263" s="16"/>
      <c r="F263" s="44"/>
      <c r="G263" s="44"/>
      <c r="H263" s="44"/>
      <c r="I263" s="16"/>
      <c r="J263" s="44"/>
    </row>
    <row r="264" spans="1:10">
      <c r="A264" s="3"/>
      <c r="B264" s="40"/>
      <c r="C264" s="16"/>
      <c r="D264" s="44"/>
      <c r="E264" s="16"/>
      <c r="F264" s="44"/>
      <c r="G264" s="44"/>
      <c r="H264" s="44"/>
      <c r="I264" s="16"/>
      <c r="J264" s="44"/>
    </row>
    <row r="265" spans="1:10">
      <c r="A265" s="3"/>
      <c r="B265" s="40"/>
      <c r="C265" s="16"/>
      <c r="D265" s="44"/>
      <c r="E265" s="16"/>
      <c r="F265" s="44"/>
      <c r="G265" s="44"/>
      <c r="H265" s="44"/>
      <c r="I265" s="16"/>
      <c r="J265" s="44"/>
    </row>
    <row r="266" spans="1:10">
      <c r="A266" s="3"/>
      <c r="B266" s="40"/>
      <c r="C266" s="16"/>
      <c r="D266" s="44"/>
      <c r="E266" s="16"/>
      <c r="F266" s="44"/>
      <c r="G266" s="44"/>
      <c r="H266" s="44"/>
      <c r="I266" s="16"/>
      <c r="J266" s="44"/>
    </row>
    <row r="267" spans="1:10">
      <c r="A267" s="3"/>
      <c r="B267" s="40"/>
      <c r="C267" s="16"/>
      <c r="D267" s="44"/>
      <c r="E267" s="16"/>
      <c r="F267" s="44"/>
      <c r="G267" s="44"/>
      <c r="H267" s="44"/>
      <c r="I267" s="16"/>
      <c r="J267" s="44"/>
    </row>
    <row r="268" spans="1:10">
      <c r="A268" s="3"/>
      <c r="B268" s="40"/>
      <c r="C268" s="16"/>
      <c r="D268" s="44"/>
      <c r="E268" s="16"/>
      <c r="F268" s="44"/>
      <c r="G268" s="44"/>
      <c r="H268" s="44"/>
      <c r="I268" s="16"/>
      <c r="J268" s="44"/>
    </row>
    <row r="269" spans="1:10">
      <c r="A269" s="3"/>
      <c r="B269" s="40"/>
      <c r="C269" s="16"/>
      <c r="D269" s="44"/>
      <c r="E269" s="16"/>
      <c r="F269" s="44"/>
      <c r="G269" s="44"/>
      <c r="H269" s="44"/>
      <c r="I269" s="16"/>
      <c r="J269" s="44"/>
    </row>
    <row r="270" spans="1:10">
      <c r="A270" s="3"/>
      <c r="B270" s="40"/>
      <c r="C270" s="16"/>
      <c r="D270" s="44"/>
      <c r="E270" s="16"/>
      <c r="F270" s="44"/>
      <c r="G270" s="44"/>
      <c r="H270" s="44"/>
      <c r="I270" s="16"/>
      <c r="J270" s="44"/>
    </row>
    <row r="271" spans="1:10">
      <c r="A271" s="3"/>
      <c r="B271" s="40"/>
      <c r="C271" s="16"/>
      <c r="D271" s="44"/>
      <c r="E271" s="16"/>
      <c r="F271" s="44"/>
      <c r="G271" s="44"/>
      <c r="H271" s="44"/>
      <c r="I271" s="16"/>
      <c r="J271" s="44"/>
    </row>
    <row r="272" spans="1:10">
      <c r="A272" s="3"/>
      <c r="B272" s="40"/>
      <c r="C272" s="16"/>
      <c r="D272" s="44"/>
      <c r="E272" s="16"/>
      <c r="F272" s="44"/>
      <c r="G272" s="44"/>
      <c r="H272" s="44"/>
      <c r="I272" s="16"/>
      <c r="J272" s="44"/>
    </row>
    <row r="273" spans="1:10">
      <c r="A273" s="3"/>
      <c r="B273" s="40"/>
      <c r="C273" s="16"/>
      <c r="D273" s="44"/>
      <c r="E273" s="16"/>
      <c r="F273" s="44"/>
      <c r="G273" s="44"/>
      <c r="H273" s="44"/>
      <c r="I273" s="16"/>
      <c r="J273" s="44"/>
    </row>
    <row r="274" spans="1:10">
      <c r="A274" s="3"/>
      <c r="B274" s="40"/>
      <c r="C274" s="16"/>
      <c r="D274" s="44"/>
      <c r="E274" s="16"/>
      <c r="F274" s="44"/>
      <c r="G274" s="44"/>
      <c r="H274" s="44"/>
      <c r="I274" s="16"/>
      <c r="J274" s="44"/>
    </row>
    <row r="275" spans="1:10">
      <c r="A275" s="3"/>
      <c r="B275" s="40"/>
      <c r="C275" s="16"/>
      <c r="D275" s="44"/>
      <c r="E275" s="16"/>
      <c r="F275" s="44"/>
      <c r="G275" s="44"/>
      <c r="H275" s="44"/>
      <c r="I275" s="16"/>
      <c r="J275" s="44"/>
    </row>
    <row r="276" spans="1:10">
      <c r="A276" s="3"/>
      <c r="B276" s="40"/>
      <c r="C276" s="16"/>
      <c r="D276" s="44"/>
      <c r="E276" s="16"/>
      <c r="F276" s="44"/>
      <c r="G276" s="44"/>
      <c r="H276" s="44"/>
      <c r="I276" s="16"/>
      <c r="J276" s="44"/>
    </row>
    <row r="277" spans="1:10">
      <c r="A277" s="3"/>
      <c r="B277" s="40"/>
      <c r="C277" s="16"/>
      <c r="D277" s="44"/>
      <c r="E277" s="16"/>
      <c r="F277" s="44"/>
      <c r="G277" s="44"/>
      <c r="H277" s="44"/>
      <c r="I277" s="16"/>
      <c r="J277" s="44"/>
    </row>
    <row r="278" spans="1:10">
      <c r="A278" s="3"/>
      <c r="B278" s="40"/>
      <c r="C278" s="16"/>
      <c r="D278" s="44"/>
      <c r="E278" s="16"/>
      <c r="F278" s="44"/>
      <c r="G278" s="44"/>
      <c r="H278" s="44"/>
      <c r="I278" s="16"/>
      <c r="J278" s="44"/>
    </row>
    <row r="279" spans="1:10">
      <c r="A279" s="3"/>
      <c r="B279" s="40"/>
      <c r="C279" s="16"/>
      <c r="D279" s="44"/>
      <c r="E279" s="16"/>
      <c r="F279" s="44"/>
      <c r="G279" s="44"/>
      <c r="H279" s="44"/>
      <c r="I279" s="16"/>
      <c r="J279" s="44"/>
    </row>
    <row r="280" spans="1:10">
      <c r="A280" s="3"/>
      <c r="B280" s="40"/>
      <c r="C280" s="16"/>
      <c r="D280" s="44"/>
      <c r="E280" s="16"/>
      <c r="F280" s="44"/>
      <c r="G280" s="44"/>
      <c r="H280" s="44"/>
      <c r="I280" s="16"/>
      <c r="J280" s="44"/>
    </row>
    <row r="281" spans="1:10">
      <c r="A281" s="3"/>
      <c r="B281" s="40"/>
      <c r="C281" s="16"/>
      <c r="D281" s="44"/>
      <c r="E281" s="16"/>
      <c r="F281" s="44"/>
      <c r="G281" s="44"/>
      <c r="H281" s="44"/>
      <c r="I281" s="16"/>
      <c r="J281" s="44"/>
    </row>
    <row r="282" spans="1:10">
      <c r="A282" s="3"/>
      <c r="B282" s="40"/>
      <c r="C282" s="16"/>
      <c r="D282" s="44"/>
      <c r="E282" s="16"/>
      <c r="F282" s="44"/>
      <c r="G282" s="44"/>
      <c r="H282" s="44"/>
      <c r="I282" s="16"/>
      <c r="J282" s="44"/>
    </row>
    <row r="283" spans="1:10">
      <c r="A283" s="3"/>
      <c r="B283" s="40"/>
      <c r="C283" s="16"/>
      <c r="D283" s="44"/>
      <c r="E283" s="16"/>
      <c r="F283" s="44"/>
      <c r="G283" s="44"/>
      <c r="H283" s="44"/>
      <c r="I283" s="16"/>
      <c r="J283" s="44"/>
    </row>
    <row r="284" spans="1:10">
      <c r="A284" s="3"/>
      <c r="B284" s="40"/>
      <c r="C284" s="16"/>
      <c r="D284" s="44"/>
      <c r="E284" s="16"/>
      <c r="F284" s="44"/>
      <c r="G284" s="44"/>
      <c r="H284" s="44"/>
      <c r="I284" s="16"/>
      <c r="J284" s="44"/>
    </row>
    <row r="285" spans="1:10">
      <c r="A285" s="3"/>
      <c r="B285" s="40"/>
      <c r="C285" s="16"/>
      <c r="D285" s="44"/>
      <c r="E285" s="16"/>
      <c r="F285" s="44"/>
      <c r="G285" s="44"/>
      <c r="H285" s="44"/>
      <c r="I285" s="16"/>
      <c r="J285" s="44"/>
    </row>
    <row r="286" spans="1:10">
      <c r="A286" s="3"/>
      <c r="B286" s="40"/>
      <c r="C286" s="16"/>
      <c r="D286" s="44"/>
      <c r="E286" s="16"/>
      <c r="F286" s="44"/>
      <c r="G286" s="44"/>
      <c r="H286" s="44"/>
      <c r="I286" s="16"/>
      <c r="J286" s="44"/>
    </row>
    <row r="287" spans="1:10">
      <c r="A287" s="3"/>
      <c r="B287" s="40"/>
      <c r="C287" s="16"/>
      <c r="D287" s="44"/>
      <c r="E287" s="16"/>
      <c r="F287" s="44"/>
      <c r="G287" s="44"/>
      <c r="H287" s="44"/>
      <c r="I287" s="16"/>
      <c r="J287" s="44"/>
    </row>
    <row r="288" spans="1:10">
      <c r="A288" s="3"/>
      <c r="B288" s="40"/>
      <c r="C288" s="16"/>
      <c r="D288" s="44"/>
      <c r="E288" s="16"/>
      <c r="F288" s="44"/>
      <c r="G288" s="44"/>
      <c r="H288" s="44"/>
      <c r="I288" s="16"/>
      <c r="J288" s="44"/>
    </row>
    <row r="289" spans="1:10">
      <c r="A289" s="3"/>
      <c r="B289" s="40"/>
      <c r="C289" s="16"/>
      <c r="D289" s="44"/>
      <c r="E289" s="16"/>
      <c r="F289" s="44"/>
      <c r="G289" s="44"/>
      <c r="H289" s="44"/>
      <c r="I289" s="16"/>
      <c r="J289" s="44"/>
    </row>
    <row r="290" spans="1:10">
      <c r="A290" s="3"/>
      <c r="B290" s="40"/>
      <c r="C290" s="16"/>
      <c r="D290" s="44"/>
      <c r="E290" s="16"/>
      <c r="F290" s="44"/>
      <c r="G290" s="44"/>
      <c r="H290" s="44"/>
      <c r="I290" s="16"/>
      <c r="J290" s="44"/>
    </row>
    <row r="291" spans="1:10">
      <c r="A291" s="3"/>
      <c r="B291" s="40"/>
      <c r="C291" s="16"/>
      <c r="D291" s="44"/>
      <c r="E291" s="16"/>
      <c r="F291" s="44"/>
      <c r="G291" s="44"/>
      <c r="H291" s="44"/>
      <c r="I291" s="16"/>
      <c r="J291" s="44"/>
    </row>
    <row r="292" spans="1:10">
      <c r="A292" s="3"/>
      <c r="B292" s="40"/>
      <c r="C292" s="16"/>
      <c r="D292" s="44"/>
      <c r="E292" s="16"/>
      <c r="F292" s="44"/>
      <c r="G292" s="44"/>
      <c r="H292" s="44"/>
      <c r="I292" s="16"/>
      <c r="J292" s="44"/>
    </row>
    <row r="293" spans="1:10">
      <c r="A293" s="3"/>
      <c r="B293" s="40"/>
      <c r="C293" s="16"/>
      <c r="D293" s="44"/>
      <c r="E293" s="16"/>
      <c r="F293" s="44"/>
      <c r="G293" s="44"/>
      <c r="H293" s="44"/>
      <c r="I293" s="16"/>
      <c r="J293" s="44"/>
    </row>
    <row r="294" spans="1:10">
      <c r="A294" s="3"/>
      <c r="B294" s="40"/>
      <c r="C294" s="16"/>
      <c r="D294" s="44"/>
      <c r="E294" s="16"/>
      <c r="F294" s="44"/>
      <c r="G294" s="44"/>
      <c r="H294" s="44"/>
      <c r="I294" s="16"/>
      <c r="J294" s="44"/>
    </row>
    <row r="295" spans="1:10">
      <c r="A295" s="3"/>
      <c r="B295" s="40"/>
      <c r="C295" s="16"/>
      <c r="D295" s="44"/>
      <c r="E295" s="16"/>
      <c r="F295" s="44"/>
      <c r="G295" s="44"/>
      <c r="H295" s="44"/>
      <c r="I295" s="16"/>
      <c r="J295" s="44"/>
    </row>
    <row r="296" spans="1:10">
      <c r="A296" s="3"/>
      <c r="B296" s="40"/>
      <c r="C296" s="16"/>
      <c r="D296" s="44"/>
      <c r="E296" s="16"/>
      <c r="F296" s="44"/>
      <c r="G296" s="44"/>
      <c r="H296" s="44"/>
      <c r="I296" s="16"/>
      <c r="J296" s="44"/>
    </row>
    <row r="297" spans="1:10">
      <c r="A297" s="3"/>
      <c r="B297" s="40"/>
      <c r="C297" s="16"/>
      <c r="D297" s="44"/>
      <c r="E297" s="16"/>
      <c r="F297" s="44"/>
      <c r="G297" s="44"/>
      <c r="H297" s="44"/>
      <c r="I297" s="16"/>
      <c r="J297" s="44"/>
    </row>
    <row r="298" spans="1:10">
      <c r="A298" s="3"/>
      <c r="B298" s="40"/>
      <c r="C298" s="16"/>
      <c r="D298" s="44"/>
      <c r="E298" s="16"/>
      <c r="F298" s="44"/>
      <c r="G298" s="44"/>
      <c r="H298" s="44"/>
      <c r="I298" s="16"/>
      <c r="J298" s="44"/>
    </row>
    <row r="299" spans="1:10">
      <c r="A299" s="3"/>
      <c r="B299" s="40"/>
      <c r="C299" s="16"/>
      <c r="D299" s="44"/>
      <c r="E299" s="16"/>
      <c r="F299" s="44"/>
      <c r="G299" s="44"/>
      <c r="H299" s="44"/>
      <c r="I299" s="16"/>
      <c r="J299" s="44"/>
    </row>
    <row r="300" spans="1:10">
      <c r="A300" s="3"/>
      <c r="B300" s="40"/>
      <c r="C300" s="16"/>
      <c r="D300" s="44"/>
      <c r="E300" s="16"/>
      <c r="F300" s="44"/>
      <c r="G300" s="44"/>
      <c r="H300" s="44"/>
      <c r="I300" s="16"/>
      <c r="J300" s="44"/>
    </row>
    <row r="301" spans="1:10">
      <c r="A301" s="3"/>
      <c r="B301" s="40"/>
      <c r="C301" s="16"/>
      <c r="D301" s="44"/>
      <c r="E301" s="16"/>
      <c r="F301" s="44"/>
      <c r="G301" s="44"/>
      <c r="H301" s="44"/>
      <c r="I301" s="16"/>
      <c r="J301" s="44"/>
    </row>
    <row r="302" spans="1:10">
      <c r="A302" s="3"/>
      <c r="B302" s="40"/>
      <c r="C302" s="16"/>
      <c r="D302" s="44"/>
      <c r="E302" s="16"/>
      <c r="F302" s="44"/>
      <c r="G302" s="44"/>
      <c r="H302" s="44"/>
      <c r="I302" s="16"/>
      <c r="J302" s="44"/>
    </row>
    <row r="303" spans="1:10">
      <c r="A303" s="3"/>
      <c r="B303" s="40"/>
      <c r="C303" s="16"/>
      <c r="D303" s="44"/>
      <c r="E303" s="16"/>
      <c r="F303" s="44"/>
      <c r="G303" s="44"/>
      <c r="H303" s="44"/>
      <c r="I303" s="16"/>
      <c r="J303" s="44"/>
    </row>
    <row r="304" spans="1:10">
      <c r="A304" s="3"/>
      <c r="B304" s="40"/>
      <c r="C304" s="16"/>
      <c r="D304" s="44"/>
      <c r="E304" s="16"/>
      <c r="F304" s="44"/>
      <c r="G304" s="44"/>
      <c r="H304" s="44"/>
      <c r="I304" s="16"/>
      <c r="J304" s="44"/>
    </row>
    <row r="305" spans="1:10">
      <c r="A305" s="3"/>
      <c r="B305" s="40"/>
      <c r="C305" s="16"/>
      <c r="D305" s="44"/>
      <c r="E305" s="16"/>
      <c r="F305" s="44"/>
      <c r="G305" s="44"/>
      <c r="H305" s="44"/>
      <c r="I305" s="16"/>
      <c r="J305" s="44"/>
    </row>
    <row r="306" spans="1:10">
      <c r="A306" s="3"/>
      <c r="B306" s="40"/>
      <c r="C306" s="16"/>
      <c r="D306" s="44"/>
      <c r="E306" s="16"/>
      <c r="F306" s="44"/>
      <c r="G306" s="44"/>
      <c r="H306" s="44"/>
      <c r="I306" s="16"/>
      <c r="J306" s="44"/>
    </row>
    <row r="307" spans="1:10">
      <c r="A307" s="3"/>
      <c r="B307" s="40"/>
      <c r="C307" s="16"/>
      <c r="D307" s="44"/>
      <c r="E307" s="16"/>
      <c r="F307" s="44"/>
      <c r="G307" s="44"/>
      <c r="H307" s="44"/>
      <c r="I307" s="16"/>
      <c r="J307" s="44"/>
    </row>
    <row r="308" spans="1:10">
      <c r="A308" s="3"/>
      <c r="B308" s="40"/>
      <c r="C308" s="16"/>
      <c r="D308" s="44"/>
      <c r="E308" s="16"/>
      <c r="F308" s="44"/>
      <c r="G308" s="44"/>
      <c r="H308" s="44"/>
      <c r="I308" s="16"/>
      <c r="J308" s="44"/>
    </row>
    <row r="309" spans="1:10">
      <c r="A309" s="3"/>
      <c r="B309" s="40"/>
      <c r="C309" s="16"/>
      <c r="D309" s="44"/>
      <c r="E309" s="16"/>
      <c r="F309" s="44"/>
      <c r="G309" s="44"/>
      <c r="H309" s="44"/>
      <c r="I309" s="16"/>
      <c r="J309" s="44"/>
    </row>
    <row r="310" spans="1:10">
      <c r="A310" s="3"/>
      <c r="B310" s="40"/>
      <c r="C310" s="16"/>
      <c r="D310" s="44"/>
      <c r="E310" s="16"/>
      <c r="F310" s="44"/>
      <c r="G310" s="44"/>
      <c r="H310" s="44"/>
      <c r="I310" s="16"/>
      <c r="J310" s="44"/>
    </row>
    <row r="311" spans="1:10">
      <c r="A311" s="3"/>
      <c r="B311" s="40"/>
      <c r="C311" s="16"/>
      <c r="D311" s="44"/>
      <c r="E311" s="16"/>
      <c r="F311" s="44"/>
      <c r="G311" s="44"/>
      <c r="H311" s="44"/>
      <c r="I311" s="16"/>
      <c r="J311" s="44"/>
    </row>
    <row r="312" spans="1:10">
      <c r="A312" s="3"/>
      <c r="B312" s="40"/>
      <c r="C312" s="16"/>
      <c r="D312" s="44"/>
      <c r="E312" s="16"/>
      <c r="F312" s="44"/>
      <c r="G312" s="44"/>
      <c r="H312" s="44"/>
      <c r="I312" s="16"/>
      <c r="J312" s="44"/>
    </row>
    <row r="313" spans="1:10">
      <c r="A313" s="3"/>
      <c r="B313" s="40"/>
      <c r="C313" s="16"/>
      <c r="D313" s="44"/>
      <c r="E313" s="16"/>
      <c r="F313" s="44"/>
      <c r="G313" s="44"/>
      <c r="H313" s="44"/>
      <c r="I313" s="16"/>
      <c r="J313" s="44"/>
    </row>
    <row r="314" spans="1:10">
      <c r="A314" s="3"/>
      <c r="B314" s="40"/>
      <c r="C314" s="16"/>
      <c r="D314" s="44"/>
      <c r="E314" s="16"/>
      <c r="F314" s="44"/>
      <c r="G314" s="44"/>
      <c r="H314" s="44"/>
      <c r="I314" s="16"/>
      <c r="J314" s="44"/>
    </row>
    <row r="315" spans="1:10">
      <c r="A315" s="3"/>
      <c r="B315" s="40"/>
      <c r="C315" s="16"/>
      <c r="D315" s="44"/>
      <c r="E315" s="16"/>
      <c r="F315" s="44"/>
      <c r="G315" s="44"/>
      <c r="H315" s="44"/>
      <c r="I315" s="16"/>
      <c r="J315" s="44"/>
    </row>
    <row r="316" spans="1:10">
      <c r="A316" s="3"/>
      <c r="B316" s="40"/>
      <c r="C316" s="16"/>
      <c r="D316" s="44"/>
      <c r="E316" s="16"/>
      <c r="F316" s="44"/>
      <c r="G316" s="44"/>
      <c r="H316" s="44"/>
      <c r="I316" s="16"/>
      <c r="J316" s="44"/>
    </row>
    <row r="317" spans="1:10">
      <c r="A317" s="3"/>
      <c r="B317" s="40"/>
      <c r="C317" s="16"/>
      <c r="D317" s="44"/>
      <c r="E317" s="16"/>
      <c r="F317" s="44"/>
      <c r="G317" s="44"/>
      <c r="H317" s="44"/>
      <c r="I317" s="16"/>
      <c r="J317" s="44"/>
    </row>
    <row r="318" spans="1:10">
      <c r="A318" s="3"/>
      <c r="B318" s="40"/>
      <c r="C318" s="16"/>
      <c r="D318" s="44"/>
      <c r="E318" s="16"/>
      <c r="F318" s="44"/>
      <c r="G318" s="44"/>
      <c r="H318" s="44"/>
      <c r="I318" s="16"/>
      <c r="J318" s="44"/>
    </row>
    <row r="319" spans="1:10">
      <c r="A319" s="3"/>
      <c r="B319" s="40"/>
      <c r="C319" s="16"/>
      <c r="D319" s="44"/>
      <c r="E319" s="16"/>
      <c r="F319" s="44"/>
      <c r="G319" s="44"/>
      <c r="H319" s="44"/>
      <c r="I319" s="16"/>
      <c r="J319" s="44"/>
    </row>
    <row r="320" spans="1:10">
      <c r="A320" s="3"/>
      <c r="B320" s="40"/>
      <c r="C320" s="16"/>
      <c r="D320" s="44"/>
      <c r="E320" s="16"/>
      <c r="F320" s="44"/>
      <c r="G320" s="44"/>
      <c r="H320" s="44"/>
      <c r="I320" s="16"/>
      <c r="J320" s="44"/>
    </row>
    <row r="321" spans="1:10">
      <c r="A321" s="3"/>
      <c r="B321" s="40"/>
      <c r="C321" s="16"/>
      <c r="D321" s="44"/>
      <c r="E321" s="16"/>
      <c r="F321" s="44"/>
      <c r="G321" s="44"/>
      <c r="H321" s="44"/>
      <c r="I321" s="16"/>
      <c r="J321" s="44"/>
    </row>
    <row r="322" spans="1:10">
      <c r="A322" s="3"/>
      <c r="B322" s="40"/>
      <c r="C322" s="16"/>
      <c r="D322" s="44"/>
      <c r="E322" s="16"/>
      <c r="F322" s="44"/>
      <c r="G322" s="44"/>
      <c r="H322" s="44"/>
      <c r="I322" s="16"/>
      <c r="J322" s="44"/>
    </row>
    <row r="323" spans="1:10">
      <c r="A323" s="3"/>
      <c r="B323" s="40"/>
      <c r="C323" s="16"/>
      <c r="D323" s="44"/>
      <c r="E323" s="16"/>
      <c r="F323" s="44"/>
      <c r="G323" s="44"/>
      <c r="H323" s="44"/>
      <c r="I323" s="16"/>
      <c r="J323" s="44"/>
    </row>
    <row r="324" spans="1:10">
      <c r="A324" s="3"/>
      <c r="B324" s="40"/>
      <c r="C324" s="16"/>
      <c r="D324" s="44"/>
      <c r="E324" s="16"/>
      <c r="F324" s="44"/>
      <c r="G324" s="44"/>
      <c r="H324" s="44"/>
      <c r="I324" s="16"/>
      <c r="J324" s="44"/>
    </row>
    <row r="325" spans="1:10">
      <c r="A325" s="3"/>
      <c r="B325" s="40"/>
      <c r="C325" s="16"/>
      <c r="D325" s="44"/>
      <c r="E325" s="16"/>
      <c r="F325" s="44"/>
      <c r="G325" s="44"/>
      <c r="H325" s="44"/>
      <c r="I325" s="16"/>
      <c r="J325" s="44"/>
    </row>
    <row r="326" spans="1:10">
      <c r="A326" s="3"/>
      <c r="B326" s="40"/>
      <c r="C326" s="16"/>
      <c r="D326" s="44"/>
      <c r="E326" s="16"/>
      <c r="F326" s="44"/>
      <c r="G326" s="44"/>
      <c r="H326" s="44"/>
      <c r="I326" s="16"/>
      <c r="J326" s="44"/>
    </row>
    <row r="327" spans="1:10">
      <c r="A327" s="3"/>
      <c r="B327" s="40"/>
      <c r="C327" s="16"/>
      <c r="D327" s="44"/>
      <c r="E327" s="16"/>
      <c r="F327" s="44"/>
      <c r="G327" s="44"/>
      <c r="H327" s="44"/>
      <c r="I327" s="16"/>
      <c r="J327" s="44"/>
    </row>
    <row r="328" spans="1:10">
      <c r="A328" s="3"/>
      <c r="B328" s="40"/>
      <c r="C328" s="16"/>
      <c r="D328" s="44"/>
      <c r="E328" s="16"/>
      <c r="F328" s="44"/>
      <c r="G328" s="44"/>
      <c r="H328" s="44"/>
      <c r="I328" s="16"/>
      <c r="J328" s="44"/>
    </row>
    <row r="329" spans="1:10">
      <c r="A329" s="3"/>
      <c r="B329" s="40"/>
      <c r="C329" s="16"/>
      <c r="D329" s="44"/>
      <c r="E329" s="16"/>
      <c r="F329" s="44"/>
      <c r="G329" s="44"/>
      <c r="H329" s="44"/>
      <c r="I329" s="16"/>
      <c r="J329" s="44"/>
    </row>
    <row r="330" spans="1:10">
      <c r="A330" s="3"/>
      <c r="B330" s="40"/>
      <c r="C330" s="16"/>
      <c r="D330" s="44"/>
      <c r="E330" s="16"/>
      <c r="F330" s="44"/>
      <c r="G330" s="44"/>
      <c r="H330" s="44"/>
      <c r="I330" s="16"/>
      <c r="J330" s="44"/>
    </row>
    <row r="331" spans="1:10">
      <c r="A331" s="3"/>
      <c r="B331" s="40"/>
      <c r="C331" s="16"/>
      <c r="D331" s="44"/>
      <c r="E331" s="16"/>
      <c r="F331" s="44"/>
      <c r="G331" s="44"/>
      <c r="H331" s="44"/>
      <c r="I331" s="16"/>
      <c r="J331" s="44"/>
    </row>
    <row r="332" spans="1:10">
      <c r="A332" s="3"/>
      <c r="B332" s="40"/>
      <c r="C332" s="16"/>
      <c r="D332" s="44"/>
      <c r="E332" s="16"/>
      <c r="F332" s="44"/>
      <c r="G332" s="44"/>
      <c r="H332" s="44"/>
      <c r="I332" s="16"/>
      <c r="J332" s="44"/>
    </row>
    <row r="333" spans="1:10">
      <c r="A333" s="3"/>
      <c r="B333" s="40"/>
      <c r="C333" s="16"/>
      <c r="D333" s="44"/>
      <c r="E333" s="16"/>
      <c r="F333" s="44"/>
      <c r="G333" s="44"/>
      <c r="H333" s="44"/>
      <c r="I333" s="16"/>
      <c r="J333" s="44"/>
    </row>
    <row r="334" spans="1:10">
      <c r="A334" s="3"/>
      <c r="B334" s="40"/>
      <c r="C334" s="16"/>
      <c r="D334" s="44"/>
      <c r="E334" s="16"/>
      <c r="F334" s="44"/>
      <c r="G334" s="44"/>
      <c r="H334" s="44"/>
      <c r="I334" s="16"/>
      <c r="J334" s="44"/>
    </row>
    <row r="335" spans="1:10">
      <c r="A335" s="3"/>
      <c r="B335" s="40"/>
      <c r="C335" s="16"/>
      <c r="D335" s="44"/>
      <c r="E335" s="16"/>
      <c r="F335" s="44"/>
      <c r="G335" s="44"/>
      <c r="H335" s="44"/>
      <c r="I335" s="16"/>
      <c r="J335" s="44"/>
    </row>
    <row r="336" spans="1:10">
      <c r="A336" s="3"/>
      <c r="B336" s="40"/>
      <c r="C336" s="16"/>
      <c r="D336" s="44"/>
      <c r="E336" s="16"/>
      <c r="F336" s="44"/>
      <c r="G336" s="44"/>
      <c r="H336" s="44"/>
      <c r="I336" s="16"/>
      <c r="J336" s="44"/>
    </row>
    <row r="337" spans="1:10">
      <c r="A337" s="3"/>
      <c r="B337" s="40"/>
      <c r="C337" s="16"/>
      <c r="D337" s="44"/>
      <c r="E337" s="16"/>
      <c r="F337" s="44"/>
      <c r="G337" s="44"/>
      <c r="H337" s="44"/>
      <c r="I337" s="16"/>
      <c r="J337" s="44"/>
    </row>
    <row r="338" spans="1:10">
      <c r="A338" s="3"/>
      <c r="B338" s="40"/>
      <c r="C338" s="16"/>
      <c r="D338" s="44"/>
      <c r="E338" s="16"/>
      <c r="F338" s="44"/>
      <c r="G338" s="44"/>
      <c r="H338" s="44"/>
      <c r="I338" s="16"/>
      <c r="J338" s="44"/>
    </row>
    <row r="339" spans="1:10">
      <c r="A339" s="3"/>
      <c r="B339" s="40"/>
      <c r="C339" s="16"/>
      <c r="D339" s="44"/>
      <c r="E339" s="16"/>
      <c r="F339" s="44"/>
      <c r="G339" s="44"/>
      <c r="H339" s="44"/>
      <c r="I339" s="16"/>
      <c r="J339" s="44"/>
    </row>
    <row r="340" spans="1:10">
      <c r="A340" s="3"/>
      <c r="B340" s="40"/>
      <c r="C340" s="16"/>
      <c r="D340" s="44"/>
      <c r="E340" s="16"/>
      <c r="F340" s="44"/>
      <c r="G340" s="44"/>
      <c r="H340" s="44"/>
      <c r="I340" s="16"/>
      <c r="J340" s="44"/>
    </row>
    <row r="341" spans="1:10">
      <c r="A341" s="3"/>
      <c r="B341" s="40"/>
      <c r="C341" s="16"/>
      <c r="D341" s="44"/>
      <c r="E341" s="16"/>
      <c r="F341" s="44"/>
      <c r="G341" s="44"/>
      <c r="H341" s="44"/>
      <c r="I341" s="16"/>
      <c r="J341" s="44"/>
    </row>
    <row r="342" spans="1:10">
      <c r="A342" s="3"/>
      <c r="B342" s="40"/>
      <c r="C342" s="16"/>
      <c r="D342" s="44"/>
      <c r="E342" s="16"/>
      <c r="F342" s="44"/>
      <c r="G342" s="44"/>
      <c r="H342" s="44"/>
      <c r="I342" s="16"/>
      <c r="J342" s="44"/>
    </row>
    <row r="343" spans="1:10">
      <c r="A343" s="3"/>
      <c r="B343" s="40"/>
      <c r="C343" s="16"/>
      <c r="D343" s="44"/>
      <c r="E343" s="16"/>
      <c r="F343" s="44"/>
      <c r="G343" s="44"/>
      <c r="H343" s="44"/>
      <c r="I343" s="16"/>
      <c r="J343" s="44"/>
    </row>
    <row r="344" spans="1:10">
      <c r="A344" s="3"/>
      <c r="B344" s="40"/>
      <c r="C344" s="16"/>
      <c r="D344" s="44"/>
      <c r="E344" s="16"/>
      <c r="F344" s="44"/>
      <c r="G344" s="44"/>
      <c r="H344" s="44"/>
      <c r="I344" s="16"/>
      <c r="J344" s="44"/>
    </row>
    <row r="345" spans="1:10">
      <c r="A345" s="3"/>
      <c r="B345" s="40"/>
      <c r="C345" s="16"/>
      <c r="D345" s="44"/>
      <c r="E345" s="16"/>
      <c r="F345" s="44"/>
      <c r="G345" s="44"/>
      <c r="H345" s="44"/>
      <c r="I345" s="16"/>
      <c r="J345" s="44"/>
    </row>
    <row r="346" spans="1:10">
      <c r="A346" s="3"/>
      <c r="B346" s="40"/>
      <c r="C346" s="16"/>
      <c r="D346" s="44"/>
      <c r="E346" s="16"/>
      <c r="F346" s="44"/>
      <c r="G346" s="44"/>
      <c r="H346" s="44"/>
      <c r="I346" s="16"/>
      <c r="J346" s="44"/>
    </row>
    <row r="347" spans="1:10">
      <c r="A347" s="3"/>
      <c r="B347" s="40"/>
      <c r="C347" s="16"/>
      <c r="D347" s="44"/>
      <c r="E347" s="16"/>
      <c r="F347" s="44"/>
      <c r="G347" s="44"/>
      <c r="H347" s="44"/>
      <c r="I347" s="16"/>
      <c r="J347" s="44"/>
    </row>
    <row r="348" spans="1:10">
      <c r="A348" s="3"/>
      <c r="B348" s="40"/>
      <c r="C348" s="16"/>
      <c r="D348" s="44"/>
      <c r="E348" s="16"/>
      <c r="F348" s="44"/>
      <c r="G348" s="44"/>
      <c r="H348" s="44"/>
      <c r="I348" s="16"/>
      <c r="J348" s="44"/>
    </row>
    <row r="349" spans="1:10">
      <c r="A349" s="3"/>
      <c r="B349" s="40"/>
      <c r="C349" s="16"/>
      <c r="D349" s="44"/>
      <c r="E349" s="16"/>
      <c r="F349" s="44"/>
      <c r="G349" s="44"/>
      <c r="H349" s="44"/>
      <c r="I349" s="16"/>
      <c r="J349" s="44"/>
    </row>
    <row r="350" spans="1:10">
      <c r="A350" s="3"/>
      <c r="B350" s="40"/>
      <c r="C350" s="16"/>
      <c r="D350" s="44"/>
      <c r="E350" s="16"/>
      <c r="F350" s="44"/>
      <c r="G350" s="44"/>
      <c r="H350" s="44"/>
      <c r="I350" s="16"/>
      <c r="J350" s="44"/>
    </row>
    <row r="351" spans="1:10">
      <c r="A351" s="3"/>
      <c r="B351" s="40"/>
      <c r="C351" s="16"/>
      <c r="D351" s="44"/>
      <c r="E351" s="16"/>
      <c r="F351" s="44"/>
      <c r="G351" s="44"/>
      <c r="H351" s="44"/>
      <c r="I351" s="16"/>
      <c r="J351" s="44"/>
    </row>
    <row r="352" spans="1:10">
      <c r="A352" s="3"/>
      <c r="B352" s="40"/>
      <c r="C352" s="16"/>
      <c r="D352" s="44"/>
      <c r="E352" s="16"/>
      <c r="F352" s="44"/>
      <c r="G352" s="44"/>
      <c r="H352" s="44"/>
      <c r="I352" s="16"/>
      <c r="J352" s="44"/>
    </row>
    <row r="353" spans="1:10">
      <c r="A353" s="3"/>
      <c r="B353" s="40"/>
      <c r="C353" s="16"/>
      <c r="D353" s="44"/>
      <c r="E353" s="16"/>
      <c r="F353" s="44"/>
      <c r="G353" s="44"/>
      <c r="H353" s="44"/>
      <c r="I353" s="16"/>
      <c r="J353" s="44"/>
    </row>
    <row r="354" spans="1:10">
      <c r="A354" s="3"/>
      <c r="B354" s="40"/>
      <c r="C354" s="16"/>
      <c r="D354" s="44"/>
      <c r="E354" s="16"/>
      <c r="F354" s="44"/>
      <c r="G354" s="44"/>
      <c r="H354" s="44"/>
      <c r="I354" s="16"/>
      <c r="J354" s="44"/>
    </row>
    <row r="355" spans="1:10">
      <c r="A355" s="3"/>
      <c r="B355" s="40"/>
      <c r="C355" s="16"/>
      <c r="D355" s="44"/>
      <c r="E355" s="16"/>
      <c r="F355" s="44"/>
      <c r="G355" s="44"/>
      <c r="H355" s="44"/>
      <c r="I355" s="16"/>
      <c r="J355" s="44"/>
    </row>
    <row r="356" spans="1:10">
      <c r="A356" s="3"/>
      <c r="B356" s="40"/>
      <c r="C356" s="16"/>
      <c r="D356" s="44"/>
      <c r="E356" s="16"/>
      <c r="F356" s="44"/>
      <c r="G356" s="44"/>
      <c r="H356" s="44"/>
      <c r="I356" s="16"/>
      <c r="J356" s="44"/>
    </row>
    <row r="357" spans="1:10">
      <c r="A357" s="3"/>
      <c r="B357" s="40"/>
      <c r="C357" s="16"/>
      <c r="D357" s="44"/>
      <c r="E357" s="16"/>
      <c r="F357" s="44"/>
      <c r="G357" s="44"/>
      <c r="H357" s="44"/>
      <c r="I357" s="16"/>
      <c r="J357" s="44"/>
    </row>
    <row r="358" spans="1:10">
      <c r="A358" s="3"/>
      <c r="B358" s="40"/>
      <c r="C358" s="16"/>
      <c r="D358" s="44"/>
      <c r="E358" s="16"/>
      <c r="F358" s="44"/>
      <c r="G358" s="44"/>
      <c r="H358" s="44"/>
      <c r="I358" s="16"/>
      <c r="J358" s="44"/>
    </row>
    <row r="359" spans="1:10">
      <c r="A359" s="3"/>
      <c r="B359" s="40"/>
      <c r="C359" s="16"/>
      <c r="D359" s="44"/>
      <c r="E359" s="16"/>
      <c r="F359" s="44"/>
      <c r="G359" s="44"/>
      <c r="H359" s="44"/>
      <c r="I359" s="16"/>
      <c r="J359" s="44"/>
    </row>
    <row r="360" spans="1:10">
      <c r="A360" s="3"/>
      <c r="B360" s="40"/>
      <c r="C360" s="16"/>
      <c r="D360" s="44"/>
      <c r="E360" s="16"/>
      <c r="F360" s="44"/>
      <c r="G360" s="44"/>
      <c r="H360" s="44"/>
      <c r="I360" s="16"/>
      <c r="J360" s="44"/>
    </row>
    <row r="361" spans="1:10">
      <c r="A361" s="3"/>
      <c r="B361" s="40"/>
      <c r="C361" s="16"/>
      <c r="D361" s="44"/>
      <c r="E361" s="16"/>
      <c r="F361" s="44"/>
      <c r="G361" s="44"/>
      <c r="H361" s="44"/>
      <c r="I361" s="16"/>
      <c r="J361" s="44"/>
    </row>
    <row r="362" spans="1:10">
      <c r="A362" s="3"/>
      <c r="B362" s="40"/>
      <c r="C362" s="16"/>
      <c r="D362" s="44"/>
      <c r="E362" s="16"/>
      <c r="F362" s="44"/>
      <c r="G362" s="44"/>
      <c r="H362" s="44"/>
      <c r="I362" s="16"/>
      <c r="J362" s="44"/>
    </row>
    <row r="363" spans="1:10">
      <c r="A363" s="3"/>
      <c r="B363" s="40"/>
      <c r="C363" s="16"/>
      <c r="D363" s="44"/>
      <c r="E363" s="16"/>
      <c r="F363" s="44"/>
      <c r="G363" s="44"/>
      <c r="H363" s="44"/>
      <c r="I363" s="16"/>
      <c r="J363" s="44"/>
    </row>
    <row r="364" spans="1:10">
      <c r="A364" s="3"/>
      <c r="B364" s="40"/>
      <c r="C364" s="16"/>
      <c r="D364" s="44"/>
      <c r="E364" s="16"/>
      <c r="F364" s="44"/>
      <c r="G364" s="44"/>
      <c r="H364" s="44"/>
      <c r="I364" s="16"/>
      <c r="J364" s="44"/>
    </row>
    <row r="365" spans="1:10">
      <c r="A365" s="3"/>
      <c r="B365" s="40"/>
      <c r="C365" s="16"/>
      <c r="D365" s="44"/>
      <c r="E365" s="16"/>
      <c r="F365" s="44"/>
      <c r="G365" s="44"/>
      <c r="H365" s="44"/>
      <c r="I365" s="16"/>
      <c r="J365" s="44"/>
    </row>
    <row r="366" spans="1:10">
      <c r="A366" s="3"/>
      <c r="B366" s="40"/>
      <c r="C366" s="16"/>
      <c r="D366" s="44"/>
      <c r="E366" s="16"/>
      <c r="F366" s="44"/>
      <c r="G366" s="44"/>
      <c r="H366" s="44"/>
      <c r="I366" s="16"/>
      <c r="J366" s="44"/>
    </row>
    <row r="367" spans="1:10">
      <c r="A367" s="3"/>
      <c r="B367" s="40"/>
      <c r="C367" s="16"/>
      <c r="D367" s="44"/>
      <c r="E367" s="16"/>
      <c r="F367" s="44"/>
      <c r="G367" s="44"/>
      <c r="H367" s="44"/>
      <c r="I367" s="16"/>
      <c r="J367" s="44"/>
    </row>
    <row r="368" spans="1:10">
      <c r="A368" s="3"/>
      <c r="B368" s="40"/>
      <c r="C368" s="16"/>
      <c r="D368" s="44"/>
      <c r="E368" s="16"/>
      <c r="F368" s="44"/>
      <c r="G368" s="44"/>
      <c r="H368" s="44"/>
      <c r="I368" s="16"/>
      <c r="J368" s="44"/>
    </row>
    <row r="369" spans="1:10">
      <c r="A369" s="3"/>
      <c r="B369" s="40"/>
      <c r="C369" s="16"/>
      <c r="D369" s="44"/>
      <c r="E369" s="16"/>
      <c r="F369" s="44"/>
      <c r="G369" s="44"/>
      <c r="H369" s="44"/>
      <c r="I369" s="16"/>
      <c r="J369" s="44"/>
    </row>
    <row r="370" spans="1:10">
      <c r="A370" s="3"/>
      <c r="B370" s="40"/>
      <c r="C370" s="16"/>
      <c r="D370" s="44"/>
      <c r="E370" s="16"/>
      <c r="F370" s="44"/>
      <c r="G370" s="44"/>
      <c r="H370" s="44"/>
      <c r="I370" s="16"/>
      <c r="J370" s="44"/>
    </row>
    <row r="371" spans="1:10">
      <c r="A371" s="3"/>
      <c r="B371" s="40"/>
      <c r="C371" s="16"/>
      <c r="D371" s="44"/>
      <c r="E371" s="16"/>
      <c r="F371" s="44"/>
      <c r="G371" s="44"/>
      <c r="H371" s="44"/>
      <c r="I371" s="16"/>
      <c r="J371" s="44"/>
    </row>
    <row r="372" spans="1:10">
      <c r="A372" s="3"/>
      <c r="B372" s="40"/>
      <c r="C372" s="16"/>
      <c r="D372" s="44"/>
      <c r="E372" s="16"/>
      <c r="F372" s="44"/>
      <c r="G372" s="44"/>
      <c r="H372" s="44"/>
      <c r="I372" s="16"/>
      <c r="J372" s="44"/>
    </row>
    <row r="373" spans="1:10">
      <c r="A373" s="3"/>
      <c r="B373" s="40"/>
      <c r="C373" s="16"/>
      <c r="D373" s="44"/>
      <c r="E373" s="16"/>
      <c r="F373" s="44"/>
      <c r="G373" s="44"/>
      <c r="H373" s="44"/>
      <c r="I373" s="16"/>
      <c r="J373" s="44"/>
    </row>
    <row r="374" spans="1:10">
      <c r="A374" s="3"/>
      <c r="B374" s="40"/>
      <c r="C374" s="16"/>
      <c r="D374" s="44"/>
      <c r="E374" s="16"/>
      <c r="F374" s="44"/>
      <c r="G374" s="44"/>
      <c r="H374" s="44"/>
      <c r="I374" s="16"/>
      <c r="J374" s="44"/>
    </row>
    <row r="375" spans="1:10">
      <c r="A375" s="3"/>
      <c r="B375" s="40"/>
      <c r="C375" s="16"/>
      <c r="D375" s="44"/>
      <c r="E375" s="16"/>
      <c r="F375" s="44"/>
      <c r="G375" s="44"/>
      <c r="H375" s="44"/>
      <c r="I375" s="16"/>
      <c r="J375" s="44"/>
    </row>
    <row r="376" spans="1:10">
      <c r="A376" s="3"/>
      <c r="B376" s="40"/>
      <c r="C376" s="16"/>
      <c r="D376" s="44"/>
      <c r="E376" s="16"/>
      <c r="F376" s="44"/>
      <c r="G376" s="44"/>
      <c r="H376" s="44"/>
      <c r="I376" s="16"/>
      <c r="J376" s="44"/>
    </row>
    <row r="377" spans="1:10">
      <c r="A377" s="3"/>
      <c r="B377" s="40"/>
      <c r="C377" s="16"/>
      <c r="D377" s="44"/>
      <c r="E377" s="16"/>
      <c r="F377" s="44"/>
      <c r="G377" s="44"/>
      <c r="H377" s="44"/>
      <c r="I377" s="16"/>
      <c r="J377" s="44"/>
    </row>
    <row r="378" spans="1:10">
      <c r="A378" s="3"/>
      <c r="B378" s="40"/>
      <c r="C378" s="16"/>
      <c r="D378" s="44"/>
      <c r="E378" s="16"/>
      <c r="F378" s="44"/>
      <c r="G378" s="44"/>
      <c r="H378" s="44"/>
      <c r="I378" s="16"/>
      <c r="J378" s="44"/>
    </row>
    <row r="379" spans="1:10">
      <c r="A379" s="3"/>
      <c r="B379" s="40"/>
      <c r="C379" s="16"/>
      <c r="D379" s="44"/>
      <c r="E379" s="16"/>
      <c r="F379" s="44"/>
      <c r="G379" s="44"/>
      <c r="H379" s="44"/>
      <c r="I379" s="16"/>
      <c r="J379" s="44"/>
    </row>
    <row r="380" spans="1:10">
      <c r="A380" s="3"/>
      <c r="B380" s="40"/>
      <c r="C380" s="16"/>
      <c r="D380" s="44"/>
      <c r="E380" s="16"/>
      <c r="F380" s="44"/>
      <c r="G380" s="44"/>
      <c r="H380" s="44"/>
      <c r="I380" s="16"/>
      <c r="J380" s="44"/>
    </row>
    <row r="381" spans="1:10">
      <c r="A381" s="3"/>
      <c r="B381" s="40"/>
      <c r="C381" s="16"/>
      <c r="D381" s="44"/>
      <c r="E381" s="16"/>
      <c r="F381" s="44"/>
      <c r="G381" s="44"/>
      <c r="H381" s="44"/>
      <c r="I381" s="16"/>
      <c r="J381" s="44"/>
    </row>
    <row r="382" spans="1:10">
      <c r="A382" s="3"/>
      <c r="B382" s="40"/>
      <c r="C382" s="16"/>
      <c r="D382" s="44"/>
      <c r="E382" s="16"/>
      <c r="F382" s="44"/>
      <c r="G382" s="44"/>
      <c r="H382" s="44"/>
      <c r="I382" s="16"/>
      <c r="J382" s="44"/>
    </row>
    <row r="383" spans="1:10">
      <c r="A383" s="3"/>
      <c r="B383" s="40"/>
      <c r="C383" s="16"/>
      <c r="D383" s="44"/>
      <c r="E383" s="16"/>
      <c r="F383" s="44"/>
      <c r="G383" s="44"/>
      <c r="H383" s="44"/>
      <c r="I383" s="16"/>
      <c r="J383" s="44"/>
    </row>
    <row r="384" spans="1:10">
      <c r="A384" s="3"/>
      <c r="B384" s="40"/>
      <c r="C384" s="16"/>
      <c r="D384" s="44"/>
      <c r="E384" s="16"/>
      <c r="F384" s="44"/>
      <c r="G384" s="44"/>
      <c r="H384" s="44"/>
      <c r="I384" s="16"/>
      <c r="J384" s="44"/>
    </row>
    <row r="385" spans="1:10">
      <c r="A385" s="3"/>
      <c r="B385" s="40"/>
      <c r="C385" s="16"/>
      <c r="D385" s="44"/>
      <c r="E385" s="16"/>
      <c r="F385" s="44"/>
      <c r="G385" s="44"/>
      <c r="H385" s="44"/>
      <c r="I385" s="16"/>
      <c r="J385" s="44"/>
    </row>
    <row r="386" spans="1:10">
      <c r="A386" s="3"/>
      <c r="B386" s="40"/>
      <c r="C386" s="16"/>
      <c r="D386" s="44"/>
      <c r="E386" s="16"/>
      <c r="F386" s="44"/>
      <c r="G386" s="44"/>
      <c r="H386" s="44"/>
      <c r="I386" s="16"/>
      <c r="J386" s="44"/>
    </row>
    <row r="387" spans="1:10">
      <c r="A387" s="3"/>
      <c r="B387" s="40"/>
      <c r="C387" s="16"/>
      <c r="D387" s="44"/>
      <c r="E387" s="16"/>
      <c r="F387" s="44"/>
      <c r="G387" s="44"/>
      <c r="H387" s="44"/>
      <c r="I387" s="16"/>
      <c r="J387" s="44"/>
    </row>
    <row r="388" spans="1:10">
      <c r="A388" s="3"/>
      <c r="B388" s="40"/>
      <c r="C388" s="16"/>
      <c r="D388" s="44"/>
      <c r="E388" s="16"/>
      <c r="F388" s="44"/>
      <c r="G388" s="44"/>
      <c r="H388" s="44"/>
      <c r="I388" s="16"/>
      <c r="J388" s="44"/>
    </row>
    <row r="389" spans="1:10">
      <c r="A389" s="3"/>
      <c r="B389" s="40"/>
      <c r="C389" s="16"/>
      <c r="D389" s="44"/>
      <c r="E389" s="16"/>
      <c r="F389" s="44"/>
      <c r="G389" s="44"/>
      <c r="H389" s="44"/>
      <c r="I389" s="16"/>
      <c r="J389" s="44"/>
    </row>
    <row r="390" spans="1:10">
      <c r="A390" s="3"/>
      <c r="B390" s="40"/>
      <c r="C390" s="16"/>
      <c r="D390" s="44"/>
      <c r="E390" s="16"/>
      <c r="F390" s="44"/>
      <c r="G390" s="44"/>
      <c r="H390" s="44"/>
      <c r="I390" s="16"/>
      <c r="J390" s="44"/>
    </row>
    <row r="391" spans="1:10">
      <c r="A391" s="3"/>
      <c r="B391" s="40"/>
      <c r="C391" s="16"/>
      <c r="D391" s="44"/>
      <c r="E391" s="16"/>
      <c r="F391" s="44"/>
      <c r="G391" s="44"/>
      <c r="H391" s="44"/>
      <c r="I391" s="16"/>
      <c r="J391" s="44"/>
    </row>
    <row r="392" spans="1:10">
      <c r="A392" s="3"/>
      <c r="B392" s="40"/>
      <c r="C392" s="16"/>
      <c r="D392" s="44"/>
      <c r="E392" s="16"/>
      <c r="F392" s="44"/>
      <c r="G392" s="44"/>
      <c r="H392" s="44"/>
      <c r="I392" s="16"/>
      <c r="J392" s="44"/>
    </row>
    <row r="393" spans="1:10">
      <c r="A393" s="3"/>
      <c r="B393" s="40"/>
      <c r="C393" s="16"/>
      <c r="D393" s="44"/>
      <c r="E393" s="16"/>
      <c r="F393" s="44"/>
      <c r="G393" s="44"/>
      <c r="H393" s="44"/>
      <c r="I393" s="16"/>
      <c r="J393" s="44"/>
    </row>
    <row r="394" spans="1:10">
      <c r="A394" s="3"/>
      <c r="B394" s="40"/>
      <c r="C394" s="16"/>
      <c r="D394" s="44"/>
      <c r="E394" s="16"/>
      <c r="F394" s="44"/>
      <c r="G394" s="44"/>
      <c r="H394" s="44"/>
      <c r="I394" s="16"/>
      <c r="J394" s="44"/>
    </row>
    <row r="395" spans="1:10">
      <c r="A395" s="3"/>
      <c r="B395" s="40"/>
      <c r="C395" s="16"/>
      <c r="D395" s="44"/>
      <c r="E395" s="16"/>
      <c r="F395" s="44"/>
      <c r="G395" s="44"/>
      <c r="H395" s="44"/>
      <c r="I395" s="16"/>
      <c r="J395" s="44"/>
    </row>
    <row r="396" spans="1:10">
      <c r="A396" s="3"/>
      <c r="B396" s="40"/>
      <c r="C396" s="16"/>
      <c r="D396" s="44"/>
      <c r="E396" s="16"/>
      <c r="F396" s="44"/>
      <c r="G396" s="44"/>
      <c r="H396" s="44"/>
      <c r="I396" s="16"/>
      <c r="J396" s="44"/>
    </row>
    <row r="397" spans="1:10">
      <c r="A397" s="3"/>
      <c r="B397" s="40"/>
      <c r="C397" s="16"/>
      <c r="D397" s="44"/>
      <c r="E397" s="16"/>
      <c r="F397" s="44"/>
      <c r="G397" s="44"/>
      <c r="H397" s="44"/>
      <c r="I397" s="16"/>
      <c r="J397" s="44"/>
    </row>
    <row r="398" spans="1:10">
      <c r="A398" s="3"/>
      <c r="B398" s="40"/>
      <c r="C398" s="16"/>
      <c r="D398" s="44"/>
      <c r="E398" s="16"/>
      <c r="F398" s="44"/>
      <c r="G398" s="44"/>
      <c r="H398" s="44"/>
      <c r="I398" s="16"/>
      <c r="J398" s="44"/>
    </row>
    <row r="399" spans="1:10">
      <c r="A399" s="3"/>
      <c r="B399" s="40"/>
      <c r="C399" s="16"/>
      <c r="D399" s="44"/>
      <c r="E399" s="16"/>
      <c r="F399" s="44"/>
      <c r="G399" s="44"/>
      <c r="H399" s="44"/>
      <c r="I399" s="16"/>
      <c r="J399" s="44"/>
    </row>
    <row r="400" spans="1:10">
      <c r="A400" s="3"/>
      <c r="B400" s="40"/>
      <c r="C400" s="16"/>
      <c r="D400" s="44"/>
      <c r="E400" s="16"/>
      <c r="F400" s="44"/>
      <c r="G400" s="44"/>
      <c r="H400" s="44"/>
      <c r="I400" s="16"/>
      <c r="J400" s="44"/>
    </row>
    <row r="401" spans="1:10">
      <c r="A401" s="3"/>
      <c r="B401" s="40"/>
      <c r="C401" s="16"/>
      <c r="D401" s="44"/>
      <c r="E401" s="16"/>
      <c r="F401" s="44"/>
      <c r="G401" s="44"/>
      <c r="H401" s="44"/>
      <c r="I401" s="16"/>
      <c r="J401" s="44"/>
    </row>
    <row r="402" spans="1:10">
      <c r="A402" s="3"/>
      <c r="B402" s="40"/>
      <c r="C402" s="16"/>
      <c r="D402" s="44"/>
      <c r="E402" s="16"/>
      <c r="F402" s="44"/>
      <c r="G402" s="44"/>
      <c r="H402" s="44"/>
      <c r="I402" s="16"/>
      <c r="J402" s="44"/>
    </row>
    <row r="403" spans="1:10">
      <c r="A403" s="3"/>
      <c r="B403" s="40"/>
      <c r="C403" s="16"/>
      <c r="D403" s="44"/>
      <c r="E403" s="16"/>
      <c r="F403" s="44"/>
      <c r="G403" s="44"/>
      <c r="H403" s="44"/>
      <c r="I403" s="16"/>
      <c r="J403" s="44"/>
    </row>
    <row r="404" spans="1:10">
      <c r="A404" s="3"/>
      <c r="B404" s="40"/>
      <c r="C404" s="16"/>
      <c r="D404" s="44"/>
      <c r="E404" s="16"/>
      <c r="F404" s="44"/>
      <c r="G404" s="44"/>
      <c r="H404" s="44"/>
      <c r="I404" s="16"/>
      <c r="J404" s="44"/>
    </row>
    <row r="405" spans="1:10">
      <c r="A405" s="3"/>
      <c r="B405" s="40"/>
      <c r="C405" s="16"/>
      <c r="D405" s="44"/>
      <c r="E405" s="16"/>
      <c r="F405" s="44"/>
      <c r="G405" s="44"/>
      <c r="H405" s="44"/>
      <c r="I405" s="16"/>
      <c r="J405" s="44"/>
    </row>
    <row r="406" spans="1:10">
      <c r="A406" s="3"/>
      <c r="B406" s="40"/>
      <c r="C406" s="16"/>
      <c r="D406" s="44"/>
      <c r="E406" s="16"/>
      <c r="F406" s="44"/>
      <c r="G406" s="44"/>
      <c r="H406" s="44"/>
      <c r="I406" s="16"/>
      <c r="J406" s="44"/>
    </row>
    <row r="407" spans="1:10">
      <c r="A407" s="3"/>
      <c r="B407" s="40"/>
      <c r="C407" s="16"/>
      <c r="D407" s="44"/>
      <c r="E407" s="16"/>
      <c r="F407" s="44"/>
      <c r="G407" s="44"/>
      <c r="H407" s="44"/>
      <c r="I407" s="16"/>
      <c r="J407" s="44"/>
    </row>
    <row r="408" spans="1:10">
      <c r="A408" s="3"/>
      <c r="B408" s="40"/>
      <c r="C408" s="16"/>
      <c r="D408" s="44"/>
      <c r="E408" s="16"/>
      <c r="F408" s="44"/>
      <c r="G408" s="44"/>
      <c r="H408" s="44"/>
      <c r="I408" s="16"/>
      <c r="J408" s="44"/>
    </row>
    <row r="409" spans="1:10">
      <c r="A409" s="3"/>
      <c r="B409" s="40"/>
      <c r="C409" s="16"/>
      <c r="D409" s="44"/>
      <c r="E409" s="16"/>
      <c r="F409" s="44"/>
      <c r="G409" s="44"/>
      <c r="H409" s="44"/>
      <c r="I409" s="16"/>
      <c r="J409" s="44"/>
    </row>
    <row r="410" spans="1:10">
      <c r="A410" s="3"/>
      <c r="B410" s="40"/>
      <c r="C410" s="16"/>
      <c r="D410" s="44"/>
      <c r="E410" s="16"/>
      <c r="F410" s="44"/>
      <c r="G410" s="44"/>
      <c r="H410" s="44"/>
      <c r="I410" s="16"/>
      <c r="J410" s="44"/>
    </row>
    <row r="411" spans="1:10">
      <c r="A411" s="3"/>
      <c r="B411" s="40"/>
      <c r="C411" s="16"/>
      <c r="D411" s="44"/>
      <c r="E411" s="16"/>
      <c r="F411" s="44"/>
      <c r="G411" s="44"/>
      <c r="H411" s="44"/>
      <c r="I411" s="16"/>
      <c r="J411" s="44"/>
    </row>
    <row r="412" spans="1:10">
      <c r="A412" s="3"/>
      <c r="B412" s="40"/>
      <c r="C412" s="16"/>
      <c r="D412" s="44"/>
      <c r="E412" s="16"/>
      <c r="F412" s="44"/>
      <c r="G412" s="44"/>
      <c r="H412" s="44"/>
      <c r="I412" s="16"/>
      <c r="J412" s="44"/>
    </row>
    <row r="413" spans="1:10">
      <c r="A413" s="3"/>
      <c r="B413" s="40"/>
      <c r="C413" s="16"/>
      <c r="D413" s="44"/>
      <c r="E413" s="16"/>
      <c r="F413" s="44"/>
      <c r="G413" s="44"/>
      <c r="H413" s="44"/>
      <c r="I413" s="16"/>
      <c r="J413" s="44"/>
    </row>
    <row r="414" spans="1:10">
      <c r="A414" s="3"/>
      <c r="B414" s="40"/>
      <c r="C414" s="16"/>
      <c r="D414" s="44"/>
      <c r="E414" s="16"/>
      <c r="F414" s="44"/>
      <c r="G414" s="44"/>
      <c r="H414" s="44"/>
      <c r="I414" s="16"/>
      <c r="J414" s="44"/>
    </row>
    <row r="415" spans="1:10">
      <c r="A415" s="3"/>
      <c r="B415" s="40"/>
      <c r="C415" s="16"/>
      <c r="D415" s="44"/>
      <c r="E415" s="16"/>
      <c r="F415" s="44"/>
      <c r="G415" s="44"/>
      <c r="H415" s="44"/>
      <c r="I415" s="16"/>
      <c r="J415" s="44"/>
    </row>
    <row r="416" spans="1:10">
      <c r="A416" s="3"/>
      <c r="B416" s="40"/>
      <c r="C416" s="16"/>
      <c r="D416" s="44"/>
      <c r="E416" s="16"/>
      <c r="F416" s="44"/>
      <c r="G416" s="44"/>
      <c r="H416" s="44"/>
      <c r="I416" s="16"/>
      <c r="J416" s="44"/>
    </row>
    <row r="417" spans="1:10">
      <c r="A417" s="3"/>
      <c r="B417" s="40"/>
      <c r="C417" s="16"/>
      <c r="D417" s="44"/>
      <c r="E417" s="16"/>
      <c r="F417" s="44"/>
      <c r="G417" s="44"/>
      <c r="H417" s="44"/>
      <c r="I417" s="16"/>
      <c r="J417" s="44"/>
    </row>
    <row r="418" spans="1:10">
      <c r="A418" s="3"/>
      <c r="B418" s="40"/>
      <c r="C418" s="16"/>
      <c r="D418" s="44"/>
      <c r="E418" s="16"/>
      <c r="F418" s="44"/>
      <c r="G418" s="44"/>
      <c r="H418" s="44"/>
      <c r="I418" s="16"/>
      <c r="J418" s="44"/>
    </row>
    <row r="419" spans="1:10">
      <c r="A419" s="3"/>
      <c r="B419" s="40"/>
      <c r="C419" s="16"/>
      <c r="D419" s="44"/>
      <c r="E419" s="16"/>
      <c r="F419" s="44"/>
      <c r="G419" s="44"/>
      <c r="H419" s="44"/>
      <c r="I419" s="16"/>
      <c r="J419" s="44"/>
    </row>
    <row r="420" spans="1:10">
      <c r="A420" s="3"/>
      <c r="B420" s="40"/>
      <c r="C420" s="16"/>
      <c r="D420" s="44"/>
      <c r="E420" s="16"/>
      <c r="F420" s="44"/>
      <c r="G420" s="44"/>
      <c r="H420" s="44"/>
      <c r="I420" s="16"/>
      <c r="J420" s="44"/>
    </row>
    <row r="421" spans="1:10">
      <c r="A421" s="3"/>
      <c r="B421" s="40"/>
      <c r="C421" s="16"/>
      <c r="D421" s="44"/>
      <c r="E421" s="16"/>
      <c r="F421" s="44"/>
      <c r="G421" s="44"/>
      <c r="H421" s="44"/>
      <c r="I421" s="16"/>
      <c r="J421" s="44"/>
    </row>
    <row r="422" spans="1:10">
      <c r="A422" s="3"/>
      <c r="B422" s="40"/>
      <c r="C422" s="16"/>
      <c r="D422" s="44"/>
      <c r="E422" s="16"/>
      <c r="F422" s="44"/>
      <c r="G422" s="44"/>
      <c r="H422" s="44"/>
      <c r="I422" s="16"/>
      <c r="J422" s="44"/>
    </row>
    <row r="423" spans="1:10">
      <c r="A423" s="3"/>
      <c r="B423" s="40"/>
      <c r="C423" s="16"/>
      <c r="D423" s="44"/>
      <c r="E423" s="16"/>
      <c r="F423" s="44"/>
      <c r="G423" s="44"/>
      <c r="H423" s="44"/>
      <c r="I423" s="16"/>
      <c r="J423" s="44"/>
    </row>
    <row r="424" spans="1:10">
      <c r="A424" s="3"/>
      <c r="B424" s="40"/>
      <c r="C424" s="16"/>
      <c r="D424" s="44"/>
      <c r="E424" s="16"/>
      <c r="F424" s="44"/>
      <c r="G424" s="44"/>
      <c r="H424" s="44"/>
      <c r="I424" s="16"/>
      <c r="J424" s="44"/>
    </row>
    <row r="425" spans="1:10">
      <c r="A425" s="3"/>
      <c r="B425" s="40"/>
      <c r="C425" s="16"/>
      <c r="D425" s="44"/>
      <c r="E425" s="16"/>
      <c r="F425" s="44"/>
      <c r="G425" s="44"/>
      <c r="H425" s="44"/>
      <c r="I425" s="16"/>
      <c r="J425" s="44"/>
    </row>
    <row r="426" spans="1:10">
      <c r="A426" s="3"/>
      <c r="B426" s="40"/>
      <c r="C426" s="16"/>
      <c r="D426" s="44"/>
      <c r="E426" s="16"/>
      <c r="F426" s="44"/>
      <c r="G426" s="44"/>
      <c r="H426" s="44"/>
      <c r="I426" s="16"/>
      <c r="J426" s="44"/>
    </row>
    <row r="427" spans="1:10">
      <c r="A427" s="3"/>
      <c r="B427" s="40"/>
      <c r="C427" s="16"/>
      <c r="D427" s="44"/>
      <c r="E427" s="16"/>
      <c r="F427" s="44"/>
      <c r="G427" s="44"/>
      <c r="H427" s="44"/>
      <c r="I427" s="16"/>
      <c r="J427" s="44"/>
    </row>
    <row r="428" spans="1:10">
      <c r="A428" s="3"/>
      <c r="B428" s="40"/>
      <c r="C428" s="16"/>
      <c r="D428" s="44"/>
      <c r="E428" s="16"/>
      <c r="F428" s="44"/>
      <c r="G428" s="44"/>
      <c r="H428" s="44"/>
      <c r="I428" s="16"/>
      <c r="J428" s="44"/>
    </row>
    <row r="429" spans="1:10">
      <c r="A429" s="3"/>
      <c r="B429" s="40"/>
      <c r="C429" s="16"/>
      <c r="D429" s="44"/>
      <c r="E429" s="16"/>
      <c r="F429" s="44"/>
      <c r="G429" s="44"/>
      <c r="H429" s="44"/>
      <c r="I429" s="16"/>
      <c r="J429" s="44"/>
    </row>
    <row r="430" spans="1:10">
      <c r="A430" s="3"/>
      <c r="B430" s="40"/>
      <c r="C430" s="16"/>
      <c r="D430" s="44"/>
      <c r="E430" s="16"/>
      <c r="F430" s="44"/>
      <c r="G430" s="44"/>
      <c r="H430" s="44"/>
      <c r="I430" s="16"/>
      <c r="J430" s="44"/>
    </row>
    <row r="431" spans="1:10">
      <c r="A431" s="3"/>
      <c r="B431" s="40"/>
      <c r="C431" s="16"/>
      <c r="D431" s="44"/>
      <c r="E431" s="16"/>
      <c r="F431" s="44"/>
      <c r="G431" s="44"/>
      <c r="H431" s="44"/>
      <c r="I431" s="16"/>
      <c r="J431" s="44"/>
    </row>
    <row r="432" spans="1:10">
      <c r="A432" s="3"/>
      <c r="B432" s="40"/>
      <c r="C432" s="16"/>
      <c r="D432" s="44"/>
      <c r="E432" s="16"/>
      <c r="F432" s="44"/>
      <c r="G432" s="44"/>
      <c r="H432" s="44"/>
      <c r="I432" s="16"/>
      <c r="J432" s="44"/>
    </row>
    <row r="433" spans="1:10">
      <c r="A433" s="3"/>
      <c r="B433" s="40"/>
      <c r="C433" s="16"/>
      <c r="D433" s="44"/>
      <c r="E433" s="16"/>
      <c r="F433" s="44"/>
      <c r="G433" s="44"/>
      <c r="H433" s="44"/>
      <c r="I433" s="16"/>
      <c r="J433" s="44"/>
    </row>
    <row r="434" spans="1:10">
      <c r="A434" s="3"/>
      <c r="B434" s="40"/>
      <c r="C434" s="16"/>
      <c r="D434" s="44"/>
      <c r="E434" s="16"/>
      <c r="F434" s="44"/>
      <c r="G434" s="44"/>
      <c r="H434" s="44"/>
      <c r="I434" s="16"/>
      <c r="J434" s="44"/>
    </row>
    <row r="435" spans="1:10">
      <c r="A435" s="3"/>
      <c r="B435" s="40"/>
      <c r="C435" s="16"/>
      <c r="D435" s="44"/>
      <c r="E435" s="16"/>
      <c r="F435" s="44"/>
      <c r="G435" s="44"/>
      <c r="H435" s="44"/>
      <c r="I435" s="16"/>
      <c r="J435" s="44"/>
    </row>
    <row r="436" spans="1:10">
      <c r="A436" s="3"/>
      <c r="B436" s="40"/>
      <c r="C436" s="16"/>
      <c r="D436" s="44"/>
      <c r="E436" s="16"/>
      <c r="F436" s="44"/>
      <c r="G436" s="44"/>
      <c r="H436" s="44"/>
      <c r="I436" s="16"/>
      <c r="J436" s="44"/>
    </row>
    <row r="437" spans="1:10">
      <c r="A437" s="3"/>
      <c r="B437" s="40"/>
      <c r="C437" s="16"/>
      <c r="D437" s="44"/>
      <c r="E437" s="16"/>
      <c r="F437" s="44"/>
      <c r="G437" s="44"/>
      <c r="H437" s="44"/>
      <c r="I437" s="16"/>
      <c r="J437" s="44"/>
    </row>
    <row r="438" spans="1:10">
      <c r="A438" s="3"/>
      <c r="B438" s="40"/>
      <c r="C438" s="16"/>
      <c r="D438" s="44"/>
      <c r="E438" s="16"/>
      <c r="F438" s="44"/>
      <c r="G438" s="44"/>
      <c r="H438" s="44"/>
      <c r="I438" s="16"/>
      <c r="J438" s="44"/>
    </row>
    <row r="439" spans="1:10">
      <c r="A439" s="3"/>
      <c r="B439" s="40"/>
      <c r="C439" s="16"/>
      <c r="D439" s="44"/>
      <c r="E439" s="16"/>
      <c r="F439" s="44"/>
      <c r="G439" s="44"/>
      <c r="H439" s="44"/>
      <c r="I439" s="16"/>
      <c r="J439" s="44"/>
    </row>
    <row r="440" spans="1:10">
      <c r="A440" s="3"/>
      <c r="B440" s="40"/>
      <c r="C440" s="16"/>
      <c r="D440" s="44"/>
      <c r="E440" s="16"/>
      <c r="F440" s="44"/>
      <c r="G440" s="44"/>
      <c r="H440" s="44"/>
      <c r="I440" s="16"/>
      <c r="J440" s="44"/>
    </row>
    <row r="441" spans="1:10">
      <c r="A441" s="3"/>
      <c r="B441" s="40"/>
      <c r="C441" s="16"/>
      <c r="D441" s="44"/>
      <c r="E441" s="16"/>
      <c r="F441" s="44"/>
      <c r="G441" s="44"/>
      <c r="H441" s="44"/>
      <c r="I441" s="16"/>
      <c r="J441" s="44"/>
    </row>
    <row r="442" spans="1:10">
      <c r="A442" s="3"/>
      <c r="B442" s="40"/>
      <c r="C442" s="16"/>
      <c r="D442" s="44"/>
      <c r="E442" s="16"/>
      <c r="F442" s="44"/>
      <c r="G442" s="44"/>
      <c r="H442" s="44"/>
      <c r="I442" s="16"/>
      <c r="J442" s="44"/>
    </row>
    <row r="443" spans="1:10">
      <c r="A443" s="3"/>
      <c r="B443" s="40"/>
      <c r="C443" s="16"/>
      <c r="D443" s="44"/>
      <c r="E443" s="16"/>
      <c r="F443" s="44"/>
      <c r="G443" s="44"/>
      <c r="H443" s="44"/>
      <c r="I443" s="16"/>
      <c r="J443" s="44"/>
    </row>
    <row r="444" spans="1:10">
      <c r="A444" s="3"/>
      <c r="B444" s="40"/>
      <c r="C444" s="16"/>
      <c r="D444" s="44"/>
      <c r="E444" s="16"/>
      <c r="F444" s="44"/>
      <c r="G444" s="44"/>
      <c r="H444" s="44"/>
      <c r="I444" s="16"/>
      <c r="J444" s="44"/>
    </row>
    <row r="445" spans="1:10">
      <c r="A445" s="3"/>
      <c r="B445" s="40"/>
      <c r="C445" s="16"/>
      <c r="D445" s="44"/>
      <c r="E445" s="16"/>
      <c r="F445" s="44"/>
      <c r="G445" s="44"/>
      <c r="H445" s="44"/>
      <c r="I445" s="16"/>
      <c r="J445" s="44"/>
    </row>
    <row r="446" spans="1:10">
      <c r="A446" s="3"/>
      <c r="B446" s="40"/>
      <c r="C446" s="16"/>
      <c r="D446" s="44"/>
      <c r="E446" s="16"/>
      <c r="F446" s="44"/>
      <c r="G446" s="44"/>
      <c r="H446" s="44"/>
      <c r="I446" s="16"/>
      <c r="J446" s="44"/>
    </row>
    <row r="447" spans="1:10">
      <c r="A447" s="3"/>
      <c r="B447" s="40"/>
      <c r="C447" s="16"/>
      <c r="D447" s="44"/>
      <c r="E447" s="16"/>
      <c r="F447" s="44"/>
      <c r="G447" s="44"/>
      <c r="H447" s="44"/>
      <c r="I447" s="16"/>
      <c r="J447" s="44"/>
    </row>
    <row r="448" spans="1:10">
      <c r="A448" s="3"/>
      <c r="B448" s="40"/>
      <c r="C448" s="16"/>
      <c r="D448" s="44"/>
      <c r="E448" s="16"/>
      <c r="F448" s="44"/>
      <c r="G448" s="44"/>
      <c r="H448" s="44"/>
      <c r="I448" s="16"/>
      <c r="J448" s="44"/>
    </row>
    <row r="449" spans="1:10">
      <c r="A449" s="3"/>
      <c r="B449" s="40"/>
      <c r="C449" s="16"/>
      <c r="D449" s="44"/>
      <c r="E449" s="16"/>
      <c r="F449" s="44"/>
      <c r="G449" s="44"/>
      <c r="H449" s="44"/>
      <c r="I449" s="16"/>
      <c r="J449" s="44"/>
    </row>
    <row r="450" spans="1:10">
      <c r="A450" s="3"/>
      <c r="B450" s="40"/>
      <c r="C450" s="16"/>
      <c r="D450" s="44"/>
      <c r="E450" s="16"/>
      <c r="F450" s="44"/>
      <c r="G450" s="44"/>
      <c r="H450" s="44"/>
      <c r="I450" s="16"/>
      <c r="J450" s="44"/>
    </row>
    <row r="451" spans="1:10">
      <c r="A451" s="3"/>
      <c r="B451" s="40"/>
      <c r="C451" s="16"/>
      <c r="D451" s="44"/>
      <c r="E451" s="16"/>
      <c r="F451" s="44"/>
      <c r="G451" s="44"/>
      <c r="H451" s="44"/>
      <c r="I451" s="16"/>
      <c r="J451" s="44"/>
    </row>
    <row r="452" spans="1:10">
      <c r="A452" s="3"/>
      <c r="B452" s="40"/>
      <c r="C452" s="16"/>
      <c r="D452" s="44"/>
      <c r="E452" s="16"/>
      <c r="F452" s="44"/>
      <c r="G452" s="44"/>
      <c r="H452" s="44"/>
      <c r="I452" s="16"/>
      <c r="J452" s="44"/>
    </row>
    <row r="453" spans="1:10">
      <c r="A453" s="3"/>
      <c r="B453" s="40"/>
      <c r="C453" s="16"/>
      <c r="D453" s="44"/>
      <c r="E453" s="16"/>
      <c r="F453" s="44"/>
      <c r="G453" s="44"/>
      <c r="H453" s="44"/>
      <c r="I453" s="16"/>
      <c r="J453" s="44"/>
    </row>
    <row r="454" spans="1:10">
      <c r="A454" s="3"/>
      <c r="B454" s="40"/>
      <c r="C454" s="16"/>
      <c r="D454" s="44"/>
      <c r="E454" s="16"/>
      <c r="F454" s="44"/>
      <c r="G454" s="44"/>
      <c r="H454" s="44"/>
      <c r="I454" s="16"/>
      <c r="J454" s="44"/>
    </row>
    <row r="455" spans="1:10">
      <c r="A455" s="3"/>
      <c r="B455" s="40"/>
      <c r="C455" s="16"/>
      <c r="D455" s="44"/>
      <c r="E455" s="16"/>
      <c r="F455" s="44"/>
      <c r="G455" s="44"/>
      <c r="H455" s="44"/>
      <c r="I455" s="16"/>
      <c r="J455" s="44"/>
    </row>
    <row r="456" spans="1:10">
      <c r="A456" s="3"/>
      <c r="B456" s="40"/>
      <c r="C456" s="16"/>
      <c r="D456" s="44"/>
      <c r="E456" s="16"/>
      <c r="F456" s="44"/>
      <c r="G456" s="44"/>
      <c r="H456" s="44"/>
      <c r="I456" s="16"/>
      <c r="J456" s="44"/>
    </row>
    <row r="457" spans="1:10">
      <c r="A457" s="3"/>
      <c r="B457" s="40"/>
      <c r="C457" s="16"/>
      <c r="D457" s="44"/>
      <c r="E457" s="16"/>
      <c r="F457" s="44"/>
      <c r="G457" s="44"/>
      <c r="H457" s="44"/>
      <c r="I457" s="16"/>
      <c r="J457" s="44"/>
    </row>
    <row r="458" spans="1:10">
      <c r="A458" s="3"/>
      <c r="B458" s="40"/>
      <c r="C458" s="16"/>
      <c r="D458" s="44"/>
      <c r="E458" s="16"/>
      <c r="F458" s="44"/>
      <c r="G458" s="44"/>
      <c r="H458" s="44"/>
      <c r="I458" s="16"/>
      <c r="J458" s="44"/>
    </row>
    <row r="459" spans="1:10">
      <c r="A459" s="3"/>
      <c r="B459" s="40"/>
      <c r="C459" s="16"/>
      <c r="D459" s="44"/>
      <c r="E459" s="16"/>
      <c r="F459" s="44"/>
      <c r="G459" s="44"/>
      <c r="H459" s="44"/>
      <c r="I459" s="16"/>
      <c r="J459" s="44"/>
    </row>
    <row r="460" spans="1:10">
      <c r="A460" s="3"/>
      <c r="B460" s="40"/>
      <c r="C460" s="16"/>
      <c r="D460" s="44"/>
      <c r="E460" s="16"/>
      <c r="F460" s="44"/>
      <c r="G460" s="44"/>
      <c r="H460" s="44"/>
      <c r="I460" s="16"/>
      <c r="J460" s="44"/>
    </row>
    <row r="461" spans="1:10">
      <c r="A461" s="3"/>
      <c r="B461" s="40"/>
      <c r="C461" s="16"/>
      <c r="D461" s="44"/>
      <c r="E461" s="16"/>
      <c r="F461" s="44"/>
      <c r="G461" s="44"/>
      <c r="H461" s="44"/>
      <c r="I461" s="16"/>
      <c r="J461" s="44"/>
    </row>
    <row r="462" spans="1:10">
      <c r="A462" s="3"/>
      <c r="B462" s="40"/>
      <c r="C462" s="16"/>
      <c r="D462" s="44"/>
      <c r="E462" s="16"/>
      <c r="F462" s="44"/>
      <c r="G462" s="44"/>
      <c r="H462" s="44"/>
      <c r="I462" s="16"/>
      <c r="J462" s="44"/>
    </row>
    <row r="463" spans="1:10">
      <c r="A463" s="3"/>
      <c r="B463" s="40"/>
      <c r="C463" s="16"/>
      <c r="D463" s="44"/>
      <c r="E463" s="16"/>
      <c r="F463" s="44"/>
      <c r="G463" s="44"/>
      <c r="H463" s="44"/>
      <c r="I463" s="16"/>
      <c r="J463" s="44"/>
    </row>
    <row r="464" spans="1:10">
      <c r="A464" s="3"/>
      <c r="B464" s="40"/>
      <c r="C464" s="16"/>
      <c r="D464" s="44"/>
      <c r="E464" s="16"/>
      <c r="F464" s="44"/>
      <c r="G464" s="44"/>
      <c r="H464" s="44"/>
      <c r="I464" s="16"/>
      <c r="J464" s="44"/>
    </row>
    <row r="465" spans="1:10">
      <c r="A465" s="3"/>
      <c r="B465" s="40"/>
      <c r="C465" s="16"/>
      <c r="D465" s="44"/>
      <c r="E465" s="16"/>
      <c r="F465" s="44"/>
      <c r="G465" s="44"/>
      <c r="H465" s="44"/>
      <c r="I465" s="16"/>
      <c r="J465" s="44"/>
    </row>
    <row r="466" spans="1:10">
      <c r="A466" s="3"/>
      <c r="B466" s="40"/>
      <c r="C466" s="16"/>
      <c r="D466" s="44"/>
      <c r="E466" s="16"/>
      <c r="F466" s="44"/>
      <c r="G466" s="44"/>
      <c r="H466" s="44"/>
      <c r="I466" s="16"/>
      <c r="J466" s="44"/>
    </row>
    <row r="467" spans="1:10">
      <c r="A467" s="3"/>
      <c r="B467" s="40"/>
      <c r="C467" s="16"/>
      <c r="D467" s="44"/>
      <c r="E467" s="16"/>
      <c r="F467" s="44"/>
      <c r="G467" s="44"/>
      <c r="H467" s="44"/>
      <c r="I467" s="16"/>
      <c r="J467" s="44"/>
    </row>
    <row r="468" spans="1:10">
      <c r="A468" s="3"/>
      <c r="B468" s="40"/>
      <c r="C468" s="16"/>
      <c r="D468" s="44"/>
      <c r="E468" s="16"/>
      <c r="F468" s="44"/>
      <c r="G468" s="44"/>
      <c r="H468" s="44"/>
      <c r="I468" s="16"/>
      <c r="J468" s="44"/>
    </row>
    <row r="469" spans="1:10">
      <c r="A469" s="3"/>
      <c r="B469" s="40"/>
      <c r="C469" s="16"/>
      <c r="D469" s="44"/>
      <c r="E469" s="16"/>
      <c r="F469" s="44"/>
      <c r="G469" s="44"/>
      <c r="H469" s="44"/>
      <c r="I469" s="16"/>
      <c r="J469" s="44"/>
    </row>
    <row r="470" spans="1:10">
      <c r="A470" s="3"/>
      <c r="B470" s="40"/>
      <c r="C470" s="16"/>
      <c r="D470" s="44"/>
      <c r="E470" s="16"/>
      <c r="F470" s="44"/>
      <c r="G470" s="44"/>
      <c r="H470" s="44"/>
      <c r="I470" s="16"/>
      <c r="J470" s="44"/>
    </row>
    <row r="471" spans="1:10">
      <c r="A471" s="3"/>
      <c r="B471" s="40"/>
      <c r="C471" s="16"/>
      <c r="D471" s="44"/>
      <c r="E471" s="16"/>
      <c r="F471" s="44"/>
      <c r="G471" s="44"/>
      <c r="H471" s="44"/>
      <c r="I471" s="16"/>
      <c r="J471" s="44"/>
    </row>
    <row r="472" spans="1:10">
      <c r="A472" s="3"/>
      <c r="B472" s="40"/>
      <c r="C472" s="16"/>
      <c r="D472" s="44"/>
      <c r="E472" s="16"/>
      <c r="F472" s="44"/>
      <c r="G472" s="44"/>
      <c r="H472" s="44"/>
      <c r="I472" s="16"/>
      <c r="J472" s="44"/>
    </row>
    <row r="473" spans="1:10">
      <c r="A473" s="3"/>
      <c r="B473" s="40"/>
      <c r="C473" s="16"/>
      <c r="D473" s="44"/>
      <c r="E473" s="16"/>
      <c r="F473" s="44"/>
      <c r="G473" s="44"/>
      <c r="H473" s="44"/>
      <c r="I473" s="16"/>
      <c r="J473" s="44"/>
    </row>
    <row r="474" spans="1:10">
      <c r="A474" s="3"/>
      <c r="B474" s="40"/>
      <c r="C474" s="16"/>
      <c r="D474" s="44"/>
      <c r="E474" s="16"/>
      <c r="F474" s="44"/>
      <c r="G474" s="44"/>
      <c r="H474" s="44"/>
      <c r="I474" s="16"/>
      <c r="J474" s="44"/>
    </row>
    <row r="475" spans="1:10">
      <c r="A475" s="3"/>
      <c r="B475" s="40"/>
      <c r="C475" s="16"/>
      <c r="D475" s="44"/>
      <c r="E475" s="16"/>
      <c r="F475" s="44"/>
      <c r="G475" s="44"/>
      <c r="H475" s="44"/>
      <c r="I475" s="16"/>
      <c r="J475" s="44"/>
    </row>
    <row r="476" spans="1:10">
      <c r="A476" s="3"/>
      <c r="B476" s="40"/>
      <c r="C476" s="16"/>
      <c r="D476" s="44"/>
      <c r="E476" s="16"/>
      <c r="F476" s="44"/>
      <c r="G476" s="44"/>
      <c r="H476" s="44"/>
      <c r="I476" s="16"/>
      <c r="J476" s="44"/>
    </row>
    <row r="477" spans="1:10">
      <c r="A477" s="3"/>
      <c r="B477" s="40"/>
      <c r="C477" s="16"/>
      <c r="D477" s="44"/>
      <c r="E477" s="16"/>
      <c r="F477" s="44"/>
      <c r="G477" s="44"/>
      <c r="H477" s="44"/>
      <c r="I477" s="16"/>
      <c r="J477" s="44"/>
    </row>
    <row r="478" spans="1:10">
      <c r="A478" s="3"/>
      <c r="B478" s="40"/>
      <c r="C478" s="16"/>
      <c r="D478" s="44"/>
      <c r="E478" s="16"/>
      <c r="F478" s="44"/>
      <c r="G478" s="44"/>
      <c r="H478" s="44"/>
      <c r="I478" s="16"/>
      <c r="J478" s="44"/>
    </row>
    <row r="479" spans="1:10">
      <c r="A479" s="3"/>
      <c r="B479" s="40"/>
      <c r="C479" s="16"/>
      <c r="D479" s="44"/>
      <c r="E479" s="16"/>
      <c r="F479" s="44"/>
      <c r="G479" s="44"/>
      <c r="H479" s="44"/>
      <c r="I479" s="16"/>
      <c r="J479" s="44"/>
    </row>
    <row r="480" spans="1:10">
      <c r="A480" s="3"/>
      <c r="B480" s="40"/>
      <c r="C480" s="16"/>
      <c r="D480" s="44"/>
      <c r="E480" s="16"/>
      <c r="F480" s="44"/>
      <c r="G480" s="44"/>
      <c r="H480" s="44"/>
      <c r="I480" s="16"/>
      <c r="J480" s="44"/>
    </row>
    <row r="481" spans="1:10">
      <c r="A481" s="3"/>
      <c r="B481" s="40"/>
      <c r="C481" s="16"/>
      <c r="D481" s="44"/>
      <c r="E481" s="16"/>
      <c r="F481" s="44"/>
      <c r="G481" s="44"/>
      <c r="H481" s="44"/>
      <c r="I481" s="16"/>
      <c r="J481" s="44"/>
    </row>
    <row r="482" spans="1:10">
      <c r="A482" s="3"/>
      <c r="B482" s="40"/>
      <c r="C482" s="16"/>
      <c r="D482" s="44"/>
      <c r="E482" s="16"/>
      <c r="F482" s="44"/>
      <c r="G482" s="44"/>
      <c r="H482" s="44"/>
      <c r="I482" s="16"/>
      <c r="J482" s="44"/>
    </row>
    <row r="483" spans="1:10">
      <c r="A483" s="3"/>
      <c r="B483" s="40"/>
      <c r="C483" s="16"/>
      <c r="D483" s="44"/>
      <c r="E483" s="16"/>
      <c r="F483" s="44"/>
      <c r="G483" s="44"/>
      <c r="H483" s="44"/>
      <c r="I483" s="16"/>
      <c r="J483" s="44"/>
    </row>
    <row r="484" spans="1:10">
      <c r="A484" s="3"/>
      <c r="B484" s="40"/>
      <c r="C484" s="16"/>
      <c r="D484" s="44"/>
      <c r="E484" s="16"/>
      <c r="F484" s="44"/>
      <c r="G484" s="44"/>
      <c r="H484" s="44"/>
      <c r="I484" s="16"/>
      <c r="J484" s="44"/>
    </row>
    <row r="485" spans="1:10">
      <c r="A485" s="3"/>
      <c r="B485" s="40"/>
      <c r="C485" s="16"/>
      <c r="D485" s="44"/>
      <c r="E485" s="16"/>
      <c r="F485" s="44"/>
      <c r="G485" s="44"/>
      <c r="H485" s="44"/>
      <c r="I485" s="16"/>
      <c r="J485" s="44"/>
    </row>
    <row r="486" spans="1:10">
      <c r="A486" s="3"/>
      <c r="B486" s="40"/>
      <c r="C486" s="16"/>
      <c r="D486" s="44"/>
      <c r="E486" s="16"/>
      <c r="F486" s="44"/>
      <c r="G486" s="44"/>
      <c r="H486" s="44"/>
      <c r="I486" s="16"/>
      <c r="J486" s="44"/>
    </row>
    <row r="487" spans="1:10">
      <c r="A487" s="3"/>
      <c r="B487" s="40"/>
      <c r="C487" s="16"/>
      <c r="D487" s="44"/>
      <c r="E487" s="16"/>
      <c r="F487" s="44"/>
      <c r="G487" s="44"/>
      <c r="H487" s="44"/>
      <c r="I487" s="16"/>
      <c r="J487" s="44"/>
    </row>
    <row r="488" spans="1:10">
      <c r="A488" s="3"/>
      <c r="B488" s="40"/>
      <c r="C488" s="16"/>
      <c r="D488" s="44"/>
      <c r="E488" s="16"/>
      <c r="F488" s="44"/>
      <c r="G488" s="44"/>
      <c r="H488" s="44"/>
      <c r="I488" s="16"/>
      <c r="J488" s="44"/>
    </row>
    <row r="489" spans="1:10">
      <c r="A489" s="3"/>
      <c r="B489" s="40"/>
      <c r="C489" s="16"/>
      <c r="D489" s="44"/>
      <c r="E489" s="16"/>
      <c r="F489" s="44"/>
      <c r="G489" s="44"/>
      <c r="H489" s="44"/>
      <c r="I489" s="16"/>
      <c r="J489" s="44"/>
    </row>
    <row r="490" spans="1:10">
      <c r="A490" s="3"/>
      <c r="B490" s="40"/>
      <c r="C490" s="16"/>
      <c r="D490" s="44"/>
      <c r="E490" s="16"/>
      <c r="F490" s="44"/>
      <c r="G490" s="44"/>
      <c r="H490" s="44"/>
      <c r="I490" s="16"/>
      <c r="J490" s="44"/>
    </row>
    <row r="491" spans="1:10">
      <c r="A491" s="3"/>
      <c r="B491" s="40"/>
      <c r="C491" s="16"/>
      <c r="D491" s="44"/>
      <c r="E491" s="16"/>
      <c r="F491" s="44"/>
      <c r="G491" s="44"/>
      <c r="H491" s="44"/>
      <c r="I491" s="16"/>
      <c r="J491" s="44"/>
    </row>
    <row r="492" spans="1:10">
      <c r="A492" s="3"/>
      <c r="B492" s="40"/>
      <c r="C492" s="16"/>
      <c r="D492" s="44"/>
      <c r="E492" s="16"/>
      <c r="F492" s="44"/>
      <c r="G492" s="44"/>
      <c r="H492" s="44"/>
      <c r="I492" s="16"/>
      <c r="J492" s="44"/>
    </row>
    <row r="493" spans="1:10">
      <c r="A493" s="3"/>
      <c r="B493" s="40"/>
      <c r="C493" s="16"/>
      <c r="D493" s="44"/>
      <c r="E493" s="16"/>
      <c r="F493" s="44"/>
      <c r="G493" s="44"/>
      <c r="H493" s="44"/>
      <c r="I493" s="16"/>
      <c r="J493" s="44"/>
    </row>
    <row r="494" spans="1:10">
      <c r="A494" s="3"/>
      <c r="B494" s="40"/>
      <c r="C494" s="16"/>
      <c r="D494" s="44"/>
      <c r="E494" s="16"/>
      <c r="F494" s="44"/>
      <c r="G494" s="44"/>
      <c r="H494" s="44"/>
      <c r="I494" s="16"/>
      <c r="J494" s="44"/>
    </row>
    <row r="495" spans="1:10">
      <c r="A495" s="3"/>
      <c r="B495" s="40"/>
      <c r="C495" s="16"/>
      <c r="D495" s="44"/>
      <c r="E495" s="16"/>
      <c r="F495" s="44"/>
      <c r="G495" s="44"/>
      <c r="H495" s="44"/>
      <c r="I495" s="16"/>
      <c r="J495" s="44"/>
    </row>
    <row r="496" spans="1:10">
      <c r="A496" s="3"/>
      <c r="B496" s="40"/>
      <c r="C496" s="16"/>
      <c r="D496" s="44"/>
      <c r="E496" s="16"/>
      <c r="F496" s="44"/>
      <c r="G496" s="44"/>
      <c r="H496" s="44"/>
      <c r="I496" s="16"/>
      <c r="J496" s="44"/>
    </row>
    <row r="497" spans="1:10">
      <c r="A497" s="3"/>
      <c r="B497" s="40"/>
      <c r="C497" s="16"/>
      <c r="D497" s="44"/>
      <c r="E497" s="16"/>
      <c r="F497" s="44"/>
      <c r="G497" s="44"/>
      <c r="H497" s="44"/>
      <c r="I497" s="16"/>
      <c r="J497" s="44"/>
    </row>
    <row r="498" spans="1:10">
      <c r="A498" s="3"/>
      <c r="B498" s="40"/>
      <c r="C498" s="16"/>
      <c r="D498" s="44"/>
      <c r="E498" s="16"/>
      <c r="F498" s="44"/>
      <c r="G498" s="44"/>
      <c r="H498" s="44"/>
      <c r="I498" s="16"/>
      <c r="J498" s="44"/>
    </row>
    <row r="499" spans="1:10">
      <c r="A499" s="3"/>
      <c r="B499" s="40"/>
      <c r="C499" s="16"/>
      <c r="D499" s="44"/>
      <c r="E499" s="16"/>
      <c r="F499" s="44"/>
      <c r="G499" s="44"/>
      <c r="H499" s="44"/>
      <c r="I499" s="16"/>
      <c r="J499" s="44"/>
    </row>
    <row r="500" spans="1:10">
      <c r="A500" s="3"/>
      <c r="B500" s="40"/>
      <c r="C500" s="16"/>
      <c r="D500" s="44"/>
      <c r="E500" s="16"/>
      <c r="F500" s="44"/>
      <c r="G500" s="44"/>
      <c r="H500" s="44"/>
      <c r="I500" s="16"/>
      <c r="J500" s="44"/>
    </row>
    <row r="501" spans="1:10">
      <c r="A501" s="3"/>
      <c r="B501" s="40"/>
      <c r="C501" s="16"/>
      <c r="D501" s="44"/>
      <c r="E501" s="16"/>
      <c r="F501" s="44"/>
      <c r="G501" s="44"/>
      <c r="H501" s="44"/>
      <c r="I501" s="16"/>
      <c r="J501" s="44"/>
    </row>
    <row r="502" spans="1:10">
      <c r="A502" s="3"/>
      <c r="B502" s="40"/>
      <c r="C502" s="16"/>
      <c r="D502" s="44"/>
      <c r="E502" s="16"/>
      <c r="F502" s="44"/>
      <c r="G502" s="44"/>
      <c r="H502" s="44"/>
      <c r="I502" s="16"/>
      <c r="J502" s="44"/>
    </row>
    <row r="503" spans="1:10">
      <c r="A503" s="3"/>
      <c r="B503" s="40"/>
      <c r="C503" s="16"/>
      <c r="D503" s="44"/>
      <c r="E503" s="16"/>
      <c r="F503" s="44"/>
      <c r="G503" s="44"/>
      <c r="H503" s="44"/>
      <c r="I503" s="16"/>
      <c r="J503" s="44"/>
    </row>
    <row r="504" spans="1:10">
      <c r="A504" s="3"/>
      <c r="B504" s="40"/>
      <c r="C504" s="16"/>
      <c r="D504" s="44"/>
      <c r="E504" s="16"/>
      <c r="F504" s="44"/>
      <c r="G504" s="44"/>
      <c r="H504" s="44"/>
      <c r="I504" s="16"/>
      <c r="J504" s="44"/>
    </row>
    <row r="505" spans="1:10">
      <c r="A505" s="3"/>
      <c r="B505" s="40"/>
      <c r="C505" s="16"/>
      <c r="D505" s="44"/>
      <c r="E505" s="16"/>
      <c r="F505" s="44"/>
      <c r="G505" s="44"/>
      <c r="H505" s="44"/>
      <c r="I505" s="16"/>
      <c r="J505" s="44"/>
    </row>
    <row r="506" spans="1:10">
      <c r="A506" s="3"/>
      <c r="B506" s="40"/>
      <c r="C506" s="16"/>
      <c r="D506" s="44"/>
      <c r="E506" s="16"/>
      <c r="F506" s="44"/>
      <c r="G506" s="44"/>
      <c r="H506" s="44"/>
      <c r="I506" s="16"/>
      <c r="J506" s="44"/>
    </row>
    <row r="507" spans="1:10">
      <c r="A507" s="3"/>
      <c r="B507" s="40"/>
      <c r="C507" s="16"/>
      <c r="D507" s="44"/>
      <c r="E507" s="16"/>
      <c r="F507" s="44"/>
      <c r="G507" s="44"/>
      <c r="H507" s="44"/>
      <c r="I507" s="16"/>
      <c r="J507" s="44"/>
    </row>
    <row r="508" spans="1:10">
      <c r="A508" s="3"/>
      <c r="B508" s="40"/>
      <c r="C508" s="16"/>
      <c r="D508" s="44"/>
      <c r="E508" s="16"/>
      <c r="F508" s="44"/>
      <c r="G508" s="44"/>
      <c r="H508" s="44"/>
      <c r="I508" s="16"/>
      <c r="J508" s="44"/>
    </row>
    <row r="509" spans="1:10">
      <c r="A509" s="3"/>
      <c r="B509" s="40"/>
      <c r="C509" s="16"/>
      <c r="D509" s="44"/>
      <c r="E509" s="16"/>
      <c r="F509" s="44"/>
      <c r="G509" s="44"/>
      <c r="H509" s="44"/>
      <c r="I509" s="16"/>
      <c r="J509" s="44"/>
    </row>
    <row r="510" spans="1:10">
      <c r="A510" s="3"/>
      <c r="B510" s="40"/>
      <c r="C510" s="16"/>
      <c r="D510" s="44"/>
      <c r="E510" s="16"/>
      <c r="F510" s="44"/>
      <c r="G510" s="44"/>
      <c r="H510" s="44"/>
      <c r="I510" s="16"/>
      <c r="J510" s="44"/>
    </row>
    <row r="511" spans="1:10">
      <c r="A511" s="3"/>
      <c r="B511" s="40"/>
      <c r="C511" s="16"/>
      <c r="D511" s="44"/>
      <c r="E511" s="16"/>
      <c r="F511" s="44"/>
      <c r="G511" s="44"/>
      <c r="H511" s="44"/>
      <c r="I511" s="16"/>
      <c r="J511" s="44"/>
    </row>
    <row r="512" spans="1:10">
      <c r="A512" s="3"/>
      <c r="B512" s="40"/>
      <c r="C512" s="16"/>
      <c r="D512" s="44"/>
      <c r="E512" s="16"/>
      <c r="F512" s="44"/>
      <c r="G512" s="44"/>
      <c r="H512" s="44"/>
      <c r="I512" s="16"/>
      <c r="J512" s="44"/>
    </row>
    <row r="513" spans="1:10">
      <c r="A513" s="3"/>
      <c r="B513" s="40"/>
      <c r="C513" s="16"/>
      <c r="D513" s="44"/>
      <c r="E513" s="16"/>
      <c r="F513" s="44"/>
      <c r="G513" s="44"/>
      <c r="H513" s="44"/>
      <c r="I513" s="16"/>
      <c r="J513" s="44"/>
    </row>
    <row r="514" spans="1:10">
      <c r="A514" s="3"/>
      <c r="B514" s="40"/>
      <c r="C514" s="16"/>
      <c r="D514" s="44"/>
      <c r="E514" s="16"/>
      <c r="F514" s="44"/>
      <c r="G514" s="44"/>
      <c r="H514" s="44"/>
      <c r="I514" s="16"/>
      <c r="J514" s="44"/>
    </row>
    <row r="515" spans="1:10">
      <c r="A515" s="3"/>
      <c r="B515" s="40"/>
      <c r="C515" s="16"/>
      <c r="D515" s="44"/>
      <c r="E515" s="16"/>
      <c r="F515" s="44"/>
      <c r="G515" s="44"/>
      <c r="H515" s="44"/>
      <c r="I515" s="16"/>
      <c r="J515" s="44"/>
    </row>
    <row r="516" spans="1:10">
      <c r="A516" s="3"/>
      <c r="B516" s="40"/>
      <c r="C516" s="16"/>
      <c r="D516" s="44"/>
      <c r="E516" s="16"/>
      <c r="F516" s="44"/>
      <c r="G516" s="44"/>
      <c r="H516" s="44"/>
      <c r="I516" s="16"/>
      <c r="J516" s="44"/>
    </row>
    <row r="517" spans="1:10">
      <c r="A517" s="3"/>
      <c r="B517" s="40"/>
      <c r="C517" s="16"/>
      <c r="D517" s="44"/>
      <c r="E517" s="16"/>
      <c r="F517" s="44"/>
      <c r="G517" s="44"/>
      <c r="H517" s="44"/>
      <c r="I517" s="16"/>
      <c r="J517" s="44"/>
    </row>
    <row r="518" spans="1:10">
      <c r="A518" s="3"/>
      <c r="B518" s="40"/>
      <c r="C518" s="16"/>
      <c r="D518" s="44"/>
      <c r="E518" s="16"/>
      <c r="F518" s="44"/>
      <c r="G518" s="44"/>
      <c r="H518" s="44"/>
      <c r="I518" s="16"/>
      <c r="J518" s="44"/>
    </row>
    <row r="519" spans="1:10">
      <c r="A519" s="3"/>
      <c r="B519" s="40"/>
      <c r="C519" s="16"/>
      <c r="D519" s="44"/>
      <c r="E519" s="16"/>
      <c r="F519" s="44"/>
      <c r="G519" s="44"/>
      <c r="H519" s="44"/>
      <c r="I519" s="16"/>
      <c r="J519" s="44"/>
    </row>
    <row r="520" spans="1:10">
      <c r="A520" s="3"/>
      <c r="B520" s="40"/>
      <c r="C520" s="16"/>
      <c r="D520" s="44"/>
      <c r="E520" s="16"/>
      <c r="F520" s="44"/>
      <c r="G520" s="44"/>
      <c r="H520" s="44"/>
      <c r="I520" s="16"/>
      <c r="J520" s="44"/>
    </row>
    <row r="521" spans="1:10">
      <c r="A521" s="3"/>
      <c r="B521" s="40"/>
      <c r="C521" s="16"/>
      <c r="D521" s="44"/>
      <c r="E521" s="16"/>
      <c r="F521" s="44"/>
      <c r="G521" s="44"/>
      <c r="H521" s="44"/>
      <c r="I521" s="16"/>
      <c r="J521" s="44"/>
    </row>
    <row r="522" spans="1:10">
      <c r="A522" s="3"/>
      <c r="B522" s="40"/>
      <c r="C522" s="16"/>
      <c r="D522" s="44"/>
      <c r="E522" s="16"/>
      <c r="F522" s="44"/>
      <c r="G522" s="44"/>
      <c r="H522" s="44"/>
      <c r="I522" s="16"/>
      <c r="J522" s="44"/>
    </row>
    <row r="523" spans="1:10">
      <c r="A523" s="3"/>
      <c r="B523" s="40"/>
      <c r="C523" s="16"/>
      <c r="D523" s="44"/>
      <c r="E523" s="16"/>
      <c r="F523" s="44"/>
      <c r="G523" s="44"/>
      <c r="H523" s="44"/>
      <c r="I523" s="16"/>
      <c r="J523" s="44"/>
    </row>
    <row r="524" spans="1:10">
      <c r="A524" s="3"/>
      <c r="B524" s="40"/>
      <c r="C524" s="16"/>
      <c r="D524" s="44"/>
      <c r="E524" s="16"/>
      <c r="F524" s="44"/>
      <c r="G524" s="44"/>
      <c r="H524" s="44"/>
      <c r="I524" s="16"/>
      <c r="J524" s="44"/>
    </row>
    <row r="525" spans="1:10">
      <c r="A525" s="3"/>
      <c r="B525" s="40"/>
      <c r="C525" s="16"/>
      <c r="D525" s="44"/>
      <c r="E525" s="16"/>
      <c r="F525" s="44"/>
      <c r="G525" s="44"/>
      <c r="H525" s="44"/>
      <c r="I525" s="16"/>
      <c r="J525" s="44"/>
    </row>
    <row r="526" spans="1:10">
      <c r="A526" s="3"/>
      <c r="B526" s="40"/>
      <c r="C526" s="16"/>
      <c r="D526" s="44"/>
      <c r="E526" s="16"/>
      <c r="F526" s="44"/>
      <c r="G526" s="44"/>
      <c r="H526" s="44"/>
      <c r="I526" s="16"/>
      <c r="J526" s="44"/>
    </row>
    <row r="527" spans="1:10">
      <c r="A527" s="3"/>
      <c r="B527" s="40"/>
      <c r="C527" s="16"/>
      <c r="D527" s="44"/>
      <c r="E527" s="16"/>
      <c r="F527" s="44"/>
      <c r="G527" s="44"/>
      <c r="H527" s="44"/>
      <c r="I527" s="16"/>
      <c r="J527" s="44"/>
    </row>
    <row r="528" spans="1:10">
      <c r="A528" s="3"/>
      <c r="B528" s="40"/>
      <c r="C528" s="16"/>
      <c r="D528" s="44"/>
      <c r="E528" s="16"/>
      <c r="F528" s="44"/>
      <c r="G528" s="44"/>
      <c r="H528" s="44"/>
      <c r="I528" s="16"/>
      <c r="J528" s="44"/>
    </row>
    <row r="529" spans="1:10">
      <c r="A529" s="3"/>
      <c r="B529" s="40"/>
      <c r="C529" s="16"/>
      <c r="D529" s="44"/>
      <c r="E529" s="16"/>
      <c r="F529" s="44"/>
      <c r="G529" s="44"/>
      <c r="H529" s="44"/>
      <c r="I529" s="16"/>
      <c r="J529" s="44"/>
    </row>
    <row r="530" spans="1:10">
      <c r="A530" s="3"/>
      <c r="B530" s="40"/>
      <c r="C530" s="16"/>
      <c r="D530" s="44"/>
      <c r="E530" s="16"/>
      <c r="F530" s="44"/>
      <c r="G530" s="44"/>
      <c r="H530" s="44"/>
      <c r="I530" s="16"/>
      <c r="J530" s="44"/>
    </row>
    <row r="531" spans="1:10">
      <c r="A531" s="3"/>
      <c r="B531" s="40"/>
      <c r="C531" s="16"/>
      <c r="D531" s="44"/>
      <c r="E531" s="16"/>
      <c r="F531" s="44"/>
      <c r="G531" s="44"/>
      <c r="H531" s="44"/>
      <c r="I531" s="16"/>
      <c r="J531" s="44"/>
    </row>
    <row r="532" spans="1:10">
      <c r="A532" s="3"/>
      <c r="B532" s="40"/>
      <c r="C532" s="16"/>
      <c r="D532" s="44"/>
      <c r="E532" s="16"/>
      <c r="F532" s="44"/>
      <c r="G532" s="44"/>
      <c r="H532" s="44"/>
      <c r="I532" s="16"/>
      <c r="J532" s="44"/>
    </row>
    <row r="533" spans="1:10">
      <c r="A533" s="3"/>
      <c r="B533" s="40"/>
      <c r="C533" s="16"/>
      <c r="D533" s="44"/>
      <c r="E533" s="16"/>
      <c r="F533" s="44"/>
      <c r="G533" s="44"/>
      <c r="H533" s="44"/>
      <c r="I533" s="16"/>
      <c r="J533" s="44"/>
    </row>
    <row r="534" spans="1:10">
      <c r="A534" s="3"/>
      <c r="B534" s="40"/>
      <c r="C534" s="16"/>
      <c r="D534" s="44"/>
      <c r="E534" s="16"/>
      <c r="F534" s="44"/>
      <c r="G534" s="44"/>
      <c r="H534" s="44"/>
      <c r="I534" s="16"/>
      <c r="J534" s="44"/>
    </row>
    <row r="535" spans="1:10">
      <c r="A535" s="3"/>
      <c r="B535" s="40"/>
      <c r="C535" s="16"/>
      <c r="D535" s="44"/>
      <c r="E535" s="16"/>
      <c r="F535" s="44"/>
      <c r="G535" s="44"/>
      <c r="H535" s="44"/>
      <c r="I535" s="16"/>
      <c r="J535" s="44"/>
    </row>
    <row r="536" spans="1:10">
      <c r="A536" s="3"/>
      <c r="B536" s="40"/>
      <c r="C536" s="16"/>
      <c r="D536" s="44"/>
      <c r="E536" s="16"/>
      <c r="F536" s="44"/>
      <c r="G536" s="44"/>
      <c r="H536" s="44"/>
      <c r="I536" s="16"/>
      <c r="J536" s="44"/>
    </row>
    <row r="537" spans="1:10">
      <c r="A537" s="3"/>
      <c r="B537" s="40"/>
      <c r="C537" s="16"/>
      <c r="D537" s="44"/>
      <c r="E537" s="16"/>
      <c r="F537" s="44"/>
      <c r="G537" s="44"/>
      <c r="H537" s="44"/>
      <c r="I537" s="16"/>
      <c r="J537" s="44"/>
    </row>
    <row r="538" spans="1:10">
      <c r="A538" s="3"/>
      <c r="B538" s="40"/>
      <c r="C538" s="16"/>
      <c r="D538" s="44"/>
      <c r="E538" s="16"/>
      <c r="F538" s="44"/>
      <c r="G538" s="44"/>
      <c r="H538" s="44"/>
      <c r="I538" s="16"/>
      <c r="J538" s="44"/>
    </row>
    <row r="539" spans="1:10">
      <c r="A539" s="3"/>
      <c r="B539" s="40"/>
      <c r="C539" s="16"/>
      <c r="D539" s="44"/>
      <c r="E539" s="16"/>
      <c r="F539" s="44"/>
      <c r="G539" s="44"/>
      <c r="H539" s="44"/>
      <c r="I539" s="16"/>
      <c r="J539" s="44"/>
    </row>
    <row r="540" spans="1:10">
      <c r="A540" s="3"/>
      <c r="B540" s="40"/>
      <c r="C540" s="16"/>
      <c r="D540" s="44"/>
      <c r="E540" s="16"/>
      <c r="F540" s="44"/>
      <c r="G540" s="44"/>
      <c r="H540" s="44"/>
      <c r="I540" s="16"/>
      <c r="J540" s="44"/>
    </row>
    <row r="541" spans="1:10">
      <c r="A541" s="3"/>
      <c r="B541" s="40"/>
      <c r="C541" s="16"/>
      <c r="D541" s="44"/>
      <c r="E541" s="16"/>
      <c r="F541" s="44"/>
      <c r="G541" s="44"/>
      <c r="H541" s="44"/>
      <c r="I541" s="16"/>
      <c r="J541" s="44"/>
    </row>
    <row r="542" spans="1:10">
      <c r="A542" s="3"/>
      <c r="B542" s="40"/>
      <c r="C542" s="16"/>
      <c r="D542" s="44"/>
      <c r="E542" s="16"/>
      <c r="F542" s="44"/>
      <c r="G542" s="44"/>
      <c r="H542" s="44"/>
      <c r="I542" s="16"/>
      <c r="J542" s="44"/>
    </row>
    <row r="543" spans="1:10">
      <c r="A543" s="3"/>
      <c r="B543" s="40"/>
      <c r="C543" s="16"/>
      <c r="D543" s="44"/>
      <c r="E543" s="16"/>
      <c r="F543" s="44"/>
      <c r="G543" s="44"/>
      <c r="H543" s="44"/>
      <c r="I543" s="16"/>
      <c r="J543" s="44"/>
    </row>
    <row r="544" spans="1:10">
      <c r="A544" s="3"/>
      <c r="B544" s="40"/>
      <c r="C544" s="16"/>
      <c r="D544" s="44"/>
      <c r="E544" s="16"/>
      <c r="F544" s="44"/>
      <c r="G544" s="44"/>
      <c r="H544" s="44"/>
      <c r="I544" s="16"/>
      <c r="J544" s="44"/>
    </row>
    <row r="545" spans="1:10">
      <c r="A545" s="3"/>
      <c r="B545" s="40"/>
      <c r="C545" s="16"/>
      <c r="D545" s="44"/>
      <c r="E545" s="16"/>
      <c r="F545" s="44"/>
      <c r="G545" s="44"/>
      <c r="H545" s="44"/>
      <c r="I545" s="16"/>
      <c r="J545" s="44"/>
    </row>
    <row r="546" spans="1:10">
      <c r="A546" s="3"/>
      <c r="B546" s="40"/>
      <c r="C546" s="16"/>
      <c r="D546" s="44"/>
      <c r="E546" s="16"/>
      <c r="F546" s="44"/>
      <c r="G546" s="44"/>
      <c r="H546" s="44"/>
      <c r="I546" s="16"/>
      <c r="J546" s="44"/>
    </row>
    <row r="547" spans="1:10">
      <c r="A547" s="3"/>
      <c r="B547" s="40"/>
      <c r="C547" s="16"/>
      <c r="D547" s="44"/>
      <c r="E547" s="16"/>
      <c r="F547" s="44"/>
      <c r="G547" s="44"/>
      <c r="H547" s="44"/>
      <c r="I547" s="16"/>
      <c r="J547" s="44"/>
    </row>
    <row r="548" spans="1:10">
      <c r="A548" s="3"/>
      <c r="B548" s="40"/>
      <c r="C548" s="16"/>
      <c r="D548" s="44"/>
      <c r="E548" s="16"/>
      <c r="F548" s="44"/>
      <c r="G548" s="44"/>
      <c r="H548" s="44"/>
      <c r="I548" s="16"/>
      <c r="J548" s="44"/>
    </row>
    <row r="549" spans="1:10">
      <c r="A549" s="3"/>
      <c r="B549" s="40"/>
      <c r="C549" s="16"/>
      <c r="D549" s="44"/>
      <c r="E549" s="16"/>
      <c r="F549" s="44"/>
      <c r="G549" s="44"/>
      <c r="H549" s="44"/>
      <c r="I549" s="16"/>
      <c r="J549" s="44"/>
    </row>
    <row r="550" spans="1:10">
      <c r="A550" s="3"/>
      <c r="B550" s="40"/>
      <c r="C550" s="16"/>
      <c r="D550" s="44"/>
      <c r="E550" s="16"/>
      <c r="F550" s="44"/>
      <c r="G550" s="44"/>
      <c r="H550" s="44"/>
      <c r="I550" s="16"/>
      <c r="J550" s="44"/>
    </row>
    <row r="551" spans="1:10">
      <c r="A551" s="3"/>
      <c r="B551" s="40"/>
      <c r="C551" s="16"/>
      <c r="D551" s="44"/>
      <c r="E551" s="16"/>
      <c r="F551" s="44"/>
      <c r="G551" s="44"/>
      <c r="H551" s="44"/>
      <c r="I551" s="16"/>
      <c r="J551" s="44"/>
    </row>
    <row r="552" spans="1:10">
      <c r="A552" s="3"/>
      <c r="B552" s="40"/>
      <c r="C552" s="16"/>
      <c r="D552" s="44"/>
      <c r="E552" s="16"/>
      <c r="F552" s="44"/>
      <c r="G552" s="44"/>
      <c r="H552" s="44"/>
      <c r="I552" s="16"/>
      <c r="J552" s="44"/>
    </row>
    <row r="553" spans="1:10">
      <c r="A553" s="3"/>
      <c r="B553" s="40"/>
      <c r="C553" s="16"/>
      <c r="D553" s="44"/>
      <c r="E553" s="16"/>
      <c r="F553" s="44"/>
      <c r="G553" s="44"/>
      <c r="H553" s="44"/>
      <c r="I553" s="16"/>
      <c r="J553" s="44"/>
    </row>
    <row r="554" spans="1:10">
      <c r="A554" s="3"/>
      <c r="B554" s="40"/>
      <c r="C554" s="16"/>
      <c r="D554" s="44"/>
      <c r="E554" s="16"/>
      <c r="F554" s="44"/>
      <c r="G554" s="44"/>
      <c r="H554" s="44"/>
      <c r="I554" s="16"/>
      <c r="J554" s="44"/>
    </row>
    <row r="555" spans="1:10">
      <c r="A555" s="3"/>
      <c r="B555" s="40"/>
      <c r="C555" s="16"/>
      <c r="D555" s="44"/>
      <c r="E555" s="16"/>
      <c r="F555" s="44"/>
      <c r="G555" s="44"/>
      <c r="H555" s="44"/>
      <c r="I555" s="16"/>
      <c r="J555" s="44"/>
    </row>
    <row r="556" spans="1:10">
      <c r="A556" s="3"/>
      <c r="B556" s="40"/>
      <c r="C556" s="16"/>
      <c r="D556" s="44"/>
      <c r="E556" s="16"/>
      <c r="F556" s="44"/>
      <c r="G556" s="44"/>
      <c r="H556" s="44"/>
      <c r="I556" s="16"/>
      <c r="J556" s="44"/>
    </row>
    <row r="557" spans="1:10">
      <c r="A557" s="3"/>
      <c r="B557" s="40"/>
      <c r="C557" s="16"/>
      <c r="D557" s="44"/>
      <c r="E557" s="16"/>
      <c r="F557" s="44"/>
      <c r="G557" s="44"/>
      <c r="H557" s="44"/>
      <c r="I557" s="16"/>
      <c r="J557" s="44"/>
    </row>
    <row r="558" spans="1:10">
      <c r="A558" s="3"/>
      <c r="B558" s="40"/>
      <c r="C558" s="16"/>
      <c r="D558" s="44"/>
      <c r="E558" s="16"/>
      <c r="F558" s="44"/>
      <c r="G558" s="44"/>
      <c r="H558" s="44"/>
      <c r="I558" s="16"/>
      <c r="J558" s="44"/>
    </row>
    <row r="559" spans="1:10">
      <c r="A559" s="3"/>
      <c r="B559" s="40"/>
      <c r="C559" s="16"/>
      <c r="D559" s="44"/>
      <c r="E559" s="16"/>
      <c r="F559" s="44"/>
      <c r="G559" s="44"/>
      <c r="H559" s="44"/>
      <c r="I559" s="16"/>
      <c r="J559" s="44"/>
    </row>
    <row r="560" spans="1:10">
      <c r="A560" s="3"/>
      <c r="B560" s="40"/>
      <c r="C560" s="16"/>
      <c r="D560" s="44"/>
      <c r="E560" s="16"/>
      <c r="F560" s="44"/>
      <c r="G560" s="44"/>
      <c r="H560" s="44"/>
      <c r="I560" s="16"/>
      <c r="J560" s="44"/>
    </row>
    <row r="561" spans="1:10">
      <c r="A561" s="3"/>
      <c r="B561" s="40"/>
      <c r="C561" s="16"/>
      <c r="D561" s="44"/>
      <c r="E561" s="16"/>
      <c r="F561" s="44"/>
      <c r="G561" s="44"/>
      <c r="H561" s="44"/>
      <c r="I561" s="16"/>
      <c r="J561" s="44"/>
    </row>
    <row r="562" spans="1:10">
      <c r="A562" s="3"/>
      <c r="B562" s="40"/>
      <c r="C562" s="16"/>
      <c r="D562" s="44"/>
      <c r="E562" s="16"/>
      <c r="F562" s="44"/>
      <c r="G562" s="44"/>
      <c r="H562" s="44"/>
      <c r="I562" s="16"/>
      <c r="J562" s="44"/>
    </row>
    <row r="563" spans="1:10">
      <c r="A563" s="3"/>
      <c r="B563" s="40"/>
      <c r="C563" s="16"/>
      <c r="D563" s="44"/>
      <c r="E563" s="16"/>
      <c r="F563" s="44"/>
      <c r="G563" s="44"/>
      <c r="H563" s="44"/>
      <c r="I563" s="16"/>
      <c r="J563" s="44"/>
    </row>
    <row r="564" spans="1:10">
      <c r="A564" s="3"/>
      <c r="B564" s="40"/>
      <c r="C564" s="16"/>
      <c r="D564" s="44"/>
      <c r="E564" s="16"/>
      <c r="F564" s="44"/>
      <c r="G564" s="44"/>
      <c r="H564" s="44"/>
      <c r="I564" s="16"/>
      <c r="J564" s="44"/>
    </row>
    <row r="565" spans="1:10">
      <c r="A565" s="3"/>
      <c r="B565" s="40"/>
      <c r="C565" s="16"/>
      <c r="D565" s="44"/>
      <c r="E565" s="16"/>
      <c r="F565" s="44"/>
      <c r="G565" s="44"/>
      <c r="H565" s="44"/>
      <c r="I565" s="16"/>
      <c r="J565" s="44"/>
    </row>
    <row r="566" spans="1:10">
      <c r="A566" s="3"/>
      <c r="B566" s="40"/>
      <c r="C566" s="16"/>
      <c r="D566" s="44"/>
      <c r="E566" s="16"/>
      <c r="F566" s="44"/>
      <c r="G566" s="44"/>
      <c r="H566" s="44"/>
      <c r="I566" s="16"/>
      <c r="J566" s="44"/>
    </row>
    <row r="567" spans="1:10">
      <c r="A567" s="3"/>
      <c r="B567" s="40"/>
      <c r="C567" s="16"/>
      <c r="D567" s="44"/>
      <c r="E567" s="16"/>
      <c r="F567" s="44"/>
      <c r="G567" s="44"/>
      <c r="H567" s="44"/>
      <c r="I567" s="16"/>
      <c r="J567" s="44"/>
    </row>
    <row r="568" spans="1:10">
      <c r="A568" s="3"/>
      <c r="B568" s="40"/>
      <c r="C568" s="16"/>
      <c r="D568" s="44"/>
      <c r="E568" s="16"/>
      <c r="F568" s="44"/>
      <c r="G568" s="44"/>
      <c r="H568" s="44"/>
      <c r="I568" s="16"/>
      <c r="J568" s="44"/>
    </row>
    <row r="569" spans="1:10">
      <c r="A569" s="3"/>
      <c r="B569" s="40"/>
      <c r="C569" s="16"/>
      <c r="D569" s="44"/>
      <c r="E569" s="16"/>
      <c r="F569" s="44"/>
      <c r="G569" s="44"/>
      <c r="H569" s="44"/>
      <c r="I569" s="16"/>
      <c r="J569" s="44"/>
    </row>
    <row r="570" spans="1:10">
      <c r="A570" s="3"/>
      <c r="B570" s="40"/>
      <c r="C570" s="16"/>
      <c r="D570" s="44"/>
      <c r="E570" s="16"/>
      <c r="F570" s="44"/>
      <c r="G570" s="44"/>
      <c r="H570" s="44"/>
      <c r="I570" s="16"/>
      <c r="J570" s="44"/>
    </row>
    <row r="571" spans="1:10">
      <c r="A571" s="3"/>
      <c r="B571" s="40"/>
      <c r="C571" s="16"/>
      <c r="D571" s="44"/>
      <c r="E571" s="16"/>
      <c r="F571" s="44"/>
      <c r="G571" s="44"/>
      <c r="H571" s="44"/>
      <c r="I571" s="16"/>
      <c r="J571" s="44"/>
    </row>
    <row r="572" spans="1:10">
      <c r="A572" s="3"/>
      <c r="B572" s="40"/>
      <c r="C572" s="16"/>
      <c r="D572" s="44"/>
      <c r="E572" s="16"/>
      <c r="F572" s="44"/>
      <c r="G572" s="44"/>
      <c r="H572" s="44"/>
      <c r="I572" s="16"/>
      <c r="J572" s="44"/>
    </row>
    <row r="573" spans="1:10">
      <c r="A573" s="3"/>
      <c r="B573" s="40"/>
      <c r="C573" s="16"/>
      <c r="D573" s="44"/>
      <c r="E573" s="16"/>
      <c r="F573" s="44"/>
      <c r="G573" s="44"/>
      <c r="H573" s="44"/>
      <c r="I573" s="16"/>
      <c r="J573" s="44"/>
    </row>
    <row r="574" spans="1:10">
      <c r="A574" s="3"/>
      <c r="B574" s="40"/>
      <c r="C574" s="16"/>
      <c r="D574" s="44"/>
      <c r="E574" s="16"/>
      <c r="F574" s="44"/>
      <c r="G574" s="44"/>
      <c r="H574" s="44"/>
      <c r="I574" s="16"/>
      <c r="J574" s="44"/>
    </row>
    <row r="575" spans="1:10">
      <c r="A575" s="3"/>
      <c r="B575" s="40"/>
      <c r="C575" s="16"/>
      <c r="D575" s="44"/>
      <c r="E575" s="16"/>
      <c r="F575" s="44"/>
      <c r="G575" s="44"/>
      <c r="H575" s="44"/>
      <c r="I575" s="16"/>
      <c r="J575" s="44"/>
    </row>
    <row r="576" spans="1:10">
      <c r="A576" s="3"/>
      <c r="B576" s="40"/>
      <c r="C576" s="16"/>
      <c r="D576" s="44"/>
      <c r="E576" s="16"/>
      <c r="F576" s="44"/>
      <c r="G576" s="44"/>
      <c r="H576" s="44"/>
      <c r="I576" s="16"/>
      <c r="J576" s="44"/>
    </row>
    <row r="577" spans="1:10">
      <c r="A577" s="3"/>
      <c r="B577" s="40"/>
      <c r="C577" s="16"/>
      <c r="D577" s="44"/>
      <c r="E577" s="16"/>
      <c r="F577" s="44"/>
      <c r="G577" s="44"/>
      <c r="H577" s="44"/>
      <c r="I577" s="16"/>
      <c r="J577" s="44"/>
    </row>
    <row r="578" spans="1:10">
      <c r="A578" s="3"/>
      <c r="B578" s="40"/>
      <c r="C578" s="16"/>
      <c r="D578" s="44"/>
      <c r="E578" s="16"/>
      <c r="F578" s="44"/>
      <c r="G578" s="44"/>
      <c r="H578" s="44"/>
      <c r="I578" s="16"/>
      <c r="J578" s="44"/>
    </row>
    <row r="579" spans="1:10">
      <c r="A579" s="3"/>
      <c r="B579" s="40"/>
      <c r="C579" s="16"/>
      <c r="D579" s="44"/>
      <c r="E579" s="16"/>
      <c r="F579" s="44"/>
      <c r="G579" s="44"/>
      <c r="H579" s="44"/>
      <c r="I579" s="16"/>
      <c r="J579" s="44"/>
    </row>
    <row r="580" spans="1:10">
      <c r="A580" s="3"/>
      <c r="B580" s="40"/>
      <c r="C580" s="16"/>
      <c r="D580" s="44"/>
      <c r="E580" s="16"/>
      <c r="F580" s="44"/>
      <c r="G580" s="44"/>
      <c r="H580" s="44"/>
      <c r="I580" s="16"/>
      <c r="J580" s="44"/>
    </row>
    <row r="581" spans="1:10">
      <c r="A581" s="3"/>
      <c r="B581" s="40"/>
      <c r="C581" s="16"/>
      <c r="D581" s="44"/>
      <c r="E581" s="16"/>
      <c r="F581" s="44"/>
      <c r="G581" s="44"/>
      <c r="H581" s="44"/>
      <c r="I581" s="16"/>
      <c r="J581" s="44"/>
    </row>
    <row r="582" spans="1:10">
      <c r="A582" s="3"/>
      <c r="B582" s="40"/>
      <c r="C582" s="16"/>
      <c r="D582" s="44"/>
      <c r="E582" s="16"/>
      <c r="F582" s="44"/>
      <c r="G582" s="44"/>
      <c r="H582" s="44"/>
      <c r="I582" s="16"/>
      <c r="J582" s="44"/>
    </row>
    <row r="583" spans="1:10">
      <c r="A583" s="3"/>
      <c r="B583" s="40"/>
      <c r="C583" s="16"/>
      <c r="D583" s="44"/>
      <c r="E583" s="16"/>
      <c r="F583" s="44"/>
      <c r="G583" s="44"/>
      <c r="H583" s="44"/>
      <c r="I583" s="16"/>
      <c r="J583" s="44"/>
    </row>
    <row r="584" spans="1:10">
      <c r="A584" s="3"/>
      <c r="B584" s="40"/>
      <c r="C584" s="16"/>
      <c r="D584" s="44"/>
      <c r="E584" s="16"/>
      <c r="F584" s="44"/>
      <c r="G584" s="44"/>
      <c r="H584" s="44"/>
      <c r="I584" s="16"/>
      <c r="J584" s="44"/>
    </row>
    <row r="585" spans="1:10">
      <c r="A585" s="3"/>
      <c r="B585" s="40"/>
      <c r="C585" s="16"/>
      <c r="D585" s="44"/>
      <c r="E585" s="16"/>
      <c r="F585" s="44"/>
      <c r="G585" s="44"/>
      <c r="H585" s="44"/>
      <c r="I585" s="16"/>
      <c r="J585" s="44"/>
    </row>
    <row r="586" spans="1:10">
      <c r="A586" s="3"/>
      <c r="B586" s="40"/>
      <c r="C586" s="16"/>
      <c r="D586" s="44"/>
      <c r="E586" s="16"/>
      <c r="F586" s="44"/>
      <c r="G586" s="44"/>
      <c r="H586" s="44"/>
      <c r="I586" s="16"/>
      <c r="J586" s="44"/>
    </row>
    <row r="587" spans="1:10">
      <c r="A587" s="3"/>
      <c r="B587" s="40"/>
      <c r="C587" s="16"/>
      <c r="D587" s="44"/>
      <c r="E587" s="16"/>
      <c r="F587" s="44"/>
      <c r="G587" s="44"/>
      <c r="H587" s="44"/>
      <c r="I587" s="16"/>
      <c r="J587" s="44"/>
    </row>
    <row r="588" spans="1:10">
      <c r="A588" s="3"/>
      <c r="B588" s="40"/>
      <c r="C588" s="16"/>
      <c r="D588" s="44"/>
      <c r="E588" s="16"/>
      <c r="F588" s="44"/>
      <c r="G588" s="44"/>
      <c r="H588" s="44"/>
      <c r="I588" s="16"/>
      <c r="J588" s="44"/>
    </row>
    <row r="589" spans="1:10">
      <c r="A589" s="3"/>
      <c r="B589" s="40"/>
      <c r="C589" s="16"/>
      <c r="D589" s="44"/>
      <c r="E589" s="16"/>
      <c r="F589" s="44"/>
      <c r="G589" s="44"/>
      <c r="H589" s="44"/>
      <c r="I589" s="16"/>
      <c r="J589" s="44"/>
    </row>
    <row r="590" spans="1:10">
      <c r="A590" s="3"/>
      <c r="B590" s="40"/>
      <c r="C590" s="16"/>
      <c r="D590" s="44"/>
      <c r="E590" s="16"/>
      <c r="F590" s="44"/>
      <c r="G590" s="44"/>
      <c r="H590" s="44"/>
      <c r="I590" s="16"/>
      <c r="J590" s="44"/>
    </row>
    <row r="591" spans="1:10">
      <c r="A591" s="3"/>
      <c r="B591" s="40"/>
      <c r="C591" s="16"/>
      <c r="D591" s="44"/>
      <c r="E591" s="16"/>
      <c r="F591" s="44"/>
      <c r="G591" s="44"/>
      <c r="H591" s="44"/>
      <c r="I591" s="16"/>
      <c r="J591" s="44"/>
    </row>
    <row r="592" spans="1:10">
      <c r="A592" s="3"/>
      <c r="B592" s="40"/>
      <c r="C592" s="16"/>
      <c r="D592" s="44"/>
      <c r="E592" s="16"/>
      <c r="F592" s="44"/>
      <c r="G592" s="44"/>
      <c r="H592" s="44"/>
      <c r="I592" s="16"/>
      <c r="J592" s="44"/>
    </row>
    <row r="593" spans="1:10">
      <c r="A593" s="3"/>
      <c r="B593" s="40"/>
      <c r="C593" s="16"/>
      <c r="D593" s="44"/>
      <c r="E593" s="16"/>
      <c r="F593" s="44"/>
      <c r="G593" s="44"/>
      <c r="H593" s="44"/>
      <c r="I593" s="16"/>
      <c r="J593" s="44"/>
    </row>
    <row r="594" spans="1:10">
      <c r="A594" s="3"/>
      <c r="B594" s="40"/>
      <c r="C594" s="16"/>
      <c r="D594" s="44"/>
      <c r="E594" s="16"/>
      <c r="F594" s="44"/>
      <c r="G594" s="44"/>
      <c r="H594" s="44"/>
      <c r="I594" s="16"/>
      <c r="J594" s="44"/>
    </row>
    <row r="595" spans="1:10">
      <c r="A595" s="3"/>
      <c r="B595" s="40"/>
      <c r="C595" s="16"/>
      <c r="D595" s="44"/>
      <c r="E595" s="16"/>
      <c r="F595" s="44"/>
      <c r="G595" s="44"/>
      <c r="H595" s="44"/>
      <c r="I595" s="16"/>
      <c r="J595" s="44"/>
    </row>
    <row r="596" spans="1:10">
      <c r="A596" s="3"/>
      <c r="B596" s="40"/>
      <c r="C596" s="16"/>
      <c r="D596" s="44"/>
      <c r="E596" s="16"/>
      <c r="F596" s="44"/>
      <c r="G596" s="44"/>
      <c r="H596" s="44"/>
      <c r="I596" s="16"/>
      <c r="J596" s="44"/>
    </row>
    <row r="597" spans="1:10">
      <c r="A597" s="3"/>
      <c r="B597" s="40"/>
      <c r="C597" s="16"/>
      <c r="D597" s="44"/>
      <c r="E597" s="16"/>
      <c r="F597" s="44"/>
      <c r="G597" s="44"/>
      <c r="H597" s="44"/>
      <c r="I597" s="16"/>
      <c r="J597" s="44"/>
    </row>
    <row r="598" spans="1:10">
      <c r="A598" s="3"/>
      <c r="B598" s="40"/>
      <c r="C598" s="16"/>
      <c r="D598" s="44"/>
      <c r="E598" s="16"/>
      <c r="F598" s="44"/>
      <c r="G598" s="44"/>
      <c r="H598" s="44"/>
      <c r="I598" s="16"/>
      <c r="J598" s="44"/>
    </row>
    <row r="599" spans="1:10">
      <c r="A599" s="3"/>
      <c r="B599" s="40"/>
      <c r="C599" s="16"/>
      <c r="D599" s="44"/>
      <c r="E599" s="16"/>
      <c r="F599" s="44"/>
      <c r="G599" s="44"/>
      <c r="H599" s="44"/>
      <c r="I599" s="16"/>
      <c r="J599" s="44"/>
    </row>
    <row r="600" spans="1:10">
      <c r="A600" s="3"/>
      <c r="B600" s="40"/>
      <c r="C600" s="16"/>
      <c r="D600" s="44"/>
      <c r="E600" s="16"/>
      <c r="F600" s="44"/>
      <c r="G600" s="44"/>
      <c r="H600" s="44"/>
      <c r="I600" s="16"/>
      <c r="J600" s="44"/>
    </row>
    <row r="601" spans="1:10">
      <c r="A601" s="3"/>
      <c r="B601" s="40"/>
      <c r="C601" s="16"/>
      <c r="D601" s="44"/>
      <c r="E601" s="16"/>
      <c r="F601" s="44"/>
      <c r="G601" s="44"/>
      <c r="H601" s="44"/>
      <c r="I601" s="16"/>
      <c r="J601" s="44"/>
    </row>
    <row r="602" spans="1:10">
      <c r="A602" s="3"/>
      <c r="B602" s="40"/>
      <c r="C602" s="16"/>
      <c r="D602" s="44"/>
      <c r="E602" s="16"/>
      <c r="F602" s="44"/>
      <c r="G602" s="44"/>
      <c r="H602" s="44"/>
      <c r="I602" s="16"/>
      <c r="J602" s="44"/>
    </row>
    <row r="603" spans="1:10">
      <c r="A603" s="3"/>
      <c r="B603" s="40"/>
      <c r="C603" s="16"/>
      <c r="D603" s="44"/>
      <c r="E603" s="16"/>
      <c r="F603" s="44"/>
      <c r="G603" s="44"/>
      <c r="H603" s="44"/>
      <c r="I603" s="16"/>
      <c r="J603" s="44"/>
    </row>
    <row r="604" spans="1:10">
      <c r="A604" s="3"/>
      <c r="B604" s="40"/>
      <c r="C604" s="16"/>
      <c r="D604" s="44"/>
      <c r="E604" s="16"/>
      <c r="F604" s="44"/>
      <c r="G604" s="44"/>
      <c r="H604" s="44"/>
      <c r="I604" s="16"/>
      <c r="J604" s="44"/>
    </row>
    <row r="605" spans="1:10">
      <c r="A605" s="3"/>
      <c r="B605" s="40"/>
      <c r="C605" s="16"/>
      <c r="D605" s="44"/>
      <c r="E605" s="16"/>
      <c r="F605" s="44"/>
      <c r="G605" s="44"/>
      <c r="H605" s="44"/>
      <c r="I605" s="16"/>
      <c r="J605" s="44"/>
    </row>
    <row r="606" spans="1:10">
      <c r="A606" s="3"/>
      <c r="B606" s="40"/>
      <c r="C606" s="16"/>
      <c r="D606" s="44"/>
      <c r="E606" s="16"/>
      <c r="F606" s="44"/>
      <c r="G606" s="44"/>
      <c r="H606" s="44"/>
      <c r="I606" s="16"/>
      <c r="J606" s="44"/>
    </row>
    <row r="607" spans="1:10">
      <c r="A607" s="3"/>
      <c r="B607" s="40"/>
      <c r="C607" s="16"/>
      <c r="D607" s="44"/>
      <c r="E607" s="16"/>
      <c r="F607" s="44"/>
      <c r="G607" s="44"/>
      <c r="H607" s="44"/>
      <c r="I607" s="16"/>
      <c r="J607" s="44"/>
    </row>
    <row r="608" spans="1:10">
      <c r="A608" s="3"/>
      <c r="B608" s="40"/>
      <c r="C608" s="16"/>
      <c r="D608" s="44"/>
      <c r="E608" s="16"/>
      <c r="F608" s="44"/>
      <c r="G608" s="44"/>
      <c r="H608" s="44"/>
      <c r="I608" s="16"/>
      <c r="J608" s="44"/>
    </row>
    <row r="609" spans="1:10">
      <c r="A609" s="3"/>
      <c r="B609" s="40"/>
      <c r="C609" s="16"/>
      <c r="D609" s="44"/>
      <c r="E609" s="16"/>
      <c r="F609" s="44"/>
      <c r="G609" s="44"/>
      <c r="H609" s="44"/>
      <c r="I609" s="16"/>
      <c r="J609" s="44"/>
    </row>
    <row r="610" spans="1:10">
      <c r="A610" s="3"/>
      <c r="B610" s="40"/>
      <c r="C610" s="16"/>
      <c r="D610" s="44"/>
      <c r="E610" s="16"/>
      <c r="F610" s="44"/>
      <c r="G610" s="44"/>
      <c r="H610" s="44"/>
      <c r="I610" s="16"/>
      <c r="J610" s="44"/>
    </row>
    <row r="611" spans="1:10">
      <c r="A611" s="3"/>
      <c r="B611" s="40"/>
      <c r="C611" s="16"/>
      <c r="D611" s="44"/>
      <c r="E611" s="16"/>
      <c r="F611" s="44"/>
      <c r="G611" s="44"/>
      <c r="H611" s="44"/>
      <c r="I611" s="16"/>
      <c r="J611" s="44"/>
    </row>
    <row r="612" spans="1:10">
      <c r="A612" s="3"/>
      <c r="B612" s="40"/>
      <c r="C612" s="16"/>
      <c r="D612" s="44"/>
      <c r="E612" s="16"/>
      <c r="F612" s="44"/>
      <c r="G612" s="44"/>
      <c r="H612" s="44"/>
      <c r="I612" s="16"/>
      <c r="J612" s="44"/>
    </row>
    <row r="613" spans="1:10">
      <c r="A613" s="3"/>
      <c r="B613" s="40"/>
      <c r="C613" s="16"/>
      <c r="D613" s="44"/>
      <c r="E613" s="16"/>
      <c r="F613" s="44"/>
      <c r="G613" s="44"/>
      <c r="H613" s="44"/>
      <c r="I613" s="16"/>
      <c r="J613" s="44"/>
    </row>
    <row r="614" spans="1:10">
      <c r="A614" s="3"/>
      <c r="B614" s="40"/>
      <c r="C614" s="16"/>
      <c r="D614" s="44"/>
      <c r="E614" s="16"/>
      <c r="F614" s="44"/>
      <c r="G614" s="44"/>
      <c r="H614" s="44"/>
      <c r="I614" s="16"/>
      <c r="J614" s="44"/>
    </row>
    <row r="615" spans="1:10">
      <c r="A615" s="3"/>
      <c r="B615" s="40"/>
      <c r="C615" s="16"/>
      <c r="D615" s="44"/>
      <c r="E615" s="16"/>
      <c r="F615" s="44"/>
      <c r="G615" s="44"/>
      <c r="H615" s="44"/>
      <c r="I615" s="16"/>
      <c r="J615" s="44"/>
    </row>
    <row r="616" spans="1:10">
      <c r="A616" s="3"/>
      <c r="B616" s="40"/>
      <c r="C616" s="16"/>
      <c r="D616" s="44"/>
      <c r="E616" s="16"/>
      <c r="F616" s="44"/>
      <c r="G616" s="44"/>
      <c r="H616" s="44"/>
      <c r="I616" s="16"/>
      <c r="J616" s="44"/>
    </row>
    <row r="617" spans="1:10">
      <c r="A617" s="3"/>
      <c r="B617" s="40"/>
      <c r="C617" s="16"/>
      <c r="D617" s="44"/>
      <c r="E617" s="16"/>
      <c r="F617" s="44"/>
      <c r="G617" s="44"/>
      <c r="H617" s="44"/>
      <c r="I617" s="16"/>
      <c r="J617" s="44"/>
    </row>
    <row r="618" spans="1:10">
      <c r="A618" s="3"/>
      <c r="B618" s="40"/>
      <c r="C618" s="16"/>
      <c r="D618" s="44"/>
      <c r="E618" s="16"/>
      <c r="F618" s="44"/>
      <c r="G618" s="44"/>
      <c r="H618" s="44"/>
      <c r="I618" s="16"/>
      <c r="J618" s="44"/>
    </row>
    <row r="619" spans="1:10">
      <c r="A619" s="3"/>
      <c r="B619" s="40"/>
      <c r="C619" s="16"/>
      <c r="D619" s="44"/>
      <c r="E619" s="16"/>
      <c r="F619" s="44"/>
      <c r="G619" s="44"/>
      <c r="H619" s="44"/>
      <c r="I619" s="16"/>
      <c r="J619" s="44"/>
    </row>
    <row r="620" spans="1:10">
      <c r="A620" s="3"/>
      <c r="B620" s="40"/>
      <c r="C620" s="16"/>
      <c r="D620" s="44"/>
      <c r="E620" s="16"/>
      <c r="F620" s="44"/>
      <c r="G620" s="44"/>
      <c r="H620" s="44"/>
      <c r="I620" s="16"/>
      <c r="J620" s="44"/>
    </row>
    <row r="621" spans="1:10">
      <c r="A621" s="3"/>
      <c r="B621" s="40"/>
      <c r="C621" s="16"/>
      <c r="D621" s="44"/>
      <c r="E621" s="16"/>
      <c r="F621" s="44"/>
      <c r="G621" s="44"/>
      <c r="H621" s="44"/>
      <c r="I621" s="16"/>
      <c r="J621" s="44"/>
    </row>
    <row r="622" spans="1:10">
      <c r="A622" s="3"/>
      <c r="B622" s="40"/>
      <c r="C622" s="16"/>
      <c r="D622" s="44"/>
      <c r="E622" s="16"/>
      <c r="F622" s="44"/>
      <c r="G622" s="44"/>
      <c r="H622" s="44"/>
      <c r="I622" s="16"/>
      <c r="J622" s="44"/>
    </row>
    <row r="623" spans="1:10">
      <c r="A623" s="3"/>
      <c r="B623" s="40"/>
      <c r="C623" s="16"/>
      <c r="D623" s="44"/>
      <c r="E623" s="16"/>
      <c r="F623" s="44"/>
      <c r="G623" s="44"/>
      <c r="H623" s="44"/>
      <c r="I623" s="16"/>
      <c r="J623" s="44"/>
    </row>
    <row r="624" spans="1:10">
      <c r="A624" s="3"/>
      <c r="B624" s="40"/>
      <c r="C624" s="16"/>
      <c r="D624" s="44"/>
      <c r="E624" s="16"/>
      <c r="F624" s="44"/>
      <c r="G624" s="44"/>
      <c r="H624" s="44"/>
      <c r="I624" s="16"/>
      <c r="J624" s="44"/>
    </row>
    <row r="625" spans="1:10">
      <c r="A625" s="3"/>
      <c r="B625" s="40"/>
      <c r="C625" s="16"/>
      <c r="D625" s="44"/>
      <c r="E625" s="16"/>
      <c r="F625" s="44"/>
      <c r="G625" s="44"/>
      <c r="H625" s="44"/>
      <c r="I625" s="16"/>
      <c r="J625" s="44"/>
    </row>
    <row r="626" spans="1:10">
      <c r="A626" s="3"/>
      <c r="B626" s="40"/>
      <c r="C626" s="16"/>
      <c r="D626" s="44"/>
      <c r="E626" s="16"/>
      <c r="F626" s="44"/>
      <c r="G626" s="44"/>
      <c r="H626" s="44"/>
      <c r="I626" s="16"/>
      <c r="J626" s="44"/>
    </row>
    <row r="627" spans="1:10">
      <c r="A627" s="3"/>
      <c r="B627" s="40"/>
      <c r="C627" s="16"/>
      <c r="D627" s="44"/>
      <c r="E627" s="16"/>
      <c r="F627" s="44"/>
      <c r="G627" s="44"/>
      <c r="H627" s="44"/>
      <c r="I627" s="16"/>
      <c r="J627" s="44"/>
    </row>
    <row r="628" spans="1:10">
      <c r="A628" s="3"/>
      <c r="B628" s="40"/>
      <c r="C628" s="16"/>
      <c r="D628" s="44"/>
      <c r="E628" s="16"/>
      <c r="F628" s="44"/>
      <c r="G628" s="44"/>
      <c r="H628" s="44"/>
      <c r="I628" s="16"/>
      <c r="J628" s="44"/>
    </row>
    <row r="629" spans="1:10">
      <c r="A629" s="3"/>
      <c r="B629" s="40"/>
      <c r="C629" s="16"/>
      <c r="D629" s="44"/>
      <c r="E629" s="16"/>
      <c r="F629" s="44"/>
      <c r="G629" s="44"/>
      <c r="H629" s="44"/>
      <c r="I629" s="16"/>
      <c r="J629" s="44"/>
    </row>
    <row r="630" spans="1:10">
      <c r="A630" s="3"/>
      <c r="B630" s="40"/>
      <c r="C630" s="16"/>
      <c r="D630" s="44"/>
      <c r="E630" s="16"/>
      <c r="F630" s="44"/>
      <c r="G630" s="44"/>
      <c r="H630" s="44"/>
      <c r="I630" s="16"/>
      <c r="J630" s="44"/>
    </row>
    <row r="631" spans="1:10">
      <c r="A631" s="3"/>
      <c r="B631" s="40"/>
      <c r="C631" s="16"/>
      <c r="D631" s="44"/>
      <c r="E631" s="16"/>
      <c r="F631" s="44"/>
      <c r="G631" s="44"/>
      <c r="H631" s="44"/>
      <c r="I631" s="16"/>
      <c r="J631" s="44"/>
    </row>
    <row r="632" spans="1:10">
      <c r="A632" s="3"/>
      <c r="B632" s="40"/>
      <c r="C632" s="16"/>
      <c r="D632" s="44"/>
      <c r="E632" s="16"/>
      <c r="F632" s="44"/>
      <c r="G632" s="44"/>
      <c r="H632" s="44"/>
      <c r="I632" s="16"/>
      <c r="J632" s="44"/>
    </row>
    <row r="633" spans="1:10">
      <c r="A633" s="3"/>
      <c r="B633" s="40"/>
      <c r="C633" s="16"/>
      <c r="D633" s="44"/>
      <c r="E633" s="16"/>
      <c r="F633" s="44"/>
      <c r="G633" s="44"/>
      <c r="H633" s="44"/>
      <c r="I633" s="16"/>
      <c r="J633" s="44"/>
    </row>
    <row r="634" spans="1:10">
      <c r="A634" s="3"/>
      <c r="B634" s="40"/>
      <c r="C634" s="16"/>
      <c r="D634" s="44"/>
      <c r="E634" s="16"/>
      <c r="F634" s="44"/>
      <c r="G634" s="44"/>
      <c r="H634" s="44"/>
      <c r="I634" s="16"/>
      <c r="J634" s="44"/>
    </row>
    <row r="635" spans="1:10">
      <c r="A635" s="3"/>
      <c r="B635" s="40"/>
      <c r="C635" s="16"/>
      <c r="D635" s="44"/>
      <c r="E635" s="16"/>
      <c r="F635" s="44"/>
      <c r="G635" s="44"/>
      <c r="H635" s="44"/>
      <c r="I635" s="16"/>
      <c r="J635" s="44"/>
    </row>
    <row r="636" spans="1:10">
      <c r="A636" s="3"/>
      <c r="B636" s="40"/>
      <c r="C636" s="16"/>
      <c r="D636" s="44"/>
      <c r="E636" s="16"/>
      <c r="F636" s="44"/>
      <c r="G636" s="44"/>
      <c r="H636" s="44"/>
      <c r="I636" s="16"/>
      <c r="J636" s="44"/>
    </row>
    <row r="637" spans="1:10">
      <c r="A637" s="3"/>
      <c r="B637" s="40"/>
      <c r="C637" s="16"/>
      <c r="D637" s="44"/>
      <c r="E637" s="16"/>
      <c r="F637" s="44"/>
      <c r="G637" s="44"/>
      <c r="H637" s="44"/>
      <c r="I637" s="16"/>
      <c r="J637" s="44"/>
    </row>
    <row r="638" spans="1:10">
      <c r="A638" s="3"/>
      <c r="B638" s="40"/>
      <c r="C638" s="16"/>
      <c r="D638" s="44"/>
      <c r="E638" s="16"/>
      <c r="F638" s="44"/>
      <c r="G638" s="44"/>
      <c r="H638" s="44"/>
      <c r="I638" s="16"/>
      <c r="J638" s="44"/>
    </row>
    <row r="639" spans="1:10">
      <c r="A639" s="3"/>
      <c r="B639" s="40"/>
      <c r="C639" s="16"/>
      <c r="D639" s="44"/>
      <c r="E639" s="16"/>
      <c r="F639" s="44"/>
      <c r="G639" s="44"/>
      <c r="H639" s="44"/>
      <c r="I639" s="16"/>
      <c r="J639" s="44"/>
    </row>
    <row r="640" spans="1:10">
      <c r="A640" s="3"/>
      <c r="B640" s="40"/>
      <c r="C640" s="16"/>
      <c r="D640" s="44"/>
      <c r="E640" s="16"/>
      <c r="F640" s="44"/>
      <c r="G640" s="44"/>
      <c r="H640" s="44"/>
      <c r="I640" s="16"/>
      <c r="J640" s="44"/>
    </row>
    <row r="641" spans="1:10">
      <c r="A641" s="3"/>
      <c r="B641" s="40"/>
      <c r="C641" s="16"/>
      <c r="D641" s="44"/>
      <c r="E641" s="16"/>
      <c r="F641" s="44"/>
      <c r="G641" s="44"/>
      <c r="H641" s="44"/>
      <c r="I641" s="16"/>
      <c r="J641" s="44"/>
    </row>
    <row r="642" spans="1:10">
      <c r="A642" s="3"/>
      <c r="B642" s="40"/>
      <c r="C642" s="16"/>
      <c r="D642" s="44"/>
      <c r="E642" s="16"/>
      <c r="F642" s="44"/>
      <c r="G642" s="44"/>
      <c r="H642" s="44"/>
      <c r="I642" s="16"/>
      <c r="J642" s="44"/>
    </row>
    <row r="643" spans="1:10">
      <c r="A643" s="3"/>
      <c r="B643" s="40"/>
      <c r="C643" s="16"/>
      <c r="D643" s="44"/>
      <c r="E643" s="16"/>
      <c r="F643" s="44"/>
      <c r="G643" s="44"/>
      <c r="H643" s="44"/>
      <c r="I643" s="16"/>
      <c r="J643" s="44"/>
    </row>
    <row r="644" spans="1:10">
      <c r="A644" s="3"/>
      <c r="B644" s="40"/>
      <c r="C644" s="16"/>
      <c r="D644" s="44"/>
      <c r="E644" s="16"/>
      <c r="F644" s="44"/>
      <c r="G644" s="44"/>
      <c r="H644" s="44"/>
      <c r="I644" s="16"/>
      <c r="J644" s="44"/>
    </row>
    <row r="645" spans="1:10">
      <c r="A645" s="3"/>
      <c r="B645" s="40"/>
      <c r="C645" s="16"/>
      <c r="D645" s="44"/>
      <c r="E645" s="16"/>
      <c r="F645" s="44"/>
      <c r="G645" s="44"/>
      <c r="H645" s="44"/>
      <c r="I645" s="16"/>
      <c r="J645" s="44"/>
    </row>
    <row r="646" spans="1:10">
      <c r="A646" s="3"/>
      <c r="B646" s="40"/>
      <c r="C646" s="16"/>
      <c r="D646" s="44"/>
      <c r="E646" s="16"/>
      <c r="F646" s="44"/>
      <c r="G646" s="44"/>
      <c r="H646" s="44"/>
      <c r="I646" s="16"/>
      <c r="J646" s="44"/>
    </row>
    <row r="647" spans="1:10">
      <c r="A647" s="3"/>
      <c r="B647" s="40"/>
      <c r="C647" s="16"/>
      <c r="D647" s="44"/>
      <c r="E647" s="16"/>
      <c r="F647" s="44"/>
      <c r="G647" s="44"/>
      <c r="H647" s="44"/>
      <c r="I647" s="16"/>
      <c r="J647" s="44"/>
    </row>
    <row r="648" spans="1:10">
      <c r="A648" s="3"/>
      <c r="B648" s="40"/>
      <c r="C648" s="16"/>
      <c r="D648" s="44"/>
      <c r="E648" s="16"/>
      <c r="F648" s="44"/>
      <c r="G648" s="44"/>
      <c r="H648" s="44"/>
      <c r="I648" s="16"/>
      <c r="J648" s="44"/>
    </row>
    <row r="649" spans="1:10">
      <c r="A649" s="3"/>
      <c r="B649" s="40"/>
      <c r="C649" s="16"/>
      <c r="D649" s="44"/>
      <c r="E649" s="16"/>
      <c r="F649" s="44"/>
      <c r="G649" s="44"/>
      <c r="H649" s="44"/>
      <c r="I649" s="16"/>
      <c r="J649" s="44"/>
    </row>
    <row r="650" spans="1:10">
      <c r="A650" s="3"/>
      <c r="B650" s="40"/>
      <c r="C650" s="16"/>
      <c r="D650" s="44"/>
      <c r="E650" s="16"/>
      <c r="F650" s="44"/>
      <c r="G650" s="44"/>
      <c r="H650" s="44"/>
      <c r="I650" s="16"/>
      <c r="J650" s="44"/>
    </row>
    <row r="651" spans="1:10">
      <c r="A651" s="3"/>
      <c r="B651" s="40"/>
      <c r="C651" s="16"/>
      <c r="D651" s="44"/>
      <c r="E651" s="16"/>
      <c r="F651" s="44"/>
      <c r="G651" s="44"/>
      <c r="H651" s="44"/>
      <c r="I651" s="16"/>
      <c r="J651" s="44"/>
    </row>
    <row r="652" spans="1:10">
      <c r="A652" s="3"/>
      <c r="B652" s="40"/>
      <c r="C652" s="16"/>
      <c r="D652" s="44"/>
      <c r="E652" s="16"/>
      <c r="F652" s="44"/>
      <c r="G652" s="44"/>
      <c r="H652" s="44"/>
      <c r="I652" s="16"/>
      <c r="J652" s="44"/>
    </row>
    <row r="653" spans="1:10">
      <c r="A653" s="3"/>
      <c r="B653" s="40"/>
      <c r="C653" s="16"/>
      <c r="D653" s="44"/>
      <c r="E653" s="16"/>
      <c r="F653" s="44"/>
      <c r="G653" s="44"/>
      <c r="H653" s="44"/>
      <c r="I653" s="16"/>
      <c r="J653" s="44"/>
    </row>
    <row r="654" spans="1:10">
      <c r="A654" s="3"/>
      <c r="B654" s="40"/>
      <c r="C654" s="16"/>
      <c r="D654" s="44"/>
      <c r="E654" s="16"/>
      <c r="F654" s="44"/>
      <c r="G654" s="44"/>
      <c r="H654" s="44"/>
      <c r="I654" s="16"/>
      <c r="J654" s="44"/>
    </row>
    <row r="655" spans="1:10">
      <c r="A655" s="3"/>
      <c r="B655" s="40"/>
      <c r="C655" s="16"/>
      <c r="D655" s="44"/>
      <c r="E655" s="16"/>
      <c r="F655" s="44"/>
      <c r="G655" s="44"/>
      <c r="H655" s="44"/>
      <c r="I655" s="16"/>
      <c r="J655" s="44"/>
    </row>
    <row r="656" spans="1:10">
      <c r="A656" s="3"/>
      <c r="B656" s="40"/>
      <c r="C656" s="16"/>
      <c r="D656" s="44"/>
      <c r="E656" s="16"/>
      <c r="F656" s="44"/>
      <c r="G656" s="44"/>
      <c r="H656" s="44"/>
      <c r="I656" s="16"/>
      <c r="J656" s="44"/>
    </row>
    <row r="657" spans="1:10">
      <c r="A657" s="3"/>
      <c r="B657" s="40"/>
      <c r="C657" s="16"/>
      <c r="D657" s="44"/>
      <c r="E657" s="16"/>
      <c r="F657" s="44"/>
      <c r="G657" s="44"/>
      <c r="H657" s="44"/>
      <c r="I657" s="16"/>
      <c r="J657" s="44"/>
    </row>
    <row r="658" spans="1:10">
      <c r="A658" s="3"/>
      <c r="B658" s="40"/>
      <c r="C658" s="16"/>
      <c r="D658" s="44"/>
      <c r="E658" s="16"/>
      <c r="F658" s="44"/>
      <c r="G658" s="44"/>
      <c r="H658" s="44"/>
      <c r="I658" s="16"/>
      <c r="J658" s="44"/>
    </row>
    <row r="659" spans="1:10">
      <c r="A659" s="3"/>
      <c r="B659" s="40"/>
      <c r="C659" s="16"/>
      <c r="D659" s="44"/>
      <c r="E659" s="16"/>
      <c r="F659" s="44"/>
      <c r="G659" s="44"/>
      <c r="H659" s="44"/>
      <c r="I659" s="16"/>
      <c r="J659" s="44"/>
    </row>
    <row r="660" spans="1:10">
      <c r="A660" s="3"/>
      <c r="B660" s="40"/>
      <c r="C660" s="16"/>
      <c r="D660" s="44"/>
      <c r="E660" s="16"/>
      <c r="F660" s="44"/>
      <c r="G660" s="44"/>
      <c r="H660" s="44"/>
      <c r="I660" s="16"/>
      <c r="J660" s="44"/>
    </row>
    <row r="661" spans="1:10">
      <c r="A661" s="3"/>
      <c r="B661" s="40"/>
      <c r="C661" s="16"/>
      <c r="D661" s="44"/>
      <c r="E661" s="16"/>
      <c r="F661" s="44"/>
      <c r="G661" s="44"/>
      <c r="H661" s="44"/>
      <c r="I661" s="16"/>
      <c r="J661" s="44"/>
    </row>
    <row r="662" spans="1:10">
      <c r="A662" s="3"/>
      <c r="B662" s="40"/>
      <c r="C662" s="16"/>
      <c r="D662" s="44"/>
      <c r="E662" s="16"/>
      <c r="F662" s="44"/>
      <c r="G662" s="44"/>
      <c r="H662" s="44"/>
      <c r="I662" s="16"/>
      <c r="J662" s="44"/>
    </row>
    <row r="663" spans="1:10">
      <c r="A663" s="3"/>
      <c r="B663" s="40"/>
      <c r="C663" s="16"/>
      <c r="D663" s="44"/>
      <c r="E663" s="16"/>
      <c r="F663" s="44"/>
      <c r="G663" s="44"/>
      <c r="H663" s="44"/>
      <c r="I663" s="16"/>
      <c r="J663" s="44"/>
    </row>
    <row r="664" spans="1:10">
      <c r="A664" s="3"/>
      <c r="B664" s="40"/>
      <c r="C664" s="16"/>
      <c r="D664" s="44"/>
      <c r="E664" s="16"/>
      <c r="F664" s="44"/>
      <c r="G664" s="44"/>
      <c r="H664" s="44"/>
      <c r="I664" s="16"/>
      <c r="J664" s="44"/>
    </row>
    <row r="665" spans="1:10">
      <c r="A665" s="3"/>
      <c r="B665" s="40"/>
      <c r="C665" s="16"/>
      <c r="D665" s="44"/>
      <c r="E665" s="16"/>
      <c r="F665" s="44"/>
      <c r="G665" s="44"/>
      <c r="H665" s="44"/>
      <c r="I665" s="16"/>
      <c r="J665" s="44"/>
    </row>
    <row r="666" spans="1:10">
      <c r="A666" s="3"/>
      <c r="B666" s="40"/>
      <c r="C666" s="16"/>
      <c r="D666" s="44"/>
      <c r="E666" s="16"/>
      <c r="F666" s="44"/>
      <c r="G666" s="44"/>
      <c r="H666" s="44"/>
      <c r="I666" s="16"/>
      <c r="J666" s="44"/>
    </row>
    <row r="667" spans="1:10">
      <c r="A667" s="3"/>
      <c r="B667" s="40"/>
      <c r="C667" s="16"/>
      <c r="D667" s="44"/>
      <c r="E667" s="16"/>
      <c r="F667" s="44"/>
      <c r="G667" s="44"/>
      <c r="H667" s="44"/>
      <c r="I667" s="16"/>
      <c r="J667" s="44"/>
    </row>
    <row r="668" spans="1:10">
      <c r="A668" s="3"/>
      <c r="B668" s="40"/>
      <c r="C668" s="16"/>
      <c r="D668" s="44"/>
      <c r="E668" s="16"/>
      <c r="F668" s="44"/>
      <c r="G668" s="44"/>
      <c r="H668" s="44"/>
      <c r="I668" s="16"/>
      <c r="J668" s="44"/>
    </row>
    <row r="669" spans="1:10">
      <c r="A669" s="3"/>
      <c r="B669" s="40"/>
      <c r="C669" s="16"/>
      <c r="D669" s="44"/>
      <c r="E669" s="16"/>
      <c r="F669" s="44"/>
      <c r="G669" s="44"/>
      <c r="H669" s="44"/>
      <c r="I669" s="16"/>
      <c r="J669" s="44"/>
    </row>
    <row r="670" spans="1:10">
      <c r="A670" s="3"/>
      <c r="B670" s="40"/>
      <c r="C670" s="16"/>
      <c r="D670" s="44"/>
      <c r="E670" s="16"/>
      <c r="F670" s="44"/>
      <c r="G670" s="44"/>
      <c r="H670" s="44"/>
      <c r="I670" s="16"/>
      <c r="J670" s="44"/>
    </row>
    <row r="671" spans="1:10">
      <c r="A671" s="3"/>
      <c r="B671" s="40"/>
      <c r="C671" s="16"/>
      <c r="D671" s="44"/>
      <c r="E671" s="16"/>
      <c r="F671" s="44"/>
      <c r="G671" s="44"/>
      <c r="H671" s="44"/>
      <c r="I671" s="16"/>
      <c r="J671" s="44"/>
    </row>
    <row r="672" spans="1:10">
      <c r="A672" s="3"/>
      <c r="B672" s="40"/>
      <c r="C672" s="16"/>
      <c r="D672" s="44"/>
      <c r="E672" s="16"/>
      <c r="F672" s="44"/>
      <c r="G672" s="44"/>
      <c r="H672" s="44"/>
      <c r="I672" s="16"/>
      <c r="J672" s="44"/>
    </row>
    <row r="673" spans="1:10">
      <c r="A673" s="3"/>
      <c r="B673" s="40"/>
      <c r="C673" s="16"/>
      <c r="D673" s="44"/>
      <c r="E673" s="16"/>
      <c r="F673" s="44"/>
      <c r="G673" s="44"/>
      <c r="H673" s="44"/>
      <c r="I673" s="16"/>
      <c r="J673" s="44"/>
    </row>
    <row r="674" spans="1:10">
      <c r="A674" s="3"/>
      <c r="B674" s="40"/>
      <c r="C674" s="16"/>
      <c r="D674" s="44"/>
      <c r="E674" s="16"/>
      <c r="F674" s="44"/>
      <c r="G674" s="44"/>
      <c r="H674" s="44"/>
      <c r="I674" s="16"/>
      <c r="J674" s="44"/>
    </row>
    <row r="675" spans="1:10">
      <c r="A675" s="3"/>
      <c r="B675" s="40"/>
      <c r="C675" s="16"/>
      <c r="D675" s="44"/>
      <c r="E675" s="16"/>
      <c r="F675" s="44"/>
      <c r="G675" s="44"/>
      <c r="H675" s="44"/>
      <c r="I675" s="16"/>
      <c r="J675" s="44"/>
    </row>
    <row r="676" spans="1:10">
      <c r="A676" s="3"/>
      <c r="B676" s="40"/>
      <c r="C676" s="16"/>
      <c r="D676" s="44"/>
      <c r="E676" s="16"/>
      <c r="F676" s="44"/>
      <c r="G676" s="44"/>
      <c r="H676" s="44"/>
      <c r="I676" s="16"/>
      <c r="J676" s="44"/>
    </row>
    <row r="677" spans="1:10">
      <c r="A677" s="3"/>
      <c r="B677" s="40"/>
      <c r="C677" s="16"/>
      <c r="D677" s="44"/>
      <c r="E677" s="16"/>
      <c r="F677" s="44"/>
      <c r="G677" s="44"/>
      <c r="H677" s="44"/>
      <c r="I677" s="16"/>
      <c r="J677" s="44"/>
    </row>
    <row r="678" spans="1:10">
      <c r="A678" s="3"/>
      <c r="B678" s="40"/>
      <c r="C678" s="16"/>
      <c r="D678" s="44"/>
      <c r="E678" s="16"/>
      <c r="F678" s="44"/>
      <c r="G678" s="44"/>
      <c r="H678" s="44"/>
      <c r="I678" s="16"/>
      <c r="J678" s="44"/>
    </row>
    <row r="679" spans="1:10">
      <c r="A679" s="3"/>
      <c r="B679" s="40"/>
      <c r="C679" s="16"/>
      <c r="D679" s="44"/>
      <c r="E679" s="16"/>
      <c r="F679" s="44"/>
      <c r="G679" s="44"/>
      <c r="H679" s="44"/>
      <c r="I679" s="16"/>
      <c r="J679" s="44"/>
    </row>
    <row r="680" spans="1:10">
      <c r="A680" s="3"/>
      <c r="B680" s="40"/>
      <c r="C680" s="16"/>
      <c r="D680" s="44"/>
      <c r="E680" s="16"/>
      <c r="F680" s="44"/>
      <c r="G680" s="44"/>
      <c r="H680" s="44"/>
      <c r="I680" s="16"/>
      <c r="J680" s="44"/>
    </row>
    <row r="681" spans="1:10">
      <c r="A681" s="3"/>
      <c r="B681" s="40"/>
      <c r="C681" s="16"/>
      <c r="D681" s="44"/>
      <c r="E681" s="16"/>
      <c r="F681" s="44"/>
      <c r="G681" s="44"/>
      <c r="H681" s="44"/>
      <c r="I681" s="16"/>
      <c r="J681" s="44"/>
    </row>
    <row r="682" spans="1:10">
      <c r="A682" s="3"/>
      <c r="B682" s="40"/>
      <c r="C682" s="16"/>
      <c r="D682" s="44"/>
      <c r="E682" s="16"/>
      <c r="F682" s="44"/>
      <c r="G682" s="44"/>
      <c r="H682" s="44"/>
      <c r="I682" s="16"/>
      <c r="J682" s="44"/>
    </row>
    <row r="683" spans="1:10">
      <c r="A683" s="3"/>
      <c r="B683" s="40"/>
      <c r="C683" s="16"/>
      <c r="D683" s="44"/>
      <c r="E683" s="16"/>
      <c r="F683" s="44"/>
      <c r="G683" s="44"/>
      <c r="H683" s="44"/>
      <c r="I683" s="16"/>
      <c r="J683" s="44"/>
    </row>
    <row r="684" spans="1:10">
      <c r="A684" s="3"/>
      <c r="B684" s="40"/>
      <c r="C684" s="16"/>
      <c r="D684" s="44"/>
      <c r="E684" s="16"/>
      <c r="F684" s="44"/>
      <c r="G684" s="44"/>
      <c r="H684" s="44"/>
      <c r="I684" s="16"/>
      <c r="J684" s="44"/>
    </row>
    <row r="685" spans="1:10">
      <c r="A685" s="3"/>
      <c r="B685" s="40"/>
      <c r="C685" s="16"/>
      <c r="D685" s="44"/>
      <c r="E685" s="16"/>
      <c r="F685" s="44"/>
      <c r="G685" s="44"/>
      <c r="H685" s="44"/>
      <c r="I685" s="16"/>
      <c r="J685" s="44"/>
    </row>
    <row r="686" spans="1:10">
      <c r="A686" s="3"/>
      <c r="B686" s="40"/>
      <c r="C686" s="16"/>
      <c r="D686" s="44"/>
      <c r="E686" s="16"/>
      <c r="F686" s="44"/>
      <c r="G686" s="44"/>
      <c r="H686" s="44"/>
      <c r="I686" s="16"/>
      <c r="J686" s="44"/>
    </row>
    <row r="687" spans="1:10">
      <c r="A687" s="3"/>
      <c r="B687" s="40"/>
      <c r="C687" s="16"/>
      <c r="D687" s="44"/>
      <c r="E687" s="16"/>
      <c r="F687" s="44"/>
      <c r="G687" s="44"/>
      <c r="H687" s="44"/>
      <c r="I687" s="16"/>
      <c r="J687" s="44"/>
    </row>
    <row r="688" spans="1:10">
      <c r="A688" s="3"/>
      <c r="B688" s="40"/>
      <c r="C688" s="16"/>
      <c r="D688" s="44"/>
      <c r="E688" s="16"/>
      <c r="F688" s="44"/>
      <c r="G688" s="44"/>
      <c r="H688" s="44"/>
      <c r="I688" s="16"/>
      <c r="J688" s="44"/>
    </row>
    <row r="689" spans="1:10">
      <c r="A689" s="3"/>
      <c r="B689" s="40"/>
      <c r="C689" s="16"/>
      <c r="D689" s="44"/>
      <c r="E689" s="16"/>
      <c r="F689" s="44"/>
      <c r="G689" s="44"/>
      <c r="H689" s="44"/>
      <c r="I689" s="16"/>
      <c r="J689" s="44"/>
    </row>
    <row r="690" spans="1:10">
      <c r="A690" s="3"/>
      <c r="B690" s="40"/>
      <c r="C690" s="16"/>
      <c r="D690" s="44"/>
      <c r="E690" s="16"/>
      <c r="F690" s="44"/>
      <c r="G690" s="44"/>
      <c r="H690" s="44"/>
      <c r="I690" s="16"/>
      <c r="J690" s="44"/>
    </row>
    <row r="691" spans="1:10">
      <c r="A691" s="3"/>
      <c r="B691" s="40"/>
      <c r="C691" s="16"/>
      <c r="D691" s="44"/>
      <c r="E691" s="16"/>
      <c r="F691" s="44"/>
      <c r="G691" s="44"/>
      <c r="H691" s="44"/>
      <c r="I691" s="16"/>
      <c r="J691" s="44"/>
    </row>
    <row r="692" spans="1:10">
      <c r="A692" s="3"/>
      <c r="B692" s="40"/>
      <c r="C692" s="16"/>
      <c r="D692" s="44"/>
      <c r="E692" s="16"/>
      <c r="F692" s="44"/>
      <c r="G692" s="44"/>
      <c r="H692" s="44"/>
      <c r="I692" s="16"/>
      <c r="J692" s="44"/>
    </row>
    <row r="693" spans="1:10">
      <c r="A693" s="3"/>
      <c r="B693" s="40"/>
      <c r="C693" s="16"/>
      <c r="D693" s="44"/>
      <c r="E693" s="16"/>
      <c r="F693" s="44"/>
      <c r="G693" s="44"/>
      <c r="H693" s="44"/>
      <c r="I693" s="16"/>
      <c r="J693" s="44"/>
    </row>
    <row r="694" spans="1:10">
      <c r="A694" s="3"/>
      <c r="B694" s="40"/>
      <c r="C694" s="16"/>
      <c r="D694" s="44"/>
      <c r="E694" s="16"/>
      <c r="F694" s="44"/>
      <c r="G694" s="44"/>
      <c r="H694" s="44"/>
      <c r="I694" s="16"/>
      <c r="J694" s="44"/>
    </row>
    <row r="695" spans="1:10">
      <c r="A695" s="3"/>
      <c r="B695" s="40"/>
      <c r="C695" s="16"/>
      <c r="D695" s="44"/>
      <c r="E695" s="16"/>
      <c r="F695" s="44"/>
      <c r="G695" s="44"/>
      <c r="H695" s="44"/>
      <c r="I695" s="16"/>
      <c r="J695" s="44"/>
    </row>
    <row r="696" spans="1:10">
      <c r="A696" s="3"/>
      <c r="B696" s="40"/>
      <c r="C696" s="16"/>
      <c r="D696" s="44"/>
      <c r="E696" s="16"/>
      <c r="F696" s="44"/>
      <c r="G696" s="44"/>
      <c r="H696" s="44"/>
      <c r="I696" s="16"/>
      <c r="J696" s="44"/>
    </row>
    <row r="697" spans="1:10">
      <c r="A697" s="3"/>
      <c r="B697" s="40"/>
      <c r="C697" s="16"/>
      <c r="D697" s="44"/>
      <c r="E697" s="16"/>
      <c r="F697" s="44"/>
      <c r="G697" s="44"/>
      <c r="H697" s="44"/>
      <c r="I697" s="16"/>
      <c r="J697" s="44"/>
    </row>
    <row r="698" spans="1:10">
      <c r="A698" s="3"/>
      <c r="B698" s="40"/>
      <c r="C698" s="16"/>
      <c r="D698" s="44"/>
      <c r="E698" s="16"/>
      <c r="F698" s="44"/>
      <c r="G698" s="44"/>
      <c r="H698" s="44"/>
      <c r="I698" s="16"/>
      <c r="J698" s="44"/>
    </row>
    <row r="699" spans="1:10">
      <c r="A699" s="3"/>
      <c r="B699" s="40"/>
      <c r="C699" s="16"/>
      <c r="D699" s="44"/>
      <c r="E699" s="16"/>
      <c r="F699" s="44"/>
      <c r="G699" s="44"/>
      <c r="H699" s="44"/>
      <c r="I699" s="16"/>
      <c r="J699" s="44"/>
    </row>
    <row r="700" spans="1:10">
      <c r="A700" s="3"/>
      <c r="B700" s="40"/>
      <c r="C700" s="16"/>
      <c r="D700" s="44"/>
      <c r="E700" s="16"/>
      <c r="F700" s="44"/>
      <c r="G700" s="44"/>
      <c r="H700" s="44"/>
      <c r="I700" s="16"/>
      <c r="J700" s="44"/>
    </row>
    <row r="701" spans="1:10">
      <c r="A701" s="3"/>
      <c r="B701" s="40"/>
      <c r="C701" s="16"/>
      <c r="D701" s="44"/>
      <c r="E701" s="16"/>
      <c r="F701" s="44"/>
      <c r="G701" s="44"/>
      <c r="H701" s="44"/>
      <c r="I701" s="16"/>
      <c r="J701" s="44"/>
    </row>
    <row r="702" spans="1:10">
      <c r="A702" s="3"/>
      <c r="B702" s="40"/>
      <c r="C702" s="16"/>
      <c r="D702" s="44"/>
      <c r="E702" s="16"/>
      <c r="F702" s="44"/>
      <c r="G702" s="44"/>
      <c r="H702" s="44"/>
      <c r="I702" s="16"/>
      <c r="J702" s="44"/>
    </row>
    <row r="703" spans="1:10">
      <c r="A703" s="3"/>
      <c r="B703" s="40"/>
      <c r="C703" s="16"/>
      <c r="D703" s="44"/>
      <c r="E703" s="16"/>
      <c r="F703" s="44"/>
      <c r="G703" s="44"/>
      <c r="H703" s="44"/>
      <c r="I703" s="16"/>
      <c r="J703" s="44"/>
    </row>
    <row r="704" spans="1:10">
      <c r="A704" s="3"/>
      <c r="B704" s="40"/>
      <c r="C704" s="16"/>
      <c r="D704" s="44"/>
      <c r="E704" s="16"/>
      <c r="F704" s="44"/>
      <c r="G704" s="44"/>
      <c r="H704" s="44"/>
      <c r="I704" s="16"/>
      <c r="J704" s="44"/>
    </row>
    <row r="705" spans="1:10">
      <c r="A705" s="3"/>
      <c r="B705" s="40"/>
      <c r="C705" s="16"/>
      <c r="D705" s="44"/>
      <c r="E705" s="16"/>
      <c r="F705" s="44"/>
      <c r="G705" s="44"/>
      <c r="H705" s="44"/>
      <c r="I705" s="16"/>
      <c r="J705" s="44"/>
    </row>
    <row r="706" spans="1:10">
      <c r="A706" s="3"/>
      <c r="B706" s="40"/>
      <c r="C706" s="16"/>
      <c r="D706" s="44"/>
      <c r="E706" s="16"/>
      <c r="F706" s="44"/>
      <c r="G706" s="44"/>
      <c r="H706" s="44"/>
      <c r="I706" s="16"/>
      <c r="J706" s="44"/>
    </row>
    <row r="707" spans="1:10">
      <c r="A707" s="3"/>
      <c r="B707" s="40"/>
      <c r="C707" s="16"/>
      <c r="D707" s="44"/>
      <c r="E707" s="16"/>
      <c r="F707" s="44"/>
      <c r="G707" s="44"/>
      <c r="H707" s="44"/>
      <c r="I707" s="16"/>
      <c r="J707" s="44"/>
    </row>
    <row r="708" spans="1:10">
      <c r="A708" s="3"/>
      <c r="B708" s="40"/>
      <c r="C708" s="16"/>
      <c r="D708" s="44"/>
      <c r="E708" s="16"/>
      <c r="F708" s="44"/>
      <c r="G708" s="44"/>
      <c r="H708" s="44"/>
      <c r="I708" s="16"/>
      <c r="J708" s="44"/>
    </row>
    <row r="709" spans="1:10">
      <c r="A709" s="3"/>
      <c r="B709" s="40"/>
      <c r="C709" s="16"/>
      <c r="D709" s="44"/>
      <c r="E709" s="16"/>
      <c r="F709" s="44"/>
      <c r="G709" s="44"/>
      <c r="H709" s="44"/>
      <c r="I709" s="16"/>
      <c r="J709" s="44"/>
    </row>
    <row r="710" spans="1:10">
      <c r="A710" s="3"/>
      <c r="B710" s="40"/>
      <c r="C710" s="16"/>
      <c r="D710" s="44"/>
      <c r="E710" s="16"/>
      <c r="F710" s="44"/>
      <c r="G710" s="44"/>
      <c r="H710" s="44"/>
      <c r="I710" s="16"/>
      <c r="J710" s="44"/>
    </row>
    <row r="711" spans="1:10">
      <c r="A711" s="3"/>
      <c r="B711" s="40"/>
      <c r="C711" s="16"/>
      <c r="D711" s="44"/>
      <c r="E711" s="16"/>
      <c r="F711" s="44"/>
      <c r="G711" s="44"/>
      <c r="H711" s="44"/>
      <c r="I711" s="16"/>
      <c r="J711" s="44"/>
    </row>
    <row r="712" spans="1:10">
      <c r="A712" s="3"/>
      <c r="B712" s="40"/>
      <c r="C712" s="16"/>
      <c r="D712" s="44"/>
      <c r="E712" s="16"/>
      <c r="F712" s="44"/>
      <c r="G712" s="44"/>
      <c r="H712" s="44"/>
      <c r="I712" s="16"/>
      <c r="J712" s="44"/>
    </row>
    <row r="713" spans="1:10">
      <c r="A713" s="3"/>
      <c r="B713" s="40"/>
      <c r="C713" s="16"/>
      <c r="D713" s="44"/>
      <c r="E713" s="16"/>
      <c r="F713" s="44"/>
      <c r="G713" s="44"/>
      <c r="H713" s="44"/>
      <c r="I713" s="16"/>
      <c r="J713" s="44"/>
    </row>
    <row r="714" spans="1:10">
      <c r="A714" s="3"/>
      <c r="B714" s="40"/>
      <c r="C714" s="16"/>
      <c r="D714" s="44"/>
      <c r="E714" s="16"/>
      <c r="F714" s="44"/>
      <c r="G714" s="44"/>
      <c r="H714" s="44"/>
      <c r="I714" s="16"/>
      <c r="J714" s="44"/>
    </row>
    <row r="715" spans="1:10">
      <c r="A715" s="3"/>
      <c r="B715" s="40"/>
      <c r="C715" s="16"/>
      <c r="D715" s="44"/>
      <c r="E715" s="16"/>
      <c r="F715" s="44"/>
      <c r="G715" s="44"/>
      <c r="H715" s="44"/>
      <c r="I715" s="16"/>
      <c r="J715" s="44"/>
    </row>
    <row r="716" spans="1:10">
      <c r="A716" s="3"/>
      <c r="B716" s="40"/>
      <c r="C716" s="16"/>
      <c r="D716" s="44"/>
      <c r="E716" s="16"/>
      <c r="F716" s="44"/>
      <c r="G716" s="44"/>
      <c r="H716" s="44"/>
      <c r="I716" s="16"/>
      <c r="J716" s="44"/>
    </row>
    <row r="717" spans="1:10">
      <c r="A717" s="3"/>
      <c r="B717" s="40"/>
      <c r="C717" s="16"/>
      <c r="D717" s="44"/>
      <c r="E717" s="16"/>
      <c r="F717" s="44"/>
      <c r="G717" s="44"/>
      <c r="H717" s="44"/>
      <c r="I717" s="16"/>
      <c r="J717" s="44"/>
    </row>
    <row r="718" spans="1:10">
      <c r="A718" s="3"/>
      <c r="B718" s="40"/>
      <c r="C718" s="16"/>
      <c r="D718" s="44"/>
      <c r="E718" s="16"/>
      <c r="F718" s="44"/>
      <c r="G718" s="44"/>
      <c r="H718" s="44"/>
      <c r="I718" s="16"/>
      <c r="J718" s="44"/>
    </row>
    <row r="719" spans="1:10">
      <c r="A719" s="3"/>
      <c r="B719" s="40"/>
      <c r="C719" s="16"/>
      <c r="D719" s="44"/>
      <c r="E719" s="16"/>
      <c r="F719" s="44"/>
      <c r="G719" s="44"/>
      <c r="H719" s="44"/>
      <c r="I719" s="16"/>
      <c r="J719" s="44"/>
    </row>
    <row r="720" spans="1:10">
      <c r="A720" s="3"/>
      <c r="B720" s="40"/>
      <c r="C720" s="16"/>
      <c r="D720" s="44"/>
      <c r="E720" s="16"/>
      <c r="F720" s="44"/>
      <c r="G720" s="44"/>
      <c r="H720" s="44"/>
      <c r="I720" s="16"/>
      <c r="J720" s="44"/>
    </row>
    <row r="721" spans="1:10">
      <c r="A721" s="3"/>
      <c r="B721" s="40"/>
      <c r="C721" s="16"/>
      <c r="D721" s="44"/>
      <c r="E721" s="16"/>
      <c r="F721" s="44"/>
      <c r="G721" s="44"/>
      <c r="H721" s="44"/>
      <c r="I721" s="16"/>
      <c r="J721" s="44"/>
    </row>
    <row r="722" spans="1:10">
      <c r="A722" s="3"/>
      <c r="B722" s="40"/>
      <c r="C722" s="16"/>
      <c r="D722" s="44"/>
      <c r="E722" s="16"/>
      <c r="F722" s="44"/>
      <c r="G722" s="44"/>
      <c r="H722" s="44"/>
      <c r="I722" s="16"/>
      <c r="J722" s="44"/>
    </row>
    <row r="723" spans="1:10">
      <c r="A723" s="3"/>
      <c r="B723" s="40"/>
      <c r="C723" s="16"/>
      <c r="D723" s="44"/>
      <c r="E723" s="16"/>
      <c r="F723" s="44"/>
      <c r="G723" s="44"/>
      <c r="H723" s="44"/>
      <c r="I723" s="16"/>
      <c r="J723" s="44"/>
    </row>
    <row r="724" spans="1:10">
      <c r="A724" s="3"/>
      <c r="B724" s="40"/>
      <c r="C724" s="16"/>
      <c r="D724" s="44"/>
      <c r="E724" s="16"/>
      <c r="F724" s="44"/>
      <c r="G724" s="44"/>
      <c r="H724" s="44"/>
      <c r="I724" s="16"/>
      <c r="J724" s="44"/>
    </row>
    <row r="725" spans="1:10">
      <c r="A725" s="3"/>
      <c r="B725" s="40"/>
      <c r="C725" s="16"/>
      <c r="D725" s="44"/>
      <c r="E725" s="16"/>
      <c r="F725" s="44"/>
      <c r="G725" s="44"/>
      <c r="H725" s="44"/>
      <c r="I725" s="16"/>
      <c r="J725" s="44"/>
    </row>
    <row r="726" spans="1:10">
      <c r="A726" s="3"/>
      <c r="B726" s="40"/>
      <c r="C726" s="16"/>
      <c r="D726" s="44"/>
      <c r="E726" s="16"/>
      <c r="F726" s="44"/>
      <c r="G726" s="44"/>
      <c r="H726" s="44"/>
      <c r="I726" s="16"/>
      <c r="J726" s="44"/>
    </row>
    <row r="727" spans="1:10">
      <c r="A727" s="3"/>
      <c r="B727" s="40"/>
      <c r="C727" s="16"/>
      <c r="D727" s="44"/>
      <c r="E727" s="16"/>
      <c r="F727" s="44"/>
      <c r="G727" s="44"/>
      <c r="H727" s="44"/>
      <c r="I727" s="16"/>
      <c r="J727" s="44"/>
    </row>
    <row r="728" spans="1:10">
      <c r="A728" s="3"/>
      <c r="B728" s="40"/>
      <c r="C728" s="16"/>
      <c r="D728" s="44"/>
      <c r="E728" s="16"/>
      <c r="F728" s="44"/>
      <c r="G728" s="44"/>
      <c r="H728" s="44"/>
      <c r="I728" s="16"/>
      <c r="J728" s="44"/>
    </row>
    <row r="729" spans="1:10">
      <c r="A729" s="3"/>
      <c r="B729" s="40"/>
      <c r="C729" s="16"/>
      <c r="D729" s="44"/>
      <c r="E729" s="16"/>
      <c r="F729" s="44"/>
      <c r="G729" s="44"/>
      <c r="H729" s="44"/>
      <c r="I729" s="16"/>
      <c r="J729" s="44"/>
    </row>
    <row r="730" spans="1:10">
      <c r="A730" s="3"/>
      <c r="B730" s="40"/>
      <c r="C730" s="16"/>
      <c r="D730" s="44"/>
      <c r="E730" s="16"/>
      <c r="F730" s="44"/>
      <c r="G730" s="44"/>
      <c r="H730" s="44"/>
      <c r="I730" s="16"/>
      <c r="J730" s="44"/>
    </row>
    <row r="731" spans="1:10">
      <c r="A731" s="3"/>
      <c r="B731" s="40"/>
      <c r="C731" s="16"/>
      <c r="D731" s="44"/>
      <c r="E731" s="16"/>
      <c r="F731" s="44"/>
      <c r="G731" s="44"/>
      <c r="H731" s="44"/>
      <c r="I731" s="16"/>
      <c r="J731" s="44"/>
    </row>
    <row r="732" spans="1:10">
      <c r="A732" s="3"/>
      <c r="B732" s="40"/>
      <c r="C732" s="16"/>
      <c r="D732" s="44"/>
      <c r="E732" s="16"/>
      <c r="F732" s="44"/>
      <c r="G732" s="44"/>
      <c r="H732" s="44"/>
      <c r="I732" s="16"/>
      <c r="J732" s="44"/>
    </row>
    <row r="733" spans="1:10">
      <c r="A733" s="3"/>
      <c r="B733" s="40"/>
      <c r="C733" s="16"/>
      <c r="D733" s="44"/>
      <c r="E733" s="16"/>
      <c r="F733" s="44"/>
      <c r="G733" s="44"/>
      <c r="H733" s="44"/>
      <c r="I733" s="16"/>
      <c r="J733" s="44"/>
    </row>
    <row r="734" spans="1:10">
      <c r="A734" s="3"/>
      <c r="B734" s="40"/>
      <c r="C734" s="16"/>
      <c r="D734" s="44"/>
      <c r="E734" s="16"/>
      <c r="F734" s="44"/>
      <c r="G734" s="44"/>
      <c r="H734" s="44"/>
      <c r="I734" s="16"/>
      <c r="J734" s="44"/>
    </row>
    <row r="735" spans="1:10">
      <c r="A735" s="3"/>
      <c r="B735" s="40"/>
      <c r="C735" s="16"/>
      <c r="D735" s="44"/>
      <c r="E735" s="16"/>
      <c r="F735" s="44"/>
      <c r="G735" s="44"/>
      <c r="H735" s="44"/>
      <c r="I735" s="16"/>
      <c r="J735" s="44"/>
    </row>
    <row r="736" spans="1:10">
      <c r="A736" s="3"/>
      <c r="B736" s="40"/>
      <c r="C736" s="16"/>
      <c r="D736" s="44"/>
      <c r="E736" s="16"/>
      <c r="F736" s="44"/>
      <c r="G736" s="44"/>
      <c r="H736" s="44"/>
      <c r="I736" s="16"/>
      <c r="J736" s="44"/>
    </row>
    <row r="737" spans="1:10">
      <c r="A737" s="3"/>
      <c r="B737" s="40"/>
      <c r="C737" s="16"/>
      <c r="D737" s="44"/>
      <c r="E737" s="16"/>
      <c r="F737" s="44"/>
      <c r="G737" s="44"/>
      <c r="H737" s="44"/>
      <c r="I737" s="16"/>
      <c r="J737" s="44"/>
    </row>
    <row r="738" spans="1:10">
      <c r="A738" s="3"/>
      <c r="B738" s="40"/>
      <c r="C738" s="16"/>
      <c r="D738" s="44"/>
      <c r="E738" s="16"/>
      <c r="F738" s="44"/>
      <c r="G738" s="44"/>
      <c r="H738" s="44"/>
      <c r="I738" s="16"/>
      <c r="J738" s="44"/>
    </row>
    <row r="739" spans="1:10">
      <c r="A739" s="3"/>
      <c r="B739" s="40"/>
      <c r="C739" s="16"/>
      <c r="D739" s="44"/>
      <c r="E739" s="16"/>
      <c r="F739" s="44"/>
      <c r="G739" s="44"/>
      <c r="H739" s="44"/>
      <c r="I739" s="16"/>
      <c r="J739" s="44"/>
    </row>
    <row r="740" spans="1:10">
      <c r="A740" s="3"/>
      <c r="B740" s="40"/>
      <c r="C740" s="16"/>
      <c r="D740" s="44"/>
      <c r="E740" s="16"/>
      <c r="F740" s="44"/>
      <c r="G740" s="44"/>
      <c r="H740" s="44"/>
      <c r="I740" s="16"/>
      <c r="J740" s="44"/>
    </row>
    <row r="741" spans="1:10">
      <c r="A741" s="3"/>
      <c r="B741" s="40"/>
      <c r="C741" s="16"/>
      <c r="D741" s="44"/>
      <c r="E741" s="16"/>
      <c r="F741" s="44"/>
      <c r="G741" s="44"/>
      <c r="H741" s="44"/>
      <c r="I741" s="16"/>
      <c r="J741" s="44"/>
    </row>
    <row r="742" spans="1:10">
      <c r="A742" s="3"/>
      <c r="B742" s="40"/>
      <c r="C742" s="16"/>
      <c r="D742" s="44"/>
      <c r="E742" s="16"/>
      <c r="F742" s="44"/>
      <c r="G742" s="44"/>
      <c r="H742" s="44"/>
      <c r="I742" s="16"/>
      <c r="J742" s="44"/>
    </row>
    <row r="743" spans="1:10">
      <c r="A743" s="3"/>
      <c r="B743" s="40"/>
      <c r="C743" s="16"/>
      <c r="D743" s="44"/>
      <c r="E743" s="16"/>
      <c r="F743" s="44"/>
      <c r="G743" s="44"/>
      <c r="H743" s="44"/>
      <c r="I743" s="16"/>
      <c r="J743" s="44"/>
    </row>
    <row r="744" spans="1:10">
      <c r="A744" s="3"/>
      <c r="B744" s="40"/>
      <c r="C744" s="16"/>
      <c r="D744" s="44"/>
      <c r="E744" s="16"/>
      <c r="F744" s="44"/>
      <c r="G744" s="44"/>
      <c r="H744" s="44"/>
      <c r="I744" s="16"/>
      <c r="J744" s="44"/>
    </row>
    <row r="745" spans="1:10">
      <c r="A745" s="3"/>
      <c r="B745" s="40"/>
      <c r="C745" s="16"/>
      <c r="D745" s="44"/>
      <c r="E745" s="16"/>
      <c r="F745" s="44"/>
      <c r="G745" s="44"/>
      <c r="H745" s="44"/>
      <c r="I745" s="16"/>
      <c r="J745" s="44"/>
    </row>
    <row r="746" spans="1:10">
      <c r="A746" s="3"/>
      <c r="B746" s="40"/>
      <c r="C746" s="16"/>
      <c r="D746" s="44"/>
      <c r="E746" s="16"/>
      <c r="F746" s="44"/>
      <c r="G746" s="44"/>
      <c r="H746" s="44"/>
      <c r="I746" s="16"/>
      <c r="J746" s="44"/>
    </row>
    <row r="747" spans="1:10">
      <c r="A747" s="3"/>
      <c r="B747" s="40"/>
      <c r="C747" s="16"/>
      <c r="D747" s="44"/>
      <c r="E747" s="16"/>
      <c r="F747" s="44"/>
      <c r="G747" s="44"/>
      <c r="H747" s="44"/>
      <c r="I747" s="16"/>
      <c r="J747" s="44"/>
    </row>
    <row r="748" spans="1:10">
      <c r="A748" s="3"/>
      <c r="B748" s="40"/>
      <c r="C748" s="16"/>
      <c r="D748" s="44"/>
      <c r="E748" s="16"/>
      <c r="F748" s="44"/>
      <c r="G748" s="44"/>
      <c r="H748" s="44"/>
      <c r="I748" s="16"/>
      <c r="J748" s="44"/>
    </row>
    <row r="749" spans="1:10">
      <c r="A749" s="3"/>
      <c r="B749" s="40"/>
      <c r="C749" s="16"/>
      <c r="D749" s="44"/>
      <c r="E749" s="16"/>
      <c r="F749" s="44"/>
      <c r="G749" s="44"/>
      <c r="H749" s="44"/>
      <c r="I749" s="16"/>
      <c r="J749" s="44"/>
    </row>
    <row r="750" spans="1:10">
      <c r="A750" s="3"/>
      <c r="B750" s="40"/>
      <c r="C750" s="16"/>
      <c r="D750" s="44"/>
      <c r="E750" s="16"/>
      <c r="F750" s="44"/>
      <c r="G750" s="44"/>
      <c r="H750" s="44"/>
      <c r="I750" s="16"/>
      <c r="J750" s="44"/>
    </row>
    <row r="751" spans="1:10">
      <c r="A751" s="3"/>
      <c r="B751" s="40"/>
      <c r="C751" s="16"/>
      <c r="D751" s="44"/>
      <c r="E751" s="16"/>
      <c r="F751" s="44"/>
      <c r="G751" s="44"/>
      <c r="H751" s="44"/>
      <c r="I751" s="16"/>
      <c r="J751" s="44"/>
    </row>
    <row r="752" spans="1:10">
      <c r="A752" s="3"/>
      <c r="B752" s="40"/>
      <c r="C752" s="16"/>
      <c r="D752" s="44"/>
      <c r="E752" s="16"/>
      <c r="F752" s="44"/>
      <c r="G752" s="44"/>
      <c r="H752" s="44"/>
      <c r="I752" s="16"/>
      <c r="J752" s="44"/>
    </row>
    <row r="753" spans="1:10">
      <c r="A753" s="3"/>
      <c r="B753" s="40"/>
      <c r="C753" s="16"/>
      <c r="D753" s="44"/>
      <c r="E753" s="16"/>
      <c r="F753" s="44"/>
      <c r="G753" s="44"/>
      <c r="H753" s="44"/>
      <c r="I753" s="16"/>
      <c r="J753" s="44"/>
    </row>
    <row r="754" spans="1:10">
      <c r="A754" s="3"/>
      <c r="B754" s="40"/>
      <c r="C754" s="16"/>
      <c r="D754" s="44"/>
      <c r="E754" s="16"/>
      <c r="F754" s="44"/>
      <c r="G754" s="44"/>
      <c r="H754" s="44"/>
      <c r="I754" s="16"/>
      <c r="J754" s="44"/>
    </row>
    <row r="755" spans="1:10">
      <c r="A755" s="3"/>
      <c r="B755" s="40"/>
      <c r="C755" s="16"/>
      <c r="D755" s="44"/>
      <c r="E755" s="16"/>
      <c r="F755" s="44"/>
      <c r="G755" s="44"/>
      <c r="H755" s="44"/>
      <c r="I755" s="16"/>
      <c r="J755" s="44"/>
    </row>
    <row r="756" spans="1:10">
      <c r="A756" s="3"/>
      <c r="B756" s="40"/>
      <c r="C756" s="16"/>
      <c r="D756" s="44"/>
      <c r="E756" s="16"/>
      <c r="F756" s="44"/>
      <c r="G756" s="44"/>
      <c r="H756" s="44"/>
      <c r="I756" s="16"/>
      <c r="J756" s="44"/>
    </row>
    <row r="757" spans="1:10">
      <c r="A757" s="3"/>
      <c r="B757" s="40"/>
      <c r="C757" s="16"/>
      <c r="D757" s="44"/>
      <c r="E757" s="16"/>
      <c r="F757" s="44"/>
      <c r="G757" s="44"/>
      <c r="H757" s="44"/>
      <c r="I757" s="16"/>
      <c r="J757" s="44"/>
    </row>
    <row r="758" spans="1:10">
      <c r="A758" s="3"/>
      <c r="B758" s="40"/>
      <c r="C758" s="16"/>
      <c r="D758" s="44"/>
      <c r="E758" s="16"/>
      <c r="F758" s="44"/>
      <c r="G758" s="44"/>
      <c r="H758" s="44"/>
      <c r="I758" s="16"/>
      <c r="J758" s="44"/>
    </row>
    <row r="759" spans="1:10">
      <c r="A759" s="3"/>
      <c r="B759" s="40"/>
      <c r="C759" s="16"/>
      <c r="D759" s="44"/>
      <c r="E759" s="16"/>
      <c r="F759" s="44"/>
      <c r="G759" s="44"/>
      <c r="H759" s="44"/>
      <c r="I759" s="16"/>
      <c r="J759" s="44"/>
    </row>
    <row r="760" spans="1:10">
      <c r="A760" s="3"/>
      <c r="B760" s="40"/>
      <c r="C760" s="16"/>
      <c r="D760" s="44"/>
      <c r="E760" s="16"/>
      <c r="F760" s="44"/>
      <c r="G760" s="44"/>
      <c r="H760" s="44"/>
      <c r="I760" s="16"/>
      <c r="J760" s="44"/>
    </row>
    <row r="761" spans="1:10">
      <c r="A761" s="3"/>
      <c r="B761" s="40"/>
      <c r="C761" s="16"/>
      <c r="D761" s="44"/>
      <c r="E761" s="16"/>
      <c r="F761" s="44"/>
      <c r="G761" s="44"/>
      <c r="H761" s="44"/>
      <c r="I761" s="16"/>
      <c r="J761" s="44"/>
    </row>
    <row r="762" spans="1:10">
      <c r="A762" s="3"/>
      <c r="B762" s="40"/>
      <c r="C762" s="16"/>
      <c r="D762" s="44"/>
      <c r="E762" s="16"/>
      <c r="F762" s="44"/>
      <c r="G762" s="44"/>
      <c r="H762" s="44"/>
      <c r="I762" s="16"/>
      <c r="J762" s="44"/>
    </row>
    <row r="763" spans="1:10">
      <c r="A763" s="3"/>
      <c r="B763" s="40"/>
      <c r="C763" s="16"/>
      <c r="D763" s="44"/>
      <c r="E763" s="16"/>
      <c r="F763" s="44"/>
      <c r="G763" s="44"/>
      <c r="H763" s="44"/>
      <c r="I763" s="16"/>
      <c r="J763" s="44"/>
    </row>
    <row r="764" spans="1:10">
      <c r="A764" s="3"/>
      <c r="B764" s="40"/>
      <c r="C764" s="16"/>
      <c r="D764" s="44"/>
      <c r="E764" s="16"/>
      <c r="F764" s="44"/>
      <c r="G764" s="44"/>
      <c r="H764" s="44"/>
      <c r="I764" s="16"/>
      <c r="J764" s="44"/>
    </row>
    <row r="765" spans="1:10">
      <c r="A765" s="3"/>
      <c r="B765" s="40"/>
      <c r="C765" s="16"/>
      <c r="D765" s="44"/>
      <c r="E765" s="16"/>
      <c r="F765" s="44"/>
      <c r="G765" s="44"/>
      <c r="H765" s="44"/>
      <c r="I765" s="16"/>
      <c r="J765" s="44"/>
    </row>
    <row r="766" spans="1:10">
      <c r="A766" s="3"/>
      <c r="B766" s="40"/>
      <c r="C766" s="16"/>
      <c r="D766" s="44"/>
      <c r="E766" s="16"/>
      <c r="F766" s="44"/>
      <c r="G766" s="44"/>
      <c r="H766" s="44"/>
      <c r="I766" s="16"/>
      <c r="J766" s="44"/>
    </row>
  </sheetData>
  <mergeCells count="51">
    <mergeCell ref="J188:J190"/>
    <mergeCell ref="J195:J196"/>
    <mergeCell ref="J197:J198"/>
    <mergeCell ref="J173:J174"/>
    <mergeCell ref="J175:J177"/>
    <mergeCell ref="J178:J179"/>
    <mergeCell ref="J180:J182"/>
    <mergeCell ref="J183:J184"/>
    <mergeCell ref="J185:J187"/>
    <mergeCell ref="J168:J169"/>
    <mergeCell ref="J126:J127"/>
    <mergeCell ref="J128:J129"/>
    <mergeCell ref="J130:J132"/>
    <mergeCell ref="J134:J137"/>
    <mergeCell ref="J138:J139"/>
    <mergeCell ref="J140:J141"/>
    <mergeCell ref="J142:J143"/>
    <mergeCell ref="J146:J154"/>
    <mergeCell ref="J155:J157"/>
    <mergeCell ref="J162:J164"/>
    <mergeCell ref="J166:J167"/>
    <mergeCell ref="J119:J123"/>
    <mergeCell ref="J80:J82"/>
    <mergeCell ref="J83:J84"/>
    <mergeCell ref="J87:J88"/>
    <mergeCell ref="J91:J92"/>
    <mergeCell ref="J93:J95"/>
    <mergeCell ref="J96:J97"/>
    <mergeCell ref="J98:J100"/>
    <mergeCell ref="J103:J107"/>
    <mergeCell ref="J110:J112"/>
    <mergeCell ref="J114:J115"/>
    <mergeCell ref="J116:J118"/>
    <mergeCell ref="J77:J79"/>
    <mergeCell ref="J39:J40"/>
    <mergeCell ref="J42:J45"/>
    <mergeCell ref="J46:J47"/>
    <mergeCell ref="J49:J52"/>
    <mergeCell ref="J54:J55"/>
    <mergeCell ref="J58:J59"/>
    <mergeCell ref="J60:J61"/>
    <mergeCell ref="J64:J68"/>
    <mergeCell ref="J69:J70"/>
    <mergeCell ref="J71:J72"/>
    <mergeCell ref="J73:J76"/>
    <mergeCell ref="J37:J38"/>
    <mergeCell ref="A1:J1"/>
    <mergeCell ref="A2:E2"/>
    <mergeCell ref="F2:J2"/>
    <mergeCell ref="A3:E3"/>
    <mergeCell ref="F3:J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200-000000000000}">
          <x14:formula1>
            <xm:f>'Varient Value'!$D$2:$D$8517</xm:f>
          </x14:formula1>
          <xm:sqref>E56:E9940 E5:E8</xm:sqref>
        </x14:dataValidation>
        <x14:dataValidation type="list" allowBlank="1" showInputMessage="1" showErrorMessage="1" xr:uid="{00000000-0002-0000-02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2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2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2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2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761"/>
  <sheetViews>
    <sheetView workbookViewId="0">
      <selection activeCell="O5" sqref="O5"/>
    </sheetView>
  </sheetViews>
  <sheetFormatPr defaultRowHeight="15"/>
  <cols>
    <col min="1" max="1" width="43.42578125" bestFit="1" customWidth="1"/>
    <col min="2" max="2" width="17.42578125" style="41" bestFit="1" customWidth="1"/>
    <col min="3" max="3" width="11.5703125" style="35" bestFit="1" customWidth="1"/>
    <col min="4" max="4" width="5.5703125" style="69" bestFit="1" customWidth="1"/>
    <col min="5" max="5" width="7.71093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4" t="s">
        <v>9428</v>
      </c>
      <c r="G3" s="524"/>
      <c r="H3" s="524"/>
      <c r="I3" s="524"/>
      <c r="J3" s="524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2.5" customHeight="1">
      <c r="A5" s="65" t="s">
        <v>9411</v>
      </c>
      <c r="B5" s="40" t="s">
        <v>235</v>
      </c>
      <c r="C5" s="16" t="s">
        <v>163</v>
      </c>
      <c r="D5" s="44"/>
      <c r="E5" s="16" t="s">
        <v>66</v>
      </c>
      <c r="F5" s="44"/>
      <c r="G5" s="44"/>
      <c r="H5" s="49">
        <v>2900</v>
      </c>
      <c r="I5" s="44"/>
      <c r="J5" s="60" t="s">
        <v>9306</v>
      </c>
    </row>
    <row r="6" spans="1:10" ht="22.5" customHeight="1">
      <c r="A6" s="65" t="s">
        <v>9411</v>
      </c>
      <c r="B6" s="40" t="s">
        <v>235</v>
      </c>
      <c r="C6" s="16" t="s">
        <v>163</v>
      </c>
      <c r="D6" s="44"/>
      <c r="E6" s="16" t="s">
        <v>66</v>
      </c>
      <c r="F6" s="44"/>
      <c r="G6" s="44"/>
      <c r="H6" s="49">
        <v>80</v>
      </c>
      <c r="I6" s="44"/>
      <c r="J6" s="60" t="s">
        <v>9307</v>
      </c>
    </row>
    <row r="7" spans="1:10" ht="22.5" customHeight="1">
      <c r="A7" s="65" t="s">
        <v>9411</v>
      </c>
      <c r="B7" s="40" t="s">
        <v>235</v>
      </c>
      <c r="C7" s="16" t="s">
        <v>163</v>
      </c>
      <c r="D7" s="44"/>
      <c r="E7" s="16" t="s">
        <v>66</v>
      </c>
      <c r="F7" s="44"/>
      <c r="G7" s="44"/>
      <c r="H7" s="49">
        <v>1900</v>
      </c>
      <c r="I7" s="44"/>
      <c r="J7" s="60" t="s">
        <v>9308</v>
      </c>
    </row>
    <row r="8" spans="1:10" ht="22.5" customHeight="1">
      <c r="A8" s="65" t="s">
        <v>9411</v>
      </c>
      <c r="B8" s="40" t="s">
        <v>235</v>
      </c>
      <c r="C8" s="16" t="s">
        <v>163</v>
      </c>
      <c r="D8" s="44"/>
      <c r="E8" s="16" t="s">
        <v>66</v>
      </c>
      <c r="F8" s="44"/>
      <c r="G8" s="44"/>
      <c r="H8" s="49">
        <v>30</v>
      </c>
      <c r="I8" s="44"/>
      <c r="J8" s="60" t="s">
        <v>9309</v>
      </c>
    </row>
    <row r="9" spans="1:10" ht="22.5" customHeight="1">
      <c r="A9" s="65" t="s">
        <v>9411</v>
      </c>
      <c r="B9" s="40" t="s">
        <v>235</v>
      </c>
      <c r="C9" s="16" t="s">
        <v>163</v>
      </c>
      <c r="D9" s="44"/>
      <c r="E9" s="16" t="s">
        <v>66</v>
      </c>
      <c r="F9" s="44"/>
      <c r="G9" s="44"/>
      <c r="H9" s="49">
        <v>91</v>
      </c>
      <c r="I9" s="44"/>
      <c r="J9" s="60" t="s">
        <v>9310</v>
      </c>
    </row>
    <row r="10" spans="1:10" ht="22.5" customHeight="1">
      <c r="A10" s="96" t="s">
        <v>9315</v>
      </c>
      <c r="B10" s="40" t="s">
        <v>204</v>
      </c>
      <c r="C10" s="16" t="s">
        <v>82</v>
      </c>
      <c r="D10" s="44"/>
      <c r="E10" s="16"/>
      <c r="F10" s="44"/>
      <c r="G10" s="44"/>
      <c r="H10" s="75">
        <f>128500+1300</f>
        <v>129800</v>
      </c>
      <c r="I10" s="16"/>
      <c r="J10" s="75" t="s">
        <v>9311</v>
      </c>
    </row>
    <row r="11" spans="1:10" ht="22.5" customHeight="1">
      <c r="A11" s="96" t="s">
        <v>9316</v>
      </c>
      <c r="B11" s="40" t="s">
        <v>204</v>
      </c>
      <c r="C11" s="16" t="s">
        <v>58</v>
      </c>
      <c r="D11" s="44"/>
      <c r="E11" s="16"/>
      <c r="F11" s="44"/>
      <c r="G11" s="44"/>
      <c r="H11" s="75">
        <f>171300+1700</f>
        <v>173000</v>
      </c>
      <c r="I11" s="16"/>
      <c r="J11" s="75" t="s">
        <v>9312</v>
      </c>
    </row>
    <row r="12" spans="1:10" ht="22.5" customHeight="1">
      <c r="A12" s="96" t="s">
        <v>9317</v>
      </c>
      <c r="B12" s="40" t="s">
        <v>204</v>
      </c>
      <c r="C12" s="16" t="s">
        <v>82</v>
      </c>
      <c r="D12" s="44"/>
      <c r="E12" s="16"/>
      <c r="F12" s="44"/>
      <c r="G12" s="44"/>
      <c r="H12" s="75">
        <f>27800+280</f>
        <v>28080</v>
      </c>
      <c r="I12" s="16"/>
      <c r="J12" s="75" t="s">
        <v>9313</v>
      </c>
    </row>
    <row r="13" spans="1:10" ht="22.5" customHeight="1">
      <c r="A13" s="96" t="s">
        <v>9318</v>
      </c>
      <c r="B13" s="40" t="s">
        <v>204</v>
      </c>
      <c r="C13" s="16" t="s">
        <v>58</v>
      </c>
      <c r="D13" s="44"/>
      <c r="E13" s="16"/>
      <c r="F13" s="44"/>
      <c r="G13" s="44"/>
      <c r="H13" s="75">
        <f>138500+1400</f>
        <v>139900</v>
      </c>
      <c r="I13" s="16"/>
      <c r="J13" s="75" t="s">
        <v>9314</v>
      </c>
    </row>
    <row r="14" spans="1:10" ht="23.25" customHeight="1">
      <c r="A14" s="70"/>
      <c r="B14" s="40"/>
      <c r="C14" s="16"/>
      <c r="D14" s="44"/>
      <c r="E14" s="16"/>
      <c r="F14" s="44"/>
      <c r="G14" s="44"/>
      <c r="H14" s="52"/>
      <c r="I14" s="16"/>
      <c r="J14" s="59"/>
    </row>
    <row r="15" spans="1:10" ht="23.25" customHeight="1">
      <c r="A15" s="70"/>
      <c r="B15" s="40"/>
      <c r="C15" s="16"/>
      <c r="D15" s="44"/>
      <c r="E15" s="16"/>
      <c r="F15" s="44"/>
      <c r="G15" s="44"/>
      <c r="H15" s="52"/>
      <c r="I15" s="16"/>
      <c r="J15" s="59"/>
    </row>
    <row r="16" spans="1:10" ht="23.25" customHeight="1">
      <c r="A16" s="70"/>
      <c r="B16" s="40"/>
      <c r="C16" s="16"/>
      <c r="D16" s="44"/>
      <c r="E16" s="16"/>
      <c r="F16" s="44"/>
      <c r="G16" s="44"/>
      <c r="H16" s="52"/>
      <c r="I16" s="16"/>
      <c r="J16" s="59"/>
    </row>
    <row r="17" spans="1:10" ht="23.25" customHeight="1">
      <c r="A17" s="70"/>
      <c r="B17" s="40"/>
      <c r="C17" s="16"/>
      <c r="D17" s="44"/>
      <c r="E17" s="15"/>
      <c r="F17" s="44"/>
      <c r="G17" s="44"/>
      <c r="H17" s="52"/>
      <c r="I17" s="16"/>
      <c r="J17" s="59"/>
    </row>
    <row r="18" spans="1:10" ht="23.25" customHeight="1">
      <c r="A18" s="70"/>
      <c r="B18" s="40"/>
      <c r="C18" s="16"/>
      <c r="D18" s="44"/>
      <c r="E18" s="15"/>
      <c r="F18" s="44"/>
      <c r="G18" s="44"/>
      <c r="H18" s="52"/>
      <c r="I18" s="16"/>
      <c r="J18" s="59"/>
    </row>
    <row r="19" spans="1:10" ht="23.25" customHeight="1">
      <c r="A19" s="70"/>
      <c r="B19" s="40"/>
      <c r="C19" s="16"/>
      <c r="D19" s="44"/>
      <c r="E19" s="15"/>
      <c r="F19" s="44"/>
      <c r="G19" s="44"/>
      <c r="H19" s="52"/>
      <c r="I19" s="16"/>
      <c r="J19" s="59"/>
    </row>
    <row r="20" spans="1:10" ht="23.25" customHeight="1">
      <c r="A20" s="70"/>
      <c r="B20" s="40"/>
      <c r="C20" s="16"/>
      <c r="D20" s="44"/>
      <c r="E20" s="15"/>
      <c r="F20" s="44"/>
      <c r="G20" s="44"/>
      <c r="H20" s="52"/>
      <c r="I20" s="16"/>
      <c r="J20" s="59"/>
    </row>
    <row r="21" spans="1:10" ht="23.25" customHeight="1">
      <c r="A21" s="70"/>
      <c r="B21" s="40"/>
      <c r="C21" s="16"/>
      <c r="D21" s="44"/>
      <c r="E21" s="15"/>
      <c r="F21" s="44"/>
      <c r="G21" s="44"/>
      <c r="H21" s="52"/>
      <c r="I21" s="16"/>
      <c r="J21" s="59"/>
    </row>
    <row r="22" spans="1:10" ht="23.25" customHeight="1">
      <c r="A22" s="70"/>
      <c r="B22" s="40"/>
      <c r="C22" s="16"/>
      <c r="D22" s="44"/>
      <c r="E22" s="15"/>
      <c r="F22" s="44"/>
      <c r="G22" s="44"/>
      <c r="H22" s="52"/>
      <c r="I22" s="16"/>
      <c r="J22" s="59"/>
    </row>
    <row r="23" spans="1:10" ht="23.25" customHeight="1">
      <c r="A23" s="70"/>
      <c r="B23" s="40"/>
      <c r="C23" s="16"/>
      <c r="D23" s="44"/>
      <c r="E23" s="15"/>
      <c r="F23" s="44"/>
      <c r="G23" s="44"/>
      <c r="H23" s="52"/>
      <c r="I23" s="16"/>
      <c r="J23" s="59"/>
    </row>
    <row r="24" spans="1:10" ht="23.25" customHeight="1">
      <c r="A24" s="70"/>
      <c r="B24" s="40"/>
      <c r="C24" s="16"/>
      <c r="D24" s="44"/>
      <c r="E24" s="15"/>
      <c r="F24" s="44"/>
      <c r="G24" s="44"/>
      <c r="H24" s="52"/>
      <c r="I24" s="16"/>
      <c r="J24" s="59"/>
    </row>
    <row r="25" spans="1:10" ht="23.25" customHeight="1">
      <c r="A25" s="70"/>
      <c r="B25" s="40"/>
      <c r="C25" s="16"/>
      <c r="D25" s="44"/>
      <c r="E25" s="15"/>
      <c r="F25" s="44"/>
      <c r="G25" s="44"/>
      <c r="H25" s="52"/>
      <c r="I25" s="16"/>
      <c r="J25" s="59"/>
    </row>
    <row r="26" spans="1:10" ht="23.25" customHeight="1">
      <c r="A26" s="70"/>
      <c r="B26" s="40"/>
      <c r="C26" s="16"/>
      <c r="D26" s="44"/>
      <c r="E26" s="15"/>
      <c r="F26" s="44"/>
      <c r="G26" s="44"/>
      <c r="H26" s="52"/>
      <c r="I26" s="16"/>
      <c r="J26" s="59"/>
    </row>
    <row r="27" spans="1:10" ht="23.25" customHeight="1">
      <c r="A27" s="70"/>
      <c r="B27" s="40"/>
      <c r="C27" s="16"/>
      <c r="D27" s="44"/>
      <c r="E27" s="15"/>
      <c r="F27" s="44"/>
      <c r="G27" s="44"/>
      <c r="H27" s="52"/>
      <c r="I27" s="16"/>
      <c r="J27" s="59"/>
    </row>
    <row r="28" spans="1:10" ht="23.25" customHeight="1">
      <c r="A28" s="70"/>
      <c r="B28" s="40"/>
      <c r="C28" s="16"/>
      <c r="D28" s="44"/>
      <c r="E28" s="15"/>
      <c r="F28" s="44"/>
      <c r="G28" s="44"/>
      <c r="H28" s="52"/>
      <c r="I28" s="16"/>
      <c r="J28" s="59"/>
    </row>
    <row r="29" spans="1:10" ht="23.25" customHeight="1">
      <c r="A29" s="70"/>
      <c r="B29" s="40"/>
      <c r="C29" s="16"/>
      <c r="D29" s="44"/>
      <c r="E29" s="15"/>
      <c r="F29" s="44"/>
      <c r="G29" s="44"/>
      <c r="H29" s="52"/>
      <c r="I29" s="16"/>
      <c r="J29" s="59"/>
    </row>
    <row r="30" spans="1:10" ht="23.25" customHeight="1">
      <c r="A30" s="70"/>
      <c r="B30" s="40"/>
      <c r="C30" s="16"/>
      <c r="D30" s="44"/>
      <c r="E30" s="15"/>
      <c r="F30" s="44"/>
      <c r="G30" s="44"/>
      <c r="H30" s="52"/>
      <c r="I30" s="16"/>
      <c r="J30" s="59"/>
    </row>
    <row r="31" spans="1:10" ht="23.25" customHeight="1">
      <c r="A31" s="70"/>
      <c r="B31" s="40"/>
      <c r="C31" s="16"/>
      <c r="D31" s="44"/>
      <c r="E31" s="15"/>
      <c r="F31" s="44"/>
      <c r="G31" s="44"/>
      <c r="H31" s="18"/>
      <c r="I31" s="16"/>
      <c r="J31" s="61"/>
    </row>
    <row r="32" spans="1:10" ht="23.25" customHeight="1">
      <c r="A32" s="70"/>
      <c r="B32" s="40"/>
      <c r="C32" s="16"/>
      <c r="D32" s="44"/>
      <c r="E32" s="15"/>
      <c r="F32" s="44"/>
      <c r="G32" s="44"/>
      <c r="H32" s="18"/>
      <c r="I32" s="16"/>
      <c r="J32" s="533"/>
    </row>
    <row r="33" spans="1:10" ht="23.25" customHeight="1">
      <c r="A33" s="70"/>
      <c r="B33" s="40"/>
      <c r="C33" s="16"/>
      <c r="D33" s="44"/>
      <c r="E33" s="15"/>
      <c r="F33" s="44"/>
      <c r="G33" s="44"/>
      <c r="H33" s="18"/>
      <c r="I33" s="16"/>
      <c r="J33" s="533"/>
    </row>
    <row r="34" spans="1:10" ht="23.25" customHeight="1">
      <c r="A34" s="72"/>
      <c r="B34" s="40"/>
      <c r="C34" s="16"/>
      <c r="D34" s="44"/>
      <c r="E34" s="15"/>
      <c r="F34" s="44"/>
      <c r="G34" s="44"/>
      <c r="H34" s="18"/>
      <c r="I34" s="16"/>
      <c r="J34" s="533"/>
    </row>
    <row r="35" spans="1:10" ht="23.25" customHeight="1">
      <c r="A35" s="72"/>
      <c r="B35" s="40"/>
      <c r="C35" s="16"/>
      <c r="D35" s="44"/>
      <c r="E35" s="15"/>
      <c r="F35" s="44"/>
      <c r="G35" s="44"/>
      <c r="H35" s="18"/>
      <c r="I35" s="16"/>
      <c r="J35" s="533"/>
    </row>
    <row r="36" spans="1:10" ht="23.25" customHeight="1">
      <c r="A36" s="72"/>
      <c r="B36" s="40"/>
      <c r="C36" s="16"/>
      <c r="D36" s="44"/>
      <c r="E36" s="15"/>
      <c r="F36" s="44"/>
      <c r="G36" s="44"/>
      <c r="H36" s="18"/>
      <c r="I36" s="16"/>
      <c r="J36" s="54"/>
    </row>
    <row r="37" spans="1:10" ht="23.25" customHeight="1">
      <c r="A37" s="65"/>
      <c r="B37" s="40"/>
      <c r="C37" s="16"/>
      <c r="D37" s="44"/>
      <c r="E37" s="15"/>
      <c r="F37" s="44"/>
      <c r="G37" s="44"/>
      <c r="H37" s="16"/>
      <c r="I37" s="16"/>
      <c r="J37" s="534"/>
    </row>
    <row r="38" spans="1:10" ht="23.25" customHeight="1">
      <c r="A38" s="65"/>
      <c r="B38" s="40"/>
      <c r="C38" s="16"/>
      <c r="D38" s="44"/>
      <c r="E38" s="15"/>
      <c r="F38" s="44"/>
      <c r="G38" s="44"/>
      <c r="H38" s="16"/>
      <c r="I38" s="16"/>
      <c r="J38" s="534"/>
    </row>
    <row r="39" spans="1:10" ht="23.25" customHeight="1">
      <c r="A39" s="65"/>
      <c r="B39" s="40"/>
      <c r="C39" s="16"/>
      <c r="D39" s="44"/>
      <c r="E39" s="15"/>
      <c r="F39" s="44"/>
      <c r="G39" s="44"/>
      <c r="H39" s="16"/>
      <c r="I39" s="16"/>
      <c r="J39" s="534"/>
    </row>
    <row r="40" spans="1:10" ht="23.25" customHeight="1">
      <c r="A40" s="65"/>
      <c r="B40" s="40"/>
      <c r="C40" s="16"/>
      <c r="D40" s="44"/>
      <c r="E40" s="15"/>
      <c r="F40" s="44"/>
      <c r="G40" s="44"/>
      <c r="H40" s="16"/>
      <c r="I40" s="16"/>
      <c r="J40" s="534"/>
    </row>
    <row r="41" spans="1:10" ht="23.25" customHeight="1">
      <c r="A41" s="65"/>
      <c r="B41" s="40"/>
      <c r="C41" s="16"/>
      <c r="D41" s="44"/>
      <c r="E41" s="15"/>
      <c r="F41" s="44"/>
      <c r="G41" s="44"/>
      <c r="H41" s="16"/>
      <c r="I41" s="16"/>
      <c r="J41" s="534"/>
    </row>
    <row r="42" spans="1:10" ht="23.25" customHeight="1">
      <c r="A42" s="65"/>
      <c r="B42" s="40"/>
      <c r="C42" s="16"/>
      <c r="D42" s="44"/>
      <c r="E42" s="15"/>
      <c r="F42" s="44"/>
      <c r="G42" s="44"/>
      <c r="H42" s="16"/>
      <c r="I42" s="16"/>
      <c r="J42" s="534"/>
    </row>
    <row r="43" spans="1:10" ht="23.25" customHeight="1">
      <c r="A43" s="65"/>
      <c r="B43" s="40"/>
      <c r="C43" s="16"/>
      <c r="D43" s="44"/>
      <c r="E43" s="15"/>
      <c r="F43" s="44"/>
      <c r="G43" s="44"/>
      <c r="H43" s="16"/>
      <c r="I43" s="16"/>
      <c r="J43" s="62"/>
    </row>
    <row r="44" spans="1:10" ht="23.25" customHeight="1">
      <c r="A44" s="65"/>
      <c r="B44" s="40"/>
      <c r="C44" s="16"/>
      <c r="D44" s="44"/>
      <c r="E44" s="15"/>
      <c r="F44" s="44"/>
      <c r="G44" s="44"/>
      <c r="H44" s="16"/>
      <c r="I44" s="16"/>
      <c r="J44" s="534"/>
    </row>
    <row r="45" spans="1:10" ht="23.25" customHeight="1">
      <c r="A45" s="65"/>
      <c r="B45" s="40"/>
      <c r="C45" s="16"/>
      <c r="D45" s="44"/>
      <c r="E45" s="15"/>
      <c r="F45" s="44"/>
      <c r="G45" s="44"/>
      <c r="H45" s="16"/>
      <c r="I45" s="16"/>
      <c r="J45" s="534"/>
    </row>
    <row r="46" spans="1:10" ht="23.25" customHeight="1">
      <c r="A46" s="65"/>
      <c r="B46" s="40"/>
      <c r="C46" s="16"/>
      <c r="D46" s="44"/>
      <c r="E46" s="15"/>
      <c r="F46" s="44"/>
      <c r="G46" s="44"/>
      <c r="H46" s="16"/>
      <c r="I46" s="16"/>
      <c r="J46" s="534"/>
    </row>
    <row r="47" spans="1:10" ht="23.25" customHeight="1">
      <c r="A47" s="65"/>
      <c r="B47" s="40"/>
      <c r="C47" s="16"/>
      <c r="D47" s="44"/>
      <c r="E47" s="15"/>
      <c r="F47" s="44"/>
      <c r="G47" s="44"/>
      <c r="H47" s="16"/>
      <c r="I47" s="16"/>
      <c r="J47" s="534"/>
    </row>
    <row r="48" spans="1:10" ht="23.25" customHeight="1">
      <c r="A48" s="65"/>
      <c r="B48" s="40"/>
      <c r="C48" s="16"/>
      <c r="D48" s="44"/>
      <c r="E48" s="15"/>
      <c r="F48" s="44"/>
      <c r="G48" s="44"/>
      <c r="H48" s="16"/>
      <c r="I48" s="16"/>
      <c r="J48" s="62"/>
    </row>
    <row r="49" spans="1:10" ht="23.25" customHeight="1">
      <c r="A49" s="65"/>
      <c r="B49" s="40"/>
      <c r="C49" s="16"/>
      <c r="D49" s="44"/>
      <c r="E49" s="15"/>
      <c r="F49" s="44"/>
      <c r="G49" s="44"/>
      <c r="H49" s="16"/>
      <c r="I49" s="16"/>
      <c r="J49" s="534"/>
    </row>
    <row r="50" spans="1:10" ht="23.25" customHeight="1">
      <c r="A50" s="65"/>
      <c r="B50" s="40"/>
      <c r="C50" s="16"/>
      <c r="D50" s="44"/>
      <c r="E50" s="15"/>
      <c r="F50" s="44"/>
      <c r="G50" s="44"/>
      <c r="H50" s="16"/>
      <c r="I50" s="16"/>
      <c r="J50" s="534"/>
    </row>
    <row r="51" spans="1:10" ht="23.25" customHeight="1">
      <c r="A51" s="65"/>
      <c r="B51" s="40"/>
      <c r="C51" s="16"/>
      <c r="D51" s="44"/>
      <c r="E51" s="16"/>
      <c r="F51" s="44"/>
      <c r="G51" s="44"/>
      <c r="H51" s="16"/>
      <c r="I51" s="16"/>
      <c r="J51" s="23"/>
    </row>
    <row r="52" spans="1:10" ht="23.25" customHeight="1">
      <c r="A52" s="65"/>
      <c r="B52" s="40"/>
      <c r="C52" s="16"/>
      <c r="D52" s="44"/>
      <c r="E52" s="16"/>
      <c r="F52" s="44"/>
      <c r="G52" s="44"/>
      <c r="H52" s="18"/>
      <c r="I52" s="16"/>
      <c r="J52" s="23"/>
    </row>
    <row r="53" spans="1:10" ht="23.25" customHeight="1">
      <c r="A53" s="65"/>
      <c r="B53" s="40"/>
      <c r="C53" s="16"/>
      <c r="D53" s="44"/>
      <c r="E53" s="16"/>
      <c r="F53" s="44"/>
      <c r="G53" s="44"/>
      <c r="H53" s="49"/>
      <c r="I53" s="16"/>
      <c r="J53" s="531"/>
    </row>
    <row r="54" spans="1:10" ht="23.25" customHeight="1">
      <c r="A54" s="65"/>
      <c r="B54" s="40"/>
      <c r="C54" s="16"/>
      <c r="D54" s="44"/>
      <c r="E54" s="16"/>
      <c r="F54" s="44"/>
      <c r="G54" s="44"/>
      <c r="H54" s="53"/>
      <c r="I54" s="16"/>
      <c r="J54" s="531"/>
    </row>
    <row r="55" spans="1:10" ht="23.25" customHeight="1">
      <c r="A55" s="70"/>
      <c r="B55" s="40"/>
      <c r="C55" s="16"/>
      <c r="D55" s="44"/>
      <c r="E55" s="16"/>
      <c r="F55" s="44"/>
      <c r="G55" s="44"/>
      <c r="H55" s="16"/>
      <c r="I55" s="16"/>
      <c r="J55" s="535"/>
    </row>
    <row r="56" spans="1:10" ht="23.25" customHeight="1">
      <c r="A56" s="70"/>
      <c r="B56" s="40"/>
      <c r="C56" s="16"/>
      <c r="D56" s="44"/>
      <c r="E56" s="16"/>
      <c r="F56" s="44"/>
      <c r="G56" s="44"/>
      <c r="H56" s="16"/>
      <c r="I56" s="16"/>
      <c r="J56" s="535"/>
    </row>
    <row r="57" spans="1:10" ht="23.25" customHeight="1">
      <c r="A57" s="70"/>
      <c r="B57" s="40"/>
      <c r="C57" s="16"/>
      <c r="D57" s="44"/>
      <c r="E57" s="16"/>
      <c r="F57" s="44"/>
      <c r="G57" s="44"/>
      <c r="H57" s="16"/>
      <c r="I57" s="16"/>
      <c r="J57" s="63"/>
    </row>
    <row r="58" spans="1:10" ht="23.25" customHeight="1">
      <c r="A58" s="70"/>
      <c r="B58" s="40"/>
      <c r="C58" s="16"/>
      <c r="D58" s="44"/>
      <c r="E58" s="16"/>
      <c r="F58" s="44"/>
      <c r="G58" s="44"/>
      <c r="H58" s="16"/>
      <c r="I58" s="16"/>
      <c r="J58" s="49"/>
    </row>
    <row r="59" spans="1:10" ht="23.25" customHeight="1">
      <c r="A59" s="70"/>
      <c r="B59" s="40"/>
      <c r="C59" s="16"/>
      <c r="D59" s="44"/>
      <c r="E59" s="16"/>
      <c r="F59" s="44"/>
      <c r="G59" s="44"/>
      <c r="H59" s="23"/>
      <c r="I59" s="16"/>
      <c r="J59" s="536"/>
    </row>
    <row r="60" spans="1:10" ht="23.25" customHeight="1">
      <c r="A60" s="70"/>
      <c r="B60" s="40"/>
      <c r="C60" s="16"/>
      <c r="D60" s="44"/>
      <c r="E60" s="16"/>
      <c r="F60" s="44"/>
      <c r="G60" s="44"/>
      <c r="H60" s="23"/>
      <c r="I60" s="16"/>
      <c r="J60" s="536"/>
    </row>
    <row r="61" spans="1:10" ht="23.25" customHeight="1">
      <c r="A61" s="70"/>
      <c r="B61" s="40"/>
      <c r="C61" s="16"/>
      <c r="D61" s="44"/>
      <c r="E61" s="16"/>
      <c r="F61" s="44"/>
      <c r="G61" s="44"/>
      <c r="H61" s="23"/>
      <c r="I61" s="16"/>
      <c r="J61" s="536"/>
    </row>
    <row r="62" spans="1:10" ht="23.25" customHeight="1">
      <c r="A62" s="70"/>
      <c r="B62" s="40"/>
      <c r="C62" s="16"/>
      <c r="D62" s="44"/>
      <c r="E62" s="16"/>
      <c r="F62" s="44"/>
      <c r="G62" s="44"/>
      <c r="H62" s="23"/>
      <c r="I62" s="16"/>
      <c r="J62" s="536"/>
    </row>
    <row r="63" spans="1:10" ht="23.25" customHeight="1">
      <c r="A63" s="70"/>
      <c r="B63" s="40"/>
      <c r="C63" s="16"/>
      <c r="D63" s="44"/>
      <c r="E63" s="16"/>
      <c r="F63" s="44"/>
      <c r="G63" s="44"/>
      <c r="H63" s="23"/>
      <c r="I63" s="16"/>
      <c r="J63" s="536"/>
    </row>
    <row r="64" spans="1:10" ht="23.25" customHeight="1">
      <c r="A64" s="65"/>
      <c r="B64" s="40"/>
      <c r="C64" s="16"/>
      <c r="D64" s="44"/>
      <c r="E64" s="16"/>
      <c r="F64" s="44"/>
      <c r="G64" s="44"/>
      <c r="H64" s="55"/>
      <c r="I64" s="16"/>
      <c r="J64" s="537"/>
    </row>
    <row r="65" spans="1:10" ht="23.25" customHeight="1">
      <c r="A65" s="65"/>
      <c r="B65" s="40"/>
      <c r="C65" s="16"/>
      <c r="D65" s="44"/>
      <c r="E65" s="16"/>
      <c r="F65" s="44"/>
      <c r="G65" s="44"/>
      <c r="H65" s="55"/>
      <c r="I65" s="16"/>
      <c r="J65" s="537"/>
    </row>
    <row r="66" spans="1:10" ht="23.25" customHeight="1">
      <c r="A66" s="65"/>
      <c r="B66" s="40"/>
      <c r="C66" s="16"/>
      <c r="D66" s="44"/>
      <c r="E66" s="16"/>
      <c r="F66" s="44"/>
      <c r="G66" s="44"/>
      <c r="H66" s="55"/>
      <c r="I66" s="16"/>
      <c r="J66" s="537"/>
    </row>
    <row r="67" spans="1:10" ht="23.25" customHeight="1">
      <c r="A67" s="65"/>
      <c r="B67" s="40"/>
      <c r="C67" s="16"/>
      <c r="D67" s="44"/>
      <c r="E67" s="16"/>
      <c r="F67" s="44"/>
      <c r="G67" s="44"/>
      <c r="H67" s="55"/>
      <c r="I67" s="16"/>
      <c r="J67" s="537"/>
    </row>
    <row r="68" spans="1:10" ht="23.25" customHeight="1">
      <c r="A68" s="65"/>
      <c r="B68" s="40"/>
      <c r="C68" s="16"/>
      <c r="D68" s="44"/>
      <c r="E68" s="16"/>
      <c r="F68" s="44"/>
      <c r="G68" s="44"/>
      <c r="H68" s="55"/>
      <c r="I68" s="16"/>
      <c r="J68" s="537"/>
    </row>
    <row r="69" spans="1:10" ht="23.25" customHeight="1">
      <c r="A69" s="65"/>
      <c r="B69" s="40"/>
      <c r="C69" s="16"/>
      <c r="D69" s="44"/>
      <c r="E69" s="16"/>
      <c r="F69" s="44"/>
      <c r="G69" s="44"/>
      <c r="H69" s="55"/>
      <c r="I69" s="16"/>
      <c r="J69" s="537"/>
    </row>
    <row r="70" spans="1:10" ht="23.25" customHeight="1">
      <c r="A70" s="65"/>
      <c r="B70" s="40"/>
      <c r="C70" s="16"/>
      <c r="D70" s="44"/>
      <c r="E70" s="16"/>
      <c r="F70" s="44"/>
      <c r="G70" s="44"/>
      <c r="H70" s="19"/>
      <c r="I70" s="16"/>
      <c r="J70" s="537"/>
    </row>
    <row r="71" spans="1:10" ht="23.25" customHeight="1">
      <c r="A71" s="65"/>
      <c r="B71" s="40"/>
      <c r="C71" s="16"/>
      <c r="D71" s="44"/>
      <c r="E71" s="16"/>
      <c r="F71" s="44"/>
      <c r="G71" s="44"/>
      <c r="H71" s="55"/>
      <c r="I71" s="16"/>
      <c r="J71" s="537"/>
    </row>
    <row r="72" spans="1:10" ht="23.25" customHeight="1">
      <c r="A72" s="65"/>
      <c r="B72" s="40"/>
      <c r="C72" s="16"/>
      <c r="D72" s="44"/>
      <c r="E72" s="16"/>
      <c r="F72" s="44"/>
      <c r="G72" s="44"/>
      <c r="H72" s="56"/>
      <c r="I72" s="16"/>
      <c r="J72" s="537"/>
    </row>
    <row r="73" spans="1:10" ht="23.25" customHeight="1">
      <c r="A73" s="68"/>
      <c r="B73" s="40"/>
      <c r="C73" s="16"/>
      <c r="D73" s="44"/>
      <c r="E73" s="16"/>
      <c r="F73" s="44"/>
      <c r="G73" s="44"/>
      <c r="H73" s="19"/>
      <c r="I73" s="16"/>
      <c r="J73" s="537"/>
    </row>
    <row r="74" spans="1:10" ht="23.25" customHeight="1">
      <c r="A74" s="68"/>
      <c r="B74" s="40"/>
      <c r="C74" s="16"/>
      <c r="D74" s="44"/>
      <c r="E74" s="16"/>
      <c r="F74" s="44"/>
      <c r="G74" s="44"/>
      <c r="H74" s="55"/>
      <c r="I74" s="16"/>
      <c r="J74" s="537"/>
    </row>
    <row r="75" spans="1:10" ht="23.25" customHeight="1">
      <c r="A75" s="68"/>
      <c r="B75" s="40"/>
      <c r="C75" s="16"/>
      <c r="D75" s="44"/>
      <c r="E75" s="16"/>
      <c r="F75" s="44"/>
      <c r="G75" s="44"/>
      <c r="H75" s="57"/>
      <c r="I75" s="16"/>
      <c r="J75" s="538"/>
    </row>
    <row r="76" spans="1:10" ht="23.25" customHeight="1">
      <c r="A76" s="68"/>
      <c r="B76" s="40"/>
      <c r="C76" s="16"/>
      <c r="D76" s="44"/>
      <c r="E76" s="16"/>
      <c r="F76" s="44"/>
      <c r="G76" s="44"/>
      <c r="H76" s="57"/>
      <c r="I76" s="16"/>
      <c r="J76" s="538"/>
    </row>
    <row r="77" spans="1:10" ht="23.25" customHeight="1">
      <c r="A77" s="68"/>
      <c r="B77" s="40"/>
      <c r="C77" s="16"/>
      <c r="D77" s="44"/>
      <c r="E77" s="16"/>
      <c r="F77" s="44"/>
      <c r="G77" s="44"/>
      <c r="H77" s="57"/>
      <c r="I77" s="16"/>
      <c r="J77" s="538"/>
    </row>
    <row r="78" spans="1:10" ht="15.75">
      <c r="A78" s="68"/>
      <c r="B78" s="40"/>
      <c r="C78" s="16"/>
      <c r="D78" s="44"/>
      <c r="E78" s="16"/>
      <c r="F78" s="44"/>
      <c r="G78" s="44"/>
      <c r="H78" s="57"/>
      <c r="I78" s="16"/>
      <c r="J78" s="538"/>
    </row>
    <row r="79" spans="1:10" ht="15.75">
      <c r="A79" s="68"/>
      <c r="B79" s="40"/>
      <c r="C79" s="16"/>
      <c r="D79" s="44"/>
      <c r="E79" s="16"/>
      <c r="F79" s="44"/>
      <c r="G79" s="44"/>
      <c r="H79" s="57"/>
      <c r="I79" s="16"/>
      <c r="J79" s="538"/>
    </row>
    <row r="80" spans="1:10" ht="23.25" customHeight="1">
      <c r="A80" s="65"/>
      <c r="B80" s="40"/>
      <c r="C80" s="16"/>
      <c r="D80" s="44"/>
      <c r="E80" s="16"/>
      <c r="F80" s="44"/>
      <c r="G80" s="44"/>
      <c r="H80" s="22"/>
      <c r="I80" s="16"/>
      <c r="J80" s="64"/>
    </row>
    <row r="81" spans="1:10" ht="23.25" customHeight="1">
      <c r="A81" s="65"/>
      <c r="B81" s="40"/>
      <c r="C81" s="16"/>
      <c r="D81" s="44"/>
      <c r="E81" s="16"/>
      <c r="F81" s="44"/>
      <c r="G81" s="44"/>
      <c r="H81" s="22"/>
      <c r="I81" s="16"/>
      <c r="J81" s="64"/>
    </row>
    <row r="82" spans="1:10" ht="23.25" customHeight="1">
      <c r="A82" s="65"/>
      <c r="B82" s="40"/>
      <c r="C82" s="16"/>
      <c r="D82" s="44"/>
      <c r="E82" s="16"/>
      <c r="F82" s="44"/>
      <c r="G82" s="44"/>
      <c r="H82" s="22"/>
      <c r="I82" s="16"/>
      <c r="J82" s="538"/>
    </row>
    <row r="83" spans="1:10" ht="23.25" customHeight="1">
      <c r="A83" s="65"/>
      <c r="B83" s="40"/>
      <c r="C83" s="16"/>
      <c r="D83" s="44"/>
      <c r="E83" s="16"/>
      <c r="F83" s="44"/>
      <c r="G83" s="44"/>
      <c r="H83" s="22"/>
      <c r="I83" s="16"/>
      <c r="J83" s="538"/>
    </row>
    <row r="84" spans="1:10" ht="23.25" customHeight="1">
      <c r="A84" s="65"/>
      <c r="B84" s="40"/>
      <c r="C84" s="16"/>
      <c r="D84" s="44"/>
      <c r="E84" s="16"/>
      <c r="F84" s="44"/>
      <c r="G84" s="44"/>
      <c r="H84" s="22"/>
      <c r="I84" s="16"/>
      <c r="J84" s="64"/>
    </row>
    <row r="85" spans="1:10" ht="23.25" customHeight="1">
      <c r="A85" s="65"/>
      <c r="B85" s="40"/>
      <c r="C85" s="16"/>
      <c r="D85" s="44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44"/>
      <c r="E86" s="16"/>
      <c r="F86" s="44"/>
      <c r="G86" s="44"/>
      <c r="H86" s="22"/>
      <c r="I86" s="16"/>
      <c r="J86" s="538"/>
    </row>
    <row r="87" spans="1:10" ht="23.25" customHeight="1">
      <c r="A87" s="65"/>
      <c r="B87" s="40"/>
      <c r="C87" s="16"/>
      <c r="D87" s="44"/>
      <c r="E87" s="16"/>
      <c r="F87" s="44"/>
      <c r="G87" s="44"/>
      <c r="H87" s="22"/>
      <c r="I87" s="16"/>
      <c r="J87" s="538"/>
    </row>
    <row r="88" spans="1:10" ht="23.25" customHeight="1">
      <c r="A88" s="65"/>
      <c r="B88" s="40"/>
      <c r="C88" s="16"/>
      <c r="D88" s="44"/>
      <c r="E88" s="16"/>
      <c r="F88" s="44"/>
      <c r="G88" s="44"/>
      <c r="H88" s="57"/>
      <c r="I88" s="16"/>
      <c r="J88" s="538"/>
    </row>
    <row r="89" spans="1:10" ht="23.25" customHeight="1">
      <c r="A89" s="65"/>
      <c r="B89" s="40"/>
      <c r="C89" s="16"/>
      <c r="D89" s="44"/>
      <c r="E89" s="16"/>
      <c r="F89" s="44"/>
      <c r="G89" s="44"/>
      <c r="H89" s="22"/>
      <c r="I89" s="16"/>
      <c r="J89" s="538"/>
    </row>
    <row r="90" spans="1:10" ht="23.25" customHeight="1">
      <c r="A90" s="65"/>
      <c r="B90" s="40"/>
      <c r="C90" s="16"/>
      <c r="D90" s="44"/>
      <c r="E90" s="16"/>
      <c r="F90" s="44"/>
      <c r="G90" s="44"/>
      <c r="H90" s="57"/>
      <c r="I90" s="16"/>
      <c r="J90" s="538"/>
    </row>
    <row r="91" spans="1:10" ht="15.75">
      <c r="A91" s="68"/>
      <c r="B91" s="40"/>
      <c r="C91" s="16"/>
      <c r="D91" s="44"/>
      <c r="E91" s="16"/>
      <c r="F91" s="44"/>
      <c r="G91" s="44"/>
      <c r="H91" s="57"/>
      <c r="I91" s="16"/>
      <c r="J91" s="538"/>
    </row>
    <row r="92" spans="1:10" ht="15.75">
      <c r="A92" s="68"/>
      <c r="B92" s="40"/>
      <c r="C92" s="16"/>
      <c r="D92" s="44"/>
      <c r="E92" s="16"/>
      <c r="F92" s="44"/>
      <c r="G92" s="44"/>
      <c r="H92" s="57"/>
      <c r="I92" s="16"/>
      <c r="J92" s="538"/>
    </row>
    <row r="93" spans="1:10" ht="23.25" customHeight="1">
      <c r="A93" s="72"/>
      <c r="B93" s="40"/>
      <c r="C93" s="16"/>
      <c r="D93" s="44"/>
      <c r="E93" s="16"/>
      <c r="F93" s="44"/>
      <c r="G93" s="44"/>
      <c r="H93" s="57"/>
      <c r="I93" s="16"/>
      <c r="J93" s="538"/>
    </row>
    <row r="94" spans="1:10" ht="23.25" customHeight="1">
      <c r="A94" s="72"/>
      <c r="B94" s="40"/>
      <c r="C94" s="16"/>
      <c r="D94" s="44"/>
      <c r="E94" s="16"/>
      <c r="F94" s="44"/>
      <c r="G94" s="44"/>
      <c r="H94" s="57"/>
      <c r="I94" s="16"/>
      <c r="J94" s="538"/>
    </row>
    <row r="95" spans="1:10" ht="23.25" customHeight="1">
      <c r="A95" s="72"/>
      <c r="B95" s="40"/>
      <c r="C95" s="16"/>
      <c r="D95" s="44"/>
      <c r="E95" s="16"/>
      <c r="F95" s="44"/>
      <c r="G95" s="44"/>
      <c r="H95" s="57"/>
      <c r="I95" s="16"/>
      <c r="J95" s="538"/>
    </row>
    <row r="96" spans="1:10" ht="23.25" customHeight="1">
      <c r="A96" s="70"/>
      <c r="B96" s="40"/>
      <c r="C96" s="16"/>
      <c r="D96" s="44"/>
      <c r="E96" s="16"/>
      <c r="F96" s="44"/>
      <c r="G96" s="44"/>
      <c r="H96" s="57"/>
      <c r="I96" s="16"/>
      <c r="J96" s="64"/>
    </row>
    <row r="97" spans="1:10" ht="23.25" customHeight="1">
      <c r="A97" s="70"/>
      <c r="B97" s="40"/>
      <c r="C97" s="16"/>
      <c r="D97" s="44"/>
      <c r="E97" s="16"/>
      <c r="F97" s="44"/>
      <c r="G97" s="44"/>
      <c r="H97" s="57"/>
      <c r="I97" s="16"/>
      <c r="J97" s="64"/>
    </row>
    <row r="98" spans="1:10" ht="23.25" customHeight="1">
      <c r="A98" s="70"/>
      <c r="B98" s="40"/>
      <c r="C98" s="16"/>
      <c r="D98" s="44"/>
      <c r="E98" s="16"/>
      <c r="F98" s="44"/>
      <c r="G98" s="44"/>
      <c r="H98" s="50"/>
      <c r="I98" s="16"/>
      <c r="J98" s="539"/>
    </row>
    <row r="99" spans="1:10" ht="23.25" customHeight="1">
      <c r="A99" s="70"/>
      <c r="B99" s="40"/>
      <c r="C99" s="16"/>
      <c r="D99" s="44"/>
      <c r="E99" s="16"/>
      <c r="F99" s="44"/>
      <c r="G99" s="44"/>
      <c r="H99" s="19"/>
      <c r="I99" s="16"/>
      <c r="J99" s="539"/>
    </row>
    <row r="100" spans="1:10" ht="23.25" customHeight="1">
      <c r="A100" s="70"/>
      <c r="B100" s="40"/>
      <c r="C100" s="16"/>
      <c r="D100" s="44"/>
      <c r="E100" s="16"/>
      <c r="F100" s="44"/>
      <c r="G100" s="44"/>
      <c r="H100" s="19"/>
      <c r="I100" s="16"/>
      <c r="J100" s="539"/>
    </row>
    <row r="101" spans="1:10" ht="23.25" customHeight="1">
      <c r="A101" s="70"/>
      <c r="B101" s="40"/>
      <c r="C101" s="16"/>
      <c r="D101" s="44"/>
      <c r="E101" s="16"/>
      <c r="F101" s="44"/>
      <c r="G101" s="44"/>
      <c r="H101" s="19"/>
      <c r="I101" s="16"/>
      <c r="J101" s="539"/>
    </row>
    <row r="102" spans="1:10" ht="23.25" customHeight="1">
      <c r="A102" s="70"/>
      <c r="B102" s="40"/>
      <c r="C102" s="16"/>
      <c r="D102" s="44"/>
      <c r="E102" s="16"/>
      <c r="F102" s="44"/>
      <c r="G102" s="44"/>
      <c r="H102" s="19"/>
      <c r="I102" s="16"/>
      <c r="J102" s="539"/>
    </row>
    <row r="103" spans="1:10" ht="23.25" customHeight="1">
      <c r="A103" s="70"/>
      <c r="B103" s="40"/>
      <c r="C103" s="16"/>
      <c r="D103" s="44"/>
      <c r="E103" s="16"/>
      <c r="F103" s="44"/>
      <c r="G103" s="44"/>
      <c r="H103" s="19"/>
      <c r="I103" s="16"/>
      <c r="J103" s="17"/>
    </row>
    <row r="104" spans="1:10" ht="23.25" customHeight="1">
      <c r="A104" s="70"/>
      <c r="B104" s="40"/>
      <c r="C104" s="16"/>
      <c r="D104" s="44"/>
      <c r="E104" s="16"/>
      <c r="F104" s="44"/>
      <c r="G104" s="44"/>
      <c r="H104" s="19"/>
      <c r="I104" s="16"/>
      <c r="J104" s="17"/>
    </row>
    <row r="105" spans="1:10" ht="23.25" customHeight="1">
      <c r="A105" s="70"/>
      <c r="B105" s="40"/>
      <c r="C105" s="16"/>
      <c r="D105" s="44"/>
      <c r="E105" s="16"/>
      <c r="F105" s="44"/>
      <c r="G105" s="44"/>
      <c r="H105" s="19"/>
      <c r="I105" s="16"/>
      <c r="J105" s="539"/>
    </row>
    <row r="106" spans="1:10" ht="23.25" customHeight="1">
      <c r="A106" s="70"/>
      <c r="B106" s="40"/>
      <c r="C106" s="16"/>
      <c r="D106" s="44"/>
      <c r="E106" s="16"/>
      <c r="F106" s="44"/>
      <c r="G106" s="44"/>
      <c r="H106" s="19"/>
      <c r="I106" s="16"/>
      <c r="J106" s="539"/>
    </row>
    <row r="107" spans="1:10" ht="23.25" customHeight="1">
      <c r="A107" s="70"/>
      <c r="B107" s="40"/>
      <c r="C107" s="16"/>
      <c r="D107" s="44"/>
      <c r="E107" s="16"/>
      <c r="F107" s="44"/>
      <c r="G107" s="44"/>
      <c r="H107" s="19"/>
      <c r="I107" s="16"/>
      <c r="J107" s="539"/>
    </row>
    <row r="108" spans="1:10" ht="23.25" customHeight="1">
      <c r="A108" s="70"/>
      <c r="B108" s="40"/>
      <c r="C108" s="16"/>
      <c r="D108" s="44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44"/>
      <c r="E109" s="16"/>
      <c r="F109" s="44"/>
      <c r="G109" s="44"/>
      <c r="H109" s="19"/>
      <c r="I109" s="16"/>
      <c r="J109" s="539"/>
    </row>
    <row r="110" spans="1:10" ht="23.25" customHeight="1">
      <c r="A110" s="70"/>
      <c r="B110" s="40"/>
      <c r="C110" s="16"/>
      <c r="D110" s="44"/>
      <c r="E110" s="16"/>
      <c r="F110" s="44"/>
      <c r="G110" s="44"/>
      <c r="H110" s="19"/>
      <c r="I110" s="16"/>
      <c r="J110" s="539"/>
    </row>
    <row r="111" spans="1:10" ht="23.25" customHeight="1">
      <c r="A111" s="70"/>
      <c r="B111" s="40"/>
      <c r="C111" s="16"/>
      <c r="D111" s="44"/>
      <c r="E111" s="16"/>
      <c r="F111" s="44"/>
      <c r="G111" s="44"/>
      <c r="H111" s="19"/>
      <c r="I111" s="16"/>
      <c r="J111" s="539"/>
    </row>
    <row r="112" spans="1:10" ht="23.25" customHeight="1">
      <c r="A112" s="70"/>
      <c r="B112" s="40"/>
      <c r="C112" s="16"/>
      <c r="D112" s="44"/>
      <c r="E112" s="16"/>
      <c r="F112" s="44"/>
      <c r="G112" s="44"/>
      <c r="H112" s="19"/>
      <c r="I112" s="16"/>
      <c r="J112" s="539"/>
    </row>
    <row r="113" spans="1:10" ht="23.25" customHeight="1">
      <c r="A113" s="70"/>
      <c r="B113" s="40"/>
      <c r="C113" s="16"/>
      <c r="D113" s="44"/>
      <c r="E113" s="16"/>
      <c r="F113" s="44"/>
      <c r="G113" s="44"/>
      <c r="H113" s="50"/>
      <c r="I113" s="16"/>
      <c r="J113" s="539"/>
    </row>
    <row r="114" spans="1:10" ht="23.25" customHeight="1">
      <c r="A114" s="70"/>
      <c r="B114" s="40"/>
      <c r="C114" s="16"/>
      <c r="D114" s="44"/>
      <c r="E114" s="16"/>
      <c r="F114" s="44"/>
      <c r="G114" s="44"/>
      <c r="H114" s="17"/>
      <c r="I114" s="16"/>
      <c r="J114" s="539"/>
    </row>
    <row r="115" spans="1:10" ht="23.25" customHeight="1">
      <c r="A115" s="70"/>
      <c r="B115" s="40"/>
      <c r="C115" s="16"/>
      <c r="D115" s="44"/>
      <c r="E115" s="16"/>
      <c r="F115" s="44"/>
      <c r="G115" s="44"/>
      <c r="H115" s="17"/>
      <c r="I115" s="16"/>
      <c r="J115" s="539"/>
    </row>
    <row r="116" spans="1:10" ht="23.25" customHeight="1">
      <c r="A116" s="70"/>
      <c r="B116" s="40"/>
      <c r="C116" s="16"/>
      <c r="D116" s="44"/>
      <c r="E116" s="16"/>
      <c r="F116" s="44"/>
      <c r="G116" s="44"/>
      <c r="H116" s="17"/>
      <c r="I116" s="16"/>
      <c r="J116" s="539"/>
    </row>
    <row r="117" spans="1:10" ht="23.25" customHeight="1">
      <c r="A117" s="70"/>
      <c r="B117" s="40"/>
      <c r="C117" s="16"/>
      <c r="D117" s="44"/>
      <c r="E117" s="16"/>
      <c r="F117" s="44"/>
      <c r="G117" s="44"/>
      <c r="H117" s="17"/>
      <c r="I117" s="16"/>
      <c r="J117" s="539"/>
    </row>
    <row r="118" spans="1:10" ht="23.25" customHeight="1">
      <c r="A118" s="70"/>
      <c r="B118" s="40"/>
      <c r="C118" s="16"/>
      <c r="D118" s="44"/>
      <c r="E118" s="16"/>
      <c r="F118" s="44"/>
      <c r="G118" s="44"/>
      <c r="H118" s="17"/>
      <c r="I118" s="16"/>
      <c r="J118" s="539"/>
    </row>
    <row r="119" spans="1:10" ht="23.25" customHeight="1">
      <c r="A119" s="70"/>
      <c r="B119" s="40"/>
      <c r="C119" s="16"/>
      <c r="D119" s="44"/>
      <c r="E119" s="16"/>
      <c r="F119" s="44"/>
      <c r="G119" s="44"/>
      <c r="H119" s="50"/>
      <c r="I119" s="16"/>
      <c r="J119" s="17"/>
    </row>
    <row r="120" spans="1:10" ht="23.25" customHeight="1">
      <c r="A120" s="70"/>
      <c r="B120" s="40"/>
      <c r="C120" s="16"/>
      <c r="D120" s="44"/>
      <c r="E120" s="16"/>
      <c r="F120" s="44"/>
      <c r="G120" s="44"/>
      <c r="H120" s="19"/>
      <c r="I120" s="16"/>
      <c r="J120" s="17"/>
    </row>
    <row r="121" spans="1:10" ht="23.25" customHeight="1">
      <c r="A121" s="70"/>
      <c r="B121" s="40"/>
      <c r="C121" s="16"/>
      <c r="D121" s="44"/>
      <c r="E121" s="16"/>
      <c r="F121" s="44"/>
      <c r="G121" s="44"/>
      <c r="H121" s="19"/>
      <c r="I121" s="16"/>
      <c r="J121" s="539"/>
    </row>
    <row r="122" spans="1:10" ht="23.25" customHeight="1">
      <c r="A122" s="70"/>
      <c r="B122" s="40"/>
      <c r="C122" s="16"/>
      <c r="D122" s="44"/>
      <c r="E122" s="16"/>
      <c r="F122" s="44"/>
      <c r="G122" s="44"/>
      <c r="H122" s="19"/>
      <c r="I122" s="16"/>
      <c r="J122" s="539"/>
    </row>
    <row r="123" spans="1:10" ht="23.25" customHeight="1">
      <c r="A123" s="70"/>
      <c r="B123" s="40"/>
      <c r="C123" s="16"/>
      <c r="D123" s="44"/>
      <c r="E123" s="16"/>
      <c r="F123" s="44"/>
      <c r="G123" s="44"/>
      <c r="H123" s="19"/>
      <c r="I123" s="16"/>
      <c r="J123" s="539"/>
    </row>
    <row r="124" spans="1:10" ht="23.25" customHeight="1">
      <c r="A124" s="70"/>
      <c r="B124" s="40"/>
      <c r="C124" s="16"/>
      <c r="D124" s="44"/>
      <c r="E124" s="16"/>
      <c r="F124" s="44"/>
      <c r="G124" s="44"/>
      <c r="H124" s="23"/>
      <c r="I124" s="16"/>
      <c r="J124" s="539"/>
    </row>
    <row r="125" spans="1:10" ht="23.25" customHeight="1">
      <c r="A125" s="70"/>
      <c r="B125" s="40"/>
      <c r="C125" s="16"/>
      <c r="D125" s="44"/>
      <c r="E125" s="16"/>
      <c r="F125" s="44"/>
      <c r="G125" s="44"/>
      <c r="H125" s="50"/>
      <c r="I125" s="16"/>
      <c r="J125" s="539"/>
    </row>
    <row r="126" spans="1:10" ht="23.25" customHeight="1">
      <c r="A126" s="70"/>
      <c r="B126" s="40"/>
      <c r="C126" s="16"/>
      <c r="D126" s="44"/>
      <c r="E126" s="16"/>
      <c r="F126" s="44"/>
      <c r="G126" s="44"/>
      <c r="H126" s="17"/>
      <c r="I126" s="16"/>
      <c r="J126" s="539"/>
    </row>
    <row r="127" spans="1:10" ht="23.25" customHeight="1">
      <c r="A127" s="70"/>
      <c r="B127" s="40"/>
      <c r="C127" s="16"/>
      <c r="D127" s="44"/>
      <c r="E127" s="16"/>
      <c r="F127" s="44"/>
      <c r="G127" s="44"/>
      <c r="H127" s="17"/>
      <c r="I127" s="16"/>
      <c r="J127" s="539"/>
    </row>
    <row r="128" spans="1:10" ht="23.25" customHeight="1">
      <c r="A128" s="70"/>
      <c r="B128" s="40"/>
      <c r="C128" s="16"/>
      <c r="D128" s="44"/>
      <c r="E128" s="16"/>
      <c r="F128" s="44"/>
      <c r="G128" s="44"/>
      <c r="H128" s="58"/>
      <c r="I128" s="16"/>
      <c r="J128" s="17"/>
    </row>
    <row r="129" spans="1:10" ht="23.25" customHeight="1">
      <c r="A129" s="70"/>
      <c r="B129" s="40"/>
      <c r="C129" s="16"/>
      <c r="D129" s="44"/>
      <c r="E129" s="16"/>
      <c r="F129" s="44"/>
      <c r="G129" s="44"/>
      <c r="H129" s="17"/>
      <c r="I129" s="16"/>
      <c r="J129" s="539"/>
    </row>
    <row r="130" spans="1:10" ht="23.25" customHeight="1">
      <c r="A130" s="70"/>
      <c r="B130" s="40"/>
      <c r="C130" s="16"/>
      <c r="D130" s="44"/>
      <c r="E130" s="16"/>
      <c r="F130" s="44"/>
      <c r="G130" s="44"/>
      <c r="H130" s="17"/>
      <c r="I130" s="16"/>
      <c r="J130" s="539"/>
    </row>
    <row r="131" spans="1:10" ht="23.25" customHeight="1">
      <c r="A131" s="70"/>
      <c r="B131" s="40"/>
      <c r="C131" s="16"/>
      <c r="D131" s="44"/>
      <c r="E131" s="16"/>
      <c r="F131" s="44"/>
      <c r="G131" s="44"/>
      <c r="H131" s="17"/>
      <c r="I131" s="16"/>
      <c r="J131" s="539"/>
    </row>
    <row r="132" spans="1:10" ht="23.25" customHeight="1">
      <c r="A132" s="70"/>
      <c r="B132" s="40"/>
      <c r="C132" s="16"/>
      <c r="D132" s="44"/>
      <c r="E132" s="16"/>
      <c r="F132" s="44"/>
      <c r="G132" s="44"/>
      <c r="H132" s="17"/>
      <c r="I132" s="16"/>
      <c r="J132" s="539"/>
    </row>
    <row r="133" spans="1:10" ht="23.25" customHeight="1">
      <c r="A133" s="70"/>
      <c r="B133" s="40"/>
      <c r="C133" s="16"/>
      <c r="D133" s="44"/>
      <c r="E133" s="16"/>
      <c r="F133" s="44"/>
      <c r="G133" s="44"/>
      <c r="H133" s="19"/>
      <c r="I133" s="16"/>
      <c r="J133" s="539"/>
    </row>
    <row r="134" spans="1:10" ht="23.25" customHeight="1">
      <c r="A134" s="70"/>
      <c r="B134" s="40"/>
      <c r="C134" s="16"/>
      <c r="D134" s="44"/>
      <c r="E134" s="16"/>
      <c r="F134" s="44"/>
      <c r="G134" s="44"/>
      <c r="H134" s="19"/>
      <c r="I134" s="16"/>
      <c r="J134" s="539"/>
    </row>
    <row r="135" spans="1:10" ht="23.25" customHeight="1">
      <c r="A135" s="70"/>
      <c r="B135" s="40"/>
      <c r="C135" s="16"/>
      <c r="D135" s="44"/>
      <c r="E135" s="16"/>
      <c r="F135" s="44"/>
      <c r="G135" s="44"/>
      <c r="H135" s="50"/>
      <c r="I135" s="16"/>
      <c r="J135" s="539"/>
    </row>
    <row r="136" spans="1:10" ht="23.25" customHeight="1">
      <c r="A136" s="70"/>
      <c r="B136" s="40"/>
      <c r="C136" s="16"/>
      <c r="D136" s="44"/>
      <c r="E136" s="16"/>
      <c r="F136" s="44"/>
      <c r="G136" s="44"/>
      <c r="H136" s="19"/>
      <c r="I136" s="16"/>
      <c r="J136" s="539"/>
    </row>
    <row r="137" spans="1:10" ht="23.25" customHeight="1">
      <c r="A137" s="70"/>
      <c r="B137" s="40"/>
      <c r="C137" s="16"/>
      <c r="D137" s="44"/>
      <c r="E137" s="16"/>
      <c r="F137" s="44"/>
      <c r="G137" s="44"/>
      <c r="H137" s="19"/>
      <c r="I137" s="16"/>
      <c r="J137" s="539"/>
    </row>
    <row r="138" spans="1:10" ht="23.25" customHeight="1">
      <c r="A138" s="70"/>
      <c r="B138" s="40"/>
      <c r="C138" s="16"/>
      <c r="D138" s="44"/>
      <c r="E138" s="16"/>
      <c r="F138" s="44"/>
      <c r="G138" s="44"/>
      <c r="H138" s="19"/>
      <c r="I138" s="16"/>
      <c r="J138" s="539"/>
    </row>
    <row r="139" spans="1:10" ht="23.25" customHeight="1">
      <c r="A139" s="70"/>
      <c r="B139" s="40"/>
      <c r="C139" s="16"/>
      <c r="D139" s="44"/>
      <c r="E139" s="16"/>
      <c r="F139" s="44"/>
      <c r="G139" s="44"/>
      <c r="H139" s="17"/>
      <c r="I139" s="16"/>
      <c r="J139" s="17"/>
    </row>
    <row r="140" spans="1:10" ht="23.25" customHeight="1">
      <c r="A140" s="70"/>
      <c r="B140" s="40"/>
      <c r="C140" s="16"/>
      <c r="D140" s="44"/>
      <c r="E140" s="16"/>
      <c r="F140" s="44"/>
      <c r="G140" s="44"/>
      <c r="H140" s="17"/>
      <c r="I140" s="16"/>
      <c r="J140" s="17"/>
    </row>
    <row r="141" spans="1:10" ht="23.25" customHeight="1">
      <c r="A141" s="70"/>
      <c r="B141" s="40"/>
      <c r="C141" s="16"/>
      <c r="D141" s="44"/>
      <c r="E141" s="16"/>
      <c r="F141" s="44"/>
      <c r="G141" s="44"/>
      <c r="H141" s="19"/>
      <c r="I141" s="16"/>
      <c r="J141" s="539"/>
    </row>
    <row r="142" spans="1:10" ht="23.25" customHeight="1">
      <c r="A142" s="70"/>
      <c r="B142" s="40"/>
      <c r="C142" s="16"/>
      <c r="D142" s="44"/>
      <c r="E142" s="16"/>
      <c r="F142" s="44"/>
      <c r="G142" s="44"/>
      <c r="H142" s="19"/>
      <c r="I142" s="16"/>
      <c r="J142" s="539"/>
    </row>
    <row r="143" spans="1:10" ht="23.25" customHeight="1">
      <c r="A143" s="70"/>
      <c r="B143" s="40"/>
      <c r="C143" s="16"/>
      <c r="D143" s="44"/>
      <c r="E143" s="16"/>
      <c r="F143" s="44"/>
      <c r="G143" s="44"/>
      <c r="H143" s="19"/>
      <c r="I143" s="16"/>
      <c r="J143" s="539"/>
    </row>
    <row r="144" spans="1:10" ht="23.25" customHeight="1">
      <c r="A144" s="70"/>
      <c r="B144" s="40"/>
      <c r="C144" s="16"/>
      <c r="D144" s="44"/>
      <c r="E144" s="16"/>
      <c r="F144" s="44"/>
      <c r="G144" s="44"/>
      <c r="H144" s="19"/>
      <c r="I144" s="16"/>
      <c r="J144" s="539"/>
    </row>
    <row r="145" spans="1:10" ht="23.25" customHeight="1">
      <c r="A145" s="70"/>
      <c r="B145" s="40"/>
      <c r="C145" s="16"/>
      <c r="D145" s="44"/>
      <c r="E145" s="16"/>
      <c r="F145" s="44"/>
      <c r="G145" s="44"/>
      <c r="H145" s="19"/>
      <c r="I145" s="16"/>
      <c r="J145" s="539"/>
    </row>
    <row r="146" spans="1:10" ht="23.25" customHeight="1">
      <c r="A146" s="70"/>
      <c r="B146" s="40"/>
      <c r="C146" s="16"/>
      <c r="D146" s="44"/>
      <c r="E146" s="16"/>
      <c r="F146" s="44"/>
      <c r="G146" s="44"/>
      <c r="H146" s="19"/>
      <c r="I146" s="16"/>
      <c r="J146" s="539"/>
    </row>
    <row r="147" spans="1:10" ht="23.25" customHeight="1">
      <c r="A147" s="70"/>
      <c r="B147" s="40"/>
      <c r="C147" s="16"/>
      <c r="D147" s="44"/>
      <c r="E147" s="16"/>
      <c r="F147" s="44"/>
      <c r="G147" s="44"/>
      <c r="H147" s="50"/>
      <c r="I147" s="16"/>
      <c r="J147" s="539"/>
    </row>
    <row r="148" spans="1:10" ht="23.25" customHeight="1">
      <c r="A148" s="70"/>
      <c r="B148" s="40"/>
      <c r="C148" s="16"/>
      <c r="D148" s="44"/>
      <c r="E148" s="16"/>
      <c r="F148" s="44"/>
      <c r="G148" s="44"/>
      <c r="H148" s="19"/>
      <c r="I148" s="16"/>
      <c r="J148" s="539"/>
    </row>
    <row r="149" spans="1:10" ht="23.25" customHeight="1">
      <c r="A149" s="70"/>
      <c r="B149" s="40"/>
      <c r="C149" s="16"/>
      <c r="D149" s="44"/>
      <c r="E149" s="16"/>
      <c r="F149" s="44"/>
      <c r="G149" s="44"/>
      <c r="H149" s="19"/>
      <c r="I149" s="16"/>
      <c r="J149" s="539"/>
    </row>
    <row r="150" spans="1:10" ht="23.25" customHeight="1">
      <c r="A150" s="70"/>
      <c r="B150" s="40"/>
      <c r="C150" s="16"/>
      <c r="D150" s="44"/>
      <c r="E150" s="16"/>
      <c r="F150" s="44"/>
      <c r="G150" s="44"/>
      <c r="H150" s="19"/>
      <c r="I150" s="16"/>
      <c r="J150" s="539"/>
    </row>
    <row r="151" spans="1:10" ht="23.25" customHeight="1">
      <c r="A151" s="70"/>
      <c r="B151" s="40"/>
      <c r="C151" s="16"/>
      <c r="D151" s="44"/>
      <c r="E151" s="16"/>
      <c r="F151" s="44"/>
      <c r="G151" s="44"/>
      <c r="H151" s="19"/>
      <c r="I151" s="16"/>
      <c r="J151" s="539"/>
    </row>
    <row r="152" spans="1:10" ht="23.25" customHeight="1">
      <c r="A152" s="70"/>
      <c r="B152" s="40"/>
      <c r="C152" s="16"/>
      <c r="D152" s="44"/>
      <c r="E152" s="16"/>
      <c r="F152" s="44"/>
      <c r="G152" s="44"/>
      <c r="H152" s="19"/>
      <c r="I152" s="16"/>
      <c r="J152" s="539"/>
    </row>
    <row r="153" spans="1:10" ht="23.25" customHeight="1">
      <c r="A153" s="70"/>
      <c r="B153" s="40"/>
      <c r="C153" s="16"/>
      <c r="D153" s="44"/>
      <c r="E153" s="16"/>
      <c r="F153" s="44"/>
      <c r="G153" s="44"/>
      <c r="H153" s="17"/>
      <c r="I153" s="16"/>
      <c r="J153" s="17"/>
    </row>
    <row r="154" spans="1:10" ht="23.25" customHeight="1">
      <c r="A154" s="70"/>
      <c r="B154" s="40"/>
      <c r="C154" s="16"/>
      <c r="D154" s="44"/>
      <c r="E154" s="16"/>
      <c r="F154" s="44"/>
      <c r="G154" s="44"/>
      <c r="H154" s="19"/>
      <c r="I154" s="16"/>
      <c r="J154" s="17"/>
    </row>
    <row r="155" spans="1:10" ht="23.25" customHeight="1">
      <c r="A155" s="70"/>
      <c r="B155" s="40"/>
      <c r="C155" s="16"/>
      <c r="D155" s="44"/>
      <c r="E155" s="16"/>
      <c r="F155" s="44"/>
      <c r="G155" s="44"/>
      <c r="H155" s="19"/>
      <c r="I155" s="16"/>
      <c r="J155" s="17"/>
    </row>
    <row r="156" spans="1:10" ht="23.25" customHeight="1">
      <c r="A156" s="70"/>
      <c r="B156" s="40"/>
      <c r="C156" s="16"/>
      <c r="D156" s="44"/>
      <c r="E156" s="16"/>
      <c r="F156" s="44"/>
      <c r="G156" s="44"/>
      <c r="H156" s="19"/>
      <c r="I156" s="16"/>
      <c r="J156" s="17"/>
    </row>
    <row r="157" spans="1:10" ht="23.25" customHeight="1">
      <c r="A157" s="70"/>
      <c r="B157" s="40"/>
      <c r="C157" s="16"/>
      <c r="D157" s="44"/>
      <c r="E157" s="16"/>
      <c r="F157" s="44"/>
      <c r="G157" s="44"/>
      <c r="H157" s="17"/>
      <c r="I157" s="16"/>
      <c r="J157" s="539"/>
    </row>
    <row r="158" spans="1:10" ht="23.25" customHeight="1">
      <c r="A158" s="70"/>
      <c r="B158" s="40"/>
      <c r="C158" s="16"/>
      <c r="D158" s="44"/>
      <c r="E158" s="16"/>
      <c r="F158" s="44"/>
      <c r="G158" s="44"/>
      <c r="H158" s="17"/>
      <c r="I158" s="16"/>
      <c r="J158" s="539"/>
    </row>
    <row r="159" spans="1:10" ht="23.25" customHeight="1">
      <c r="A159" s="70"/>
      <c r="B159" s="40"/>
      <c r="C159" s="16"/>
      <c r="D159" s="44"/>
      <c r="E159" s="16"/>
      <c r="F159" s="44"/>
      <c r="G159" s="44"/>
      <c r="H159" s="17"/>
      <c r="I159" s="16"/>
      <c r="J159" s="539"/>
    </row>
    <row r="160" spans="1:10" ht="23.25" customHeight="1">
      <c r="A160" s="70"/>
      <c r="B160" s="40"/>
      <c r="C160" s="16"/>
      <c r="D160" s="44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44"/>
      <c r="E161" s="16"/>
      <c r="F161" s="44"/>
      <c r="G161" s="44"/>
      <c r="H161" s="19"/>
      <c r="I161" s="16"/>
      <c r="J161" s="539"/>
    </row>
    <row r="162" spans="1:10" ht="23.25" customHeight="1">
      <c r="A162" s="70"/>
      <c r="B162" s="40"/>
      <c r="C162" s="16"/>
      <c r="D162" s="44"/>
      <c r="E162" s="16"/>
      <c r="F162" s="44"/>
      <c r="G162" s="44"/>
      <c r="H162" s="19"/>
      <c r="I162" s="16"/>
      <c r="J162" s="539"/>
    </row>
    <row r="163" spans="1:10" ht="23.25" customHeight="1">
      <c r="A163" s="70"/>
      <c r="B163" s="40"/>
      <c r="C163" s="16"/>
      <c r="D163" s="44"/>
      <c r="E163" s="16"/>
      <c r="F163" s="44"/>
      <c r="G163" s="44"/>
      <c r="H163" s="17"/>
      <c r="I163" s="16"/>
      <c r="J163" s="539"/>
    </row>
    <row r="164" spans="1:10" ht="23.25" customHeight="1">
      <c r="A164" s="70"/>
      <c r="B164" s="40"/>
      <c r="C164" s="16"/>
      <c r="D164" s="44"/>
      <c r="E164" s="16"/>
      <c r="F164" s="44"/>
      <c r="G164" s="44"/>
      <c r="H164" s="17"/>
      <c r="I164" s="16"/>
      <c r="J164" s="539"/>
    </row>
    <row r="165" spans="1:10" ht="23.25" customHeight="1">
      <c r="A165" s="70"/>
      <c r="B165" s="40"/>
      <c r="C165" s="16"/>
      <c r="D165" s="44"/>
      <c r="E165" s="16"/>
      <c r="F165" s="44"/>
      <c r="G165" s="44"/>
      <c r="H165" s="19"/>
      <c r="I165" s="16"/>
      <c r="J165" s="17"/>
    </row>
    <row r="166" spans="1:10" ht="23.25" customHeight="1">
      <c r="A166" s="73"/>
      <c r="B166" s="40"/>
      <c r="C166" s="16"/>
      <c r="D166" s="44"/>
      <c r="E166" s="16"/>
      <c r="F166" s="44"/>
      <c r="G166" s="44"/>
      <c r="H166" s="49"/>
      <c r="I166" s="16"/>
      <c r="J166" s="60"/>
    </row>
    <row r="167" spans="1:10" ht="23.25" customHeight="1">
      <c r="A167" s="70"/>
      <c r="B167" s="40"/>
      <c r="C167" s="16"/>
      <c r="D167" s="44"/>
      <c r="E167" s="16"/>
      <c r="F167" s="44"/>
      <c r="G167" s="44"/>
      <c r="H167" s="49"/>
      <c r="I167" s="16"/>
      <c r="J167" s="60"/>
    </row>
    <row r="168" spans="1:10" ht="23.25" customHeight="1">
      <c r="A168" s="70"/>
      <c r="B168" s="40"/>
      <c r="C168" s="16"/>
      <c r="D168" s="44"/>
      <c r="E168" s="16"/>
      <c r="F168" s="44"/>
      <c r="G168" s="44"/>
      <c r="H168" s="23"/>
      <c r="I168" s="16"/>
      <c r="J168" s="531"/>
    </row>
    <row r="169" spans="1:10" ht="23.25" customHeight="1">
      <c r="A169" s="70"/>
      <c r="B169" s="40"/>
      <c r="C169" s="16"/>
      <c r="D169" s="44"/>
      <c r="E169" s="16"/>
      <c r="F169" s="44"/>
      <c r="G169" s="44"/>
      <c r="H169" s="23"/>
      <c r="I169" s="16"/>
      <c r="J169" s="531"/>
    </row>
    <row r="170" spans="1:10" ht="23.25" customHeight="1">
      <c r="A170" s="70"/>
      <c r="B170" s="40"/>
      <c r="C170" s="16"/>
      <c r="D170" s="44"/>
      <c r="E170" s="16"/>
      <c r="F170" s="44"/>
      <c r="G170" s="44"/>
      <c r="H170" s="23"/>
      <c r="I170" s="16"/>
      <c r="J170" s="531"/>
    </row>
    <row r="171" spans="1:10" ht="23.25" customHeight="1">
      <c r="A171" s="70"/>
      <c r="B171" s="40"/>
      <c r="C171" s="16"/>
      <c r="D171" s="44"/>
      <c r="E171" s="16"/>
      <c r="F171" s="44"/>
      <c r="G171" s="44"/>
      <c r="H171" s="23"/>
      <c r="I171" s="16"/>
      <c r="J171" s="531"/>
    </row>
    <row r="172" spans="1:10" ht="23.25" customHeight="1">
      <c r="A172" s="70"/>
      <c r="B172" s="40"/>
      <c r="C172" s="16"/>
      <c r="D172" s="44"/>
      <c r="E172" s="16"/>
      <c r="F172" s="44"/>
      <c r="G172" s="44"/>
      <c r="H172" s="23"/>
      <c r="I172" s="16"/>
      <c r="J172" s="531"/>
    </row>
    <row r="173" spans="1:10" ht="23.25" customHeight="1">
      <c r="A173" s="70"/>
      <c r="B173" s="40"/>
      <c r="C173" s="16"/>
      <c r="D173" s="44"/>
      <c r="E173" s="16"/>
      <c r="F173" s="44"/>
      <c r="G173" s="44"/>
      <c r="H173" s="23"/>
      <c r="I173" s="16"/>
      <c r="J173" s="531"/>
    </row>
    <row r="174" spans="1:10" ht="23.25" customHeight="1">
      <c r="A174" s="70"/>
      <c r="B174" s="40"/>
      <c r="C174" s="16"/>
      <c r="D174" s="44"/>
      <c r="E174" s="16"/>
      <c r="F174" s="44"/>
      <c r="G174" s="44"/>
      <c r="H174" s="23"/>
      <c r="I174" s="16"/>
      <c r="J174" s="531"/>
    </row>
    <row r="175" spans="1:10" ht="23.25" customHeight="1">
      <c r="A175" s="70"/>
      <c r="B175" s="40"/>
      <c r="C175" s="16"/>
      <c r="D175" s="44"/>
      <c r="E175" s="16"/>
      <c r="F175" s="44"/>
      <c r="G175" s="44"/>
      <c r="H175" s="23"/>
      <c r="I175" s="16"/>
      <c r="J175" s="531"/>
    </row>
    <row r="176" spans="1:10" ht="23.25" customHeight="1">
      <c r="A176" s="70"/>
      <c r="B176" s="40"/>
      <c r="C176" s="16"/>
      <c r="D176" s="44"/>
      <c r="E176" s="16"/>
      <c r="F176" s="44"/>
      <c r="G176" s="44"/>
      <c r="H176" s="23"/>
      <c r="I176" s="16"/>
      <c r="J176" s="531"/>
    </row>
    <row r="177" spans="1:10" ht="23.25" customHeight="1">
      <c r="A177" s="70"/>
      <c r="B177" s="40"/>
      <c r="C177" s="16"/>
      <c r="D177" s="44"/>
      <c r="E177" s="16"/>
      <c r="F177" s="44"/>
      <c r="G177" s="44"/>
      <c r="H177" s="23"/>
      <c r="I177" s="16"/>
      <c r="J177" s="531"/>
    </row>
    <row r="178" spans="1:10" ht="23.25" customHeight="1">
      <c r="A178" s="70"/>
      <c r="B178" s="40"/>
      <c r="C178" s="16"/>
      <c r="D178" s="44"/>
      <c r="E178" s="16"/>
      <c r="F178" s="44"/>
      <c r="G178" s="44"/>
      <c r="H178" s="23"/>
      <c r="I178" s="16"/>
      <c r="J178" s="531"/>
    </row>
    <row r="179" spans="1:10" ht="23.25" customHeight="1">
      <c r="A179" s="70"/>
      <c r="B179" s="40"/>
      <c r="C179" s="16"/>
      <c r="D179" s="44"/>
      <c r="E179" s="16"/>
      <c r="F179" s="44"/>
      <c r="G179" s="44"/>
      <c r="H179" s="23"/>
      <c r="I179" s="16"/>
      <c r="J179" s="531"/>
    </row>
    <row r="180" spans="1:10" ht="23.25" customHeight="1">
      <c r="A180" s="70"/>
      <c r="B180" s="40"/>
      <c r="C180" s="16"/>
      <c r="D180" s="44"/>
      <c r="E180" s="16"/>
      <c r="F180" s="44"/>
      <c r="G180" s="44"/>
      <c r="H180" s="23"/>
      <c r="I180" s="16"/>
      <c r="J180" s="531"/>
    </row>
    <row r="181" spans="1:10" ht="23.25" customHeight="1">
      <c r="A181" s="70"/>
      <c r="B181" s="40"/>
      <c r="C181" s="16"/>
      <c r="D181" s="44"/>
      <c r="E181" s="16"/>
      <c r="F181" s="44"/>
      <c r="G181" s="44"/>
      <c r="H181" s="23"/>
      <c r="I181" s="16"/>
      <c r="J181" s="531"/>
    </row>
    <row r="182" spans="1:10" ht="23.25" customHeight="1">
      <c r="A182" s="70"/>
      <c r="B182" s="40"/>
      <c r="C182" s="16"/>
      <c r="D182" s="44"/>
      <c r="E182" s="16"/>
      <c r="F182" s="44"/>
      <c r="G182" s="44"/>
      <c r="H182" s="23"/>
      <c r="I182" s="16"/>
      <c r="J182" s="531"/>
    </row>
    <row r="183" spans="1:10" ht="23.25" customHeight="1">
      <c r="A183" s="70"/>
      <c r="B183" s="40"/>
      <c r="C183" s="16"/>
      <c r="D183" s="44"/>
      <c r="E183" s="16"/>
      <c r="F183" s="44"/>
      <c r="G183" s="44"/>
      <c r="H183" s="23"/>
      <c r="I183" s="16"/>
      <c r="J183" s="531"/>
    </row>
    <row r="184" spans="1:10" ht="23.25" customHeight="1">
      <c r="A184" s="70"/>
      <c r="B184" s="40"/>
      <c r="C184" s="16"/>
      <c r="D184" s="44"/>
      <c r="E184" s="16"/>
      <c r="F184" s="44"/>
      <c r="G184" s="44"/>
      <c r="H184" s="23"/>
      <c r="I184" s="16"/>
      <c r="J184" s="531"/>
    </row>
    <row r="185" spans="1:10" ht="23.25" customHeight="1">
      <c r="A185" s="70"/>
      <c r="B185" s="40"/>
      <c r="C185" s="16"/>
      <c r="D185" s="44"/>
      <c r="E185" s="16"/>
      <c r="F185" s="44"/>
      <c r="G185" s="44"/>
      <c r="H185" s="23"/>
      <c r="I185" s="16"/>
      <c r="J185" s="531"/>
    </row>
    <row r="186" spans="1:10" ht="23.25" customHeight="1">
      <c r="A186" s="70"/>
      <c r="B186" s="40"/>
      <c r="C186" s="16"/>
      <c r="D186" s="44"/>
      <c r="E186" s="16"/>
      <c r="F186" s="44"/>
      <c r="G186" s="44"/>
      <c r="H186" s="49"/>
      <c r="I186" s="16"/>
      <c r="J186" s="60"/>
    </row>
    <row r="187" spans="1:10" ht="23.25" customHeight="1">
      <c r="A187" s="70"/>
      <c r="B187" s="40"/>
      <c r="C187" s="16"/>
      <c r="D187" s="44"/>
      <c r="E187" s="16"/>
      <c r="F187" s="44"/>
      <c r="G187" s="44"/>
      <c r="H187" s="49"/>
      <c r="I187" s="16"/>
      <c r="J187" s="60"/>
    </row>
    <row r="188" spans="1:10" ht="23.25" customHeight="1">
      <c r="A188" s="70"/>
      <c r="B188" s="40"/>
      <c r="C188" s="16"/>
      <c r="D188" s="44"/>
      <c r="E188" s="16"/>
      <c r="F188" s="44"/>
      <c r="G188" s="44"/>
      <c r="H188" s="49"/>
      <c r="I188" s="16"/>
      <c r="J188" s="60"/>
    </row>
    <row r="189" spans="1:10" ht="23.25" customHeight="1">
      <c r="A189" s="70"/>
      <c r="B189" s="40"/>
      <c r="C189" s="16"/>
      <c r="D189" s="44"/>
      <c r="E189" s="16"/>
      <c r="F189" s="44"/>
      <c r="G189" s="44"/>
      <c r="H189" s="49"/>
      <c r="I189" s="16"/>
      <c r="J189" s="60"/>
    </row>
    <row r="190" spans="1:10" ht="23.25" customHeight="1">
      <c r="A190" s="70"/>
      <c r="B190" s="40"/>
      <c r="C190" s="16"/>
      <c r="D190" s="44"/>
      <c r="E190" s="16"/>
      <c r="F190" s="44"/>
      <c r="G190" s="44"/>
      <c r="H190" s="49"/>
      <c r="I190" s="16"/>
      <c r="J190" s="531"/>
    </row>
    <row r="191" spans="1:10" ht="23.25" customHeight="1">
      <c r="A191" s="70"/>
      <c r="B191" s="40"/>
      <c r="C191" s="16"/>
      <c r="D191" s="44"/>
      <c r="E191" s="16"/>
      <c r="F191" s="44"/>
      <c r="G191" s="44"/>
      <c r="H191" s="49"/>
      <c r="I191" s="16"/>
      <c r="J191" s="531"/>
    </row>
    <row r="192" spans="1:10" ht="23.25" customHeight="1">
      <c r="A192" s="70"/>
      <c r="B192" s="40"/>
      <c r="C192" s="16"/>
      <c r="D192" s="44"/>
      <c r="E192" s="16"/>
      <c r="F192" s="44"/>
      <c r="G192" s="44"/>
      <c r="H192" s="49"/>
      <c r="I192" s="16"/>
      <c r="J192" s="531"/>
    </row>
    <row r="193" spans="1:10" ht="23.25" customHeight="1">
      <c r="A193" s="70"/>
      <c r="B193" s="40"/>
      <c r="C193" s="16"/>
      <c r="D193" s="44"/>
      <c r="E193" s="16"/>
      <c r="F193" s="44"/>
      <c r="G193" s="44"/>
      <c r="H193" s="49"/>
      <c r="I193" s="16"/>
      <c r="J193" s="531"/>
    </row>
    <row r="194" spans="1:10" ht="23.25" customHeight="1">
      <c r="A194" s="70"/>
      <c r="B194" s="40"/>
      <c r="C194" s="16"/>
      <c r="D194" s="44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44"/>
      <c r="E195" s="16"/>
      <c r="F195" s="44"/>
      <c r="G195" s="44"/>
      <c r="H195" s="49"/>
      <c r="I195" s="16"/>
      <c r="J195" s="60"/>
    </row>
    <row r="196" spans="1:10" ht="23.25" customHeight="1">
      <c r="A196" s="70"/>
      <c r="B196" s="40"/>
      <c r="C196" s="16"/>
      <c r="D196" s="44"/>
      <c r="E196" s="16"/>
      <c r="F196" s="44"/>
      <c r="G196" s="44"/>
      <c r="H196" s="49"/>
      <c r="I196" s="16"/>
      <c r="J196" s="59"/>
    </row>
    <row r="197" spans="1:10" ht="23.25" customHeight="1">
      <c r="A197" s="70"/>
      <c r="B197" s="40"/>
      <c r="C197" s="16"/>
      <c r="D197" s="44"/>
      <c r="E197" s="16"/>
      <c r="F197" s="44"/>
      <c r="G197" s="44"/>
      <c r="H197" s="49"/>
      <c r="I197" s="16"/>
      <c r="J197" s="60"/>
    </row>
    <row r="198" spans="1:10" ht="15.75">
      <c r="A198" s="70"/>
      <c r="B198" s="40"/>
      <c r="C198" s="16"/>
      <c r="D198" s="44"/>
      <c r="E198" s="16"/>
      <c r="F198" s="44"/>
      <c r="G198" s="44"/>
      <c r="H198" s="49"/>
      <c r="I198" s="16"/>
      <c r="J198" s="60"/>
    </row>
    <row r="199" spans="1:10" ht="15.75">
      <c r="A199" s="70"/>
      <c r="B199" s="40"/>
      <c r="C199" s="16"/>
      <c r="D199" s="44"/>
      <c r="E199" s="16"/>
      <c r="F199" s="44"/>
      <c r="G199" s="44"/>
      <c r="H199" s="44"/>
      <c r="I199" s="16"/>
      <c r="J199" s="44"/>
    </row>
    <row r="200" spans="1:10" ht="15.75">
      <c r="A200" s="70"/>
      <c r="B200" s="40"/>
      <c r="C200" s="16"/>
      <c r="D200" s="44"/>
      <c r="E200" s="16"/>
      <c r="F200" s="44"/>
      <c r="G200" s="44"/>
      <c r="H200" s="44"/>
      <c r="I200" s="16"/>
      <c r="J200" s="44"/>
    </row>
    <row r="201" spans="1:10" ht="15.75">
      <c r="A201" s="70"/>
      <c r="B201" s="40"/>
      <c r="C201" s="16"/>
      <c r="D201" s="44"/>
      <c r="E201" s="16"/>
      <c r="F201" s="44"/>
      <c r="G201" s="44"/>
      <c r="H201" s="44"/>
      <c r="I201" s="16"/>
      <c r="J201" s="44"/>
    </row>
    <row r="202" spans="1:10" ht="15.75">
      <c r="A202" s="70"/>
      <c r="B202" s="40"/>
      <c r="C202" s="16"/>
      <c r="D202" s="44"/>
      <c r="E202" s="16"/>
      <c r="F202" s="44"/>
      <c r="G202" s="44"/>
      <c r="H202" s="44"/>
      <c r="I202" s="16"/>
      <c r="J202" s="44"/>
    </row>
    <row r="203" spans="1:10" ht="15.75">
      <c r="A203" s="70"/>
      <c r="B203" s="40"/>
      <c r="C203" s="16"/>
      <c r="D203" s="44"/>
      <c r="E203" s="16"/>
      <c r="F203" s="44"/>
      <c r="G203" s="44"/>
      <c r="H203" s="44"/>
      <c r="I203" s="16"/>
      <c r="J203" s="44"/>
    </row>
    <row r="204" spans="1:10" ht="15.75">
      <c r="A204" s="70"/>
      <c r="B204" s="40"/>
      <c r="C204" s="16"/>
      <c r="D204" s="44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44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44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44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44"/>
      <c r="E208" s="16"/>
      <c r="F208" s="44"/>
      <c r="G208" s="44"/>
      <c r="H208" s="44"/>
      <c r="I208" s="16"/>
      <c r="J208" s="44"/>
    </row>
    <row r="209" spans="1:10">
      <c r="A209" s="3"/>
      <c r="B209" s="40"/>
      <c r="C209" s="16"/>
      <c r="D209" s="44"/>
      <c r="E209" s="16"/>
      <c r="F209" s="44"/>
      <c r="G209" s="44"/>
      <c r="H209" s="44"/>
      <c r="I209" s="16"/>
      <c r="J209" s="44"/>
    </row>
    <row r="210" spans="1:10">
      <c r="A210" s="3"/>
      <c r="B210" s="40"/>
      <c r="C210" s="16"/>
      <c r="D210" s="44"/>
      <c r="E210" s="16"/>
      <c r="F210" s="44"/>
      <c r="G210" s="44"/>
      <c r="H210" s="44"/>
      <c r="I210" s="16"/>
      <c r="J210" s="44"/>
    </row>
    <row r="211" spans="1:10">
      <c r="A211" s="3"/>
      <c r="B211" s="40"/>
      <c r="C211" s="16"/>
      <c r="D211" s="44"/>
      <c r="E211" s="16"/>
      <c r="F211" s="44"/>
      <c r="G211" s="44"/>
      <c r="H211" s="44"/>
      <c r="I211" s="16"/>
      <c r="J211" s="44"/>
    </row>
    <row r="212" spans="1:10">
      <c r="A212" s="3"/>
      <c r="B212" s="40"/>
      <c r="C212" s="16"/>
      <c r="D212" s="44"/>
      <c r="E212" s="16"/>
      <c r="F212" s="44"/>
      <c r="G212" s="44"/>
      <c r="H212" s="44"/>
      <c r="I212" s="16"/>
      <c r="J212" s="44"/>
    </row>
    <row r="213" spans="1:10">
      <c r="A213" s="3"/>
      <c r="B213" s="40"/>
      <c r="C213" s="16"/>
      <c r="D213" s="44"/>
      <c r="E213" s="16"/>
      <c r="F213" s="44"/>
      <c r="G213" s="44"/>
      <c r="H213" s="44"/>
      <c r="I213" s="16"/>
      <c r="J213" s="44"/>
    </row>
    <row r="214" spans="1:10">
      <c r="A214" s="3"/>
      <c r="B214" s="40"/>
      <c r="C214" s="16"/>
      <c r="D214" s="44"/>
      <c r="E214" s="16"/>
      <c r="F214" s="44"/>
      <c r="G214" s="44"/>
      <c r="H214" s="44"/>
      <c r="I214" s="16"/>
      <c r="J214" s="44"/>
    </row>
    <row r="215" spans="1:10">
      <c r="A215" s="3"/>
      <c r="B215" s="40"/>
      <c r="C215" s="16"/>
      <c r="D215" s="44"/>
      <c r="E215" s="16"/>
      <c r="F215" s="44"/>
      <c r="G215" s="44"/>
      <c r="H215" s="44"/>
      <c r="I215" s="16"/>
      <c r="J215" s="44"/>
    </row>
    <row r="216" spans="1:10">
      <c r="A216" s="3"/>
      <c r="B216" s="40"/>
      <c r="C216" s="16"/>
      <c r="D216" s="44"/>
      <c r="E216" s="16"/>
      <c r="F216" s="44"/>
      <c r="G216" s="44"/>
      <c r="H216" s="44"/>
      <c r="I216" s="16"/>
      <c r="J216" s="44"/>
    </row>
    <row r="217" spans="1:10">
      <c r="A217" s="3"/>
      <c r="B217" s="40"/>
      <c r="C217" s="16"/>
      <c r="D217" s="44"/>
      <c r="E217" s="16"/>
      <c r="F217" s="44"/>
      <c r="G217" s="44"/>
      <c r="H217" s="44"/>
      <c r="I217" s="16"/>
      <c r="J217" s="44"/>
    </row>
    <row r="218" spans="1:10">
      <c r="A218" s="3"/>
      <c r="B218" s="40"/>
      <c r="C218" s="16"/>
      <c r="D218" s="44"/>
      <c r="E218" s="16"/>
      <c r="F218" s="44"/>
      <c r="G218" s="44"/>
      <c r="H218" s="44"/>
      <c r="I218" s="16"/>
      <c r="J218" s="44"/>
    </row>
    <row r="219" spans="1:10">
      <c r="A219" s="3"/>
      <c r="B219" s="40"/>
      <c r="C219" s="16"/>
      <c r="D219" s="44"/>
      <c r="E219" s="16"/>
      <c r="F219" s="44"/>
      <c r="G219" s="44"/>
      <c r="H219" s="44"/>
      <c r="I219" s="16"/>
      <c r="J219" s="44"/>
    </row>
    <row r="220" spans="1:10">
      <c r="A220" s="3"/>
      <c r="B220" s="40"/>
      <c r="C220" s="16"/>
      <c r="D220" s="44"/>
      <c r="E220" s="16"/>
      <c r="F220" s="44"/>
      <c r="G220" s="44"/>
      <c r="H220" s="44"/>
      <c r="I220" s="16"/>
      <c r="J220" s="44"/>
    </row>
    <row r="221" spans="1:10">
      <c r="A221" s="3"/>
      <c r="B221" s="40"/>
      <c r="C221" s="16"/>
      <c r="D221" s="44"/>
      <c r="E221" s="16"/>
      <c r="F221" s="44"/>
      <c r="G221" s="44"/>
      <c r="H221" s="44"/>
      <c r="I221" s="16"/>
      <c r="J221" s="44"/>
    </row>
    <row r="222" spans="1:10">
      <c r="A222" s="3"/>
      <c r="B222" s="40"/>
      <c r="C222" s="16"/>
      <c r="D222" s="44"/>
      <c r="E222" s="16"/>
      <c r="F222" s="44"/>
      <c r="G222" s="44"/>
      <c r="H222" s="44"/>
      <c r="I222" s="16"/>
      <c r="J222" s="44"/>
    </row>
    <row r="223" spans="1:10">
      <c r="A223" s="3"/>
      <c r="B223" s="40"/>
      <c r="C223" s="16"/>
      <c r="D223" s="44"/>
      <c r="E223" s="16"/>
      <c r="F223" s="44"/>
      <c r="G223" s="44"/>
      <c r="H223" s="44"/>
      <c r="I223" s="16"/>
      <c r="J223" s="44"/>
    </row>
    <row r="224" spans="1:10">
      <c r="A224" s="3"/>
      <c r="B224" s="40"/>
      <c r="C224" s="16"/>
      <c r="D224" s="44"/>
      <c r="E224" s="16"/>
      <c r="F224" s="44"/>
      <c r="G224" s="44"/>
      <c r="H224" s="44"/>
      <c r="I224" s="16"/>
      <c r="J224" s="44"/>
    </row>
    <row r="225" spans="1:10">
      <c r="A225" s="3"/>
      <c r="B225" s="40"/>
      <c r="C225" s="16"/>
      <c r="D225" s="44"/>
      <c r="E225" s="16"/>
      <c r="F225" s="44"/>
      <c r="G225" s="44"/>
      <c r="H225" s="44"/>
      <c r="I225" s="16"/>
      <c r="J225" s="44"/>
    </row>
    <row r="226" spans="1:10">
      <c r="A226" s="3"/>
      <c r="B226" s="40"/>
      <c r="C226" s="16"/>
      <c r="D226" s="44"/>
      <c r="E226" s="16"/>
      <c r="F226" s="44"/>
      <c r="G226" s="44"/>
      <c r="H226" s="44"/>
      <c r="I226" s="16"/>
      <c r="J226" s="44"/>
    </row>
    <row r="227" spans="1:10">
      <c r="A227" s="3"/>
      <c r="B227" s="40"/>
      <c r="C227" s="16"/>
      <c r="D227" s="44"/>
      <c r="E227" s="16"/>
      <c r="F227" s="44"/>
      <c r="G227" s="44"/>
      <c r="H227" s="44"/>
      <c r="I227" s="16"/>
      <c r="J227" s="44"/>
    </row>
    <row r="228" spans="1:10">
      <c r="A228" s="3"/>
      <c r="B228" s="40"/>
      <c r="C228" s="16"/>
      <c r="D228" s="44"/>
      <c r="E228" s="16"/>
      <c r="F228" s="44"/>
      <c r="G228" s="44"/>
      <c r="H228" s="44"/>
      <c r="I228" s="16"/>
      <c r="J228" s="44"/>
    </row>
    <row r="229" spans="1:10">
      <c r="A229" s="3"/>
      <c r="B229" s="40"/>
      <c r="C229" s="16"/>
      <c r="D229" s="44"/>
      <c r="E229" s="16"/>
      <c r="F229" s="44"/>
      <c r="G229" s="44"/>
      <c r="H229" s="44"/>
      <c r="I229" s="16"/>
      <c r="J229" s="44"/>
    </row>
    <row r="230" spans="1:10">
      <c r="A230" s="3"/>
      <c r="B230" s="40"/>
      <c r="C230" s="16"/>
      <c r="D230" s="44"/>
      <c r="E230" s="16"/>
      <c r="F230" s="44"/>
      <c r="G230" s="44"/>
      <c r="H230" s="44"/>
      <c r="I230" s="16"/>
      <c r="J230" s="44"/>
    </row>
    <row r="231" spans="1:10">
      <c r="A231" s="3"/>
      <c r="B231" s="40"/>
      <c r="C231" s="16"/>
      <c r="D231" s="44"/>
      <c r="E231" s="16"/>
      <c r="F231" s="44"/>
      <c r="G231" s="44"/>
      <c r="H231" s="44"/>
      <c r="I231" s="16"/>
      <c r="J231" s="44"/>
    </row>
    <row r="232" spans="1:10">
      <c r="A232" s="3"/>
      <c r="B232" s="40"/>
      <c r="C232" s="16"/>
      <c r="D232" s="44"/>
      <c r="E232" s="16"/>
      <c r="F232" s="44"/>
      <c r="G232" s="44"/>
      <c r="H232" s="44"/>
      <c r="I232" s="16"/>
      <c r="J232" s="44"/>
    </row>
    <row r="233" spans="1:10">
      <c r="A233" s="3"/>
      <c r="B233" s="40"/>
      <c r="C233" s="16"/>
      <c r="D233" s="44"/>
      <c r="E233" s="16"/>
      <c r="F233" s="44"/>
      <c r="G233" s="44"/>
      <c r="H233" s="44"/>
      <c r="I233" s="16"/>
      <c r="J233" s="44"/>
    </row>
    <row r="234" spans="1:10">
      <c r="A234" s="3"/>
      <c r="B234" s="40"/>
      <c r="C234" s="16"/>
      <c r="D234" s="44"/>
      <c r="E234" s="16"/>
      <c r="F234" s="44"/>
      <c r="G234" s="44"/>
      <c r="H234" s="44"/>
      <c r="I234" s="16"/>
      <c r="J234" s="44"/>
    </row>
    <row r="235" spans="1:10">
      <c r="A235" s="3"/>
      <c r="B235" s="40"/>
      <c r="C235" s="16"/>
      <c r="D235" s="44"/>
      <c r="E235" s="16"/>
      <c r="F235" s="44"/>
      <c r="G235" s="44"/>
      <c r="H235" s="44"/>
      <c r="I235" s="16"/>
      <c r="J235" s="44"/>
    </row>
    <row r="236" spans="1:10">
      <c r="A236" s="3"/>
      <c r="B236" s="40"/>
      <c r="C236" s="16"/>
      <c r="D236" s="44"/>
      <c r="E236" s="16"/>
      <c r="F236" s="44"/>
      <c r="G236" s="44"/>
      <c r="H236" s="44"/>
      <c r="I236" s="16"/>
      <c r="J236" s="44"/>
    </row>
    <row r="237" spans="1:10">
      <c r="A237" s="3"/>
      <c r="B237" s="40"/>
      <c r="C237" s="16"/>
      <c r="D237" s="44"/>
      <c r="E237" s="16"/>
      <c r="F237" s="44"/>
      <c r="G237" s="44"/>
      <c r="H237" s="44"/>
      <c r="I237" s="16"/>
      <c r="J237" s="44"/>
    </row>
    <row r="238" spans="1:10">
      <c r="A238" s="3"/>
      <c r="B238" s="40"/>
      <c r="C238" s="16"/>
      <c r="D238" s="44"/>
      <c r="E238" s="16"/>
      <c r="F238" s="44"/>
      <c r="G238" s="44"/>
      <c r="H238" s="44"/>
      <c r="I238" s="16"/>
      <c r="J238" s="44"/>
    </row>
    <row r="239" spans="1:10">
      <c r="A239" s="3"/>
      <c r="B239" s="40"/>
      <c r="C239" s="16"/>
      <c r="D239" s="44"/>
      <c r="E239" s="16"/>
      <c r="F239" s="44"/>
      <c r="G239" s="44"/>
      <c r="H239" s="44"/>
      <c r="I239" s="16"/>
      <c r="J239" s="44"/>
    </row>
    <row r="240" spans="1:10">
      <c r="A240" s="3"/>
      <c r="B240" s="40"/>
      <c r="C240" s="16"/>
      <c r="D240" s="44"/>
      <c r="E240" s="16"/>
      <c r="F240" s="44"/>
      <c r="G240" s="44"/>
      <c r="H240" s="44"/>
      <c r="I240" s="16"/>
      <c r="J240" s="44"/>
    </row>
    <row r="241" spans="1:10">
      <c r="A241" s="3"/>
      <c r="B241" s="40"/>
      <c r="C241" s="16"/>
      <c r="D241" s="44"/>
      <c r="E241" s="16"/>
      <c r="F241" s="44"/>
      <c r="G241" s="44"/>
      <c r="H241" s="44"/>
      <c r="I241" s="16"/>
      <c r="J241" s="44"/>
    </row>
    <row r="242" spans="1:10">
      <c r="A242" s="3"/>
      <c r="B242" s="40"/>
      <c r="C242" s="16"/>
      <c r="D242" s="44"/>
      <c r="E242" s="16"/>
      <c r="F242" s="44"/>
      <c r="G242" s="44"/>
      <c r="H242" s="44"/>
      <c r="I242" s="16"/>
      <c r="J242" s="44"/>
    </row>
    <row r="243" spans="1:10">
      <c r="A243" s="3"/>
      <c r="B243" s="40"/>
      <c r="C243" s="16"/>
      <c r="D243" s="44"/>
      <c r="E243" s="16"/>
      <c r="F243" s="44"/>
      <c r="G243" s="44"/>
      <c r="H243" s="44"/>
      <c r="I243" s="16"/>
      <c r="J243" s="44"/>
    </row>
    <row r="244" spans="1:10">
      <c r="A244" s="3"/>
      <c r="B244" s="40"/>
      <c r="C244" s="16"/>
      <c r="D244" s="44"/>
      <c r="E244" s="16"/>
      <c r="F244" s="44"/>
      <c r="G244" s="44"/>
      <c r="H244" s="44"/>
      <c r="I244" s="16"/>
      <c r="J244" s="44"/>
    </row>
    <row r="245" spans="1:10">
      <c r="A245" s="3"/>
      <c r="B245" s="40"/>
      <c r="C245" s="16"/>
      <c r="D245" s="44"/>
      <c r="E245" s="16"/>
      <c r="F245" s="44"/>
      <c r="G245" s="44"/>
      <c r="H245" s="44"/>
      <c r="I245" s="16"/>
      <c r="J245" s="44"/>
    </row>
    <row r="246" spans="1:10">
      <c r="A246" s="3"/>
      <c r="B246" s="40"/>
      <c r="C246" s="16"/>
      <c r="D246" s="44"/>
      <c r="E246" s="16"/>
      <c r="F246" s="44"/>
      <c r="G246" s="44"/>
      <c r="H246" s="44"/>
      <c r="I246" s="16"/>
      <c r="J246" s="44"/>
    </row>
    <row r="247" spans="1:10">
      <c r="A247" s="3"/>
      <c r="B247" s="40"/>
      <c r="C247" s="16"/>
      <c r="D247" s="44"/>
      <c r="E247" s="16"/>
      <c r="F247" s="44"/>
      <c r="G247" s="44"/>
      <c r="H247" s="44"/>
      <c r="I247" s="16"/>
      <c r="J247" s="44"/>
    </row>
    <row r="248" spans="1:10">
      <c r="A248" s="3"/>
      <c r="B248" s="40"/>
      <c r="C248" s="16"/>
      <c r="D248" s="44"/>
      <c r="E248" s="16"/>
      <c r="F248" s="44"/>
      <c r="G248" s="44"/>
      <c r="H248" s="44"/>
      <c r="I248" s="16"/>
      <c r="J248" s="44"/>
    </row>
    <row r="249" spans="1:10">
      <c r="A249" s="3"/>
      <c r="B249" s="40"/>
      <c r="C249" s="16"/>
      <c r="D249" s="44"/>
      <c r="E249" s="16"/>
      <c r="F249" s="44"/>
      <c r="G249" s="44"/>
      <c r="H249" s="44"/>
      <c r="I249" s="16"/>
      <c r="J249" s="44"/>
    </row>
    <row r="250" spans="1:10">
      <c r="A250" s="3"/>
      <c r="B250" s="40"/>
      <c r="C250" s="16"/>
      <c r="D250" s="44"/>
      <c r="E250" s="16"/>
      <c r="F250" s="44"/>
      <c r="G250" s="44"/>
      <c r="H250" s="44"/>
      <c r="I250" s="16"/>
      <c r="J250" s="44"/>
    </row>
    <row r="251" spans="1:10">
      <c r="A251" s="3"/>
      <c r="B251" s="40"/>
      <c r="C251" s="16"/>
      <c r="D251" s="44"/>
      <c r="E251" s="16"/>
      <c r="F251" s="44"/>
      <c r="G251" s="44"/>
      <c r="H251" s="44"/>
      <c r="I251" s="16"/>
      <c r="J251" s="44"/>
    </row>
    <row r="252" spans="1:10">
      <c r="A252" s="3"/>
      <c r="B252" s="40"/>
      <c r="C252" s="16"/>
      <c r="D252" s="44"/>
      <c r="E252" s="16"/>
      <c r="F252" s="44"/>
      <c r="G252" s="44"/>
      <c r="H252" s="44"/>
      <c r="I252" s="16"/>
      <c r="J252" s="44"/>
    </row>
    <row r="253" spans="1:10">
      <c r="A253" s="3"/>
      <c r="B253" s="40"/>
      <c r="C253" s="16"/>
      <c r="D253" s="44"/>
      <c r="E253" s="16"/>
      <c r="F253" s="44"/>
      <c r="G253" s="44"/>
      <c r="H253" s="44"/>
      <c r="I253" s="16"/>
      <c r="J253" s="44"/>
    </row>
    <row r="254" spans="1:10">
      <c r="A254" s="3"/>
      <c r="B254" s="40"/>
      <c r="C254" s="16"/>
      <c r="D254" s="44"/>
      <c r="E254" s="16"/>
      <c r="F254" s="44"/>
      <c r="G254" s="44"/>
      <c r="H254" s="44"/>
      <c r="I254" s="16"/>
      <c r="J254" s="44"/>
    </row>
    <row r="255" spans="1:10">
      <c r="A255" s="3"/>
      <c r="B255" s="40"/>
      <c r="C255" s="16"/>
      <c r="D255" s="44"/>
      <c r="E255" s="16"/>
      <c r="F255" s="44"/>
      <c r="G255" s="44"/>
      <c r="H255" s="44"/>
      <c r="I255" s="16"/>
      <c r="J255" s="44"/>
    </row>
    <row r="256" spans="1:10">
      <c r="A256" s="3"/>
      <c r="B256" s="40"/>
      <c r="C256" s="16"/>
      <c r="D256" s="44"/>
      <c r="E256" s="16"/>
      <c r="F256" s="44"/>
      <c r="G256" s="44"/>
      <c r="H256" s="44"/>
      <c r="I256" s="16"/>
      <c r="J256" s="44"/>
    </row>
    <row r="257" spans="1:10">
      <c r="A257" s="3"/>
      <c r="B257" s="40"/>
      <c r="C257" s="16"/>
      <c r="D257" s="44"/>
      <c r="E257" s="16"/>
      <c r="F257" s="44"/>
      <c r="G257" s="44"/>
      <c r="H257" s="44"/>
      <c r="I257" s="16"/>
      <c r="J257" s="44"/>
    </row>
    <row r="258" spans="1:10">
      <c r="A258" s="3"/>
      <c r="B258" s="40"/>
      <c r="C258" s="16"/>
      <c r="D258" s="44"/>
      <c r="E258" s="16"/>
      <c r="F258" s="44"/>
      <c r="G258" s="44"/>
      <c r="H258" s="44"/>
      <c r="I258" s="16"/>
      <c r="J258" s="44"/>
    </row>
    <row r="259" spans="1:10">
      <c r="A259" s="3"/>
      <c r="B259" s="40"/>
      <c r="C259" s="16"/>
      <c r="D259" s="44"/>
      <c r="E259" s="16"/>
      <c r="F259" s="44"/>
      <c r="G259" s="44"/>
      <c r="H259" s="44"/>
      <c r="I259" s="16"/>
      <c r="J259" s="44"/>
    </row>
    <row r="260" spans="1:10">
      <c r="A260" s="3"/>
      <c r="B260" s="40"/>
      <c r="C260" s="16"/>
      <c r="D260" s="44"/>
      <c r="E260" s="16"/>
      <c r="F260" s="44"/>
      <c r="G260" s="44"/>
      <c r="H260" s="44"/>
      <c r="I260" s="16"/>
      <c r="J260" s="44"/>
    </row>
    <row r="261" spans="1:10">
      <c r="A261" s="3"/>
      <c r="B261" s="40"/>
      <c r="C261" s="16"/>
      <c r="D261" s="44"/>
      <c r="E261" s="16"/>
      <c r="F261" s="44"/>
      <c r="G261" s="44"/>
      <c r="H261" s="44"/>
      <c r="I261" s="16"/>
      <c r="J261" s="44"/>
    </row>
    <row r="262" spans="1:10">
      <c r="A262" s="3"/>
      <c r="B262" s="40"/>
      <c r="C262" s="16"/>
      <c r="D262" s="44"/>
      <c r="E262" s="16"/>
      <c r="F262" s="44"/>
      <c r="G262" s="44"/>
      <c r="H262" s="44"/>
      <c r="I262" s="16"/>
      <c r="J262" s="44"/>
    </row>
    <row r="263" spans="1:10">
      <c r="A263" s="3"/>
      <c r="B263" s="40"/>
      <c r="C263" s="16"/>
      <c r="D263" s="44"/>
      <c r="E263" s="16"/>
      <c r="F263" s="44"/>
      <c r="G263" s="44"/>
      <c r="H263" s="44"/>
      <c r="I263" s="16"/>
      <c r="J263" s="44"/>
    </row>
    <row r="264" spans="1:10">
      <c r="A264" s="3"/>
      <c r="B264" s="40"/>
      <c r="C264" s="16"/>
      <c r="D264" s="44"/>
      <c r="E264" s="16"/>
      <c r="F264" s="44"/>
      <c r="G264" s="44"/>
      <c r="H264" s="44"/>
      <c r="I264" s="16"/>
      <c r="J264" s="44"/>
    </row>
    <row r="265" spans="1:10">
      <c r="A265" s="3"/>
      <c r="B265" s="40"/>
      <c r="C265" s="16"/>
      <c r="D265" s="44"/>
      <c r="E265" s="16"/>
      <c r="F265" s="44"/>
      <c r="G265" s="44"/>
      <c r="H265" s="44"/>
      <c r="I265" s="16"/>
      <c r="J265" s="44"/>
    </row>
    <row r="266" spans="1:10">
      <c r="A266" s="3"/>
      <c r="B266" s="40"/>
      <c r="C266" s="16"/>
      <c r="D266" s="44"/>
      <c r="E266" s="16"/>
      <c r="F266" s="44"/>
      <c r="G266" s="44"/>
      <c r="H266" s="44"/>
      <c r="I266" s="16"/>
      <c r="J266" s="44"/>
    </row>
    <row r="267" spans="1:10">
      <c r="A267" s="3"/>
      <c r="B267" s="40"/>
      <c r="C267" s="16"/>
      <c r="D267" s="44"/>
      <c r="E267" s="16"/>
      <c r="F267" s="44"/>
      <c r="G267" s="44"/>
      <c r="H267" s="44"/>
      <c r="I267" s="16"/>
      <c r="J267" s="44"/>
    </row>
    <row r="268" spans="1:10">
      <c r="A268" s="3"/>
      <c r="B268" s="40"/>
      <c r="C268" s="16"/>
      <c r="D268" s="44"/>
      <c r="E268" s="16"/>
      <c r="F268" s="44"/>
      <c r="G268" s="44"/>
      <c r="H268" s="44"/>
      <c r="I268" s="16"/>
      <c r="J268" s="44"/>
    </row>
    <row r="269" spans="1:10">
      <c r="A269" s="3"/>
      <c r="B269" s="40"/>
      <c r="C269" s="16"/>
      <c r="D269" s="44"/>
      <c r="E269" s="16"/>
      <c r="F269" s="44"/>
      <c r="G269" s="44"/>
      <c r="H269" s="44"/>
      <c r="I269" s="16"/>
      <c r="J269" s="44"/>
    </row>
    <row r="270" spans="1:10">
      <c r="A270" s="3"/>
      <c r="B270" s="40"/>
      <c r="C270" s="16"/>
      <c r="D270" s="44"/>
      <c r="E270" s="16"/>
      <c r="F270" s="44"/>
      <c r="G270" s="44"/>
      <c r="H270" s="44"/>
      <c r="I270" s="16"/>
      <c r="J270" s="44"/>
    </row>
    <row r="271" spans="1:10">
      <c r="A271" s="3"/>
      <c r="B271" s="40"/>
      <c r="C271" s="16"/>
      <c r="D271" s="44"/>
      <c r="E271" s="16"/>
      <c r="F271" s="44"/>
      <c r="G271" s="44"/>
      <c r="H271" s="44"/>
      <c r="I271" s="16"/>
      <c r="J271" s="44"/>
    </row>
    <row r="272" spans="1:10">
      <c r="A272" s="3"/>
      <c r="B272" s="40"/>
      <c r="C272" s="16"/>
      <c r="D272" s="44"/>
      <c r="E272" s="16"/>
      <c r="F272" s="44"/>
      <c r="G272" s="44"/>
      <c r="H272" s="44"/>
      <c r="I272" s="16"/>
      <c r="J272" s="44"/>
    </row>
    <row r="273" spans="1:10">
      <c r="A273" s="3"/>
      <c r="B273" s="40"/>
      <c r="C273" s="16"/>
      <c r="D273" s="44"/>
      <c r="E273" s="16"/>
      <c r="F273" s="44"/>
      <c r="G273" s="44"/>
      <c r="H273" s="44"/>
      <c r="I273" s="16"/>
      <c r="J273" s="44"/>
    </row>
    <row r="274" spans="1:10">
      <c r="A274" s="3"/>
      <c r="B274" s="40"/>
      <c r="C274" s="16"/>
      <c r="D274" s="44"/>
      <c r="E274" s="16"/>
      <c r="F274" s="44"/>
      <c r="G274" s="44"/>
      <c r="H274" s="44"/>
      <c r="I274" s="16"/>
      <c r="J274" s="44"/>
    </row>
    <row r="275" spans="1:10">
      <c r="A275" s="3"/>
      <c r="B275" s="40"/>
      <c r="C275" s="16"/>
      <c r="D275" s="44"/>
      <c r="E275" s="16"/>
      <c r="F275" s="44"/>
      <c r="G275" s="44"/>
      <c r="H275" s="44"/>
      <c r="I275" s="16"/>
      <c r="J275" s="44"/>
    </row>
    <row r="276" spans="1:10">
      <c r="A276" s="3"/>
      <c r="B276" s="40"/>
      <c r="C276" s="16"/>
      <c r="D276" s="44"/>
      <c r="E276" s="16"/>
      <c r="F276" s="44"/>
      <c r="G276" s="44"/>
      <c r="H276" s="44"/>
      <c r="I276" s="16"/>
      <c r="J276" s="44"/>
    </row>
    <row r="277" spans="1:10">
      <c r="A277" s="3"/>
      <c r="B277" s="40"/>
      <c r="C277" s="16"/>
      <c r="D277" s="44"/>
      <c r="E277" s="16"/>
      <c r="F277" s="44"/>
      <c r="G277" s="44"/>
      <c r="H277" s="44"/>
      <c r="I277" s="16"/>
      <c r="J277" s="44"/>
    </row>
    <row r="278" spans="1:10">
      <c r="A278" s="3"/>
      <c r="B278" s="40"/>
      <c r="C278" s="16"/>
      <c r="D278" s="44"/>
      <c r="E278" s="16"/>
      <c r="F278" s="44"/>
      <c r="G278" s="44"/>
      <c r="H278" s="44"/>
      <c r="I278" s="16"/>
      <c r="J278" s="44"/>
    </row>
    <row r="279" spans="1:10">
      <c r="A279" s="3"/>
      <c r="B279" s="40"/>
      <c r="C279" s="16"/>
      <c r="D279" s="44"/>
      <c r="E279" s="16"/>
      <c r="F279" s="44"/>
      <c r="G279" s="44"/>
      <c r="H279" s="44"/>
      <c r="I279" s="16"/>
      <c r="J279" s="44"/>
    </row>
    <row r="280" spans="1:10">
      <c r="A280" s="3"/>
      <c r="B280" s="40"/>
      <c r="C280" s="16"/>
      <c r="D280" s="44"/>
      <c r="E280" s="16"/>
      <c r="F280" s="44"/>
      <c r="G280" s="44"/>
      <c r="H280" s="44"/>
      <c r="I280" s="16"/>
      <c r="J280" s="44"/>
    </row>
    <row r="281" spans="1:10">
      <c r="A281" s="3"/>
      <c r="B281" s="40"/>
      <c r="C281" s="16"/>
      <c r="D281" s="44"/>
      <c r="E281" s="16"/>
      <c r="F281" s="44"/>
      <c r="G281" s="44"/>
      <c r="H281" s="44"/>
      <c r="I281" s="16"/>
      <c r="J281" s="44"/>
    </row>
    <row r="282" spans="1:10">
      <c r="A282" s="3"/>
      <c r="B282" s="40"/>
      <c r="C282" s="16"/>
      <c r="D282" s="44"/>
      <c r="E282" s="16"/>
      <c r="F282" s="44"/>
      <c r="G282" s="44"/>
      <c r="H282" s="44"/>
      <c r="I282" s="16"/>
      <c r="J282" s="44"/>
    </row>
    <row r="283" spans="1:10">
      <c r="A283" s="3"/>
      <c r="B283" s="40"/>
      <c r="C283" s="16"/>
      <c r="D283" s="44"/>
      <c r="E283" s="16"/>
      <c r="F283" s="44"/>
      <c r="G283" s="44"/>
      <c r="H283" s="44"/>
      <c r="I283" s="16"/>
      <c r="J283" s="44"/>
    </row>
    <row r="284" spans="1:10">
      <c r="A284" s="3"/>
      <c r="B284" s="40"/>
      <c r="C284" s="16"/>
      <c r="D284" s="44"/>
      <c r="E284" s="16"/>
      <c r="F284" s="44"/>
      <c r="G284" s="44"/>
      <c r="H284" s="44"/>
      <c r="I284" s="16"/>
      <c r="J284" s="44"/>
    </row>
    <row r="285" spans="1:10">
      <c r="A285" s="3"/>
      <c r="B285" s="40"/>
      <c r="C285" s="16"/>
      <c r="D285" s="44"/>
      <c r="E285" s="16"/>
      <c r="F285" s="44"/>
      <c r="G285" s="44"/>
      <c r="H285" s="44"/>
      <c r="I285" s="16"/>
      <c r="J285" s="44"/>
    </row>
    <row r="286" spans="1:10">
      <c r="A286" s="3"/>
      <c r="B286" s="40"/>
      <c r="C286" s="16"/>
      <c r="D286" s="44"/>
      <c r="E286" s="16"/>
      <c r="F286" s="44"/>
      <c r="G286" s="44"/>
      <c r="H286" s="44"/>
      <c r="I286" s="16"/>
      <c r="J286" s="44"/>
    </row>
    <row r="287" spans="1:10">
      <c r="A287" s="3"/>
      <c r="B287" s="40"/>
      <c r="C287" s="16"/>
      <c r="D287" s="44"/>
      <c r="E287" s="16"/>
      <c r="F287" s="44"/>
      <c r="G287" s="44"/>
      <c r="H287" s="44"/>
      <c r="I287" s="16"/>
      <c r="J287" s="44"/>
    </row>
    <row r="288" spans="1:10">
      <c r="A288" s="3"/>
      <c r="B288" s="40"/>
      <c r="C288" s="16"/>
      <c r="D288" s="44"/>
      <c r="E288" s="16"/>
      <c r="F288" s="44"/>
      <c r="G288" s="44"/>
      <c r="H288" s="44"/>
      <c r="I288" s="16"/>
      <c r="J288" s="44"/>
    </row>
    <row r="289" spans="1:10">
      <c r="A289" s="3"/>
      <c r="B289" s="40"/>
      <c r="C289" s="16"/>
      <c r="D289" s="44"/>
      <c r="E289" s="16"/>
      <c r="F289" s="44"/>
      <c r="G289" s="44"/>
      <c r="H289" s="44"/>
      <c r="I289" s="16"/>
      <c r="J289" s="44"/>
    </row>
    <row r="290" spans="1:10">
      <c r="A290" s="3"/>
      <c r="B290" s="40"/>
      <c r="C290" s="16"/>
      <c r="D290" s="44"/>
      <c r="E290" s="16"/>
      <c r="F290" s="44"/>
      <c r="G290" s="44"/>
      <c r="H290" s="44"/>
      <c r="I290" s="16"/>
      <c r="J290" s="44"/>
    </row>
    <row r="291" spans="1:10">
      <c r="A291" s="3"/>
      <c r="B291" s="40"/>
      <c r="C291" s="16"/>
      <c r="D291" s="44"/>
      <c r="E291" s="16"/>
      <c r="F291" s="44"/>
      <c r="G291" s="44"/>
      <c r="H291" s="44"/>
      <c r="I291" s="16"/>
      <c r="J291" s="44"/>
    </row>
    <row r="292" spans="1:10">
      <c r="A292" s="3"/>
      <c r="B292" s="40"/>
      <c r="C292" s="16"/>
      <c r="D292" s="44"/>
      <c r="E292" s="16"/>
      <c r="F292" s="44"/>
      <c r="G292" s="44"/>
      <c r="H292" s="44"/>
      <c r="I292" s="16"/>
      <c r="J292" s="44"/>
    </row>
    <row r="293" spans="1:10">
      <c r="A293" s="3"/>
      <c r="B293" s="40"/>
      <c r="C293" s="16"/>
      <c r="D293" s="44"/>
      <c r="E293" s="16"/>
      <c r="F293" s="44"/>
      <c r="G293" s="44"/>
      <c r="H293" s="44"/>
      <c r="I293" s="16"/>
      <c r="J293" s="44"/>
    </row>
    <row r="294" spans="1:10">
      <c r="A294" s="3"/>
      <c r="B294" s="40"/>
      <c r="C294" s="16"/>
      <c r="D294" s="44"/>
      <c r="E294" s="16"/>
      <c r="F294" s="44"/>
      <c r="G294" s="44"/>
      <c r="H294" s="44"/>
      <c r="I294" s="16"/>
      <c r="J294" s="44"/>
    </row>
    <row r="295" spans="1:10">
      <c r="A295" s="3"/>
      <c r="B295" s="40"/>
      <c r="C295" s="16"/>
      <c r="D295" s="44"/>
      <c r="E295" s="16"/>
      <c r="F295" s="44"/>
      <c r="G295" s="44"/>
      <c r="H295" s="44"/>
      <c r="I295" s="16"/>
      <c r="J295" s="44"/>
    </row>
    <row r="296" spans="1:10">
      <c r="A296" s="3"/>
      <c r="B296" s="40"/>
      <c r="C296" s="16"/>
      <c r="D296" s="44"/>
      <c r="E296" s="16"/>
      <c r="F296" s="44"/>
      <c r="G296" s="44"/>
      <c r="H296" s="44"/>
      <c r="I296" s="16"/>
      <c r="J296" s="44"/>
    </row>
    <row r="297" spans="1:10">
      <c r="A297" s="3"/>
      <c r="B297" s="40"/>
      <c r="C297" s="16"/>
      <c r="D297" s="44"/>
      <c r="E297" s="16"/>
      <c r="F297" s="44"/>
      <c r="G297" s="44"/>
      <c r="H297" s="44"/>
      <c r="I297" s="16"/>
      <c r="J297" s="44"/>
    </row>
    <row r="298" spans="1:10">
      <c r="A298" s="3"/>
      <c r="B298" s="40"/>
      <c r="C298" s="16"/>
      <c r="D298" s="44"/>
      <c r="E298" s="16"/>
      <c r="F298" s="44"/>
      <c r="G298" s="44"/>
      <c r="H298" s="44"/>
      <c r="I298" s="16"/>
      <c r="J298" s="44"/>
    </row>
    <row r="299" spans="1:10">
      <c r="A299" s="3"/>
      <c r="B299" s="40"/>
      <c r="C299" s="16"/>
      <c r="D299" s="44"/>
      <c r="E299" s="16"/>
      <c r="F299" s="44"/>
      <c r="G299" s="44"/>
      <c r="H299" s="44"/>
      <c r="I299" s="16"/>
      <c r="J299" s="44"/>
    </row>
    <row r="300" spans="1:10">
      <c r="A300" s="3"/>
      <c r="B300" s="40"/>
      <c r="C300" s="16"/>
      <c r="D300" s="44"/>
      <c r="E300" s="16"/>
      <c r="F300" s="44"/>
      <c r="G300" s="44"/>
      <c r="H300" s="44"/>
      <c r="I300" s="16"/>
      <c r="J300" s="44"/>
    </row>
    <row r="301" spans="1:10">
      <c r="A301" s="3"/>
      <c r="B301" s="40"/>
      <c r="C301" s="16"/>
      <c r="D301" s="44"/>
      <c r="E301" s="16"/>
      <c r="F301" s="44"/>
      <c r="G301" s="44"/>
      <c r="H301" s="44"/>
      <c r="I301" s="16"/>
      <c r="J301" s="44"/>
    </row>
    <row r="302" spans="1:10">
      <c r="A302" s="3"/>
      <c r="B302" s="40"/>
      <c r="C302" s="16"/>
      <c r="D302" s="44"/>
      <c r="E302" s="16"/>
      <c r="F302" s="44"/>
      <c r="G302" s="44"/>
      <c r="H302" s="44"/>
      <c r="I302" s="16"/>
      <c r="J302" s="44"/>
    </row>
    <row r="303" spans="1:10">
      <c r="A303" s="3"/>
      <c r="B303" s="40"/>
      <c r="C303" s="16"/>
      <c r="D303" s="44"/>
      <c r="E303" s="16"/>
      <c r="F303" s="44"/>
      <c r="G303" s="44"/>
      <c r="H303" s="44"/>
      <c r="I303" s="16"/>
      <c r="J303" s="44"/>
    </row>
    <row r="304" spans="1:10">
      <c r="A304" s="3"/>
      <c r="B304" s="40"/>
      <c r="C304" s="16"/>
      <c r="D304" s="44"/>
      <c r="E304" s="16"/>
      <c r="F304" s="44"/>
      <c r="G304" s="44"/>
      <c r="H304" s="44"/>
      <c r="I304" s="16"/>
      <c r="J304" s="44"/>
    </row>
    <row r="305" spans="1:10">
      <c r="A305" s="3"/>
      <c r="B305" s="40"/>
      <c r="C305" s="16"/>
      <c r="D305" s="44"/>
      <c r="E305" s="16"/>
      <c r="F305" s="44"/>
      <c r="G305" s="44"/>
      <c r="H305" s="44"/>
      <c r="I305" s="16"/>
      <c r="J305" s="44"/>
    </row>
    <row r="306" spans="1:10">
      <c r="A306" s="3"/>
      <c r="B306" s="40"/>
      <c r="C306" s="16"/>
      <c r="D306" s="44"/>
      <c r="E306" s="16"/>
      <c r="F306" s="44"/>
      <c r="G306" s="44"/>
      <c r="H306" s="44"/>
      <c r="I306" s="16"/>
      <c r="J306" s="44"/>
    </row>
    <row r="307" spans="1:10">
      <c r="A307" s="3"/>
      <c r="B307" s="40"/>
      <c r="C307" s="16"/>
      <c r="D307" s="44"/>
      <c r="E307" s="16"/>
      <c r="F307" s="44"/>
      <c r="G307" s="44"/>
      <c r="H307" s="44"/>
      <c r="I307" s="16"/>
      <c r="J307" s="44"/>
    </row>
    <row r="308" spans="1:10">
      <c r="A308" s="3"/>
      <c r="B308" s="40"/>
      <c r="C308" s="16"/>
      <c r="D308" s="44"/>
      <c r="E308" s="16"/>
      <c r="F308" s="44"/>
      <c r="G308" s="44"/>
      <c r="H308" s="44"/>
      <c r="I308" s="16"/>
      <c r="J308" s="44"/>
    </row>
    <row r="309" spans="1:10">
      <c r="A309" s="3"/>
      <c r="B309" s="40"/>
      <c r="C309" s="16"/>
      <c r="D309" s="44"/>
      <c r="E309" s="16"/>
      <c r="F309" s="44"/>
      <c r="G309" s="44"/>
      <c r="H309" s="44"/>
      <c r="I309" s="16"/>
      <c r="J309" s="44"/>
    </row>
    <row r="310" spans="1:10">
      <c r="A310" s="3"/>
      <c r="B310" s="40"/>
      <c r="C310" s="16"/>
      <c r="D310" s="44"/>
      <c r="E310" s="16"/>
      <c r="F310" s="44"/>
      <c r="G310" s="44"/>
      <c r="H310" s="44"/>
      <c r="I310" s="16"/>
      <c r="J310" s="44"/>
    </row>
    <row r="311" spans="1:10">
      <c r="A311" s="3"/>
      <c r="B311" s="40"/>
      <c r="C311" s="16"/>
      <c r="D311" s="44"/>
      <c r="E311" s="16"/>
      <c r="F311" s="44"/>
      <c r="G311" s="44"/>
      <c r="H311" s="44"/>
      <c r="I311" s="16"/>
      <c r="J311" s="44"/>
    </row>
    <row r="312" spans="1:10">
      <c r="A312" s="3"/>
      <c r="B312" s="40"/>
      <c r="C312" s="16"/>
      <c r="D312" s="44"/>
      <c r="E312" s="16"/>
      <c r="F312" s="44"/>
      <c r="G312" s="44"/>
      <c r="H312" s="44"/>
      <c r="I312" s="16"/>
      <c r="J312" s="44"/>
    </row>
    <row r="313" spans="1:10">
      <c r="A313" s="3"/>
      <c r="B313" s="40"/>
      <c r="C313" s="16"/>
      <c r="D313" s="44"/>
      <c r="E313" s="16"/>
      <c r="F313" s="44"/>
      <c r="G313" s="44"/>
      <c r="H313" s="44"/>
      <c r="I313" s="16"/>
      <c r="J313" s="44"/>
    </row>
    <row r="314" spans="1:10">
      <c r="A314" s="3"/>
      <c r="B314" s="40"/>
      <c r="C314" s="16"/>
      <c r="D314" s="44"/>
      <c r="E314" s="16"/>
      <c r="F314" s="44"/>
      <c r="G314" s="44"/>
      <c r="H314" s="44"/>
      <c r="I314" s="16"/>
      <c r="J314" s="44"/>
    </row>
    <row r="315" spans="1:10">
      <c r="A315" s="3"/>
      <c r="B315" s="40"/>
      <c r="C315" s="16"/>
      <c r="D315" s="44"/>
      <c r="E315" s="16"/>
      <c r="F315" s="44"/>
      <c r="G315" s="44"/>
      <c r="H315" s="44"/>
      <c r="I315" s="16"/>
      <c r="J315" s="44"/>
    </row>
    <row r="316" spans="1:10">
      <c r="A316" s="3"/>
      <c r="B316" s="40"/>
      <c r="C316" s="16"/>
      <c r="D316" s="44"/>
      <c r="E316" s="16"/>
      <c r="F316" s="44"/>
      <c r="G316" s="44"/>
      <c r="H316" s="44"/>
      <c r="I316" s="16"/>
      <c r="J316" s="44"/>
    </row>
    <row r="317" spans="1:10">
      <c r="A317" s="3"/>
      <c r="B317" s="40"/>
      <c r="C317" s="16"/>
      <c r="D317" s="44"/>
      <c r="E317" s="16"/>
      <c r="F317" s="44"/>
      <c r="G317" s="44"/>
      <c r="H317" s="44"/>
      <c r="I317" s="16"/>
      <c r="J317" s="44"/>
    </row>
    <row r="318" spans="1:10">
      <c r="A318" s="3"/>
      <c r="B318" s="40"/>
      <c r="C318" s="16"/>
      <c r="D318" s="44"/>
      <c r="E318" s="16"/>
      <c r="F318" s="44"/>
      <c r="G318" s="44"/>
      <c r="H318" s="44"/>
      <c r="I318" s="16"/>
      <c r="J318" s="44"/>
    </row>
    <row r="319" spans="1:10">
      <c r="A319" s="3"/>
      <c r="B319" s="40"/>
      <c r="C319" s="16"/>
      <c r="D319" s="44"/>
      <c r="E319" s="16"/>
      <c r="F319" s="44"/>
      <c r="G319" s="44"/>
      <c r="H319" s="44"/>
      <c r="I319" s="16"/>
      <c r="J319" s="44"/>
    </row>
    <row r="320" spans="1:10">
      <c r="A320" s="3"/>
      <c r="B320" s="40"/>
      <c r="C320" s="16"/>
      <c r="D320" s="44"/>
      <c r="E320" s="16"/>
      <c r="F320" s="44"/>
      <c r="G320" s="44"/>
      <c r="H320" s="44"/>
      <c r="I320" s="16"/>
      <c r="J320" s="44"/>
    </row>
    <row r="321" spans="1:10">
      <c r="A321" s="3"/>
      <c r="B321" s="40"/>
      <c r="C321" s="16"/>
      <c r="D321" s="44"/>
      <c r="E321" s="16"/>
      <c r="F321" s="44"/>
      <c r="G321" s="44"/>
      <c r="H321" s="44"/>
      <c r="I321" s="16"/>
      <c r="J321" s="44"/>
    </row>
    <row r="322" spans="1:10">
      <c r="A322" s="3"/>
      <c r="B322" s="40"/>
      <c r="C322" s="16"/>
      <c r="D322" s="44"/>
      <c r="E322" s="16"/>
      <c r="F322" s="44"/>
      <c r="G322" s="44"/>
      <c r="H322" s="44"/>
      <c r="I322" s="16"/>
      <c r="J322" s="44"/>
    </row>
    <row r="323" spans="1:10">
      <c r="A323" s="3"/>
      <c r="B323" s="40"/>
      <c r="C323" s="16"/>
      <c r="D323" s="44"/>
      <c r="E323" s="16"/>
      <c r="F323" s="44"/>
      <c r="G323" s="44"/>
      <c r="H323" s="44"/>
      <c r="I323" s="16"/>
      <c r="J323" s="44"/>
    </row>
    <row r="324" spans="1:10">
      <c r="A324" s="3"/>
      <c r="B324" s="40"/>
      <c r="C324" s="16"/>
      <c r="D324" s="44"/>
      <c r="E324" s="16"/>
      <c r="F324" s="44"/>
      <c r="G324" s="44"/>
      <c r="H324" s="44"/>
      <c r="I324" s="16"/>
      <c r="J324" s="44"/>
    </row>
    <row r="325" spans="1:10">
      <c r="A325" s="3"/>
      <c r="B325" s="40"/>
      <c r="C325" s="16"/>
      <c r="D325" s="44"/>
      <c r="E325" s="16"/>
      <c r="F325" s="44"/>
      <c r="G325" s="44"/>
      <c r="H325" s="44"/>
      <c r="I325" s="16"/>
      <c r="J325" s="44"/>
    </row>
    <row r="326" spans="1:10">
      <c r="A326" s="3"/>
      <c r="B326" s="40"/>
      <c r="C326" s="16"/>
      <c r="D326" s="44"/>
      <c r="E326" s="16"/>
      <c r="F326" s="44"/>
      <c r="G326" s="44"/>
      <c r="H326" s="44"/>
      <c r="I326" s="16"/>
      <c r="J326" s="44"/>
    </row>
    <row r="327" spans="1:10">
      <c r="A327" s="3"/>
      <c r="B327" s="40"/>
      <c r="C327" s="16"/>
      <c r="D327" s="44"/>
      <c r="E327" s="16"/>
      <c r="F327" s="44"/>
      <c r="G327" s="44"/>
      <c r="H327" s="44"/>
      <c r="I327" s="16"/>
      <c r="J327" s="44"/>
    </row>
    <row r="328" spans="1:10">
      <c r="A328" s="3"/>
      <c r="B328" s="40"/>
      <c r="C328" s="16"/>
      <c r="D328" s="44"/>
      <c r="E328" s="16"/>
      <c r="F328" s="44"/>
      <c r="G328" s="44"/>
      <c r="H328" s="44"/>
      <c r="I328" s="16"/>
      <c r="J328" s="44"/>
    </row>
    <row r="329" spans="1:10">
      <c r="A329" s="3"/>
      <c r="B329" s="40"/>
      <c r="C329" s="16"/>
      <c r="D329" s="44"/>
      <c r="E329" s="16"/>
      <c r="F329" s="44"/>
      <c r="G329" s="44"/>
      <c r="H329" s="44"/>
      <c r="I329" s="16"/>
      <c r="J329" s="44"/>
    </row>
    <row r="330" spans="1:10">
      <c r="A330" s="3"/>
      <c r="B330" s="40"/>
      <c r="C330" s="16"/>
      <c r="D330" s="44"/>
      <c r="E330" s="16"/>
      <c r="F330" s="44"/>
      <c r="G330" s="44"/>
      <c r="H330" s="44"/>
      <c r="I330" s="16"/>
      <c r="J330" s="44"/>
    </row>
    <row r="331" spans="1:10">
      <c r="A331" s="3"/>
      <c r="B331" s="40"/>
      <c r="C331" s="16"/>
      <c r="D331" s="44"/>
      <c r="E331" s="16"/>
      <c r="F331" s="44"/>
      <c r="G331" s="44"/>
      <c r="H331" s="44"/>
      <c r="I331" s="16"/>
      <c r="J331" s="44"/>
    </row>
    <row r="332" spans="1:10">
      <c r="A332" s="3"/>
      <c r="B332" s="40"/>
      <c r="C332" s="16"/>
      <c r="D332" s="44"/>
      <c r="E332" s="16"/>
      <c r="F332" s="44"/>
      <c r="G332" s="44"/>
      <c r="H332" s="44"/>
      <c r="I332" s="16"/>
      <c r="J332" s="44"/>
    </row>
    <row r="333" spans="1:10">
      <c r="A333" s="3"/>
      <c r="B333" s="40"/>
      <c r="C333" s="16"/>
      <c r="D333" s="44"/>
      <c r="E333" s="16"/>
      <c r="F333" s="44"/>
      <c r="G333" s="44"/>
      <c r="H333" s="44"/>
      <c r="I333" s="16"/>
      <c r="J333" s="44"/>
    </row>
    <row r="334" spans="1:10">
      <c r="A334" s="3"/>
      <c r="B334" s="40"/>
      <c r="C334" s="16"/>
      <c r="D334" s="44"/>
      <c r="E334" s="16"/>
      <c r="F334" s="44"/>
      <c r="G334" s="44"/>
      <c r="H334" s="44"/>
      <c r="I334" s="16"/>
      <c r="J334" s="44"/>
    </row>
    <row r="335" spans="1:10">
      <c r="A335" s="3"/>
      <c r="B335" s="40"/>
      <c r="C335" s="16"/>
      <c r="D335" s="44"/>
      <c r="E335" s="16"/>
      <c r="F335" s="44"/>
      <c r="G335" s="44"/>
      <c r="H335" s="44"/>
      <c r="I335" s="16"/>
      <c r="J335" s="44"/>
    </row>
    <row r="336" spans="1:10">
      <c r="A336" s="3"/>
      <c r="B336" s="40"/>
      <c r="C336" s="16"/>
      <c r="D336" s="44"/>
      <c r="E336" s="16"/>
      <c r="F336" s="44"/>
      <c r="G336" s="44"/>
      <c r="H336" s="44"/>
      <c r="I336" s="16"/>
      <c r="J336" s="44"/>
    </row>
    <row r="337" spans="1:10">
      <c r="A337" s="3"/>
      <c r="B337" s="40"/>
      <c r="C337" s="16"/>
      <c r="D337" s="44"/>
      <c r="E337" s="16"/>
      <c r="F337" s="44"/>
      <c r="G337" s="44"/>
      <c r="H337" s="44"/>
      <c r="I337" s="16"/>
      <c r="J337" s="44"/>
    </row>
    <row r="338" spans="1:10">
      <c r="A338" s="3"/>
      <c r="B338" s="40"/>
      <c r="C338" s="16"/>
      <c r="D338" s="44"/>
      <c r="E338" s="16"/>
      <c r="F338" s="44"/>
      <c r="G338" s="44"/>
      <c r="H338" s="44"/>
      <c r="I338" s="16"/>
      <c r="J338" s="44"/>
    </row>
    <row r="339" spans="1:10">
      <c r="A339" s="3"/>
      <c r="B339" s="40"/>
      <c r="C339" s="16"/>
      <c r="D339" s="44"/>
      <c r="E339" s="16"/>
      <c r="F339" s="44"/>
      <c r="G339" s="44"/>
      <c r="H339" s="44"/>
      <c r="I339" s="16"/>
      <c r="J339" s="44"/>
    </row>
    <row r="340" spans="1:10">
      <c r="A340" s="3"/>
      <c r="B340" s="40"/>
      <c r="C340" s="16"/>
      <c r="D340" s="44"/>
      <c r="E340" s="16"/>
      <c r="F340" s="44"/>
      <c r="G340" s="44"/>
      <c r="H340" s="44"/>
      <c r="I340" s="16"/>
      <c r="J340" s="44"/>
    </row>
    <row r="341" spans="1:10">
      <c r="A341" s="3"/>
      <c r="B341" s="40"/>
      <c r="C341" s="16"/>
      <c r="D341" s="44"/>
      <c r="E341" s="16"/>
      <c r="F341" s="44"/>
      <c r="G341" s="44"/>
      <c r="H341" s="44"/>
      <c r="I341" s="16"/>
      <c r="J341" s="44"/>
    </row>
    <row r="342" spans="1:10">
      <c r="A342" s="3"/>
      <c r="B342" s="40"/>
      <c r="C342" s="16"/>
      <c r="D342" s="44"/>
      <c r="E342" s="16"/>
      <c r="F342" s="44"/>
      <c r="G342" s="44"/>
      <c r="H342" s="44"/>
      <c r="I342" s="16"/>
      <c r="J342" s="44"/>
    </row>
    <row r="343" spans="1:10">
      <c r="A343" s="3"/>
      <c r="B343" s="40"/>
      <c r="C343" s="16"/>
      <c r="D343" s="44"/>
      <c r="E343" s="16"/>
      <c r="F343" s="44"/>
      <c r="G343" s="44"/>
      <c r="H343" s="44"/>
      <c r="I343" s="16"/>
      <c r="J343" s="44"/>
    </row>
    <row r="344" spans="1:10">
      <c r="A344" s="3"/>
      <c r="B344" s="40"/>
      <c r="C344" s="16"/>
      <c r="D344" s="44"/>
      <c r="E344" s="16"/>
      <c r="F344" s="44"/>
      <c r="G344" s="44"/>
      <c r="H344" s="44"/>
      <c r="I344" s="16"/>
      <c r="J344" s="44"/>
    </row>
    <row r="345" spans="1:10">
      <c r="A345" s="3"/>
      <c r="B345" s="40"/>
      <c r="C345" s="16"/>
      <c r="D345" s="44"/>
      <c r="E345" s="16"/>
      <c r="F345" s="44"/>
      <c r="G345" s="44"/>
      <c r="H345" s="44"/>
      <c r="I345" s="16"/>
      <c r="J345" s="44"/>
    </row>
    <row r="346" spans="1:10">
      <c r="A346" s="3"/>
      <c r="B346" s="40"/>
      <c r="C346" s="16"/>
      <c r="D346" s="44"/>
      <c r="E346" s="16"/>
      <c r="F346" s="44"/>
      <c r="G346" s="44"/>
      <c r="H346" s="44"/>
      <c r="I346" s="16"/>
      <c r="J346" s="44"/>
    </row>
    <row r="347" spans="1:10">
      <c r="A347" s="3"/>
      <c r="B347" s="40"/>
      <c r="C347" s="16"/>
      <c r="D347" s="44"/>
      <c r="E347" s="16"/>
      <c r="F347" s="44"/>
      <c r="G347" s="44"/>
      <c r="H347" s="44"/>
      <c r="I347" s="16"/>
      <c r="J347" s="44"/>
    </row>
    <row r="348" spans="1:10">
      <c r="A348" s="3"/>
      <c r="B348" s="40"/>
      <c r="C348" s="16"/>
      <c r="D348" s="44"/>
      <c r="E348" s="16"/>
      <c r="F348" s="44"/>
      <c r="G348" s="44"/>
      <c r="H348" s="44"/>
      <c r="I348" s="16"/>
      <c r="J348" s="44"/>
    </row>
    <row r="349" spans="1:10">
      <c r="A349" s="3"/>
      <c r="B349" s="40"/>
      <c r="C349" s="16"/>
      <c r="D349" s="44"/>
      <c r="E349" s="16"/>
      <c r="F349" s="44"/>
      <c r="G349" s="44"/>
      <c r="H349" s="44"/>
      <c r="I349" s="16"/>
      <c r="J349" s="44"/>
    </row>
    <row r="350" spans="1:10">
      <c r="A350" s="3"/>
      <c r="B350" s="40"/>
      <c r="C350" s="16"/>
      <c r="D350" s="44"/>
      <c r="E350" s="16"/>
      <c r="F350" s="44"/>
      <c r="G350" s="44"/>
      <c r="H350" s="44"/>
      <c r="I350" s="16"/>
      <c r="J350" s="44"/>
    </row>
    <row r="351" spans="1:10">
      <c r="A351" s="3"/>
      <c r="B351" s="40"/>
      <c r="C351" s="16"/>
      <c r="D351" s="44"/>
      <c r="E351" s="16"/>
      <c r="F351" s="44"/>
      <c r="G351" s="44"/>
      <c r="H351" s="44"/>
      <c r="I351" s="16"/>
      <c r="J351" s="44"/>
    </row>
    <row r="352" spans="1:10">
      <c r="A352" s="3"/>
      <c r="B352" s="40"/>
      <c r="C352" s="16"/>
      <c r="D352" s="44"/>
      <c r="E352" s="16"/>
      <c r="F352" s="44"/>
      <c r="G352" s="44"/>
      <c r="H352" s="44"/>
      <c r="I352" s="16"/>
      <c r="J352" s="44"/>
    </row>
    <row r="353" spans="1:10">
      <c r="A353" s="3"/>
      <c r="B353" s="40"/>
      <c r="C353" s="16"/>
      <c r="D353" s="44"/>
      <c r="E353" s="16"/>
      <c r="F353" s="44"/>
      <c r="G353" s="44"/>
      <c r="H353" s="44"/>
      <c r="I353" s="16"/>
      <c r="J353" s="44"/>
    </row>
    <row r="354" spans="1:10">
      <c r="A354" s="3"/>
      <c r="B354" s="40"/>
      <c r="C354" s="16"/>
      <c r="D354" s="44"/>
      <c r="E354" s="16"/>
      <c r="F354" s="44"/>
      <c r="G354" s="44"/>
      <c r="H354" s="44"/>
      <c r="I354" s="16"/>
      <c r="J354" s="44"/>
    </row>
    <row r="355" spans="1:10">
      <c r="A355" s="3"/>
      <c r="B355" s="40"/>
      <c r="C355" s="16"/>
      <c r="D355" s="44"/>
      <c r="E355" s="16"/>
      <c r="F355" s="44"/>
      <c r="G355" s="44"/>
      <c r="H355" s="44"/>
      <c r="I355" s="16"/>
      <c r="J355" s="44"/>
    </row>
    <row r="356" spans="1:10">
      <c r="A356" s="3"/>
      <c r="B356" s="40"/>
      <c r="C356" s="16"/>
      <c r="D356" s="44"/>
      <c r="E356" s="16"/>
      <c r="F356" s="44"/>
      <c r="G356" s="44"/>
      <c r="H356" s="44"/>
      <c r="I356" s="16"/>
      <c r="J356" s="44"/>
    </row>
    <row r="357" spans="1:10">
      <c r="A357" s="3"/>
      <c r="B357" s="40"/>
      <c r="C357" s="16"/>
      <c r="D357" s="44"/>
      <c r="E357" s="16"/>
      <c r="F357" s="44"/>
      <c r="G357" s="44"/>
      <c r="H357" s="44"/>
      <c r="I357" s="16"/>
      <c r="J357" s="44"/>
    </row>
    <row r="358" spans="1:10">
      <c r="A358" s="3"/>
      <c r="B358" s="40"/>
      <c r="C358" s="16"/>
      <c r="D358" s="44"/>
      <c r="E358" s="16"/>
      <c r="F358" s="44"/>
      <c r="G358" s="44"/>
      <c r="H358" s="44"/>
      <c r="I358" s="16"/>
      <c r="J358" s="44"/>
    </row>
    <row r="359" spans="1:10">
      <c r="A359" s="3"/>
      <c r="B359" s="40"/>
      <c r="C359" s="16"/>
      <c r="D359" s="44"/>
      <c r="E359" s="16"/>
      <c r="F359" s="44"/>
      <c r="G359" s="44"/>
      <c r="H359" s="44"/>
      <c r="I359" s="16"/>
      <c r="J359" s="44"/>
    </row>
    <row r="360" spans="1:10">
      <c r="A360" s="3"/>
      <c r="B360" s="40"/>
      <c r="C360" s="16"/>
      <c r="D360" s="44"/>
      <c r="E360" s="16"/>
      <c r="F360" s="44"/>
      <c r="G360" s="44"/>
      <c r="H360" s="44"/>
      <c r="I360" s="16"/>
      <c r="J360" s="44"/>
    </row>
    <row r="361" spans="1:10">
      <c r="A361" s="3"/>
      <c r="B361" s="40"/>
      <c r="C361" s="16"/>
      <c r="D361" s="44"/>
      <c r="E361" s="16"/>
      <c r="F361" s="44"/>
      <c r="G361" s="44"/>
      <c r="H361" s="44"/>
      <c r="I361" s="16"/>
      <c r="J361" s="44"/>
    </row>
    <row r="362" spans="1:10">
      <c r="A362" s="3"/>
      <c r="B362" s="40"/>
      <c r="C362" s="16"/>
      <c r="D362" s="44"/>
      <c r="E362" s="16"/>
      <c r="F362" s="44"/>
      <c r="G362" s="44"/>
      <c r="H362" s="44"/>
      <c r="I362" s="16"/>
      <c r="J362" s="44"/>
    </row>
    <row r="363" spans="1:10">
      <c r="A363" s="3"/>
      <c r="B363" s="40"/>
      <c r="C363" s="16"/>
      <c r="D363" s="44"/>
      <c r="E363" s="16"/>
      <c r="F363" s="44"/>
      <c r="G363" s="44"/>
      <c r="H363" s="44"/>
      <c r="I363" s="16"/>
      <c r="J363" s="44"/>
    </row>
    <row r="364" spans="1:10">
      <c r="A364" s="3"/>
      <c r="B364" s="40"/>
      <c r="C364" s="16"/>
      <c r="D364" s="44"/>
      <c r="E364" s="16"/>
      <c r="F364" s="44"/>
      <c r="G364" s="44"/>
      <c r="H364" s="44"/>
      <c r="I364" s="16"/>
      <c r="J364" s="44"/>
    </row>
    <row r="365" spans="1:10">
      <c r="A365" s="3"/>
      <c r="B365" s="40"/>
      <c r="C365" s="16"/>
      <c r="D365" s="44"/>
      <c r="E365" s="16"/>
      <c r="F365" s="44"/>
      <c r="G365" s="44"/>
      <c r="H365" s="44"/>
      <c r="I365" s="16"/>
      <c r="J365" s="44"/>
    </row>
    <row r="366" spans="1:10">
      <c r="A366" s="3"/>
      <c r="B366" s="40"/>
      <c r="C366" s="16"/>
      <c r="D366" s="44"/>
      <c r="E366" s="16"/>
      <c r="F366" s="44"/>
      <c r="G366" s="44"/>
      <c r="H366" s="44"/>
      <c r="I366" s="16"/>
      <c r="J366" s="44"/>
    </row>
    <row r="367" spans="1:10">
      <c r="A367" s="3"/>
      <c r="B367" s="40"/>
      <c r="C367" s="16"/>
      <c r="D367" s="44"/>
      <c r="E367" s="16"/>
      <c r="F367" s="44"/>
      <c r="G367" s="44"/>
      <c r="H367" s="44"/>
      <c r="I367" s="16"/>
      <c r="J367" s="44"/>
    </row>
    <row r="368" spans="1:10">
      <c r="A368" s="3"/>
      <c r="B368" s="40"/>
      <c r="C368" s="16"/>
      <c r="D368" s="44"/>
      <c r="E368" s="16"/>
      <c r="F368" s="44"/>
      <c r="G368" s="44"/>
      <c r="H368" s="44"/>
      <c r="I368" s="16"/>
      <c r="J368" s="44"/>
    </row>
    <row r="369" spans="1:10">
      <c r="A369" s="3"/>
      <c r="B369" s="40"/>
      <c r="C369" s="16"/>
      <c r="D369" s="44"/>
      <c r="E369" s="16"/>
      <c r="F369" s="44"/>
      <c r="G369" s="44"/>
      <c r="H369" s="44"/>
      <c r="I369" s="16"/>
      <c r="J369" s="44"/>
    </row>
    <row r="370" spans="1:10">
      <c r="A370" s="3"/>
      <c r="B370" s="40"/>
      <c r="C370" s="16"/>
      <c r="D370" s="44"/>
      <c r="E370" s="16"/>
      <c r="F370" s="44"/>
      <c r="G370" s="44"/>
      <c r="H370" s="44"/>
      <c r="I370" s="16"/>
      <c r="J370" s="44"/>
    </row>
    <row r="371" spans="1:10">
      <c r="A371" s="3"/>
      <c r="B371" s="40"/>
      <c r="C371" s="16"/>
      <c r="D371" s="44"/>
      <c r="E371" s="16"/>
      <c r="F371" s="44"/>
      <c r="G371" s="44"/>
      <c r="H371" s="44"/>
      <c r="I371" s="16"/>
      <c r="J371" s="44"/>
    </row>
    <row r="372" spans="1:10">
      <c r="A372" s="3"/>
      <c r="B372" s="40"/>
      <c r="C372" s="16"/>
      <c r="D372" s="44"/>
      <c r="E372" s="16"/>
      <c r="F372" s="44"/>
      <c r="G372" s="44"/>
      <c r="H372" s="44"/>
      <c r="I372" s="16"/>
      <c r="J372" s="44"/>
    </row>
    <row r="373" spans="1:10">
      <c r="A373" s="3"/>
      <c r="B373" s="40"/>
      <c r="C373" s="16"/>
      <c r="D373" s="44"/>
      <c r="E373" s="16"/>
      <c r="F373" s="44"/>
      <c r="G373" s="44"/>
      <c r="H373" s="44"/>
      <c r="I373" s="16"/>
      <c r="J373" s="44"/>
    </row>
    <row r="374" spans="1:10">
      <c r="A374" s="3"/>
      <c r="B374" s="40"/>
      <c r="C374" s="16"/>
      <c r="D374" s="44"/>
      <c r="E374" s="16"/>
      <c r="F374" s="44"/>
      <c r="G374" s="44"/>
      <c r="H374" s="44"/>
      <c r="I374" s="16"/>
      <c r="J374" s="44"/>
    </row>
    <row r="375" spans="1:10">
      <c r="A375" s="3"/>
      <c r="B375" s="40"/>
      <c r="C375" s="16"/>
      <c r="D375" s="44"/>
      <c r="E375" s="16"/>
      <c r="F375" s="44"/>
      <c r="G375" s="44"/>
      <c r="H375" s="44"/>
      <c r="I375" s="16"/>
      <c r="J375" s="44"/>
    </row>
    <row r="376" spans="1:10">
      <c r="A376" s="3"/>
      <c r="B376" s="40"/>
      <c r="C376" s="16"/>
      <c r="D376" s="44"/>
      <c r="E376" s="16"/>
      <c r="F376" s="44"/>
      <c r="G376" s="44"/>
      <c r="H376" s="44"/>
      <c r="I376" s="16"/>
      <c r="J376" s="44"/>
    </row>
    <row r="377" spans="1:10">
      <c r="A377" s="3"/>
      <c r="B377" s="40"/>
      <c r="C377" s="16"/>
      <c r="D377" s="44"/>
      <c r="E377" s="16"/>
      <c r="F377" s="44"/>
      <c r="G377" s="44"/>
      <c r="H377" s="44"/>
      <c r="I377" s="16"/>
      <c r="J377" s="44"/>
    </row>
    <row r="378" spans="1:10">
      <c r="A378" s="3"/>
      <c r="B378" s="40"/>
      <c r="C378" s="16"/>
      <c r="D378" s="44"/>
      <c r="E378" s="16"/>
      <c r="F378" s="44"/>
      <c r="G378" s="44"/>
      <c r="H378" s="44"/>
      <c r="I378" s="16"/>
      <c r="J378" s="44"/>
    </row>
    <row r="379" spans="1:10">
      <c r="A379" s="3"/>
      <c r="B379" s="40"/>
      <c r="C379" s="16"/>
      <c r="D379" s="44"/>
      <c r="E379" s="16"/>
      <c r="F379" s="44"/>
      <c r="G379" s="44"/>
      <c r="H379" s="44"/>
      <c r="I379" s="16"/>
      <c r="J379" s="44"/>
    </row>
    <row r="380" spans="1:10">
      <c r="A380" s="3"/>
      <c r="B380" s="40"/>
      <c r="C380" s="16"/>
      <c r="D380" s="44"/>
      <c r="E380" s="16"/>
      <c r="F380" s="44"/>
      <c r="G380" s="44"/>
      <c r="H380" s="44"/>
      <c r="I380" s="16"/>
      <c r="J380" s="44"/>
    </row>
    <row r="381" spans="1:10">
      <c r="A381" s="3"/>
      <c r="B381" s="40"/>
      <c r="C381" s="16"/>
      <c r="D381" s="44"/>
      <c r="E381" s="16"/>
      <c r="F381" s="44"/>
      <c r="G381" s="44"/>
      <c r="H381" s="44"/>
      <c r="I381" s="16"/>
      <c r="J381" s="44"/>
    </row>
    <row r="382" spans="1:10">
      <c r="A382" s="3"/>
      <c r="B382" s="40"/>
      <c r="C382" s="16"/>
      <c r="D382" s="44"/>
      <c r="E382" s="16"/>
      <c r="F382" s="44"/>
      <c r="G382" s="44"/>
      <c r="H382" s="44"/>
      <c r="I382" s="16"/>
      <c r="J382" s="44"/>
    </row>
    <row r="383" spans="1:10">
      <c r="A383" s="3"/>
      <c r="B383" s="40"/>
      <c r="C383" s="16"/>
      <c r="D383" s="44"/>
      <c r="E383" s="16"/>
      <c r="F383" s="44"/>
      <c r="G383" s="44"/>
      <c r="H383" s="44"/>
      <c r="I383" s="16"/>
      <c r="J383" s="44"/>
    </row>
    <row r="384" spans="1:10">
      <c r="A384" s="3"/>
      <c r="B384" s="40"/>
      <c r="C384" s="16"/>
      <c r="D384" s="44"/>
      <c r="E384" s="16"/>
      <c r="F384" s="44"/>
      <c r="G384" s="44"/>
      <c r="H384" s="44"/>
      <c r="I384" s="16"/>
      <c r="J384" s="44"/>
    </row>
    <row r="385" spans="1:10">
      <c r="A385" s="3"/>
      <c r="B385" s="40"/>
      <c r="C385" s="16"/>
      <c r="D385" s="44"/>
      <c r="E385" s="16"/>
      <c r="F385" s="44"/>
      <c r="G385" s="44"/>
      <c r="H385" s="44"/>
      <c r="I385" s="16"/>
      <c r="J385" s="44"/>
    </row>
    <row r="386" spans="1:10">
      <c r="A386" s="3"/>
      <c r="B386" s="40"/>
      <c r="C386" s="16"/>
      <c r="D386" s="44"/>
      <c r="E386" s="16"/>
      <c r="F386" s="44"/>
      <c r="G386" s="44"/>
      <c r="H386" s="44"/>
      <c r="I386" s="16"/>
      <c r="J386" s="44"/>
    </row>
    <row r="387" spans="1:10">
      <c r="A387" s="3"/>
      <c r="B387" s="40"/>
      <c r="C387" s="16"/>
      <c r="D387" s="44"/>
      <c r="E387" s="16"/>
      <c r="F387" s="44"/>
      <c r="G387" s="44"/>
      <c r="H387" s="44"/>
      <c r="I387" s="16"/>
      <c r="J387" s="44"/>
    </row>
    <row r="388" spans="1:10">
      <c r="A388" s="3"/>
      <c r="B388" s="40"/>
      <c r="C388" s="16"/>
      <c r="D388" s="44"/>
      <c r="E388" s="16"/>
      <c r="F388" s="44"/>
      <c r="G388" s="44"/>
      <c r="H388" s="44"/>
      <c r="I388" s="16"/>
      <c r="J388" s="44"/>
    </row>
    <row r="389" spans="1:10">
      <c r="A389" s="3"/>
      <c r="B389" s="40"/>
      <c r="C389" s="16"/>
      <c r="D389" s="44"/>
      <c r="E389" s="16"/>
      <c r="F389" s="44"/>
      <c r="G389" s="44"/>
      <c r="H389" s="44"/>
      <c r="I389" s="16"/>
      <c r="J389" s="44"/>
    </row>
    <row r="390" spans="1:10">
      <c r="A390" s="3"/>
      <c r="B390" s="40"/>
      <c r="C390" s="16"/>
      <c r="D390" s="44"/>
      <c r="E390" s="16"/>
      <c r="F390" s="44"/>
      <c r="G390" s="44"/>
      <c r="H390" s="44"/>
      <c r="I390" s="16"/>
      <c r="J390" s="44"/>
    </row>
    <row r="391" spans="1:10">
      <c r="A391" s="3"/>
      <c r="B391" s="40"/>
      <c r="C391" s="16"/>
      <c r="D391" s="44"/>
      <c r="E391" s="16"/>
      <c r="F391" s="44"/>
      <c r="G391" s="44"/>
      <c r="H391" s="44"/>
      <c r="I391" s="16"/>
      <c r="J391" s="44"/>
    </row>
    <row r="392" spans="1:10">
      <c r="A392" s="3"/>
      <c r="B392" s="40"/>
      <c r="C392" s="16"/>
      <c r="D392" s="44"/>
      <c r="E392" s="16"/>
      <c r="F392" s="44"/>
      <c r="G392" s="44"/>
      <c r="H392" s="44"/>
      <c r="I392" s="16"/>
      <c r="J392" s="44"/>
    </row>
    <row r="393" spans="1:10">
      <c r="A393" s="3"/>
      <c r="B393" s="40"/>
      <c r="C393" s="16"/>
      <c r="D393" s="44"/>
      <c r="E393" s="16"/>
      <c r="F393" s="44"/>
      <c r="G393" s="44"/>
      <c r="H393" s="44"/>
      <c r="I393" s="16"/>
      <c r="J393" s="44"/>
    </row>
    <row r="394" spans="1:10">
      <c r="A394" s="3"/>
      <c r="B394" s="40"/>
      <c r="C394" s="16"/>
      <c r="D394" s="44"/>
      <c r="E394" s="16"/>
      <c r="F394" s="44"/>
      <c r="G394" s="44"/>
      <c r="H394" s="44"/>
      <c r="I394" s="16"/>
      <c r="J394" s="44"/>
    </row>
    <row r="395" spans="1:10">
      <c r="A395" s="3"/>
      <c r="B395" s="40"/>
      <c r="C395" s="16"/>
      <c r="D395" s="44"/>
      <c r="E395" s="16"/>
      <c r="F395" s="44"/>
      <c r="G395" s="44"/>
      <c r="H395" s="44"/>
      <c r="I395" s="16"/>
      <c r="J395" s="44"/>
    </row>
    <row r="396" spans="1:10">
      <c r="A396" s="3"/>
      <c r="B396" s="40"/>
      <c r="C396" s="16"/>
      <c r="D396" s="44"/>
      <c r="E396" s="16"/>
      <c r="F396" s="44"/>
      <c r="G396" s="44"/>
      <c r="H396" s="44"/>
      <c r="I396" s="16"/>
      <c r="J396" s="44"/>
    </row>
    <row r="397" spans="1:10">
      <c r="A397" s="3"/>
      <c r="B397" s="40"/>
      <c r="C397" s="16"/>
      <c r="D397" s="44"/>
      <c r="E397" s="16"/>
      <c r="F397" s="44"/>
      <c r="G397" s="44"/>
      <c r="H397" s="44"/>
      <c r="I397" s="16"/>
      <c r="J397" s="44"/>
    </row>
    <row r="398" spans="1:10">
      <c r="A398" s="3"/>
      <c r="B398" s="40"/>
      <c r="C398" s="16"/>
      <c r="D398" s="44"/>
      <c r="E398" s="16"/>
      <c r="F398" s="44"/>
      <c r="G398" s="44"/>
      <c r="H398" s="44"/>
      <c r="I398" s="16"/>
      <c r="J398" s="44"/>
    </row>
    <row r="399" spans="1:10">
      <c r="A399" s="3"/>
      <c r="B399" s="40"/>
      <c r="C399" s="16"/>
      <c r="D399" s="44"/>
      <c r="E399" s="16"/>
      <c r="F399" s="44"/>
      <c r="G399" s="44"/>
      <c r="H399" s="44"/>
      <c r="I399" s="16"/>
      <c r="J399" s="44"/>
    </row>
    <row r="400" spans="1:10">
      <c r="A400" s="3"/>
      <c r="B400" s="40"/>
      <c r="C400" s="16"/>
      <c r="D400" s="44"/>
      <c r="E400" s="16"/>
      <c r="F400" s="44"/>
      <c r="G400" s="44"/>
      <c r="H400" s="44"/>
      <c r="I400" s="16"/>
      <c r="J400" s="44"/>
    </row>
    <row r="401" spans="1:10">
      <c r="A401" s="3"/>
      <c r="B401" s="40"/>
      <c r="C401" s="16"/>
      <c r="D401" s="44"/>
      <c r="E401" s="16"/>
      <c r="F401" s="44"/>
      <c r="G401" s="44"/>
      <c r="H401" s="44"/>
      <c r="I401" s="16"/>
      <c r="J401" s="44"/>
    </row>
    <row r="402" spans="1:10">
      <c r="A402" s="3"/>
      <c r="B402" s="40"/>
      <c r="C402" s="16"/>
      <c r="D402" s="44"/>
      <c r="E402" s="16"/>
      <c r="F402" s="44"/>
      <c r="G402" s="44"/>
      <c r="H402" s="44"/>
      <c r="I402" s="16"/>
      <c r="J402" s="44"/>
    </row>
    <row r="403" spans="1:10">
      <c r="A403" s="3"/>
      <c r="B403" s="40"/>
      <c r="C403" s="16"/>
      <c r="D403" s="44"/>
      <c r="E403" s="16"/>
      <c r="F403" s="44"/>
      <c r="G403" s="44"/>
      <c r="H403" s="44"/>
      <c r="I403" s="16"/>
      <c r="J403" s="44"/>
    </row>
    <row r="404" spans="1:10">
      <c r="A404" s="3"/>
      <c r="B404" s="40"/>
      <c r="C404" s="16"/>
      <c r="D404" s="44"/>
      <c r="E404" s="16"/>
      <c r="F404" s="44"/>
      <c r="G404" s="44"/>
      <c r="H404" s="44"/>
      <c r="I404" s="16"/>
      <c r="J404" s="44"/>
    </row>
    <row r="405" spans="1:10">
      <c r="A405" s="3"/>
      <c r="B405" s="40"/>
      <c r="C405" s="16"/>
      <c r="D405" s="44"/>
      <c r="E405" s="16"/>
      <c r="F405" s="44"/>
      <c r="G405" s="44"/>
      <c r="H405" s="44"/>
      <c r="I405" s="16"/>
      <c r="J405" s="44"/>
    </row>
    <row r="406" spans="1:10">
      <c r="A406" s="3"/>
      <c r="B406" s="40"/>
      <c r="C406" s="16"/>
      <c r="D406" s="44"/>
      <c r="E406" s="16"/>
      <c r="F406" s="44"/>
      <c r="G406" s="44"/>
      <c r="H406" s="44"/>
      <c r="I406" s="16"/>
      <c r="J406" s="44"/>
    </row>
    <row r="407" spans="1:10">
      <c r="A407" s="3"/>
      <c r="B407" s="40"/>
      <c r="C407" s="16"/>
      <c r="D407" s="44"/>
      <c r="E407" s="16"/>
      <c r="F407" s="44"/>
      <c r="G407" s="44"/>
      <c r="H407" s="44"/>
      <c r="I407" s="16"/>
      <c r="J407" s="44"/>
    </row>
    <row r="408" spans="1:10">
      <c r="A408" s="3"/>
      <c r="B408" s="40"/>
      <c r="C408" s="16"/>
      <c r="D408" s="44"/>
      <c r="E408" s="16"/>
      <c r="F408" s="44"/>
      <c r="G408" s="44"/>
      <c r="H408" s="44"/>
      <c r="I408" s="16"/>
      <c r="J408" s="44"/>
    </row>
    <row r="409" spans="1:10">
      <c r="A409" s="3"/>
      <c r="B409" s="40"/>
      <c r="C409" s="16"/>
      <c r="D409" s="44"/>
      <c r="E409" s="16"/>
      <c r="F409" s="44"/>
      <c r="G409" s="44"/>
      <c r="H409" s="44"/>
      <c r="I409" s="16"/>
      <c r="J409" s="44"/>
    </row>
    <row r="410" spans="1:10">
      <c r="A410" s="3"/>
      <c r="B410" s="40"/>
      <c r="C410" s="16"/>
      <c r="D410" s="44"/>
      <c r="E410" s="16"/>
      <c r="F410" s="44"/>
      <c r="G410" s="44"/>
      <c r="H410" s="44"/>
      <c r="I410" s="16"/>
      <c r="J410" s="44"/>
    </row>
    <row r="411" spans="1:10">
      <c r="A411" s="3"/>
      <c r="B411" s="40"/>
      <c r="C411" s="16"/>
      <c r="D411" s="44"/>
      <c r="E411" s="16"/>
      <c r="F411" s="44"/>
      <c r="G411" s="44"/>
      <c r="H411" s="44"/>
      <c r="I411" s="16"/>
      <c r="J411" s="44"/>
    </row>
    <row r="412" spans="1:10">
      <c r="A412" s="3"/>
      <c r="B412" s="40"/>
      <c r="C412" s="16"/>
      <c r="D412" s="44"/>
      <c r="E412" s="16"/>
      <c r="F412" s="44"/>
      <c r="G412" s="44"/>
      <c r="H412" s="44"/>
      <c r="I412" s="16"/>
      <c r="J412" s="44"/>
    </row>
    <row r="413" spans="1:10">
      <c r="A413" s="3"/>
      <c r="B413" s="40"/>
      <c r="C413" s="16"/>
      <c r="D413" s="44"/>
      <c r="E413" s="16"/>
      <c r="F413" s="44"/>
      <c r="G413" s="44"/>
      <c r="H413" s="44"/>
      <c r="I413" s="16"/>
      <c r="J413" s="44"/>
    </row>
    <row r="414" spans="1:10">
      <c r="A414" s="3"/>
      <c r="B414" s="40"/>
      <c r="C414" s="16"/>
      <c r="D414" s="44"/>
      <c r="E414" s="16"/>
      <c r="F414" s="44"/>
      <c r="G414" s="44"/>
      <c r="H414" s="44"/>
      <c r="I414" s="16"/>
      <c r="J414" s="44"/>
    </row>
    <row r="415" spans="1:10">
      <c r="A415" s="3"/>
      <c r="B415" s="40"/>
      <c r="C415" s="16"/>
      <c r="D415" s="44"/>
      <c r="E415" s="16"/>
      <c r="F415" s="44"/>
      <c r="G415" s="44"/>
      <c r="H415" s="44"/>
      <c r="I415" s="16"/>
      <c r="J415" s="44"/>
    </row>
    <row r="416" spans="1:10">
      <c r="A416" s="3"/>
      <c r="B416" s="40"/>
      <c r="C416" s="16"/>
      <c r="D416" s="44"/>
      <c r="E416" s="16"/>
      <c r="F416" s="44"/>
      <c r="G416" s="44"/>
      <c r="H416" s="44"/>
      <c r="I416" s="16"/>
      <c r="J416" s="44"/>
    </row>
    <row r="417" spans="1:10">
      <c r="A417" s="3"/>
      <c r="B417" s="40"/>
      <c r="C417" s="16"/>
      <c r="D417" s="44"/>
      <c r="E417" s="16"/>
      <c r="F417" s="44"/>
      <c r="G417" s="44"/>
      <c r="H417" s="44"/>
      <c r="I417" s="16"/>
      <c r="J417" s="44"/>
    </row>
    <row r="418" spans="1:10">
      <c r="A418" s="3"/>
      <c r="B418" s="40"/>
      <c r="C418" s="16"/>
      <c r="D418" s="44"/>
      <c r="E418" s="16"/>
      <c r="F418" s="44"/>
      <c r="G418" s="44"/>
      <c r="H418" s="44"/>
      <c r="I418" s="16"/>
      <c r="J418" s="44"/>
    </row>
    <row r="419" spans="1:10">
      <c r="A419" s="3"/>
      <c r="B419" s="40"/>
      <c r="C419" s="16"/>
      <c r="D419" s="44"/>
      <c r="E419" s="16"/>
      <c r="F419" s="44"/>
      <c r="G419" s="44"/>
      <c r="H419" s="44"/>
      <c r="I419" s="16"/>
      <c r="J419" s="44"/>
    </row>
    <row r="420" spans="1:10">
      <c r="A420" s="3"/>
      <c r="B420" s="40"/>
      <c r="C420" s="16"/>
      <c r="D420" s="44"/>
      <c r="E420" s="16"/>
      <c r="F420" s="44"/>
      <c r="G420" s="44"/>
      <c r="H420" s="44"/>
      <c r="I420" s="16"/>
      <c r="J420" s="44"/>
    </row>
    <row r="421" spans="1:10">
      <c r="A421" s="3"/>
      <c r="B421" s="40"/>
      <c r="C421" s="16"/>
      <c r="D421" s="44"/>
      <c r="E421" s="16"/>
      <c r="F421" s="44"/>
      <c r="G421" s="44"/>
      <c r="H421" s="44"/>
      <c r="I421" s="16"/>
      <c r="J421" s="44"/>
    </row>
    <row r="422" spans="1:10">
      <c r="A422" s="3"/>
      <c r="B422" s="40"/>
      <c r="C422" s="16"/>
      <c r="D422" s="44"/>
      <c r="E422" s="16"/>
      <c r="F422" s="44"/>
      <c r="G422" s="44"/>
      <c r="H422" s="44"/>
      <c r="I422" s="16"/>
      <c r="J422" s="44"/>
    </row>
    <row r="423" spans="1:10">
      <c r="A423" s="3"/>
      <c r="B423" s="40"/>
      <c r="C423" s="16"/>
      <c r="D423" s="44"/>
      <c r="E423" s="16"/>
      <c r="F423" s="44"/>
      <c r="G423" s="44"/>
      <c r="H423" s="44"/>
      <c r="I423" s="16"/>
      <c r="J423" s="44"/>
    </row>
    <row r="424" spans="1:10">
      <c r="A424" s="3"/>
      <c r="B424" s="40"/>
      <c r="C424" s="16"/>
      <c r="D424" s="44"/>
      <c r="E424" s="16"/>
      <c r="F424" s="44"/>
      <c r="G424" s="44"/>
      <c r="H424" s="44"/>
      <c r="I424" s="16"/>
      <c r="J424" s="44"/>
    </row>
    <row r="425" spans="1:10">
      <c r="A425" s="3"/>
      <c r="B425" s="40"/>
      <c r="C425" s="16"/>
      <c r="D425" s="44"/>
      <c r="E425" s="16"/>
      <c r="F425" s="44"/>
      <c r="G425" s="44"/>
      <c r="H425" s="44"/>
      <c r="I425" s="16"/>
      <c r="J425" s="44"/>
    </row>
    <row r="426" spans="1:10">
      <c r="A426" s="3"/>
      <c r="B426" s="40"/>
      <c r="C426" s="16"/>
      <c r="D426" s="44"/>
      <c r="E426" s="16"/>
      <c r="F426" s="44"/>
      <c r="G426" s="44"/>
      <c r="H426" s="44"/>
      <c r="I426" s="16"/>
      <c r="J426" s="44"/>
    </row>
    <row r="427" spans="1:10">
      <c r="A427" s="3"/>
      <c r="B427" s="40"/>
      <c r="C427" s="16"/>
      <c r="D427" s="44"/>
      <c r="E427" s="16"/>
      <c r="F427" s="44"/>
      <c r="G427" s="44"/>
      <c r="H427" s="44"/>
      <c r="I427" s="16"/>
      <c r="J427" s="44"/>
    </row>
    <row r="428" spans="1:10">
      <c r="A428" s="3"/>
      <c r="B428" s="40"/>
      <c r="C428" s="16"/>
      <c r="D428" s="44"/>
      <c r="E428" s="16"/>
      <c r="F428" s="44"/>
      <c r="G428" s="44"/>
      <c r="H428" s="44"/>
      <c r="I428" s="16"/>
      <c r="J428" s="44"/>
    </row>
    <row r="429" spans="1:10">
      <c r="A429" s="3"/>
      <c r="B429" s="40"/>
      <c r="C429" s="16"/>
      <c r="D429" s="44"/>
      <c r="E429" s="16"/>
      <c r="F429" s="44"/>
      <c r="G429" s="44"/>
      <c r="H429" s="44"/>
      <c r="I429" s="16"/>
      <c r="J429" s="44"/>
    </row>
    <row r="430" spans="1:10">
      <c r="A430" s="3"/>
      <c r="B430" s="40"/>
      <c r="C430" s="16"/>
      <c r="D430" s="44"/>
      <c r="E430" s="16"/>
      <c r="F430" s="44"/>
      <c r="G430" s="44"/>
      <c r="H430" s="44"/>
      <c r="I430" s="16"/>
      <c r="J430" s="44"/>
    </row>
    <row r="431" spans="1:10">
      <c r="A431" s="3"/>
      <c r="B431" s="40"/>
      <c r="C431" s="16"/>
      <c r="D431" s="44"/>
      <c r="E431" s="16"/>
      <c r="F431" s="44"/>
      <c r="G431" s="44"/>
      <c r="H431" s="44"/>
      <c r="I431" s="16"/>
      <c r="J431" s="44"/>
    </row>
    <row r="432" spans="1:10">
      <c r="A432" s="3"/>
      <c r="B432" s="40"/>
      <c r="C432" s="16"/>
      <c r="D432" s="44"/>
      <c r="E432" s="16"/>
      <c r="F432" s="44"/>
      <c r="G432" s="44"/>
      <c r="H432" s="44"/>
      <c r="I432" s="16"/>
      <c r="J432" s="44"/>
    </row>
    <row r="433" spans="1:10">
      <c r="A433" s="3"/>
      <c r="B433" s="40"/>
      <c r="C433" s="16"/>
      <c r="D433" s="44"/>
      <c r="E433" s="16"/>
      <c r="F433" s="44"/>
      <c r="G433" s="44"/>
      <c r="H433" s="44"/>
      <c r="I433" s="16"/>
      <c r="J433" s="44"/>
    </row>
    <row r="434" spans="1:10">
      <c r="A434" s="3"/>
      <c r="B434" s="40"/>
      <c r="C434" s="16"/>
      <c r="D434" s="44"/>
      <c r="E434" s="16"/>
      <c r="F434" s="44"/>
      <c r="G434" s="44"/>
      <c r="H434" s="44"/>
      <c r="I434" s="16"/>
      <c r="J434" s="44"/>
    </row>
    <row r="435" spans="1:10">
      <c r="A435" s="3"/>
      <c r="B435" s="40"/>
      <c r="C435" s="16"/>
      <c r="D435" s="44"/>
      <c r="E435" s="16"/>
      <c r="F435" s="44"/>
      <c r="G435" s="44"/>
      <c r="H435" s="44"/>
      <c r="I435" s="16"/>
      <c r="J435" s="44"/>
    </row>
    <row r="436" spans="1:10">
      <c r="A436" s="3"/>
      <c r="B436" s="40"/>
      <c r="C436" s="16"/>
      <c r="D436" s="44"/>
      <c r="E436" s="16"/>
      <c r="F436" s="44"/>
      <c r="G436" s="44"/>
      <c r="H436" s="44"/>
      <c r="I436" s="16"/>
      <c r="J436" s="44"/>
    </row>
    <row r="437" spans="1:10">
      <c r="A437" s="3"/>
      <c r="B437" s="40"/>
      <c r="C437" s="16"/>
      <c r="D437" s="44"/>
      <c r="E437" s="16"/>
      <c r="F437" s="44"/>
      <c r="G437" s="44"/>
      <c r="H437" s="44"/>
      <c r="I437" s="16"/>
      <c r="J437" s="44"/>
    </row>
    <row r="438" spans="1:10">
      <c r="A438" s="3"/>
      <c r="B438" s="40"/>
      <c r="C438" s="16"/>
      <c r="D438" s="44"/>
      <c r="E438" s="16"/>
      <c r="F438" s="44"/>
      <c r="G438" s="44"/>
      <c r="H438" s="44"/>
      <c r="I438" s="16"/>
      <c r="J438" s="44"/>
    </row>
    <row r="439" spans="1:10">
      <c r="A439" s="3"/>
      <c r="B439" s="40"/>
      <c r="C439" s="16"/>
      <c r="D439" s="44"/>
      <c r="E439" s="16"/>
      <c r="F439" s="44"/>
      <c r="G439" s="44"/>
      <c r="H439" s="44"/>
      <c r="I439" s="16"/>
      <c r="J439" s="44"/>
    </row>
    <row r="440" spans="1:10">
      <c r="A440" s="3"/>
      <c r="B440" s="40"/>
      <c r="C440" s="16"/>
      <c r="D440" s="44"/>
      <c r="E440" s="16"/>
      <c r="F440" s="44"/>
      <c r="G440" s="44"/>
      <c r="H440" s="44"/>
      <c r="I440" s="16"/>
      <c r="J440" s="44"/>
    </row>
    <row r="441" spans="1:10">
      <c r="A441" s="3"/>
      <c r="B441" s="40"/>
      <c r="C441" s="16"/>
      <c r="D441" s="44"/>
      <c r="E441" s="16"/>
      <c r="F441" s="44"/>
      <c r="G441" s="44"/>
      <c r="H441" s="44"/>
      <c r="I441" s="16"/>
      <c r="J441" s="44"/>
    </row>
    <row r="442" spans="1:10">
      <c r="A442" s="3"/>
      <c r="B442" s="40"/>
      <c r="C442" s="16"/>
      <c r="D442" s="44"/>
      <c r="E442" s="16"/>
      <c r="F442" s="44"/>
      <c r="G442" s="44"/>
      <c r="H442" s="44"/>
      <c r="I442" s="16"/>
      <c r="J442" s="44"/>
    </row>
    <row r="443" spans="1:10">
      <c r="A443" s="3"/>
      <c r="B443" s="40"/>
      <c r="C443" s="16"/>
      <c r="D443" s="44"/>
      <c r="E443" s="16"/>
      <c r="F443" s="44"/>
      <c r="G443" s="44"/>
      <c r="H443" s="44"/>
      <c r="I443" s="16"/>
      <c r="J443" s="44"/>
    </row>
    <row r="444" spans="1:10">
      <c r="A444" s="3"/>
      <c r="B444" s="40"/>
      <c r="C444" s="16"/>
      <c r="D444" s="44"/>
      <c r="E444" s="16"/>
      <c r="F444" s="44"/>
      <c r="G444" s="44"/>
      <c r="H444" s="44"/>
      <c r="I444" s="16"/>
      <c r="J444" s="44"/>
    </row>
    <row r="445" spans="1:10">
      <c r="A445" s="3"/>
      <c r="B445" s="40"/>
      <c r="C445" s="16"/>
      <c r="D445" s="44"/>
      <c r="E445" s="16"/>
      <c r="F445" s="44"/>
      <c r="G445" s="44"/>
      <c r="H445" s="44"/>
      <c r="I445" s="16"/>
      <c r="J445" s="44"/>
    </row>
    <row r="446" spans="1:10">
      <c r="A446" s="3"/>
      <c r="B446" s="40"/>
      <c r="C446" s="16"/>
      <c r="D446" s="44"/>
      <c r="E446" s="16"/>
      <c r="F446" s="44"/>
      <c r="G446" s="44"/>
      <c r="H446" s="44"/>
      <c r="I446" s="16"/>
      <c r="J446" s="44"/>
    </row>
    <row r="447" spans="1:10">
      <c r="A447" s="3"/>
      <c r="B447" s="40"/>
      <c r="C447" s="16"/>
      <c r="D447" s="44"/>
      <c r="E447" s="16"/>
      <c r="F447" s="44"/>
      <c r="G447" s="44"/>
      <c r="H447" s="44"/>
      <c r="I447" s="16"/>
      <c r="J447" s="44"/>
    </row>
    <row r="448" spans="1:10">
      <c r="A448" s="3"/>
      <c r="B448" s="40"/>
      <c r="C448" s="16"/>
      <c r="D448" s="44"/>
      <c r="E448" s="16"/>
      <c r="F448" s="44"/>
      <c r="G448" s="44"/>
      <c r="H448" s="44"/>
      <c r="I448" s="16"/>
      <c r="J448" s="44"/>
    </row>
    <row r="449" spans="1:10">
      <c r="A449" s="3"/>
      <c r="B449" s="40"/>
      <c r="C449" s="16"/>
      <c r="D449" s="44"/>
      <c r="E449" s="16"/>
      <c r="F449" s="44"/>
      <c r="G449" s="44"/>
      <c r="H449" s="44"/>
      <c r="I449" s="16"/>
      <c r="J449" s="44"/>
    </row>
    <row r="450" spans="1:10">
      <c r="A450" s="3"/>
      <c r="B450" s="40"/>
      <c r="C450" s="16"/>
      <c r="D450" s="44"/>
      <c r="E450" s="16"/>
      <c r="F450" s="44"/>
      <c r="G450" s="44"/>
      <c r="H450" s="44"/>
      <c r="I450" s="16"/>
      <c r="J450" s="44"/>
    </row>
    <row r="451" spans="1:10">
      <c r="A451" s="3"/>
      <c r="B451" s="40"/>
      <c r="C451" s="16"/>
      <c r="D451" s="44"/>
      <c r="E451" s="16"/>
      <c r="F451" s="44"/>
      <c r="G451" s="44"/>
      <c r="H451" s="44"/>
      <c r="I451" s="16"/>
      <c r="J451" s="44"/>
    </row>
    <row r="452" spans="1:10">
      <c r="A452" s="3"/>
      <c r="B452" s="40"/>
      <c r="C452" s="16"/>
      <c r="D452" s="44"/>
      <c r="E452" s="16"/>
      <c r="F452" s="44"/>
      <c r="G452" s="44"/>
      <c r="H452" s="44"/>
      <c r="I452" s="16"/>
      <c r="J452" s="44"/>
    </row>
    <row r="453" spans="1:10">
      <c r="A453" s="3"/>
      <c r="B453" s="40"/>
      <c r="C453" s="16"/>
      <c r="D453" s="44"/>
      <c r="E453" s="16"/>
      <c r="F453" s="44"/>
      <c r="G453" s="44"/>
      <c r="H453" s="44"/>
      <c r="I453" s="16"/>
      <c r="J453" s="44"/>
    </row>
    <row r="454" spans="1:10">
      <c r="A454" s="3"/>
      <c r="B454" s="40"/>
      <c r="C454" s="16"/>
      <c r="D454" s="44"/>
      <c r="E454" s="16"/>
      <c r="F454" s="44"/>
      <c r="G454" s="44"/>
      <c r="H454" s="44"/>
      <c r="I454" s="16"/>
      <c r="J454" s="44"/>
    </row>
    <row r="455" spans="1:10">
      <c r="A455" s="3"/>
      <c r="B455" s="40"/>
      <c r="C455" s="16"/>
      <c r="D455" s="44"/>
      <c r="E455" s="16"/>
      <c r="F455" s="44"/>
      <c r="G455" s="44"/>
      <c r="H455" s="44"/>
      <c r="I455" s="16"/>
      <c r="J455" s="44"/>
    </row>
    <row r="456" spans="1:10">
      <c r="A456" s="3"/>
      <c r="B456" s="40"/>
      <c r="C456" s="16"/>
      <c r="D456" s="44"/>
      <c r="E456" s="16"/>
      <c r="F456" s="44"/>
      <c r="G456" s="44"/>
      <c r="H456" s="44"/>
      <c r="I456" s="16"/>
      <c r="J456" s="44"/>
    </row>
    <row r="457" spans="1:10">
      <c r="A457" s="3"/>
      <c r="B457" s="40"/>
      <c r="C457" s="16"/>
      <c r="D457" s="44"/>
      <c r="E457" s="16"/>
      <c r="F457" s="44"/>
      <c r="G457" s="44"/>
      <c r="H457" s="44"/>
      <c r="I457" s="16"/>
      <c r="J457" s="44"/>
    </row>
    <row r="458" spans="1:10">
      <c r="A458" s="3"/>
      <c r="B458" s="40"/>
      <c r="C458" s="16"/>
      <c r="D458" s="44"/>
      <c r="E458" s="16"/>
      <c r="F458" s="44"/>
      <c r="G458" s="44"/>
      <c r="H458" s="44"/>
      <c r="I458" s="16"/>
      <c r="J458" s="44"/>
    </row>
    <row r="459" spans="1:10">
      <c r="A459" s="3"/>
      <c r="B459" s="40"/>
      <c r="C459" s="16"/>
      <c r="D459" s="44"/>
      <c r="E459" s="16"/>
      <c r="F459" s="44"/>
      <c r="G459" s="44"/>
      <c r="H459" s="44"/>
      <c r="I459" s="16"/>
      <c r="J459" s="44"/>
    </row>
    <row r="460" spans="1:10">
      <c r="A460" s="3"/>
      <c r="B460" s="40"/>
      <c r="C460" s="16"/>
      <c r="D460" s="44"/>
      <c r="E460" s="16"/>
      <c r="F460" s="44"/>
      <c r="G460" s="44"/>
      <c r="H460" s="44"/>
      <c r="I460" s="16"/>
      <c r="J460" s="44"/>
    </row>
    <row r="461" spans="1:10">
      <c r="A461" s="3"/>
      <c r="B461" s="40"/>
      <c r="C461" s="16"/>
      <c r="D461" s="44"/>
      <c r="E461" s="16"/>
      <c r="F461" s="44"/>
      <c r="G461" s="44"/>
      <c r="H461" s="44"/>
      <c r="I461" s="16"/>
      <c r="J461" s="44"/>
    </row>
    <row r="462" spans="1:10">
      <c r="A462" s="3"/>
      <c r="B462" s="40"/>
      <c r="C462" s="16"/>
      <c r="D462" s="44"/>
      <c r="E462" s="16"/>
      <c r="F462" s="44"/>
      <c r="G462" s="44"/>
      <c r="H462" s="44"/>
      <c r="I462" s="16"/>
      <c r="J462" s="44"/>
    </row>
    <row r="463" spans="1:10">
      <c r="A463" s="3"/>
      <c r="B463" s="40"/>
      <c r="C463" s="16"/>
      <c r="D463" s="44"/>
      <c r="E463" s="16"/>
      <c r="F463" s="44"/>
      <c r="G463" s="44"/>
      <c r="H463" s="44"/>
      <c r="I463" s="16"/>
      <c r="J463" s="44"/>
    </row>
    <row r="464" spans="1:10">
      <c r="A464" s="3"/>
      <c r="B464" s="40"/>
      <c r="C464" s="16"/>
      <c r="D464" s="44"/>
      <c r="E464" s="16"/>
      <c r="F464" s="44"/>
      <c r="G464" s="44"/>
      <c r="H464" s="44"/>
      <c r="I464" s="16"/>
      <c r="J464" s="44"/>
    </row>
    <row r="465" spans="1:10">
      <c r="A465" s="3"/>
      <c r="B465" s="40"/>
      <c r="C465" s="16"/>
      <c r="D465" s="44"/>
      <c r="E465" s="16"/>
      <c r="F465" s="44"/>
      <c r="G465" s="44"/>
      <c r="H465" s="44"/>
      <c r="I465" s="16"/>
      <c r="J465" s="44"/>
    </row>
    <row r="466" spans="1:10">
      <c r="A466" s="3"/>
      <c r="B466" s="40"/>
      <c r="C466" s="16"/>
      <c r="D466" s="44"/>
      <c r="E466" s="16"/>
      <c r="F466" s="44"/>
      <c r="G466" s="44"/>
      <c r="H466" s="44"/>
      <c r="I466" s="16"/>
      <c r="J466" s="44"/>
    </row>
    <row r="467" spans="1:10">
      <c r="A467" s="3"/>
      <c r="B467" s="40"/>
      <c r="C467" s="16"/>
      <c r="D467" s="44"/>
      <c r="E467" s="16"/>
      <c r="F467" s="44"/>
      <c r="G467" s="44"/>
      <c r="H467" s="44"/>
      <c r="I467" s="16"/>
      <c r="J467" s="44"/>
    </row>
    <row r="468" spans="1:10">
      <c r="A468" s="3"/>
      <c r="B468" s="40"/>
      <c r="C468" s="16"/>
      <c r="D468" s="44"/>
      <c r="E468" s="16"/>
      <c r="F468" s="44"/>
      <c r="G468" s="44"/>
      <c r="H468" s="44"/>
      <c r="I468" s="16"/>
      <c r="J468" s="44"/>
    </row>
    <row r="469" spans="1:10">
      <c r="A469" s="3"/>
      <c r="B469" s="40"/>
      <c r="C469" s="16"/>
      <c r="D469" s="44"/>
      <c r="E469" s="16"/>
      <c r="F469" s="44"/>
      <c r="G469" s="44"/>
      <c r="H469" s="44"/>
      <c r="I469" s="16"/>
      <c r="J469" s="44"/>
    </row>
    <row r="470" spans="1:10">
      <c r="A470" s="3"/>
      <c r="B470" s="40"/>
      <c r="C470" s="16"/>
      <c r="D470" s="44"/>
      <c r="E470" s="16"/>
      <c r="F470" s="44"/>
      <c r="G470" s="44"/>
      <c r="H470" s="44"/>
      <c r="I470" s="16"/>
      <c r="J470" s="44"/>
    </row>
    <row r="471" spans="1:10">
      <c r="A471" s="3"/>
      <c r="B471" s="40"/>
      <c r="C471" s="16"/>
      <c r="D471" s="44"/>
      <c r="E471" s="16"/>
      <c r="F471" s="44"/>
      <c r="G471" s="44"/>
      <c r="H471" s="44"/>
      <c r="I471" s="16"/>
      <c r="J471" s="44"/>
    </row>
    <row r="472" spans="1:10">
      <c r="A472" s="3"/>
      <c r="B472" s="40"/>
      <c r="C472" s="16"/>
      <c r="D472" s="44"/>
      <c r="E472" s="16"/>
      <c r="F472" s="44"/>
      <c r="G472" s="44"/>
      <c r="H472" s="44"/>
      <c r="I472" s="16"/>
      <c r="J472" s="44"/>
    </row>
    <row r="473" spans="1:10">
      <c r="A473" s="3"/>
      <c r="B473" s="40"/>
      <c r="C473" s="16"/>
      <c r="D473" s="44"/>
      <c r="E473" s="16"/>
      <c r="F473" s="44"/>
      <c r="G473" s="44"/>
      <c r="H473" s="44"/>
      <c r="I473" s="16"/>
      <c r="J473" s="44"/>
    </row>
    <row r="474" spans="1:10">
      <c r="A474" s="3"/>
      <c r="B474" s="40"/>
      <c r="C474" s="16"/>
      <c r="D474" s="44"/>
      <c r="E474" s="16"/>
      <c r="F474" s="44"/>
      <c r="G474" s="44"/>
      <c r="H474" s="44"/>
      <c r="I474" s="16"/>
      <c r="J474" s="44"/>
    </row>
    <row r="475" spans="1:10">
      <c r="A475" s="3"/>
      <c r="B475" s="40"/>
      <c r="C475" s="16"/>
      <c r="D475" s="44"/>
      <c r="E475" s="16"/>
      <c r="F475" s="44"/>
      <c r="G475" s="44"/>
      <c r="H475" s="44"/>
      <c r="I475" s="16"/>
      <c r="J475" s="44"/>
    </row>
    <row r="476" spans="1:10">
      <c r="A476" s="3"/>
      <c r="B476" s="40"/>
      <c r="C476" s="16"/>
      <c r="D476" s="44"/>
      <c r="E476" s="16"/>
      <c r="F476" s="44"/>
      <c r="G476" s="44"/>
      <c r="H476" s="44"/>
      <c r="I476" s="16"/>
      <c r="J476" s="44"/>
    </row>
    <row r="477" spans="1:10">
      <c r="A477" s="3"/>
      <c r="B477" s="40"/>
      <c r="C477" s="16"/>
      <c r="D477" s="44"/>
      <c r="E477" s="16"/>
      <c r="F477" s="44"/>
      <c r="G477" s="44"/>
      <c r="H477" s="44"/>
      <c r="I477" s="16"/>
      <c r="J477" s="44"/>
    </row>
    <row r="478" spans="1:10">
      <c r="A478" s="3"/>
      <c r="B478" s="40"/>
      <c r="C478" s="16"/>
      <c r="D478" s="44"/>
      <c r="E478" s="16"/>
      <c r="F478" s="44"/>
      <c r="G478" s="44"/>
      <c r="H478" s="44"/>
      <c r="I478" s="16"/>
      <c r="J478" s="44"/>
    </row>
    <row r="479" spans="1:10">
      <c r="A479" s="3"/>
      <c r="B479" s="40"/>
      <c r="C479" s="16"/>
      <c r="D479" s="44"/>
      <c r="E479" s="16"/>
      <c r="F479" s="44"/>
      <c r="G479" s="44"/>
      <c r="H479" s="44"/>
      <c r="I479" s="16"/>
      <c r="J479" s="44"/>
    </row>
    <row r="480" spans="1:10">
      <c r="A480" s="3"/>
      <c r="B480" s="40"/>
      <c r="C480" s="16"/>
      <c r="D480" s="44"/>
      <c r="E480" s="16"/>
      <c r="F480" s="44"/>
      <c r="G480" s="44"/>
      <c r="H480" s="44"/>
      <c r="I480" s="16"/>
      <c r="J480" s="44"/>
    </row>
    <row r="481" spans="1:10">
      <c r="A481" s="3"/>
      <c r="B481" s="40"/>
      <c r="C481" s="16"/>
      <c r="D481" s="44"/>
      <c r="E481" s="16"/>
      <c r="F481" s="44"/>
      <c r="G481" s="44"/>
      <c r="H481" s="44"/>
      <c r="I481" s="16"/>
      <c r="J481" s="44"/>
    </row>
    <row r="482" spans="1:10">
      <c r="A482" s="3"/>
      <c r="B482" s="40"/>
      <c r="C482" s="16"/>
      <c r="D482" s="44"/>
      <c r="E482" s="16"/>
      <c r="F482" s="44"/>
      <c r="G482" s="44"/>
      <c r="H482" s="44"/>
      <c r="I482" s="16"/>
      <c r="J482" s="44"/>
    </row>
    <row r="483" spans="1:10">
      <c r="A483" s="3"/>
      <c r="B483" s="40"/>
      <c r="C483" s="16"/>
      <c r="D483" s="44"/>
      <c r="E483" s="16"/>
      <c r="F483" s="44"/>
      <c r="G483" s="44"/>
      <c r="H483" s="44"/>
      <c r="I483" s="16"/>
      <c r="J483" s="44"/>
    </row>
    <row r="484" spans="1:10">
      <c r="A484" s="3"/>
      <c r="B484" s="40"/>
      <c r="C484" s="16"/>
      <c r="D484" s="44"/>
      <c r="E484" s="16"/>
      <c r="F484" s="44"/>
      <c r="G484" s="44"/>
      <c r="H484" s="44"/>
      <c r="I484" s="16"/>
      <c r="J484" s="44"/>
    </row>
    <row r="485" spans="1:10">
      <c r="A485" s="3"/>
      <c r="B485" s="40"/>
      <c r="C485" s="16"/>
      <c r="D485" s="44"/>
      <c r="E485" s="16"/>
      <c r="F485" s="44"/>
      <c r="G485" s="44"/>
      <c r="H485" s="44"/>
      <c r="I485" s="16"/>
      <c r="J485" s="44"/>
    </row>
    <row r="486" spans="1:10">
      <c r="A486" s="3"/>
      <c r="B486" s="40"/>
      <c r="C486" s="16"/>
      <c r="D486" s="44"/>
      <c r="E486" s="16"/>
      <c r="F486" s="44"/>
      <c r="G486" s="44"/>
      <c r="H486" s="44"/>
      <c r="I486" s="16"/>
      <c r="J486" s="44"/>
    </row>
    <row r="487" spans="1:10">
      <c r="A487" s="3"/>
      <c r="B487" s="40"/>
      <c r="C487" s="16"/>
      <c r="D487" s="44"/>
      <c r="E487" s="16"/>
      <c r="F487" s="44"/>
      <c r="G487" s="44"/>
      <c r="H487" s="44"/>
      <c r="I487" s="16"/>
      <c r="J487" s="44"/>
    </row>
    <row r="488" spans="1:10">
      <c r="A488" s="3"/>
      <c r="B488" s="40"/>
      <c r="C488" s="16"/>
      <c r="D488" s="44"/>
      <c r="E488" s="16"/>
      <c r="F488" s="44"/>
      <c r="G488" s="44"/>
      <c r="H488" s="44"/>
      <c r="I488" s="16"/>
      <c r="J488" s="44"/>
    </row>
    <row r="489" spans="1:10">
      <c r="A489" s="3"/>
      <c r="B489" s="40"/>
      <c r="C489" s="16"/>
      <c r="D489" s="44"/>
      <c r="E489" s="16"/>
      <c r="F489" s="44"/>
      <c r="G489" s="44"/>
      <c r="H489" s="44"/>
      <c r="I489" s="16"/>
      <c r="J489" s="44"/>
    </row>
    <row r="490" spans="1:10">
      <c r="A490" s="3"/>
      <c r="B490" s="40"/>
      <c r="C490" s="16"/>
      <c r="D490" s="44"/>
      <c r="E490" s="16"/>
      <c r="F490" s="44"/>
      <c r="G490" s="44"/>
      <c r="H490" s="44"/>
      <c r="I490" s="16"/>
      <c r="J490" s="44"/>
    </row>
    <row r="491" spans="1:10">
      <c r="A491" s="3"/>
      <c r="B491" s="40"/>
      <c r="C491" s="16"/>
      <c r="D491" s="44"/>
      <c r="E491" s="16"/>
      <c r="F491" s="44"/>
      <c r="G491" s="44"/>
      <c r="H491" s="44"/>
      <c r="I491" s="16"/>
      <c r="J491" s="44"/>
    </row>
    <row r="492" spans="1:10">
      <c r="A492" s="3"/>
      <c r="B492" s="40"/>
      <c r="C492" s="16"/>
      <c r="D492" s="44"/>
      <c r="E492" s="16"/>
      <c r="F492" s="44"/>
      <c r="G492" s="44"/>
      <c r="H492" s="44"/>
      <c r="I492" s="16"/>
      <c r="J492" s="44"/>
    </row>
    <row r="493" spans="1:10">
      <c r="A493" s="3"/>
      <c r="B493" s="40"/>
      <c r="C493" s="16"/>
      <c r="D493" s="44"/>
      <c r="E493" s="16"/>
      <c r="F493" s="44"/>
      <c r="G493" s="44"/>
      <c r="H493" s="44"/>
      <c r="I493" s="16"/>
      <c r="J493" s="44"/>
    </row>
    <row r="494" spans="1:10">
      <c r="A494" s="3"/>
      <c r="B494" s="40"/>
      <c r="C494" s="16"/>
      <c r="D494" s="44"/>
      <c r="E494" s="16"/>
      <c r="F494" s="44"/>
      <c r="G494" s="44"/>
      <c r="H494" s="44"/>
      <c r="I494" s="16"/>
      <c r="J494" s="44"/>
    </row>
    <row r="495" spans="1:10">
      <c r="A495" s="3"/>
      <c r="B495" s="40"/>
      <c r="C495" s="16"/>
      <c r="D495" s="44"/>
      <c r="E495" s="16"/>
      <c r="F495" s="44"/>
      <c r="G495" s="44"/>
      <c r="H495" s="44"/>
      <c r="I495" s="16"/>
      <c r="J495" s="44"/>
    </row>
    <row r="496" spans="1:10">
      <c r="A496" s="3"/>
      <c r="B496" s="40"/>
      <c r="C496" s="16"/>
      <c r="D496" s="44"/>
      <c r="E496" s="16"/>
      <c r="F496" s="44"/>
      <c r="G496" s="44"/>
      <c r="H496" s="44"/>
      <c r="I496" s="16"/>
      <c r="J496" s="44"/>
    </row>
    <row r="497" spans="1:10">
      <c r="A497" s="3"/>
      <c r="B497" s="40"/>
      <c r="C497" s="16"/>
      <c r="D497" s="44"/>
      <c r="E497" s="16"/>
      <c r="F497" s="44"/>
      <c r="G497" s="44"/>
      <c r="H497" s="44"/>
      <c r="I497" s="16"/>
      <c r="J497" s="44"/>
    </row>
    <row r="498" spans="1:10">
      <c r="A498" s="3"/>
      <c r="B498" s="40"/>
      <c r="C498" s="16"/>
      <c r="D498" s="44"/>
      <c r="E498" s="16"/>
      <c r="F498" s="44"/>
      <c r="G498" s="44"/>
      <c r="H498" s="44"/>
      <c r="I498" s="16"/>
      <c r="J498" s="44"/>
    </row>
    <row r="499" spans="1:10">
      <c r="A499" s="3"/>
      <c r="B499" s="40"/>
      <c r="C499" s="16"/>
      <c r="D499" s="44"/>
      <c r="E499" s="16"/>
      <c r="F499" s="44"/>
      <c r="G499" s="44"/>
      <c r="H499" s="44"/>
      <c r="I499" s="16"/>
      <c r="J499" s="44"/>
    </row>
    <row r="500" spans="1:10">
      <c r="A500" s="3"/>
      <c r="B500" s="40"/>
      <c r="C500" s="16"/>
      <c r="D500" s="44"/>
      <c r="E500" s="16"/>
      <c r="F500" s="44"/>
      <c r="G500" s="44"/>
      <c r="H500" s="44"/>
      <c r="I500" s="16"/>
      <c r="J500" s="44"/>
    </row>
    <row r="501" spans="1:10">
      <c r="A501" s="3"/>
      <c r="B501" s="40"/>
      <c r="C501" s="16"/>
      <c r="D501" s="44"/>
      <c r="E501" s="16"/>
      <c r="F501" s="44"/>
      <c r="G501" s="44"/>
      <c r="H501" s="44"/>
      <c r="I501" s="16"/>
      <c r="J501" s="44"/>
    </row>
    <row r="502" spans="1:10">
      <c r="A502" s="3"/>
      <c r="B502" s="40"/>
      <c r="C502" s="16"/>
      <c r="D502" s="44"/>
      <c r="E502" s="16"/>
      <c r="F502" s="44"/>
      <c r="G502" s="44"/>
      <c r="H502" s="44"/>
      <c r="I502" s="16"/>
      <c r="J502" s="44"/>
    </row>
    <row r="503" spans="1:10">
      <c r="A503" s="3"/>
      <c r="B503" s="40"/>
      <c r="C503" s="16"/>
      <c r="D503" s="44"/>
      <c r="E503" s="16"/>
      <c r="F503" s="44"/>
      <c r="G503" s="44"/>
      <c r="H503" s="44"/>
      <c r="I503" s="16"/>
      <c r="J503" s="44"/>
    </row>
    <row r="504" spans="1:10">
      <c r="A504" s="3"/>
      <c r="B504" s="40"/>
      <c r="C504" s="16"/>
      <c r="D504" s="44"/>
      <c r="E504" s="16"/>
      <c r="F504" s="44"/>
      <c r="G504" s="44"/>
      <c r="H504" s="44"/>
      <c r="I504" s="16"/>
      <c r="J504" s="44"/>
    </row>
    <row r="505" spans="1:10">
      <c r="A505" s="3"/>
      <c r="B505" s="40"/>
      <c r="C505" s="16"/>
      <c r="D505" s="44"/>
      <c r="E505" s="16"/>
      <c r="F505" s="44"/>
      <c r="G505" s="44"/>
      <c r="H505" s="44"/>
      <c r="I505" s="16"/>
      <c r="J505" s="44"/>
    </row>
    <row r="506" spans="1:10">
      <c r="A506" s="3"/>
      <c r="B506" s="40"/>
      <c r="C506" s="16"/>
      <c r="D506" s="44"/>
      <c r="E506" s="16"/>
      <c r="F506" s="44"/>
      <c r="G506" s="44"/>
      <c r="H506" s="44"/>
      <c r="I506" s="16"/>
      <c r="J506" s="44"/>
    </row>
    <row r="507" spans="1:10">
      <c r="A507" s="3"/>
      <c r="B507" s="40"/>
      <c r="C507" s="16"/>
      <c r="D507" s="44"/>
      <c r="E507" s="16"/>
      <c r="F507" s="44"/>
      <c r="G507" s="44"/>
      <c r="H507" s="44"/>
      <c r="I507" s="16"/>
      <c r="J507" s="44"/>
    </row>
    <row r="508" spans="1:10">
      <c r="A508" s="3"/>
      <c r="B508" s="40"/>
      <c r="C508" s="16"/>
      <c r="D508" s="44"/>
      <c r="E508" s="16"/>
      <c r="F508" s="44"/>
      <c r="G508" s="44"/>
      <c r="H508" s="44"/>
      <c r="I508" s="16"/>
      <c r="J508" s="44"/>
    </row>
    <row r="509" spans="1:10">
      <c r="A509" s="3"/>
      <c r="B509" s="40"/>
      <c r="C509" s="16"/>
      <c r="D509" s="44"/>
      <c r="E509" s="16"/>
      <c r="F509" s="44"/>
      <c r="G509" s="44"/>
      <c r="H509" s="44"/>
      <c r="I509" s="16"/>
      <c r="J509" s="44"/>
    </row>
    <row r="510" spans="1:10">
      <c r="A510" s="3"/>
      <c r="B510" s="40"/>
      <c r="C510" s="16"/>
      <c r="D510" s="44"/>
      <c r="E510" s="16"/>
      <c r="F510" s="44"/>
      <c r="G510" s="44"/>
      <c r="H510" s="44"/>
      <c r="I510" s="16"/>
      <c r="J510" s="44"/>
    </row>
    <row r="511" spans="1:10">
      <c r="A511" s="3"/>
      <c r="B511" s="40"/>
      <c r="C511" s="16"/>
      <c r="D511" s="44"/>
      <c r="E511" s="16"/>
      <c r="F511" s="44"/>
      <c r="G511" s="44"/>
      <c r="H511" s="44"/>
      <c r="I511" s="16"/>
      <c r="J511" s="44"/>
    </row>
    <row r="512" spans="1:10">
      <c r="A512" s="3"/>
      <c r="B512" s="40"/>
      <c r="C512" s="16"/>
      <c r="D512" s="44"/>
      <c r="E512" s="16"/>
      <c r="F512" s="44"/>
      <c r="G512" s="44"/>
      <c r="H512" s="44"/>
      <c r="I512" s="16"/>
      <c r="J512" s="44"/>
    </row>
    <row r="513" spans="1:10">
      <c r="A513" s="3"/>
      <c r="B513" s="40"/>
      <c r="C513" s="16"/>
      <c r="D513" s="44"/>
      <c r="E513" s="16"/>
      <c r="F513" s="44"/>
      <c r="G513" s="44"/>
      <c r="H513" s="44"/>
      <c r="I513" s="16"/>
      <c r="J513" s="44"/>
    </row>
    <row r="514" spans="1:10">
      <c r="A514" s="3"/>
      <c r="B514" s="40"/>
      <c r="C514" s="16"/>
      <c r="D514" s="44"/>
      <c r="E514" s="16"/>
      <c r="F514" s="44"/>
      <c r="G514" s="44"/>
      <c r="H514" s="44"/>
      <c r="I514" s="16"/>
      <c r="J514" s="44"/>
    </row>
    <row r="515" spans="1:10">
      <c r="A515" s="3"/>
      <c r="B515" s="40"/>
      <c r="C515" s="16"/>
      <c r="D515" s="44"/>
      <c r="E515" s="16"/>
      <c r="F515" s="44"/>
      <c r="G515" s="44"/>
      <c r="H515" s="44"/>
      <c r="I515" s="16"/>
      <c r="J515" s="44"/>
    </row>
    <row r="516" spans="1:10">
      <c r="A516" s="3"/>
      <c r="B516" s="40"/>
      <c r="C516" s="16"/>
      <c r="D516" s="44"/>
      <c r="E516" s="16"/>
      <c r="F516" s="44"/>
      <c r="G516" s="44"/>
      <c r="H516" s="44"/>
      <c r="I516" s="16"/>
      <c r="J516" s="44"/>
    </row>
    <row r="517" spans="1:10">
      <c r="A517" s="3"/>
      <c r="B517" s="40"/>
      <c r="C517" s="16"/>
      <c r="D517" s="44"/>
      <c r="E517" s="16"/>
      <c r="F517" s="44"/>
      <c r="G517" s="44"/>
      <c r="H517" s="44"/>
      <c r="I517" s="16"/>
      <c r="J517" s="44"/>
    </row>
    <row r="518" spans="1:10">
      <c r="A518" s="3"/>
      <c r="B518" s="40"/>
      <c r="C518" s="16"/>
      <c r="D518" s="44"/>
      <c r="E518" s="16"/>
      <c r="F518" s="44"/>
      <c r="G518" s="44"/>
      <c r="H518" s="44"/>
      <c r="I518" s="16"/>
      <c r="J518" s="44"/>
    </row>
    <row r="519" spans="1:10">
      <c r="A519" s="3"/>
      <c r="B519" s="40"/>
      <c r="C519" s="16"/>
      <c r="D519" s="44"/>
      <c r="E519" s="16"/>
      <c r="F519" s="44"/>
      <c r="G519" s="44"/>
      <c r="H519" s="44"/>
      <c r="I519" s="16"/>
      <c r="J519" s="44"/>
    </row>
    <row r="520" spans="1:10">
      <c r="A520" s="3"/>
      <c r="B520" s="40"/>
      <c r="C520" s="16"/>
      <c r="D520" s="44"/>
      <c r="E520" s="16"/>
      <c r="F520" s="44"/>
      <c r="G520" s="44"/>
      <c r="H520" s="44"/>
      <c r="I520" s="16"/>
      <c r="J520" s="44"/>
    </row>
    <row r="521" spans="1:10">
      <c r="A521" s="3"/>
      <c r="B521" s="40"/>
      <c r="C521" s="16"/>
      <c r="D521" s="44"/>
      <c r="E521" s="16"/>
      <c r="F521" s="44"/>
      <c r="G521" s="44"/>
      <c r="H521" s="44"/>
      <c r="I521" s="16"/>
      <c r="J521" s="44"/>
    </row>
    <row r="522" spans="1:10">
      <c r="A522" s="3"/>
      <c r="B522" s="40"/>
      <c r="C522" s="16"/>
      <c r="D522" s="44"/>
      <c r="E522" s="16"/>
      <c r="F522" s="44"/>
      <c r="G522" s="44"/>
      <c r="H522" s="44"/>
      <c r="I522" s="16"/>
      <c r="J522" s="44"/>
    </row>
    <row r="523" spans="1:10">
      <c r="A523" s="3"/>
      <c r="B523" s="40"/>
      <c r="C523" s="16"/>
      <c r="D523" s="44"/>
      <c r="E523" s="16"/>
      <c r="F523" s="44"/>
      <c r="G523" s="44"/>
      <c r="H523" s="44"/>
      <c r="I523" s="16"/>
      <c r="J523" s="44"/>
    </row>
    <row r="524" spans="1:10">
      <c r="A524" s="3"/>
      <c r="B524" s="40"/>
      <c r="C524" s="16"/>
      <c r="D524" s="44"/>
      <c r="E524" s="16"/>
      <c r="F524" s="44"/>
      <c r="G524" s="44"/>
      <c r="H524" s="44"/>
      <c r="I524" s="16"/>
      <c r="J524" s="44"/>
    </row>
    <row r="525" spans="1:10">
      <c r="A525" s="3"/>
      <c r="B525" s="40"/>
      <c r="C525" s="16"/>
      <c r="D525" s="44"/>
      <c r="E525" s="16"/>
      <c r="F525" s="44"/>
      <c r="G525" s="44"/>
      <c r="H525" s="44"/>
      <c r="I525" s="16"/>
      <c r="J525" s="44"/>
    </row>
    <row r="526" spans="1:10">
      <c r="A526" s="3"/>
      <c r="B526" s="40"/>
      <c r="C526" s="16"/>
      <c r="D526" s="44"/>
      <c r="E526" s="16"/>
      <c r="F526" s="44"/>
      <c r="G526" s="44"/>
      <c r="H526" s="44"/>
      <c r="I526" s="16"/>
      <c r="J526" s="44"/>
    </row>
    <row r="527" spans="1:10">
      <c r="A527" s="3"/>
      <c r="B527" s="40"/>
      <c r="C527" s="16"/>
      <c r="D527" s="44"/>
      <c r="E527" s="16"/>
      <c r="F527" s="44"/>
      <c r="G527" s="44"/>
      <c r="H527" s="44"/>
      <c r="I527" s="16"/>
      <c r="J527" s="44"/>
    </row>
    <row r="528" spans="1:10">
      <c r="A528" s="3"/>
      <c r="B528" s="40"/>
      <c r="C528" s="16"/>
      <c r="D528" s="44"/>
      <c r="E528" s="16"/>
      <c r="F528" s="44"/>
      <c r="G528" s="44"/>
      <c r="H528" s="44"/>
      <c r="I528" s="16"/>
      <c r="J528" s="44"/>
    </row>
    <row r="529" spans="1:10">
      <c r="A529" s="3"/>
      <c r="B529" s="40"/>
      <c r="C529" s="16"/>
      <c r="D529" s="44"/>
      <c r="E529" s="16"/>
      <c r="F529" s="44"/>
      <c r="G529" s="44"/>
      <c r="H529" s="44"/>
      <c r="I529" s="16"/>
      <c r="J529" s="44"/>
    </row>
    <row r="530" spans="1:10">
      <c r="A530" s="3"/>
      <c r="B530" s="40"/>
      <c r="C530" s="16"/>
      <c r="D530" s="44"/>
      <c r="E530" s="16"/>
      <c r="F530" s="44"/>
      <c r="G530" s="44"/>
      <c r="H530" s="44"/>
      <c r="I530" s="16"/>
      <c r="J530" s="44"/>
    </row>
    <row r="531" spans="1:10">
      <c r="A531" s="3"/>
      <c r="B531" s="40"/>
      <c r="C531" s="16"/>
      <c r="D531" s="44"/>
      <c r="E531" s="16"/>
      <c r="F531" s="44"/>
      <c r="G531" s="44"/>
      <c r="H531" s="44"/>
      <c r="I531" s="16"/>
      <c r="J531" s="44"/>
    </row>
    <row r="532" spans="1:10">
      <c r="A532" s="3"/>
      <c r="B532" s="40"/>
      <c r="C532" s="16"/>
      <c r="D532" s="44"/>
      <c r="E532" s="16"/>
      <c r="F532" s="44"/>
      <c r="G532" s="44"/>
      <c r="H532" s="44"/>
      <c r="I532" s="16"/>
      <c r="J532" s="44"/>
    </row>
    <row r="533" spans="1:10">
      <c r="A533" s="3"/>
      <c r="B533" s="40"/>
      <c r="C533" s="16"/>
      <c r="D533" s="44"/>
      <c r="E533" s="16"/>
      <c r="F533" s="44"/>
      <c r="G533" s="44"/>
      <c r="H533" s="44"/>
      <c r="I533" s="16"/>
      <c r="J533" s="44"/>
    </row>
    <row r="534" spans="1:10">
      <c r="A534" s="3"/>
      <c r="B534" s="40"/>
      <c r="C534" s="16"/>
      <c r="D534" s="44"/>
      <c r="E534" s="16"/>
      <c r="F534" s="44"/>
      <c r="G534" s="44"/>
      <c r="H534" s="44"/>
      <c r="I534" s="16"/>
      <c r="J534" s="44"/>
    </row>
    <row r="535" spans="1:10">
      <c r="A535" s="3"/>
      <c r="B535" s="40"/>
      <c r="C535" s="16"/>
      <c r="D535" s="44"/>
      <c r="E535" s="16"/>
      <c r="F535" s="44"/>
      <c r="G535" s="44"/>
      <c r="H535" s="44"/>
      <c r="I535" s="16"/>
      <c r="J535" s="44"/>
    </row>
    <row r="536" spans="1:10">
      <c r="A536" s="3"/>
      <c r="B536" s="40"/>
      <c r="C536" s="16"/>
      <c r="D536" s="44"/>
      <c r="E536" s="16"/>
      <c r="F536" s="44"/>
      <c r="G536" s="44"/>
      <c r="H536" s="44"/>
      <c r="I536" s="16"/>
      <c r="J536" s="44"/>
    </row>
    <row r="537" spans="1:10">
      <c r="A537" s="3"/>
      <c r="B537" s="40"/>
      <c r="C537" s="16"/>
      <c r="D537" s="44"/>
      <c r="E537" s="16"/>
      <c r="F537" s="44"/>
      <c r="G537" s="44"/>
      <c r="H537" s="44"/>
      <c r="I537" s="16"/>
      <c r="J537" s="44"/>
    </row>
    <row r="538" spans="1:10">
      <c r="A538" s="3"/>
      <c r="B538" s="40"/>
      <c r="C538" s="16"/>
      <c r="D538" s="44"/>
      <c r="E538" s="16"/>
      <c r="F538" s="44"/>
      <c r="G538" s="44"/>
      <c r="H538" s="44"/>
      <c r="I538" s="16"/>
      <c r="J538" s="44"/>
    </row>
    <row r="539" spans="1:10">
      <c r="A539" s="3"/>
      <c r="B539" s="40"/>
      <c r="C539" s="16"/>
      <c r="D539" s="44"/>
      <c r="E539" s="16"/>
      <c r="F539" s="44"/>
      <c r="G539" s="44"/>
      <c r="H539" s="44"/>
      <c r="I539" s="16"/>
      <c r="J539" s="44"/>
    </row>
    <row r="540" spans="1:10">
      <c r="A540" s="3"/>
      <c r="B540" s="40"/>
      <c r="C540" s="16"/>
      <c r="D540" s="44"/>
      <c r="E540" s="16"/>
      <c r="F540" s="44"/>
      <c r="G540" s="44"/>
      <c r="H540" s="44"/>
      <c r="I540" s="16"/>
      <c r="J540" s="44"/>
    </row>
    <row r="541" spans="1:10">
      <c r="A541" s="3"/>
      <c r="B541" s="40"/>
      <c r="C541" s="16"/>
      <c r="D541" s="44"/>
      <c r="E541" s="16"/>
      <c r="F541" s="44"/>
      <c r="G541" s="44"/>
      <c r="H541" s="44"/>
      <c r="I541" s="16"/>
      <c r="J541" s="44"/>
    </row>
    <row r="542" spans="1:10">
      <c r="A542" s="3"/>
      <c r="B542" s="40"/>
      <c r="C542" s="16"/>
      <c r="D542" s="44"/>
      <c r="E542" s="16"/>
      <c r="F542" s="44"/>
      <c r="G542" s="44"/>
      <c r="H542" s="44"/>
      <c r="I542" s="16"/>
      <c r="J542" s="44"/>
    </row>
    <row r="543" spans="1:10">
      <c r="A543" s="3"/>
      <c r="B543" s="40"/>
      <c r="C543" s="16"/>
      <c r="D543" s="44"/>
      <c r="E543" s="16"/>
      <c r="F543" s="44"/>
      <c r="G543" s="44"/>
      <c r="H543" s="44"/>
      <c r="I543" s="16"/>
      <c r="J543" s="44"/>
    </row>
    <row r="544" spans="1:10">
      <c r="A544" s="3"/>
      <c r="B544" s="40"/>
      <c r="C544" s="16"/>
      <c r="D544" s="44"/>
      <c r="E544" s="16"/>
      <c r="F544" s="44"/>
      <c r="G544" s="44"/>
      <c r="H544" s="44"/>
      <c r="I544" s="16"/>
      <c r="J544" s="44"/>
    </row>
    <row r="545" spans="1:10">
      <c r="A545" s="3"/>
      <c r="B545" s="40"/>
      <c r="C545" s="16"/>
      <c r="D545" s="44"/>
      <c r="E545" s="16"/>
      <c r="F545" s="44"/>
      <c r="G545" s="44"/>
      <c r="H545" s="44"/>
      <c r="I545" s="16"/>
      <c r="J545" s="44"/>
    </row>
    <row r="546" spans="1:10">
      <c r="A546" s="3"/>
      <c r="B546" s="40"/>
      <c r="C546" s="16"/>
      <c r="D546" s="44"/>
      <c r="E546" s="16"/>
      <c r="F546" s="44"/>
      <c r="G546" s="44"/>
      <c r="H546" s="44"/>
      <c r="I546" s="16"/>
      <c r="J546" s="44"/>
    </row>
    <row r="547" spans="1:10">
      <c r="A547" s="3"/>
      <c r="B547" s="40"/>
      <c r="C547" s="16"/>
      <c r="D547" s="44"/>
      <c r="E547" s="16"/>
      <c r="F547" s="44"/>
      <c r="G547" s="44"/>
      <c r="H547" s="44"/>
      <c r="I547" s="16"/>
      <c r="J547" s="44"/>
    </row>
    <row r="548" spans="1:10">
      <c r="A548" s="3"/>
      <c r="B548" s="40"/>
      <c r="C548" s="16"/>
      <c r="D548" s="44"/>
      <c r="E548" s="16"/>
      <c r="F548" s="44"/>
      <c r="G548" s="44"/>
      <c r="H548" s="44"/>
      <c r="I548" s="16"/>
      <c r="J548" s="44"/>
    </row>
    <row r="549" spans="1:10">
      <c r="A549" s="3"/>
      <c r="B549" s="40"/>
      <c r="C549" s="16"/>
      <c r="D549" s="44"/>
      <c r="E549" s="16"/>
      <c r="F549" s="44"/>
      <c r="G549" s="44"/>
      <c r="H549" s="44"/>
      <c r="I549" s="16"/>
      <c r="J549" s="44"/>
    </row>
    <row r="550" spans="1:10">
      <c r="A550" s="3"/>
      <c r="B550" s="40"/>
      <c r="C550" s="16"/>
      <c r="D550" s="44"/>
      <c r="E550" s="16"/>
      <c r="F550" s="44"/>
      <c r="G550" s="44"/>
      <c r="H550" s="44"/>
      <c r="I550" s="16"/>
      <c r="J550" s="44"/>
    </row>
    <row r="551" spans="1:10">
      <c r="A551" s="3"/>
      <c r="B551" s="40"/>
      <c r="C551" s="16"/>
      <c r="D551" s="44"/>
      <c r="E551" s="16"/>
      <c r="F551" s="44"/>
      <c r="G551" s="44"/>
      <c r="H551" s="44"/>
      <c r="I551" s="16"/>
      <c r="J551" s="44"/>
    </row>
    <row r="552" spans="1:10">
      <c r="A552" s="3"/>
      <c r="B552" s="40"/>
      <c r="C552" s="16"/>
      <c r="D552" s="44"/>
      <c r="E552" s="16"/>
      <c r="F552" s="44"/>
      <c r="G552" s="44"/>
      <c r="H552" s="44"/>
      <c r="I552" s="16"/>
      <c r="J552" s="44"/>
    </row>
    <row r="553" spans="1:10">
      <c r="A553" s="3"/>
      <c r="B553" s="40"/>
      <c r="C553" s="16"/>
      <c r="D553" s="44"/>
      <c r="E553" s="16"/>
      <c r="F553" s="44"/>
      <c r="G553" s="44"/>
      <c r="H553" s="44"/>
      <c r="I553" s="16"/>
      <c r="J553" s="44"/>
    </row>
    <row r="554" spans="1:10">
      <c r="A554" s="3"/>
      <c r="B554" s="40"/>
      <c r="C554" s="16"/>
      <c r="D554" s="44"/>
      <c r="E554" s="16"/>
      <c r="F554" s="44"/>
      <c r="G554" s="44"/>
      <c r="H554" s="44"/>
      <c r="I554" s="16"/>
      <c r="J554" s="44"/>
    </row>
    <row r="555" spans="1:10">
      <c r="A555" s="3"/>
      <c r="B555" s="40"/>
      <c r="C555" s="16"/>
      <c r="D555" s="44"/>
      <c r="E555" s="16"/>
      <c r="F555" s="44"/>
      <c r="G555" s="44"/>
      <c r="H555" s="44"/>
      <c r="I555" s="16"/>
      <c r="J555" s="44"/>
    </row>
    <row r="556" spans="1:10">
      <c r="A556" s="3"/>
      <c r="B556" s="40"/>
      <c r="C556" s="16"/>
      <c r="D556" s="44"/>
      <c r="E556" s="16"/>
      <c r="F556" s="44"/>
      <c r="G556" s="44"/>
      <c r="H556" s="44"/>
      <c r="I556" s="16"/>
      <c r="J556" s="44"/>
    </row>
    <row r="557" spans="1:10">
      <c r="A557" s="3"/>
      <c r="B557" s="40"/>
      <c r="C557" s="16"/>
      <c r="D557" s="44"/>
      <c r="E557" s="16"/>
      <c r="F557" s="44"/>
      <c r="G557" s="44"/>
      <c r="H557" s="44"/>
      <c r="I557" s="16"/>
      <c r="J557" s="44"/>
    </row>
    <row r="558" spans="1:10">
      <c r="A558" s="3"/>
      <c r="B558" s="40"/>
      <c r="C558" s="16"/>
      <c r="D558" s="44"/>
      <c r="E558" s="16"/>
      <c r="F558" s="44"/>
      <c r="G558" s="44"/>
      <c r="H558" s="44"/>
      <c r="I558" s="16"/>
      <c r="J558" s="44"/>
    </row>
    <row r="559" spans="1:10">
      <c r="A559" s="3"/>
      <c r="B559" s="40"/>
      <c r="C559" s="16"/>
      <c r="D559" s="44"/>
      <c r="E559" s="16"/>
      <c r="F559" s="44"/>
      <c r="G559" s="44"/>
      <c r="H559" s="44"/>
      <c r="I559" s="16"/>
      <c r="J559" s="44"/>
    </row>
    <row r="560" spans="1:10">
      <c r="A560" s="3"/>
      <c r="B560" s="40"/>
      <c r="C560" s="16"/>
      <c r="D560" s="44"/>
      <c r="E560" s="16"/>
      <c r="F560" s="44"/>
      <c r="G560" s="44"/>
      <c r="H560" s="44"/>
      <c r="I560" s="16"/>
      <c r="J560" s="44"/>
    </row>
    <row r="561" spans="1:10">
      <c r="A561" s="3"/>
      <c r="B561" s="40"/>
      <c r="C561" s="16"/>
      <c r="D561" s="44"/>
      <c r="E561" s="16"/>
      <c r="F561" s="44"/>
      <c r="G561" s="44"/>
      <c r="H561" s="44"/>
      <c r="I561" s="16"/>
      <c r="J561" s="44"/>
    </row>
    <row r="562" spans="1:10">
      <c r="A562" s="3"/>
      <c r="B562" s="40"/>
      <c r="C562" s="16"/>
      <c r="D562" s="44"/>
      <c r="E562" s="16"/>
      <c r="F562" s="44"/>
      <c r="G562" s="44"/>
      <c r="H562" s="44"/>
      <c r="I562" s="16"/>
      <c r="J562" s="44"/>
    </row>
    <row r="563" spans="1:10">
      <c r="A563" s="3"/>
      <c r="B563" s="40"/>
      <c r="C563" s="16"/>
      <c r="D563" s="44"/>
      <c r="E563" s="16"/>
      <c r="F563" s="44"/>
      <c r="G563" s="44"/>
      <c r="H563" s="44"/>
      <c r="I563" s="16"/>
      <c r="J563" s="44"/>
    </row>
    <row r="564" spans="1:10">
      <c r="A564" s="3"/>
      <c r="B564" s="40"/>
      <c r="C564" s="16"/>
      <c r="D564" s="44"/>
      <c r="E564" s="16"/>
      <c r="F564" s="44"/>
      <c r="G564" s="44"/>
      <c r="H564" s="44"/>
      <c r="I564" s="16"/>
      <c r="J564" s="44"/>
    </row>
    <row r="565" spans="1:10">
      <c r="A565" s="3"/>
      <c r="B565" s="40"/>
      <c r="C565" s="16"/>
      <c r="D565" s="44"/>
      <c r="E565" s="16"/>
      <c r="F565" s="44"/>
      <c r="G565" s="44"/>
      <c r="H565" s="44"/>
      <c r="I565" s="16"/>
      <c r="J565" s="44"/>
    </row>
    <row r="566" spans="1:10">
      <c r="A566" s="3"/>
      <c r="B566" s="40"/>
      <c r="C566" s="16"/>
      <c r="D566" s="44"/>
      <c r="E566" s="16"/>
      <c r="F566" s="44"/>
      <c r="G566" s="44"/>
      <c r="H566" s="44"/>
      <c r="I566" s="16"/>
      <c r="J566" s="44"/>
    </row>
    <row r="567" spans="1:10">
      <c r="A567" s="3"/>
      <c r="B567" s="40"/>
      <c r="C567" s="16"/>
      <c r="D567" s="44"/>
      <c r="E567" s="16"/>
      <c r="F567" s="44"/>
      <c r="G567" s="44"/>
      <c r="H567" s="44"/>
      <c r="I567" s="16"/>
      <c r="J567" s="44"/>
    </row>
    <row r="568" spans="1:10">
      <c r="A568" s="3"/>
      <c r="B568" s="40"/>
      <c r="C568" s="16"/>
      <c r="D568" s="44"/>
      <c r="E568" s="16"/>
      <c r="F568" s="44"/>
      <c r="G568" s="44"/>
      <c r="H568" s="44"/>
      <c r="I568" s="16"/>
      <c r="J568" s="44"/>
    </row>
    <row r="569" spans="1:10">
      <c r="A569" s="3"/>
      <c r="B569" s="40"/>
      <c r="C569" s="16"/>
      <c r="D569" s="44"/>
      <c r="E569" s="16"/>
      <c r="F569" s="44"/>
      <c r="G569" s="44"/>
      <c r="H569" s="44"/>
      <c r="I569" s="16"/>
      <c r="J569" s="44"/>
    </row>
    <row r="570" spans="1:10">
      <c r="A570" s="3"/>
      <c r="B570" s="40"/>
      <c r="C570" s="16"/>
      <c r="D570" s="44"/>
      <c r="E570" s="16"/>
      <c r="F570" s="44"/>
      <c r="G570" s="44"/>
      <c r="H570" s="44"/>
      <c r="I570" s="16"/>
      <c r="J570" s="44"/>
    </row>
    <row r="571" spans="1:10">
      <c r="A571" s="3"/>
      <c r="B571" s="40"/>
      <c r="C571" s="16"/>
      <c r="D571" s="44"/>
      <c r="E571" s="16"/>
      <c r="F571" s="44"/>
      <c r="G571" s="44"/>
      <c r="H571" s="44"/>
      <c r="I571" s="16"/>
      <c r="J571" s="44"/>
    </row>
    <row r="572" spans="1:10">
      <c r="A572" s="3"/>
      <c r="B572" s="40"/>
      <c r="C572" s="16"/>
      <c r="D572" s="44"/>
      <c r="E572" s="16"/>
      <c r="F572" s="44"/>
      <c r="G572" s="44"/>
      <c r="H572" s="44"/>
      <c r="I572" s="16"/>
      <c r="J572" s="44"/>
    </row>
    <row r="573" spans="1:10">
      <c r="A573" s="3"/>
      <c r="B573" s="40"/>
      <c r="C573" s="16"/>
      <c r="D573" s="44"/>
      <c r="E573" s="16"/>
      <c r="F573" s="44"/>
      <c r="G573" s="44"/>
      <c r="H573" s="44"/>
      <c r="I573" s="16"/>
      <c r="J573" s="44"/>
    </row>
    <row r="574" spans="1:10">
      <c r="A574" s="3"/>
      <c r="B574" s="40"/>
      <c r="C574" s="16"/>
      <c r="D574" s="44"/>
      <c r="E574" s="16"/>
      <c r="F574" s="44"/>
      <c r="G574" s="44"/>
      <c r="H574" s="44"/>
      <c r="I574" s="16"/>
      <c r="J574" s="44"/>
    </row>
    <row r="575" spans="1:10">
      <c r="A575" s="3"/>
      <c r="B575" s="40"/>
      <c r="C575" s="16"/>
      <c r="D575" s="44"/>
      <c r="E575" s="16"/>
      <c r="F575" s="44"/>
      <c r="G575" s="44"/>
      <c r="H575" s="44"/>
      <c r="I575" s="16"/>
      <c r="J575" s="44"/>
    </row>
    <row r="576" spans="1:10">
      <c r="A576" s="3"/>
      <c r="B576" s="40"/>
      <c r="C576" s="16"/>
      <c r="D576" s="44"/>
      <c r="E576" s="16"/>
      <c r="F576" s="44"/>
      <c r="G576" s="44"/>
      <c r="H576" s="44"/>
      <c r="I576" s="16"/>
      <c r="J576" s="44"/>
    </row>
    <row r="577" spans="1:10">
      <c r="A577" s="3"/>
      <c r="B577" s="40"/>
      <c r="C577" s="16"/>
      <c r="D577" s="44"/>
      <c r="E577" s="16"/>
      <c r="F577" s="44"/>
      <c r="G577" s="44"/>
      <c r="H577" s="44"/>
      <c r="I577" s="16"/>
      <c r="J577" s="44"/>
    </row>
    <row r="578" spans="1:10">
      <c r="A578" s="3"/>
      <c r="B578" s="40"/>
      <c r="C578" s="16"/>
      <c r="D578" s="44"/>
      <c r="E578" s="16"/>
      <c r="F578" s="44"/>
      <c r="G578" s="44"/>
      <c r="H578" s="44"/>
      <c r="I578" s="16"/>
      <c r="J578" s="44"/>
    </row>
    <row r="579" spans="1:10">
      <c r="A579" s="3"/>
      <c r="B579" s="40"/>
      <c r="C579" s="16"/>
      <c r="D579" s="44"/>
      <c r="E579" s="16"/>
      <c r="F579" s="44"/>
      <c r="G579" s="44"/>
      <c r="H579" s="44"/>
      <c r="I579" s="16"/>
      <c r="J579" s="44"/>
    </row>
    <row r="580" spans="1:10">
      <c r="A580" s="3"/>
      <c r="B580" s="40"/>
      <c r="C580" s="16"/>
      <c r="D580" s="44"/>
      <c r="E580" s="16"/>
      <c r="F580" s="44"/>
      <c r="G580" s="44"/>
      <c r="H580" s="44"/>
      <c r="I580" s="16"/>
      <c r="J580" s="44"/>
    </row>
    <row r="581" spans="1:10">
      <c r="A581" s="3"/>
      <c r="B581" s="40"/>
      <c r="C581" s="16"/>
      <c r="D581" s="44"/>
      <c r="E581" s="16"/>
      <c r="F581" s="44"/>
      <c r="G581" s="44"/>
      <c r="H581" s="44"/>
      <c r="I581" s="16"/>
      <c r="J581" s="44"/>
    </row>
    <row r="582" spans="1:10">
      <c r="A582" s="3"/>
      <c r="B582" s="40"/>
      <c r="C582" s="16"/>
      <c r="D582" s="44"/>
      <c r="E582" s="16"/>
      <c r="F582" s="44"/>
      <c r="G582" s="44"/>
      <c r="H582" s="44"/>
      <c r="I582" s="16"/>
      <c r="J582" s="44"/>
    </row>
    <row r="583" spans="1:10">
      <c r="A583" s="3"/>
      <c r="B583" s="40"/>
      <c r="C583" s="16"/>
      <c r="D583" s="44"/>
      <c r="E583" s="16"/>
      <c r="F583" s="44"/>
      <c r="G583" s="44"/>
      <c r="H583" s="44"/>
      <c r="I583" s="16"/>
      <c r="J583" s="44"/>
    </row>
    <row r="584" spans="1:10">
      <c r="A584" s="3"/>
      <c r="B584" s="40"/>
      <c r="C584" s="16"/>
      <c r="D584" s="44"/>
      <c r="E584" s="16"/>
      <c r="F584" s="44"/>
      <c r="G584" s="44"/>
      <c r="H584" s="44"/>
      <c r="I584" s="16"/>
      <c r="J584" s="44"/>
    </row>
    <row r="585" spans="1:10">
      <c r="A585" s="3"/>
      <c r="B585" s="40"/>
      <c r="C585" s="16"/>
      <c r="D585" s="44"/>
      <c r="E585" s="16"/>
      <c r="F585" s="44"/>
      <c r="G585" s="44"/>
      <c r="H585" s="44"/>
      <c r="I585" s="16"/>
      <c r="J585" s="44"/>
    </row>
    <row r="586" spans="1:10">
      <c r="A586" s="3"/>
      <c r="B586" s="40"/>
      <c r="C586" s="16"/>
      <c r="D586" s="44"/>
      <c r="E586" s="16"/>
      <c r="F586" s="44"/>
      <c r="G586" s="44"/>
      <c r="H586" s="44"/>
      <c r="I586" s="16"/>
      <c r="J586" s="44"/>
    </row>
    <row r="587" spans="1:10">
      <c r="A587" s="3"/>
      <c r="B587" s="40"/>
      <c r="C587" s="16"/>
      <c r="D587" s="44"/>
      <c r="E587" s="16"/>
      <c r="F587" s="44"/>
      <c r="G587" s="44"/>
      <c r="H587" s="44"/>
      <c r="I587" s="16"/>
      <c r="J587" s="44"/>
    </row>
    <row r="588" spans="1:10">
      <c r="A588" s="3"/>
      <c r="B588" s="40"/>
      <c r="C588" s="16"/>
      <c r="D588" s="44"/>
      <c r="E588" s="16"/>
      <c r="F588" s="44"/>
      <c r="G588" s="44"/>
      <c r="H588" s="44"/>
      <c r="I588" s="16"/>
      <c r="J588" s="44"/>
    </row>
    <row r="589" spans="1:10">
      <c r="A589" s="3"/>
      <c r="B589" s="40"/>
      <c r="C589" s="16"/>
      <c r="D589" s="44"/>
      <c r="E589" s="16"/>
      <c r="F589" s="44"/>
      <c r="G589" s="44"/>
      <c r="H589" s="44"/>
      <c r="I589" s="16"/>
      <c r="J589" s="44"/>
    </row>
    <row r="590" spans="1:10">
      <c r="A590" s="3"/>
      <c r="B590" s="40"/>
      <c r="C590" s="16"/>
      <c r="D590" s="44"/>
      <c r="E590" s="16"/>
      <c r="F590" s="44"/>
      <c r="G590" s="44"/>
      <c r="H590" s="44"/>
      <c r="I590" s="16"/>
      <c r="J590" s="44"/>
    </row>
    <row r="591" spans="1:10">
      <c r="A591" s="3"/>
      <c r="B591" s="40"/>
      <c r="C591" s="16"/>
      <c r="D591" s="44"/>
      <c r="E591" s="16"/>
      <c r="F591" s="44"/>
      <c r="G591" s="44"/>
      <c r="H591" s="44"/>
      <c r="I591" s="16"/>
      <c r="J591" s="44"/>
    </row>
    <row r="592" spans="1:10">
      <c r="A592" s="3"/>
      <c r="B592" s="40"/>
      <c r="C592" s="16"/>
      <c r="D592" s="44"/>
      <c r="E592" s="16"/>
      <c r="F592" s="44"/>
      <c r="G592" s="44"/>
      <c r="H592" s="44"/>
      <c r="I592" s="16"/>
      <c r="J592" s="44"/>
    </row>
    <row r="593" spans="1:10">
      <c r="A593" s="3"/>
      <c r="B593" s="40"/>
      <c r="C593" s="16"/>
      <c r="D593" s="44"/>
      <c r="E593" s="16"/>
      <c r="F593" s="44"/>
      <c r="G593" s="44"/>
      <c r="H593" s="44"/>
      <c r="I593" s="16"/>
      <c r="J593" s="44"/>
    </row>
    <row r="594" spans="1:10">
      <c r="A594" s="3"/>
      <c r="B594" s="40"/>
      <c r="C594" s="16"/>
      <c r="D594" s="44"/>
      <c r="E594" s="16"/>
      <c r="F594" s="44"/>
      <c r="G594" s="44"/>
      <c r="H594" s="44"/>
      <c r="I594" s="16"/>
      <c r="J594" s="44"/>
    </row>
    <row r="595" spans="1:10">
      <c r="A595" s="3"/>
      <c r="B595" s="40"/>
      <c r="C595" s="16"/>
      <c r="D595" s="44"/>
      <c r="E595" s="16"/>
      <c r="F595" s="44"/>
      <c r="G595" s="44"/>
      <c r="H595" s="44"/>
      <c r="I595" s="16"/>
      <c r="J595" s="44"/>
    </row>
    <row r="596" spans="1:10">
      <c r="A596" s="3"/>
      <c r="B596" s="40"/>
      <c r="C596" s="16"/>
      <c r="D596" s="44"/>
      <c r="E596" s="16"/>
      <c r="F596" s="44"/>
      <c r="G596" s="44"/>
      <c r="H596" s="44"/>
      <c r="I596" s="16"/>
      <c r="J596" s="44"/>
    </row>
    <row r="597" spans="1:10">
      <c r="A597" s="3"/>
      <c r="B597" s="40"/>
      <c r="C597" s="16"/>
      <c r="D597" s="44"/>
      <c r="E597" s="16"/>
      <c r="F597" s="44"/>
      <c r="G597" s="44"/>
      <c r="H597" s="44"/>
      <c r="I597" s="16"/>
      <c r="J597" s="44"/>
    </row>
    <row r="598" spans="1:10">
      <c r="A598" s="3"/>
      <c r="B598" s="40"/>
      <c r="C598" s="16"/>
      <c r="D598" s="44"/>
      <c r="E598" s="16"/>
      <c r="F598" s="44"/>
      <c r="G598" s="44"/>
      <c r="H598" s="44"/>
      <c r="I598" s="16"/>
      <c r="J598" s="44"/>
    </row>
    <row r="599" spans="1:10">
      <c r="A599" s="3"/>
      <c r="B599" s="40"/>
      <c r="C599" s="16"/>
      <c r="D599" s="44"/>
      <c r="E599" s="16"/>
      <c r="F599" s="44"/>
      <c r="G599" s="44"/>
      <c r="H599" s="44"/>
      <c r="I599" s="16"/>
      <c r="J599" s="44"/>
    </row>
    <row r="600" spans="1:10">
      <c r="A600" s="3"/>
      <c r="B600" s="40"/>
      <c r="C600" s="16"/>
      <c r="D600" s="44"/>
      <c r="E600" s="16"/>
      <c r="F600" s="44"/>
      <c r="G600" s="44"/>
      <c r="H600" s="44"/>
      <c r="I600" s="16"/>
      <c r="J600" s="44"/>
    </row>
    <row r="601" spans="1:10">
      <c r="A601" s="3"/>
      <c r="B601" s="40"/>
      <c r="C601" s="16"/>
      <c r="D601" s="44"/>
      <c r="E601" s="16"/>
      <c r="F601" s="44"/>
      <c r="G601" s="44"/>
      <c r="H601" s="44"/>
      <c r="I601" s="16"/>
      <c r="J601" s="44"/>
    </row>
    <row r="602" spans="1:10">
      <c r="A602" s="3"/>
      <c r="B602" s="40"/>
      <c r="C602" s="16"/>
      <c r="D602" s="44"/>
      <c r="E602" s="16"/>
      <c r="F602" s="44"/>
      <c r="G602" s="44"/>
      <c r="H602" s="44"/>
      <c r="I602" s="16"/>
      <c r="J602" s="44"/>
    </row>
    <row r="603" spans="1:10">
      <c r="A603" s="3"/>
      <c r="B603" s="40"/>
      <c r="C603" s="16"/>
      <c r="D603" s="44"/>
      <c r="E603" s="16"/>
      <c r="F603" s="44"/>
      <c r="G603" s="44"/>
      <c r="H603" s="44"/>
      <c r="I603" s="16"/>
      <c r="J603" s="44"/>
    </row>
    <row r="604" spans="1:10">
      <c r="A604" s="3"/>
      <c r="B604" s="40"/>
      <c r="C604" s="16"/>
      <c r="D604" s="44"/>
      <c r="E604" s="16"/>
      <c r="F604" s="44"/>
      <c r="G604" s="44"/>
      <c r="H604" s="44"/>
      <c r="I604" s="16"/>
      <c r="J604" s="44"/>
    </row>
    <row r="605" spans="1:10">
      <c r="A605" s="3"/>
      <c r="B605" s="40"/>
      <c r="C605" s="16"/>
      <c r="D605" s="44"/>
      <c r="E605" s="16"/>
      <c r="F605" s="44"/>
      <c r="G605" s="44"/>
      <c r="H605" s="44"/>
      <c r="I605" s="16"/>
      <c r="J605" s="44"/>
    </row>
    <row r="606" spans="1:10">
      <c r="A606" s="3"/>
      <c r="B606" s="40"/>
      <c r="C606" s="16"/>
      <c r="D606" s="44"/>
      <c r="E606" s="16"/>
      <c r="F606" s="44"/>
      <c r="G606" s="44"/>
      <c r="H606" s="44"/>
      <c r="I606" s="16"/>
      <c r="J606" s="44"/>
    </row>
    <row r="607" spans="1:10">
      <c r="A607" s="3"/>
      <c r="B607" s="40"/>
      <c r="C607" s="16"/>
      <c r="D607" s="44"/>
      <c r="E607" s="16"/>
      <c r="F607" s="44"/>
      <c r="G607" s="44"/>
      <c r="H607" s="44"/>
      <c r="I607" s="16"/>
      <c r="J607" s="44"/>
    </row>
    <row r="608" spans="1:10">
      <c r="A608" s="3"/>
      <c r="B608" s="40"/>
      <c r="C608" s="16"/>
      <c r="D608" s="44"/>
      <c r="E608" s="16"/>
      <c r="F608" s="44"/>
      <c r="G608" s="44"/>
      <c r="H608" s="44"/>
      <c r="I608" s="16"/>
      <c r="J608" s="44"/>
    </row>
    <row r="609" spans="1:10">
      <c r="A609" s="3"/>
      <c r="B609" s="40"/>
      <c r="C609" s="16"/>
      <c r="D609" s="44"/>
      <c r="E609" s="16"/>
      <c r="F609" s="44"/>
      <c r="G609" s="44"/>
      <c r="H609" s="44"/>
      <c r="I609" s="16"/>
      <c r="J609" s="44"/>
    </row>
    <row r="610" spans="1:10">
      <c r="A610" s="3"/>
      <c r="B610" s="40"/>
      <c r="C610" s="16"/>
      <c r="D610" s="44"/>
      <c r="E610" s="16"/>
      <c r="F610" s="44"/>
      <c r="G610" s="44"/>
      <c r="H610" s="44"/>
      <c r="I610" s="16"/>
      <c r="J610" s="44"/>
    </row>
    <row r="611" spans="1:10">
      <c r="A611" s="3"/>
      <c r="B611" s="40"/>
      <c r="C611" s="16"/>
      <c r="D611" s="44"/>
      <c r="E611" s="16"/>
      <c r="F611" s="44"/>
      <c r="G611" s="44"/>
      <c r="H611" s="44"/>
      <c r="I611" s="16"/>
      <c r="J611" s="44"/>
    </row>
    <row r="612" spans="1:10">
      <c r="A612" s="3"/>
      <c r="B612" s="40"/>
      <c r="C612" s="16"/>
      <c r="D612" s="44"/>
      <c r="E612" s="16"/>
      <c r="F612" s="44"/>
      <c r="G612" s="44"/>
      <c r="H612" s="44"/>
      <c r="I612" s="16"/>
      <c r="J612" s="44"/>
    </row>
    <row r="613" spans="1:10">
      <c r="A613" s="3"/>
      <c r="B613" s="40"/>
      <c r="C613" s="16"/>
      <c r="D613" s="44"/>
      <c r="E613" s="16"/>
      <c r="F613" s="44"/>
      <c r="G613" s="44"/>
      <c r="H613" s="44"/>
      <c r="I613" s="16"/>
      <c r="J613" s="44"/>
    </row>
    <row r="614" spans="1:10">
      <c r="A614" s="3"/>
      <c r="B614" s="40"/>
      <c r="C614" s="16"/>
      <c r="D614" s="44"/>
      <c r="E614" s="16"/>
      <c r="F614" s="44"/>
      <c r="G614" s="44"/>
      <c r="H614" s="44"/>
      <c r="I614" s="16"/>
      <c r="J614" s="44"/>
    </row>
    <row r="615" spans="1:10">
      <c r="A615" s="3"/>
      <c r="B615" s="40"/>
      <c r="C615" s="16"/>
      <c r="D615" s="44"/>
      <c r="E615" s="16"/>
      <c r="F615" s="44"/>
      <c r="G615" s="44"/>
      <c r="H615" s="44"/>
      <c r="I615" s="16"/>
      <c r="J615" s="44"/>
    </row>
    <row r="616" spans="1:10">
      <c r="A616" s="3"/>
      <c r="B616" s="40"/>
      <c r="C616" s="16"/>
      <c r="D616" s="44"/>
      <c r="E616" s="16"/>
      <c r="F616" s="44"/>
      <c r="G616" s="44"/>
      <c r="H616" s="44"/>
      <c r="I616" s="16"/>
      <c r="J616" s="44"/>
    </row>
    <row r="617" spans="1:10">
      <c r="A617" s="3"/>
      <c r="B617" s="40"/>
      <c r="C617" s="16"/>
      <c r="D617" s="44"/>
      <c r="E617" s="16"/>
      <c r="F617" s="44"/>
      <c r="G617" s="44"/>
      <c r="H617" s="44"/>
      <c r="I617" s="16"/>
      <c r="J617" s="44"/>
    </row>
    <row r="618" spans="1:10">
      <c r="A618" s="3"/>
      <c r="B618" s="40"/>
      <c r="C618" s="16"/>
      <c r="D618" s="44"/>
      <c r="E618" s="16"/>
      <c r="F618" s="44"/>
      <c r="G618" s="44"/>
      <c r="H618" s="44"/>
      <c r="I618" s="16"/>
      <c r="J618" s="44"/>
    </row>
    <row r="619" spans="1:10">
      <c r="A619" s="3"/>
      <c r="B619" s="40"/>
      <c r="C619" s="16"/>
      <c r="D619" s="44"/>
      <c r="E619" s="16"/>
      <c r="F619" s="44"/>
      <c r="G619" s="44"/>
      <c r="H619" s="44"/>
      <c r="I619" s="16"/>
      <c r="J619" s="44"/>
    </row>
    <row r="620" spans="1:10">
      <c r="A620" s="3"/>
      <c r="B620" s="40"/>
      <c r="C620" s="16"/>
      <c r="D620" s="44"/>
      <c r="E620" s="16"/>
      <c r="F620" s="44"/>
      <c r="G620" s="44"/>
      <c r="H620" s="44"/>
      <c r="I620" s="16"/>
      <c r="J620" s="44"/>
    </row>
    <row r="621" spans="1:10">
      <c r="A621" s="3"/>
      <c r="B621" s="40"/>
      <c r="C621" s="16"/>
      <c r="D621" s="44"/>
      <c r="E621" s="16"/>
      <c r="F621" s="44"/>
      <c r="G621" s="44"/>
      <c r="H621" s="44"/>
      <c r="I621" s="16"/>
      <c r="J621" s="44"/>
    </row>
    <row r="622" spans="1:10">
      <c r="A622" s="3"/>
      <c r="B622" s="40"/>
      <c r="C622" s="16"/>
      <c r="D622" s="44"/>
      <c r="E622" s="16"/>
      <c r="F622" s="44"/>
      <c r="G622" s="44"/>
      <c r="H622" s="44"/>
      <c r="I622" s="16"/>
      <c r="J622" s="44"/>
    </row>
    <row r="623" spans="1:10">
      <c r="A623" s="3"/>
      <c r="B623" s="40"/>
      <c r="C623" s="16"/>
      <c r="D623" s="44"/>
      <c r="E623" s="16"/>
      <c r="F623" s="44"/>
      <c r="G623" s="44"/>
      <c r="H623" s="44"/>
      <c r="I623" s="16"/>
      <c r="J623" s="44"/>
    </row>
    <row r="624" spans="1:10">
      <c r="A624" s="3"/>
      <c r="B624" s="40"/>
      <c r="C624" s="16"/>
      <c r="D624" s="44"/>
      <c r="E624" s="16"/>
      <c r="F624" s="44"/>
      <c r="G624" s="44"/>
      <c r="H624" s="44"/>
      <c r="I624" s="16"/>
      <c r="J624" s="44"/>
    </row>
    <row r="625" spans="1:10">
      <c r="A625" s="3"/>
      <c r="B625" s="40"/>
      <c r="C625" s="16"/>
      <c r="D625" s="44"/>
      <c r="E625" s="16"/>
      <c r="F625" s="44"/>
      <c r="G625" s="44"/>
      <c r="H625" s="44"/>
      <c r="I625" s="16"/>
      <c r="J625" s="44"/>
    </row>
    <row r="626" spans="1:10">
      <c r="A626" s="3"/>
      <c r="B626" s="40"/>
      <c r="C626" s="16"/>
      <c r="D626" s="44"/>
      <c r="E626" s="16"/>
      <c r="F626" s="44"/>
      <c r="G626" s="44"/>
      <c r="H626" s="44"/>
      <c r="I626" s="16"/>
      <c r="J626" s="44"/>
    </row>
    <row r="627" spans="1:10">
      <c r="A627" s="3"/>
      <c r="B627" s="40"/>
      <c r="C627" s="16"/>
      <c r="D627" s="44"/>
      <c r="E627" s="16"/>
      <c r="F627" s="44"/>
      <c r="G627" s="44"/>
      <c r="H627" s="44"/>
      <c r="I627" s="16"/>
      <c r="J627" s="44"/>
    </row>
    <row r="628" spans="1:10">
      <c r="A628" s="3"/>
      <c r="B628" s="40"/>
      <c r="C628" s="16"/>
      <c r="D628" s="44"/>
      <c r="E628" s="16"/>
      <c r="F628" s="44"/>
      <c r="G628" s="44"/>
      <c r="H628" s="44"/>
      <c r="I628" s="16"/>
      <c r="J628" s="44"/>
    </row>
    <row r="629" spans="1:10">
      <c r="A629" s="3"/>
      <c r="B629" s="40"/>
      <c r="C629" s="16"/>
      <c r="D629" s="44"/>
      <c r="E629" s="16"/>
      <c r="F629" s="44"/>
      <c r="G629" s="44"/>
      <c r="H629" s="44"/>
      <c r="I629" s="16"/>
      <c r="J629" s="44"/>
    </row>
    <row r="630" spans="1:10">
      <c r="A630" s="3"/>
      <c r="B630" s="40"/>
      <c r="C630" s="16"/>
      <c r="D630" s="44"/>
      <c r="E630" s="16"/>
      <c r="F630" s="44"/>
      <c r="G630" s="44"/>
      <c r="H630" s="44"/>
      <c r="I630" s="16"/>
      <c r="J630" s="44"/>
    </row>
    <row r="631" spans="1:10">
      <c r="A631" s="3"/>
      <c r="B631" s="40"/>
      <c r="C631" s="16"/>
      <c r="D631" s="44"/>
      <c r="E631" s="16"/>
      <c r="F631" s="44"/>
      <c r="G631" s="44"/>
      <c r="H631" s="44"/>
      <c r="I631" s="16"/>
      <c r="J631" s="44"/>
    </row>
    <row r="632" spans="1:10">
      <c r="A632" s="3"/>
      <c r="B632" s="40"/>
      <c r="C632" s="16"/>
      <c r="D632" s="44"/>
      <c r="E632" s="16"/>
      <c r="F632" s="44"/>
      <c r="G632" s="44"/>
      <c r="H632" s="44"/>
      <c r="I632" s="16"/>
      <c r="J632" s="44"/>
    </row>
    <row r="633" spans="1:10">
      <c r="A633" s="3"/>
      <c r="B633" s="40"/>
      <c r="C633" s="16"/>
      <c r="D633" s="44"/>
      <c r="E633" s="16"/>
      <c r="F633" s="44"/>
      <c r="G633" s="44"/>
      <c r="H633" s="44"/>
      <c r="I633" s="16"/>
      <c r="J633" s="44"/>
    </row>
    <row r="634" spans="1:10">
      <c r="A634" s="3"/>
      <c r="B634" s="40"/>
      <c r="C634" s="16"/>
      <c r="D634" s="44"/>
      <c r="E634" s="16"/>
      <c r="F634" s="44"/>
      <c r="G634" s="44"/>
      <c r="H634" s="44"/>
      <c r="I634" s="16"/>
      <c r="J634" s="44"/>
    </row>
    <row r="635" spans="1:10">
      <c r="A635" s="3"/>
      <c r="B635" s="40"/>
      <c r="C635" s="16"/>
      <c r="D635" s="44"/>
      <c r="E635" s="16"/>
      <c r="F635" s="44"/>
      <c r="G635" s="44"/>
      <c r="H635" s="44"/>
      <c r="I635" s="16"/>
      <c r="J635" s="44"/>
    </row>
    <row r="636" spans="1:10">
      <c r="A636" s="3"/>
      <c r="B636" s="40"/>
      <c r="C636" s="16"/>
      <c r="D636" s="44"/>
      <c r="E636" s="16"/>
      <c r="F636" s="44"/>
      <c r="G636" s="44"/>
      <c r="H636" s="44"/>
      <c r="I636" s="16"/>
      <c r="J636" s="44"/>
    </row>
    <row r="637" spans="1:10">
      <c r="A637" s="3"/>
      <c r="B637" s="40"/>
      <c r="C637" s="16"/>
      <c r="D637" s="44"/>
      <c r="E637" s="16"/>
      <c r="F637" s="44"/>
      <c r="G637" s="44"/>
      <c r="H637" s="44"/>
      <c r="I637" s="16"/>
      <c r="J637" s="44"/>
    </row>
    <row r="638" spans="1:10">
      <c r="A638" s="3"/>
      <c r="B638" s="40"/>
      <c r="C638" s="16"/>
      <c r="D638" s="44"/>
      <c r="E638" s="16"/>
      <c r="F638" s="44"/>
      <c r="G638" s="44"/>
      <c r="H638" s="44"/>
      <c r="I638" s="16"/>
      <c r="J638" s="44"/>
    </row>
    <row r="639" spans="1:10">
      <c r="A639" s="3"/>
      <c r="B639" s="40"/>
      <c r="C639" s="16"/>
      <c r="D639" s="44"/>
      <c r="E639" s="16"/>
      <c r="F639" s="44"/>
      <c r="G639" s="44"/>
      <c r="H639" s="44"/>
      <c r="I639" s="16"/>
      <c r="J639" s="44"/>
    </row>
    <row r="640" spans="1:10">
      <c r="A640" s="3"/>
      <c r="B640" s="40"/>
      <c r="C640" s="16"/>
      <c r="D640" s="44"/>
      <c r="E640" s="16"/>
      <c r="F640" s="44"/>
      <c r="G640" s="44"/>
      <c r="H640" s="44"/>
      <c r="I640" s="16"/>
      <c r="J640" s="44"/>
    </row>
    <row r="641" spans="1:10">
      <c r="A641" s="3"/>
      <c r="B641" s="40"/>
      <c r="C641" s="16"/>
      <c r="D641" s="44"/>
      <c r="E641" s="16"/>
      <c r="F641" s="44"/>
      <c r="G641" s="44"/>
      <c r="H641" s="44"/>
      <c r="I641" s="16"/>
      <c r="J641" s="44"/>
    </row>
    <row r="642" spans="1:10">
      <c r="A642" s="3"/>
      <c r="B642" s="40"/>
      <c r="C642" s="16"/>
      <c r="D642" s="44"/>
      <c r="E642" s="16"/>
      <c r="F642" s="44"/>
      <c r="G642" s="44"/>
      <c r="H642" s="44"/>
      <c r="I642" s="16"/>
      <c r="J642" s="44"/>
    </row>
    <row r="643" spans="1:10">
      <c r="A643" s="3"/>
      <c r="B643" s="40"/>
      <c r="C643" s="16"/>
      <c r="D643" s="44"/>
      <c r="E643" s="16"/>
      <c r="F643" s="44"/>
      <c r="G643" s="44"/>
      <c r="H643" s="44"/>
      <c r="I643" s="16"/>
      <c r="J643" s="44"/>
    </row>
    <row r="644" spans="1:10">
      <c r="A644" s="3"/>
      <c r="B644" s="40"/>
      <c r="C644" s="16"/>
      <c r="D644" s="44"/>
      <c r="E644" s="16"/>
      <c r="F644" s="44"/>
      <c r="G644" s="44"/>
      <c r="H644" s="44"/>
      <c r="I644" s="16"/>
      <c r="J644" s="44"/>
    </row>
    <row r="645" spans="1:10">
      <c r="A645" s="3"/>
      <c r="B645" s="40"/>
      <c r="C645" s="16"/>
      <c r="D645" s="44"/>
      <c r="E645" s="16"/>
      <c r="F645" s="44"/>
      <c r="G645" s="44"/>
      <c r="H645" s="44"/>
      <c r="I645" s="16"/>
      <c r="J645" s="44"/>
    </row>
    <row r="646" spans="1:10">
      <c r="A646" s="3"/>
      <c r="B646" s="40"/>
      <c r="C646" s="16"/>
      <c r="D646" s="44"/>
      <c r="E646" s="16"/>
      <c r="F646" s="44"/>
      <c r="G646" s="44"/>
      <c r="H646" s="44"/>
      <c r="I646" s="16"/>
      <c r="J646" s="44"/>
    </row>
    <row r="647" spans="1:10">
      <c r="A647" s="3"/>
      <c r="B647" s="40"/>
      <c r="C647" s="16"/>
      <c r="D647" s="44"/>
      <c r="E647" s="16"/>
      <c r="F647" s="44"/>
      <c r="G647" s="44"/>
      <c r="H647" s="44"/>
      <c r="I647" s="16"/>
      <c r="J647" s="44"/>
    </row>
    <row r="648" spans="1:10">
      <c r="A648" s="3"/>
      <c r="B648" s="40"/>
      <c r="C648" s="16"/>
      <c r="D648" s="44"/>
      <c r="E648" s="16"/>
      <c r="F648" s="44"/>
      <c r="G648" s="44"/>
      <c r="H648" s="44"/>
      <c r="I648" s="16"/>
      <c r="J648" s="44"/>
    </row>
    <row r="649" spans="1:10">
      <c r="A649" s="3"/>
      <c r="B649" s="40"/>
      <c r="C649" s="16"/>
      <c r="D649" s="44"/>
      <c r="E649" s="16"/>
      <c r="F649" s="44"/>
      <c r="G649" s="44"/>
      <c r="H649" s="44"/>
      <c r="I649" s="16"/>
      <c r="J649" s="44"/>
    </row>
    <row r="650" spans="1:10">
      <c r="A650" s="3"/>
      <c r="B650" s="40"/>
      <c r="C650" s="16"/>
      <c r="D650" s="44"/>
      <c r="E650" s="16"/>
      <c r="F650" s="44"/>
      <c r="G650" s="44"/>
      <c r="H650" s="44"/>
      <c r="I650" s="16"/>
      <c r="J650" s="44"/>
    </row>
    <row r="651" spans="1:10">
      <c r="A651" s="3"/>
      <c r="B651" s="40"/>
      <c r="C651" s="16"/>
      <c r="D651" s="44"/>
      <c r="E651" s="16"/>
      <c r="F651" s="44"/>
      <c r="G651" s="44"/>
      <c r="H651" s="44"/>
      <c r="I651" s="16"/>
      <c r="J651" s="44"/>
    </row>
    <row r="652" spans="1:10">
      <c r="A652" s="3"/>
      <c r="B652" s="40"/>
      <c r="C652" s="16"/>
      <c r="D652" s="44"/>
      <c r="E652" s="16"/>
      <c r="F652" s="44"/>
      <c r="G652" s="44"/>
      <c r="H652" s="44"/>
      <c r="I652" s="16"/>
      <c r="J652" s="44"/>
    </row>
    <row r="653" spans="1:10">
      <c r="A653" s="3"/>
      <c r="B653" s="40"/>
      <c r="C653" s="16"/>
      <c r="D653" s="44"/>
      <c r="E653" s="16"/>
      <c r="F653" s="44"/>
      <c r="G653" s="44"/>
      <c r="H653" s="44"/>
      <c r="I653" s="16"/>
      <c r="J653" s="44"/>
    </row>
    <row r="654" spans="1:10">
      <c r="A654" s="3"/>
      <c r="B654" s="40"/>
      <c r="C654" s="16"/>
      <c r="D654" s="44"/>
      <c r="E654" s="16"/>
      <c r="F654" s="44"/>
      <c r="G654" s="44"/>
      <c r="H654" s="44"/>
      <c r="I654" s="16"/>
      <c r="J654" s="44"/>
    </row>
    <row r="655" spans="1:10">
      <c r="A655" s="3"/>
      <c r="B655" s="40"/>
      <c r="C655" s="16"/>
      <c r="D655" s="44"/>
      <c r="E655" s="16"/>
      <c r="F655" s="44"/>
      <c r="G655" s="44"/>
      <c r="H655" s="44"/>
      <c r="I655" s="16"/>
      <c r="J655" s="44"/>
    </row>
    <row r="656" spans="1:10">
      <c r="A656" s="3"/>
      <c r="B656" s="40"/>
      <c r="C656" s="16"/>
      <c r="D656" s="44"/>
      <c r="E656" s="16"/>
      <c r="F656" s="44"/>
      <c r="G656" s="44"/>
      <c r="H656" s="44"/>
      <c r="I656" s="16"/>
      <c r="J656" s="44"/>
    </row>
    <row r="657" spans="1:10">
      <c r="A657" s="3"/>
      <c r="B657" s="40"/>
      <c r="C657" s="16"/>
      <c r="D657" s="44"/>
      <c r="E657" s="16"/>
      <c r="F657" s="44"/>
      <c r="G657" s="44"/>
      <c r="H657" s="44"/>
      <c r="I657" s="16"/>
      <c r="J657" s="44"/>
    </row>
    <row r="658" spans="1:10">
      <c r="A658" s="3"/>
      <c r="B658" s="40"/>
      <c r="C658" s="16"/>
      <c r="D658" s="44"/>
      <c r="E658" s="16"/>
      <c r="F658" s="44"/>
      <c r="G658" s="44"/>
      <c r="H658" s="44"/>
      <c r="I658" s="16"/>
      <c r="J658" s="44"/>
    </row>
    <row r="659" spans="1:10">
      <c r="A659" s="3"/>
      <c r="B659" s="40"/>
      <c r="C659" s="16"/>
      <c r="D659" s="44"/>
      <c r="E659" s="16"/>
      <c r="F659" s="44"/>
      <c r="G659" s="44"/>
      <c r="H659" s="44"/>
      <c r="I659" s="16"/>
      <c r="J659" s="44"/>
    </row>
    <row r="660" spans="1:10">
      <c r="A660" s="3"/>
      <c r="B660" s="40"/>
      <c r="C660" s="16"/>
      <c r="D660" s="44"/>
      <c r="E660" s="16"/>
      <c r="F660" s="44"/>
      <c r="G660" s="44"/>
      <c r="H660" s="44"/>
      <c r="I660" s="16"/>
      <c r="J660" s="44"/>
    </row>
    <row r="661" spans="1:10">
      <c r="A661" s="3"/>
      <c r="B661" s="40"/>
      <c r="C661" s="16"/>
      <c r="D661" s="44"/>
      <c r="E661" s="16"/>
      <c r="F661" s="44"/>
      <c r="G661" s="44"/>
      <c r="H661" s="44"/>
      <c r="I661" s="16"/>
      <c r="J661" s="44"/>
    </row>
    <row r="662" spans="1:10">
      <c r="A662" s="3"/>
      <c r="B662" s="40"/>
      <c r="C662" s="16"/>
      <c r="D662" s="44"/>
      <c r="E662" s="16"/>
      <c r="F662" s="44"/>
      <c r="G662" s="44"/>
      <c r="H662" s="44"/>
      <c r="I662" s="16"/>
      <c r="J662" s="44"/>
    </row>
    <row r="663" spans="1:10">
      <c r="A663" s="3"/>
      <c r="B663" s="40"/>
      <c r="C663" s="16"/>
      <c r="D663" s="44"/>
      <c r="E663" s="16"/>
      <c r="F663" s="44"/>
      <c r="G663" s="44"/>
      <c r="H663" s="44"/>
      <c r="I663" s="16"/>
      <c r="J663" s="44"/>
    </row>
    <row r="664" spans="1:10">
      <c r="A664" s="3"/>
      <c r="B664" s="40"/>
      <c r="C664" s="16"/>
      <c r="D664" s="44"/>
      <c r="E664" s="16"/>
      <c r="F664" s="44"/>
      <c r="G664" s="44"/>
      <c r="H664" s="44"/>
      <c r="I664" s="16"/>
      <c r="J664" s="44"/>
    </row>
    <row r="665" spans="1:10">
      <c r="A665" s="3"/>
      <c r="B665" s="40"/>
      <c r="C665" s="16"/>
      <c r="D665" s="44"/>
      <c r="E665" s="16"/>
      <c r="F665" s="44"/>
      <c r="G665" s="44"/>
      <c r="H665" s="44"/>
      <c r="I665" s="16"/>
      <c r="J665" s="44"/>
    </row>
    <row r="666" spans="1:10">
      <c r="A666" s="3"/>
      <c r="B666" s="40"/>
      <c r="C666" s="16"/>
      <c r="D666" s="44"/>
      <c r="E666" s="16"/>
      <c r="F666" s="44"/>
      <c r="G666" s="44"/>
      <c r="H666" s="44"/>
      <c r="I666" s="16"/>
      <c r="J666" s="44"/>
    </row>
    <row r="667" spans="1:10">
      <c r="A667" s="3"/>
      <c r="B667" s="40"/>
      <c r="C667" s="16"/>
      <c r="D667" s="44"/>
      <c r="E667" s="16"/>
      <c r="F667" s="44"/>
      <c r="G667" s="44"/>
      <c r="H667" s="44"/>
      <c r="I667" s="16"/>
      <c r="J667" s="44"/>
    </row>
    <row r="668" spans="1:10">
      <c r="A668" s="3"/>
      <c r="B668" s="40"/>
      <c r="C668" s="16"/>
      <c r="D668" s="44"/>
      <c r="E668" s="16"/>
      <c r="F668" s="44"/>
      <c r="G668" s="44"/>
      <c r="H668" s="44"/>
      <c r="I668" s="16"/>
      <c r="J668" s="44"/>
    </row>
    <row r="669" spans="1:10">
      <c r="A669" s="3"/>
      <c r="B669" s="40"/>
      <c r="C669" s="16"/>
      <c r="D669" s="44"/>
      <c r="E669" s="16"/>
      <c r="F669" s="44"/>
      <c r="G669" s="44"/>
      <c r="H669" s="44"/>
      <c r="I669" s="16"/>
      <c r="J669" s="44"/>
    </row>
    <row r="670" spans="1:10">
      <c r="A670" s="3"/>
      <c r="B670" s="40"/>
      <c r="C670" s="16"/>
      <c r="D670" s="44"/>
      <c r="E670" s="16"/>
      <c r="F670" s="44"/>
      <c r="G670" s="44"/>
      <c r="H670" s="44"/>
      <c r="I670" s="16"/>
      <c r="J670" s="44"/>
    </row>
    <row r="671" spans="1:10">
      <c r="A671" s="3"/>
      <c r="B671" s="40"/>
      <c r="C671" s="16"/>
      <c r="D671" s="44"/>
      <c r="E671" s="16"/>
      <c r="F671" s="44"/>
      <c r="G671" s="44"/>
      <c r="H671" s="44"/>
      <c r="I671" s="16"/>
      <c r="J671" s="44"/>
    </row>
    <row r="672" spans="1:10">
      <c r="A672" s="3"/>
      <c r="B672" s="40"/>
      <c r="C672" s="16"/>
      <c r="D672" s="44"/>
      <c r="E672" s="16"/>
      <c r="F672" s="44"/>
      <c r="G672" s="44"/>
      <c r="H672" s="44"/>
      <c r="I672" s="16"/>
      <c r="J672" s="44"/>
    </row>
    <row r="673" spans="1:10">
      <c r="A673" s="3"/>
      <c r="B673" s="40"/>
      <c r="C673" s="16"/>
      <c r="D673" s="44"/>
      <c r="E673" s="16"/>
      <c r="F673" s="44"/>
      <c r="G673" s="44"/>
      <c r="H673" s="44"/>
      <c r="I673" s="16"/>
      <c r="J673" s="44"/>
    </row>
    <row r="674" spans="1:10">
      <c r="A674" s="3"/>
      <c r="B674" s="40"/>
      <c r="C674" s="16"/>
      <c r="D674" s="44"/>
      <c r="E674" s="16"/>
      <c r="F674" s="44"/>
      <c r="G674" s="44"/>
      <c r="H674" s="44"/>
      <c r="I674" s="16"/>
      <c r="J674" s="44"/>
    </row>
    <row r="675" spans="1:10">
      <c r="A675" s="3"/>
      <c r="B675" s="40"/>
      <c r="C675" s="16"/>
      <c r="D675" s="44"/>
      <c r="E675" s="16"/>
      <c r="F675" s="44"/>
      <c r="G675" s="44"/>
      <c r="H675" s="44"/>
      <c r="I675" s="16"/>
      <c r="J675" s="44"/>
    </row>
    <row r="676" spans="1:10">
      <c r="A676" s="3"/>
      <c r="B676" s="40"/>
      <c r="C676" s="16"/>
      <c r="D676" s="44"/>
      <c r="E676" s="16"/>
      <c r="F676" s="44"/>
      <c r="G676" s="44"/>
      <c r="H676" s="44"/>
      <c r="I676" s="16"/>
      <c r="J676" s="44"/>
    </row>
    <row r="677" spans="1:10">
      <c r="A677" s="3"/>
      <c r="B677" s="40"/>
      <c r="C677" s="16"/>
      <c r="D677" s="44"/>
      <c r="E677" s="16"/>
      <c r="F677" s="44"/>
      <c r="G677" s="44"/>
      <c r="H677" s="44"/>
      <c r="I677" s="16"/>
      <c r="J677" s="44"/>
    </row>
    <row r="678" spans="1:10">
      <c r="A678" s="3"/>
      <c r="B678" s="40"/>
      <c r="C678" s="16"/>
      <c r="D678" s="44"/>
      <c r="E678" s="16"/>
      <c r="F678" s="44"/>
      <c r="G678" s="44"/>
      <c r="H678" s="44"/>
      <c r="I678" s="16"/>
      <c r="J678" s="44"/>
    </row>
    <row r="679" spans="1:10">
      <c r="A679" s="3"/>
      <c r="B679" s="40"/>
      <c r="C679" s="16"/>
      <c r="D679" s="44"/>
      <c r="E679" s="16"/>
      <c r="F679" s="44"/>
      <c r="G679" s="44"/>
      <c r="H679" s="44"/>
      <c r="I679" s="16"/>
      <c r="J679" s="44"/>
    </row>
    <row r="680" spans="1:10">
      <c r="A680" s="3"/>
      <c r="B680" s="40"/>
      <c r="C680" s="16"/>
      <c r="D680" s="44"/>
      <c r="E680" s="16"/>
      <c r="F680" s="44"/>
      <c r="G680" s="44"/>
      <c r="H680" s="44"/>
      <c r="I680" s="16"/>
      <c r="J680" s="44"/>
    </row>
    <row r="681" spans="1:10">
      <c r="A681" s="3"/>
      <c r="B681" s="40"/>
      <c r="C681" s="16"/>
      <c r="D681" s="44"/>
      <c r="E681" s="16"/>
      <c r="F681" s="44"/>
      <c r="G681" s="44"/>
      <c r="H681" s="44"/>
      <c r="I681" s="16"/>
      <c r="J681" s="44"/>
    </row>
    <row r="682" spans="1:10">
      <c r="A682" s="3"/>
      <c r="B682" s="40"/>
      <c r="C682" s="16"/>
      <c r="D682" s="44"/>
      <c r="E682" s="16"/>
      <c r="F682" s="44"/>
      <c r="G682" s="44"/>
      <c r="H682" s="44"/>
      <c r="I682" s="16"/>
      <c r="J682" s="44"/>
    </row>
    <row r="683" spans="1:10">
      <c r="A683" s="3"/>
      <c r="B683" s="40"/>
      <c r="C683" s="16"/>
      <c r="D683" s="44"/>
      <c r="E683" s="16"/>
      <c r="F683" s="44"/>
      <c r="G683" s="44"/>
      <c r="H683" s="44"/>
      <c r="I683" s="16"/>
      <c r="J683" s="44"/>
    </row>
    <row r="684" spans="1:10">
      <c r="A684" s="3"/>
      <c r="B684" s="40"/>
      <c r="C684" s="16"/>
      <c r="D684" s="44"/>
      <c r="E684" s="16"/>
      <c r="F684" s="44"/>
      <c r="G684" s="44"/>
      <c r="H684" s="44"/>
      <c r="I684" s="16"/>
      <c r="J684" s="44"/>
    </row>
    <row r="685" spans="1:10">
      <c r="A685" s="3"/>
      <c r="B685" s="40"/>
      <c r="C685" s="16"/>
      <c r="D685" s="44"/>
      <c r="E685" s="16"/>
      <c r="F685" s="44"/>
      <c r="G685" s="44"/>
      <c r="H685" s="44"/>
      <c r="I685" s="16"/>
      <c r="J685" s="44"/>
    </row>
    <row r="686" spans="1:10">
      <c r="A686" s="3"/>
      <c r="B686" s="40"/>
      <c r="C686" s="16"/>
      <c r="D686" s="44"/>
      <c r="E686" s="16"/>
      <c r="F686" s="44"/>
      <c r="G686" s="44"/>
      <c r="H686" s="44"/>
      <c r="I686" s="16"/>
      <c r="J686" s="44"/>
    </row>
    <row r="687" spans="1:10">
      <c r="A687" s="3"/>
      <c r="B687" s="40"/>
      <c r="C687" s="16"/>
      <c r="D687" s="44"/>
      <c r="E687" s="16"/>
      <c r="F687" s="44"/>
      <c r="G687" s="44"/>
      <c r="H687" s="44"/>
      <c r="I687" s="16"/>
      <c r="J687" s="44"/>
    </row>
    <row r="688" spans="1:10">
      <c r="A688" s="3"/>
      <c r="B688" s="40"/>
      <c r="C688" s="16"/>
      <c r="D688" s="44"/>
      <c r="E688" s="16"/>
      <c r="F688" s="44"/>
      <c r="G688" s="44"/>
      <c r="H688" s="44"/>
      <c r="I688" s="16"/>
      <c r="J688" s="44"/>
    </row>
    <row r="689" spans="1:10">
      <c r="A689" s="3"/>
      <c r="B689" s="40"/>
      <c r="C689" s="16"/>
      <c r="D689" s="44"/>
      <c r="E689" s="16"/>
      <c r="F689" s="44"/>
      <c r="G689" s="44"/>
      <c r="H689" s="44"/>
      <c r="I689" s="16"/>
      <c r="J689" s="44"/>
    </row>
    <row r="690" spans="1:10">
      <c r="A690" s="3"/>
      <c r="B690" s="40"/>
      <c r="C690" s="16"/>
      <c r="D690" s="44"/>
      <c r="E690" s="16"/>
      <c r="F690" s="44"/>
      <c r="G690" s="44"/>
      <c r="H690" s="44"/>
      <c r="I690" s="16"/>
      <c r="J690" s="44"/>
    </row>
    <row r="691" spans="1:10">
      <c r="A691" s="3"/>
      <c r="B691" s="40"/>
      <c r="C691" s="16"/>
      <c r="D691" s="44"/>
      <c r="E691" s="16"/>
      <c r="F691" s="44"/>
      <c r="G691" s="44"/>
      <c r="H691" s="44"/>
      <c r="I691" s="16"/>
      <c r="J691" s="44"/>
    </row>
    <row r="692" spans="1:10">
      <c r="A692" s="3"/>
      <c r="B692" s="40"/>
      <c r="C692" s="16"/>
      <c r="D692" s="44"/>
      <c r="E692" s="16"/>
      <c r="F692" s="44"/>
      <c r="G692" s="44"/>
      <c r="H692" s="44"/>
      <c r="I692" s="16"/>
      <c r="J692" s="44"/>
    </row>
    <row r="693" spans="1:10">
      <c r="A693" s="3"/>
      <c r="B693" s="40"/>
      <c r="C693" s="16"/>
      <c r="D693" s="44"/>
      <c r="E693" s="16"/>
      <c r="F693" s="44"/>
      <c r="G693" s="44"/>
      <c r="H693" s="44"/>
      <c r="I693" s="16"/>
      <c r="J693" s="44"/>
    </row>
    <row r="694" spans="1:10">
      <c r="A694" s="3"/>
      <c r="B694" s="40"/>
      <c r="C694" s="16"/>
      <c r="D694" s="44"/>
      <c r="E694" s="16"/>
      <c r="F694" s="44"/>
      <c r="G694" s="44"/>
      <c r="H694" s="44"/>
      <c r="I694" s="16"/>
      <c r="J694" s="44"/>
    </row>
    <row r="695" spans="1:10">
      <c r="A695" s="3"/>
      <c r="B695" s="40"/>
      <c r="C695" s="16"/>
      <c r="D695" s="44"/>
      <c r="E695" s="16"/>
      <c r="F695" s="44"/>
      <c r="G695" s="44"/>
      <c r="H695" s="44"/>
      <c r="I695" s="16"/>
      <c r="J695" s="44"/>
    </row>
    <row r="696" spans="1:10">
      <c r="A696" s="3"/>
      <c r="B696" s="40"/>
      <c r="C696" s="16"/>
      <c r="D696" s="44"/>
      <c r="E696" s="16"/>
      <c r="F696" s="44"/>
      <c r="G696" s="44"/>
      <c r="H696" s="44"/>
      <c r="I696" s="16"/>
      <c r="J696" s="44"/>
    </row>
    <row r="697" spans="1:10">
      <c r="A697" s="3"/>
      <c r="B697" s="40"/>
      <c r="C697" s="16"/>
      <c r="D697" s="44"/>
      <c r="E697" s="16"/>
      <c r="F697" s="44"/>
      <c r="G697" s="44"/>
      <c r="H697" s="44"/>
      <c r="I697" s="16"/>
      <c r="J697" s="44"/>
    </row>
    <row r="698" spans="1:10">
      <c r="A698" s="3"/>
      <c r="B698" s="40"/>
      <c r="C698" s="16"/>
      <c r="D698" s="44"/>
      <c r="E698" s="16"/>
      <c r="F698" s="44"/>
      <c r="G698" s="44"/>
      <c r="H698" s="44"/>
      <c r="I698" s="16"/>
      <c r="J698" s="44"/>
    </row>
    <row r="699" spans="1:10">
      <c r="A699" s="3"/>
      <c r="B699" s="40"/>
      <c r="C699" s="16"/>
      <c r="D699" s="44"/>
      <c r="E699" s="16"/>
      <c r="F699" s="44"/>
      <c r="G699" s="44"/>
      <c r="H699" s="44"/>
      <c r="I699" s="16"/>
      <c r="J699" s="44"/>
    </row>
    <row r="700" spans="1:10">
      <c r="A700" s="3"/>
      <c r="B700" s="40"/>
      <c r="C700" s="16"/>
      <c r="D700" s="44"/>
      <c r="E700" s="16"/>
      <c r="F700" s="44"/>
      <c r="G700" s="44"/>
      <c r="H700" s="44"/>
      <c r="I700" s="16"/>
      <c r="J700" s="44"/>
    </row>
    <row r="701" spans="1:10">
      <c r="A701" s="3"/>
      <c r="B701" s="40"/>
      <c r="C701" s="16"/>
      <c r="D701" s="44"/>
      <c r="E701" s="16"/>
      <c r="F701" s="44"/>
      <c r="G701" s="44"/>
      <c r="H701" s="44"/>
      <c r="I701" s="16"/>
      <c r="J701" s="44"/>
    </row>
    <row r="702" spans="1:10">
      <c r="A702" s="3"/>
      <c r="B702" s="40"/>
      <c r="C702" s="16"/>
      <c r="D702" s="44"/>
      <c r="E702" s="16"/>
      <c r="F702" s="44"/>
      <c r="G702" s="44"/>
      <c r="H702" s="44"/>
      <c r="I702" s="16"/>
      <c r="J702" s="44"/>
    </row>
    <row r="703" spans="1:10">
      <c r="A703" s="3"/>
      <c r="B703" s="40"/>
      <c r="C703" s="16"/>
      <c r="D703" s="44"/>
      <c r="E703" s="16"/>
      <c r="F703" s="44"/>
      <c r="G703" s="44"/>
      <c r="H703" s="44"/>
      <c r="I703" s="16"/>
      <c r="J703" s="44"/>
    </row>
    <row r="704" spans="1:10">
      <c r="A704" s="3"/>
      <c r="B704" s="40"/>
      <c r="C704" s="16"/>
      <c r="D704" s="44"/>
      <c r="E704" s="16"/>
      <c r="F704" s="44"/>
      <c r="G704" s="44"/>
      <c r="H704" s="44"/>
      <c r="I704" s="16"/>
      <c r="J704" s="44"/>
    </row>
    <row r="705" spans="1:10">
      <c r="A705" s="3"/>
      <c r="B705" s="40"/>
      <c r="C705" s="16"/>
      <c r="D705" s="44"/>
      <c r="E705" s="16"/>
      <c r="F705" s="44"/>
      <c r="G705" s="44"/>
      <c r="H705" s="44"/>
      <c r="I705" s="16"/>
      <c r="J705" s="44"/>
    </row>
    <row r="706" spans="1:10">
      <c r="A706" s="3"/>
      <c r="B706" s="40"/>
      <c r="C706" s="16"/>
      <c r="D706" s="44"/>
      <c r="E706" s="16"/>
      <c r="F706" s="44"/>
      <c r="G706" s="44"/>
      <c r="H706" s="44"/>
      <c r="I706" s="16"/>
      <c r="J706" s="44"/>
    </row>
    <row r="707" spans="1:10">
      <c r="A707" s="3"/>
      <c r="B707" s="40"/>
      <c r="C707" s="16"/>
      <c r="D707" s="44"/>
      <c r="E707" s="16"/>
      <c r="F707" s="44"/>
      <c r="G707" s="44"/>
      <c r="H707" s="44"/>
      <c r="I707" s="16"/>
      <c r="J707" s="44"/>
    </row>
    <row r="708" spans="1:10">
      <c r="A708" s="3"/>
      <c r="B708" s="40"/>
      <c r="C708" s="16"/>
      <c r="D708" s="44"/>
      <c r="E708" s="16"/>
      <c r="F708" s="44"/>
      <c r="G708" s="44"/>
      <c r="H708" s="44"/>
      <c r="I708" s="16"/>
      <c r="J708" s="44"/>
    </row>
    <row r="709" spans="1:10">
      <c r="A709" s="3"/>
      <c r="B709" s="40"/>
      <c r="C709" s="16"/>
      <c r="D709" s="44"/>
      <c r="E709" s="16"/>
      <c r="F709" s="44"/>
      <c r="G709" s="44"/>
      <c r="H709" s="44"/>
      <c r="I709" s="16"/>
      <c r="J709" s="44"/>
    </row>
    <row r="710" spans="1:10">
      <c r="A710" s="3"/>
      <c r="B710" s="40"/>
      <c r="C710" s="16"/>
      <c r="D710" s="44"/>
      <c r="E710" s="16"/>
      <c r="F710" s="44"/>
      <c r="G710" s="44"/>
      <c r="H710" s="44"/>
      <c r="I710" s="16"/>
      <c r="J710" s="44"/>
    </row>
    <row r="711" spans="1:10">
      <c r="A711" s="3"/>
      <c r="B711" s="40"/>
      <c r="C711" s="16"/>
      <c r="D711" s="44"/>
      <c r="E711" s="16"/>
      <c r="F711" s="44"/>
      <c r="G711" s="44"/>
      <c r="H711" s="44"/>
      <c r="I711" s="16"/>
      <c r="J711" s="44"/>
    </row>
    <row r="712" spans="1:10">
      <c r="A712" s="3"/>
      <c r="B712" s="40"/>
      <c r="C712" s="16"/>
      <c r="D712" s="44"/>
      <c r="E712" s="16"/>
      <c r="F712" s="44"/>
      <c r="G712" s="44"/>
      <c r="H712" s="44"/>
      <c r="I712" s="16"/>
      <c r="J712" s="44"/>
    </row>
    <row r="713" spans="1:10">
      <c r="A713" s="3"/>
      <c r="B713" s="40"/>
      <c r="C713" s="16"/>
      <c r="D713" s="44"/>
      <c r="E713" s="16"/>
      <c r="F713" s="44"/>
      <c r="G713" s="44"/>
      <c r="H713" s="44"/>
      <c r="I713" s="16"/>
      <c r="J713" s="44"/>
    </row>
    <row r="714" spans="1:10">
      <c r="A714" s="3"/>
      <c r="B714" s="40"/>
      <c r="C714" s="16"/>
      <c r="D714" s="44"/>
      <c r="E714" s="16"/>
      <c r="F714" s="44"/>
      <c r="G714" s="44"/>
      <c r="H714" s="44"/>
      <c r="I714" s="16"/>
      <c r="J714" s="44"/>
    </row>
    <row r="715" spans="1:10">
      <c r="A715" s="3"/>
      <c r="B715" s="40"/>
      <c r="C715" s="16"/>
      <c r="D715" s="44"/>
      <c r="E715" s="16"/>
      <c r="F715" s="44"/>
      <c r="G715" s="44"/>
      <c r="H715" s="44"/>
      <c r="I715" s="16"/>
      <c r="J715" s="44"/>
    </row>
    <row r="716" spans="1:10">
      <c r="A716" s="3"/>
      <c r="B716" s="40"/>
      <c r="C716" s="16"/>
      <c r="D716" s="44"/>
      <c r="E716" s="16"/>
      <c r="F716" s="44"/>
      <c r="G716" s="44"/>
      <c r="H716" s="44"/>
      <c r="I716" s="16"/>
      <c r="J716" s="44"/>
    </row>
    <row r="717" spans="1:10">
      <c r="A717" s="3"/>
      <c r="B717" s="40"/>
      <c r="C717" s="16"/>
      <c r="D717" s="44"/>
      <c r="E717" s="16"/>
      <c r="F717" s="44"/>
      <c r="G717" s="44"/>
      <c r="H717" s="44"/>
      <c r="I717" s="16"/>
      <c r="J717" s="44"/>
    </row>
    <row r="718" spans="1:10">
      <c r="A718" s="3"/>
      <c r="B718" s="40"/>
      <c r="C718" s="16"/>
      <c r="D718" s="44"/>
      <c r="E718" s="16"/>
      <c r="F718" s="44"/>
      <c r="G718" s="44"/>
      <c r="H718" s="44"/>
      <c r="I718" s="16"/>
      <c r="J718" s="44"/>
    </row>
    <row r="719" spans="1:10">
      <c r="A719" s="3"/>
      <c r="B719" s="40"/>
      <c r="C719" s="16"/>
      <c r="D719" s="44"/>
      <c r="E719" s="16"/>
      <c r="F719" s="44"/>
      <c r="G719" s="44"/>
      <c r="H719" s="44"/>
      <c r="I719" s="16"/>
      <c r="J719" s="44"/>
    </row>
    <row r="720" spans="1:10">
      <c r="A720" s="3"/>
      <c r="B720" s="40"/>
      <c r="C720" s="16"/>
      <c r="D720" s="44"/>
      <c r="E720" s="16"/>
      <c r="F720" s="44"/>
      <c r="G720" s="44"/>
      <c r="H720" s="44"/>
      <c r="I720" s="16"/>
      <c r="J720" s="44"/>
    </row>
    <row r="721" spans="1:10">
      <c r="A721" s="3"/>
      <c r="B721" s="40"/>
      <c r="C721" s="16"/>
      <c r="D721" s="44"/>
      <c r="E721" s="16"/>
      <c r="F721" s="44"/>
      <c r="G721" s="44"/>
      <c r="H721" s="44"/>
      <c r="I721" s="16"/>
      <c r="J721" s="44"/>
    </row>
    <row r="722" spans="1:10">
      <c r="A722" s="3"/>
      <c r="B722" s="40"/>
      <c r="C722" s="16"/>
      <c r="D722" s="44"/>
      <c r="E722" s="16"/>
      <c r="F722" s="44"/>
      <c r="G722" s="44"/>
      <c r="H722" s="44"/>
      <c r="I722" s="16"/>
      <c r="J722" s="44"/>
    </row>
    <row r="723" spans="1:10">
      <c r="A723" s="3"/>
      <c r="B723" s="40"/>
      <c r="C723" s="16"/>
      <c r="D723" s="44"/>
      <c r="E723" s="16"/>
      <c r="F723" s="44"/>
      <c r="G723" s="44"/>
      <c r="H723" s="44"/>
      <c r="I723" s="16"/>
      <c r="J723" s="44"/>
    </row>
    <row r="724" spans="1:10">
      <c r="A724" s="3"/>
      <c r="B724" s="40"/>
      <c r="C724" s="16"/>
      <c r="D724" s="44"/>
      <c r="E724" s="16"/>
      <c r="F724" s="44"/>
      <c r="G724" s="44"/>
      <c r="H724" s="44"/>
      <c r="I724" s="16"/>
      <c r="J724" s="44"/>
    </row>
    <row r="725" spans="1:10">
      <c r="A725" s="3"/>
      <c r="B725" s="40"/>
      <c r="C725" s="16"/>
      <c r="D725" s="44"/>
      <c r="E725" s="16"/>
      <c r="F725" s="44"/>
      <c r="G725" s="44"/>
      <c r="H725" s="44"/>
      <c r="I725" s="16"/>
      <c r="J725" s="44"/>
    </row>
    <row r="726" spans="1:10">
      <c r="A726" s="3"/>
      <c r="B726" s="40"/>
      <c r="C726" s="16"/>
      <c r="D726" s="44"/>
      <c r="E726" s="16"/>
      <c r="F726" s="44"/>
      <c r="G726" s="44"/>
      <c r="H726" s="44"/>
      <c r="I726" s="16"/>
      <c r="J726" s="44"/>
    </row>
    <row r="727" spans="1:10">
      <c r="A727" s="3"/>
      <c r="B727" s="40"/>
      <c r="C727" s="16"/>
      <c r="D727" s="44"/>
      <c r="E727" s="16"/>
      <c r="F727" s="44"/>
      <c r="G727" s="44"/>
      <c r="H727" s="44"/>
      <c r="I727" s="16"/>
      <c r="J727" s="44"/>
    </row>
    <row r="728" spans="1:10">
      <c r="A728" s="3"/>
      <c r="B728" s="40"/>
      <c r="C728" s="16"/>
      <c r="D728" s="44"/>
      <c r="E728" s="16"/>
      <c r="F728" s="44"/>
      <c r="G728" s="44"/>
      <c r="H728" s="44"/>
      <c r="I728" s="16"/>
      <c r="J728" s="44"/>
    </row>
    <row r="729" spans="1:10">
      <c r="A729" s="3"/>
      <c r="B729" s="40"/>
      <c r="C729" s="16"/>
      <c r="D729" s="44"/>
      <c r="E729" s="16"/>
      <c r="F729" s="44"/>
      <c r="G729" s="44"/>
      <c r="H729" s="44"/>
      <c r="I729" s="16"/>
      <c r="J729" s="44"/>
    </row>
    <row r="730" spans="1:10">
      <c r="A730" s="3"/>
      <c r="B730" s="40"/>
      <c r="C730" s="16"/>
      <c r="D730" s="44"/>
      <c r="E730" s="16"/>
      <c r="F730" s="44"/>
      <c r="G730" s="44"/>
      <c r="H730" s="44"/>
      <c r="I730" s="16"/>
      <c r="J730" s="44"/>
    </row>
    <row r="731" spans="1:10">
      <c r="A731" s="3"/>
      <c r="B731" s="40"/>
      <c r="C731" s="16"/>
      <c r="D731" s="44"/>
      <c r="E731" s="16"/>
      <c r="F731" s="44"/>
      <c r="G731" s="44"/>
      <c r="H731" s="44"/>
      <c r="I731" s="16"/>
      <c r="J731" s="44"/>
    </row>
    <row r="732" spans="1:10">
      <c r="A732" s="3"/>
      <c r="B732" s="40"/>
      <c r="C732" s="16"/>
      <c r="D732" s="44"/>
      <c r="E732" s="16"/>
      <c r="F732" s="44"/>
      <c r="G732" s="44"/>
      <c r="H732" s="44"/>
      <c r="I732" s="16"/>
      <c r="J732" s="44"/>
    </row>
    <row r="733" spans="1:10">
      <c r="A733" s="3"/>
      <c r="B733" s="40"/>
      <c r="C733" s="16"/>
      <c r="D733" s="44"/>
      <c r="E733" s="16"/>
      <c r="F733" s="44"/>
      <c r="G733" s="44"/>
      <c r="H733" s="44"/>
      <c r="I733" s="16"/>
      <c r="J733" s="44"/>
    </row>
    <row r="734" spans="1:10">
      <c r="A734" s="3"/>
      <c r="B734" s="40"/>
      <c r="C734" s="16"/>
      <c r="D734" s="44"/>
      <c r="E734" s="16"/>
      <c r="F734" s="44"/>
      <c r="G734" s="44"/>
      <c r="H734" s="44"/>
      <c r="I734" s="16"/>
      <c r="J734" s="44"/>
    </row>
    <row r="735" spans="1:10">
      <c r="A735" s="3"/>
      <c r="B735" s="40"/>
      <c r="C735" s="16"/>
      <c r="D735" s="44"/>
      <c r="E735" s="16"/>
      <c r="F735" s="44"/>
      <c r="G735" s="44"/>
      <c r="H735" s="44"/>
      <c r="I735" s="16"/>
      <c r="J735" s="44"/>
    </row>
    <row r="736" spans="1:10">
      <c r="A736" s="3"/>
      <c r="B736" s="40"/>
      <c r="C736" s="16"/>
      <c r="D736" s="44"/>
      <c r="E736" s="16"/>
      <c r="F736" s="44"/>
      <c r="G736" s="44"/>
      <c r="H736" s="44"/>
      <c r="I736" s="16"/>
      <c r="J736" s="44"/>
    </row>
    <row r="737" spans="1:10">
      <c r="A737" s="3"/>
      <c r="B737" s="40"/>
      <c r="C737" s="16"/>
      <c r="D737" s="44"/>
      <c r="E737" s="16"/>
      <c r="F737" s="44"/>
      <c r="G737" s="44"/>
      <c r="H737" s="44"/>
      <c r="I737" s="16"/>
      <c r="J737" s="44"/>
    </row>
    <row r="738" spans="1:10">
      <c r="A738" s="3"/>
      <c r="B738" s="40"/>
      <c r="C738" s="16"/>
      <c r="D738" s="44"/>
      <c r="E738" s="16"/>
      <c r="F738" s="44"/>
      <c r="G738" s="44"/>
      <c r="H738" s="44"/>
      <c r="I738" s="16"/>
      <c r="J738" s="44"/>
    </row>
    <row r="739" spans="1:10">
      <c r="A739" s="3"/>
      <c r="B739" s="40"/>
      <c r="C739" s="16"/>
      <c r="D739" s="44"/>
      <c r="E739" s="16"/>
      <c r="F739" s="44"/>
      <c r="G739" s="44"/>
      <c r="H739" s="44"/>
      <c r="I739" s="16"/>
      <c r="J739" s="44"/>
    </row>
    <row r="740" spans="1:10">
      <c r="A740" s="3"/>
      <c r="B740" s="40"/>
      <c r="C740" s="16"/>
      <c r="D740" s="44"/>
      <c r="E740" s="16"/>
      <c r="F740" s="44"/>
      <c r="G740" s="44"/>
      <c r="H740" s="44"/>
      <c r="I740" s="16"/>
      <c r="J740" s="44"/>
    </row>
    <row r="741" spans="1:10">
      <c r="A741" s="3"/>
      <c r="B741" s="40"/>
      <c r="C741" s="16"/>
      <c r="D741" s="44"/>
      <c r="E741" s="16"/>
      <c r="F741" s="44"/>
      <c r="G741" s="44"/>
      <c r="H741" s="44"/>
      <c r="I741" s="16"/>
      <c r="J741" s="44"/>
    </row>
    <row r="742" spans="1:10">
      <c r="A742" s="3"/>
      <c r="B742" s="40"/>
      <c r="C742" s="16"/>
      <c r="D742" s="44"/>
      <c r="E742" s="16"/>
      <c r="F742" s="44"/>
      <c r="G742" s="44"/>
      <c r="H742" s="44"/>
      <c r="I742" s="16"/>
      <c r="J742" s="44"/>
    </row>
    <row r="743" spans="1:10">
      <c r="A743" s="3"/>
      <c r="B743" s="40"/>
      <c r="C743" s="16"/>
      <c r="D743" s="44"/>
      <c r="E743" s="16"/>
      <c r="F743" s="44"/>
      <c r="G743" s="44"/>
      <c r="H743" s="44"/>
      <c r="I743" s="16"/>
      <c r="J743" s="44"/>
    </row>
    <row r="744" spans="1:10">
      <c r="A744" s="3"/>
      <c r="B744" s="40"/>
      <c r="C744" s="16"/>
      <c r="D744" s="44"/>
      <c r="E744" s="16"/>
      <c r="F744" s="44"/>
      <c r="G744" s="44"/>
      <c r="H744" s="44"/>
      <c r="I744" s="16"/>
      <c r="J744" s="44"/>
    </row>
    <row r="745" spans="1:10">
      <c r="A745" s="3"/>
      <c r="B745" s="40"/>
      <c r="C745" s="16"/>
      <c r="D745" s="44"/>
      <c r="E745" s="16"/>
      <c r="F745" s="44"/>
      <c r="G745" s="44"/>
      <c r="H745" s="44"/>
      <c r="I745" s="16"/>
      <c r="J745" s="44"/>
    </row>
    <row r="746" spans="1:10">
      <c r="A746" s="3"/>
      <c r="B746" s="40"/>
      <c r="C746" s="16"/>
      <c r="D746" s="44"/>
      <c r="E746" s="16"/>
      <c r="F746" s="44"/>
      <c r="G746" s="44"/>
      <c r="H746" s="44"/>
      <c r="I746" s="16"/>
      <c r="J746" s="44"/>
    </row>
    <row r="747" spans="1:10">
      <c r="A747" s="3"/>
      <c r="B747" s="40"/>
      <c r="C747" s="16"/>
      <c r="D747" s="44"/>
      <c r="E747" s="16"/>
      <c r="F747" s="44"/>
      <c r="G747" s="44"/>
      <c r="H747" s="44"/>
      <c r="I747" s="16"/>
      <c r="J747" s="44"/>
    </row>
    <row r="748" spans="1:10">
      <c r="A748" s="3"/>
      <c r="B748" s="40"/>
      <c r="C748" s="16"/>
      <c r="D748" s="44"/>
      <c r="E748" s="16"/>
      <c r="F748" s="44"/>
      <c r="G748" s="44"/>
      <c r="H748" s="44"/>
      <c r="I748" s="16"/>
      <c r="J748" s="44"/>
    </row>
    <row r="749" spans="1:10">
      <c r="A749" s="3"/>
      <c r="B749" s="40"/>
      <c r="C749" s="16"/>
      <c r="D749" s="44"/>
      <c r="E749" s="16"/>
      <c r="F749" s="44"/>
      <c r="G749" s="44"/>
      <c r="H749" s="44"/>
      <c r="I749" s="16"/>
      <c r="J749" s="44"/>
    </row>
    <row r="750" spans="1:10">
      <c r="A750" s="3"/>
      <c r="B750" s="40"/>
      <c r="C750" s="16"/>
      <c r="D750" s="44"/>
      <c r="E750" s="16"/>
      <c r="F750" s="44"/>
      <c r="G750" s="44"/>
      <c r="H750" s="44"/>
      <c r="I750" s="16"/>
      <c r="J750" s="44"/>
    </row>
    <row r="751" spans="1:10">
      <c r="A751" s="3"/>
      <c r="B751" s="40"/>
      <c r="C751" s="16"/>
      <c r="D751" s="44"/>
      <c r="E751" s="16"/>
      <c r="F751" s="44"/>
      <c r="G751" s="44"/>
      <c r="H751" s="44"/>
      <c r="I751" s="16"/>
      <c r="J751" s="44"/>
    </row>
    <row r="752" spans="1:10">
      <c r="A752" s="3"/>
      <c r="B752" s="40"/>
      <c r="C752" s="16"/>
      <c r="D752" s="44"/>
      <c r="E752" s="16"/>
      <c r="F752" s="44"/>
      <c r="G752" s="44"/>
      <c r="H752" s="44"/>
      <c r="I752" s="16"/>
      <c r="J752" s="44"/>
    </row>
    <row r="753" spans="1:10">
      <c r="A753" s="3"/>
      <c r="B753" s="40"/>
      <c r="C753" s="16"/>
      <c r="D753" s="44"/>
      <c r="E753" s="16"/>
      <c r="F753" s="44"/>
      <c r="G753" s="44"/>
      <c r="H753" s="44"/>
      <c r="I753" s="16"/>
      <c r="J753" s="44"/>
    </row>
    <row r="754" spans="1:10">
      <c r="A754" s="3"/>
      <c r="B754" s="40"/>
      <c r="C754" s="16"/>
      <c r="D754" s="44"/>
      <c r="E754" s="16"/>
      <c r="F754" s="44"/>
      <c r="G754" s="44"/>
      <c r="H754" s="44"/>
      <c r="I754" s="16"/>
      <c r="J754" s="44"/>
    </row>
    <row r="755" spans="1:10">
      <c r="A755" s="3"/>
      <c r="B755" s="40"/>
      <c r="C755" s="16"/>
      <c r="D755" s="44"/>
      <c r="E755" s="16"/>
      <c r="F755" s="44"/>
      <c r="G755" s="44"/>
      <c r="H755" s="44"/>
      <c r="I755" s="16"/>
      <c r="J755" s="44"/>
    </row>
    <row r="756" spans="1:10">
      <c r="A756" s="3"/>
      <c r="B756" s="40"/>
      <c r="C756" s="16"/>
      <c r="D756" s="44"/>
      <c r="E756" s="16"/>
      <c r="F756" s="44"/>
      <c r="G756" s="44"/>
      <c r="H756" s="44"/>
      <c r="I756" s="16"/>
      <c r="J756" s="44"/>
    </row>
    <row r="757" spans="1:10">
      <c r="A757" s="3"/>
      <c r="B757" s="40"/>
      <c r="C757" s="16"/>
      <c r="D757" s="44"/>
      <c r="E757" s="16"/>
      <c r="F757" s="44"/>
      <c r="G757" s="44"/>
      <c r="H757" s="44"/>
      <c r="I757" s="16"/>
      <c r="J757" s="44"/>
    </row>
    <row r="758" spans="1:10">
      <c r="A758" s="3"/>
      <c r="B758" s="40"/>
      <c r="C758" s="16"/>
      <c r="D758" s="44"/>
      <c r="E758" s="16"/>
      <c r="F758" s="44"/>
      <c r="G758" s="44"/>
      <c r="H758" s="44"/>
      <c r="I758" s="16"/>
      <c r="J758" s="44"/>
    </row>
    <row r="759" spans="1:10">
      <c r="A759" s="3"/>
      <c r="B759" s="40"/>
      <c r="C759" s="16"/>
      <c r="D759" s="44"/>
      <c r="E759" s="16"/>
      <c r="F759" s="44"/>
      <c r="G759" s="44"/>
      <c r="H759" s="44"/>
      <c r="I759" s="16"/>
      <c r="J759" s="44"/>
    </row>
    <row r="760" spans="1:10">
      <c r="A760" s="3"/>
      <c r="B760" s="40"/>
      <c r="C760" s="16"/>
      <c r="D760" s="44"/>
      <c r="E760" s="16"/>
      <c r="F760" s="44"/>
      <c r="G760" s="44"/>
      <c r="H760" s="44"/>
      <c r="I760" s="16"/>
      <c r="J760" s="44"/>
    </row>
    <row r="761" spans="1:10">
      <c r="A761" s="3"/>
      <c r="B761" s="40"/>
      <c r="C761" s="16"/>
      <c r="D761" s="44"/>
      <c r="E761" s="16"/>
      <c r="F761" s="44"/>
      <c r="G761" s="44"/>
      <c r="H761" s="44"/>
      <c r="I761" s="16"/>
      <c r="J761" s="44"/>
    </row>
  </sheetData>
  <mergeCells count="51">
    <mergeCell ref="J183:J185"/>
    <mergeCell ref="J190:J191"/>
    <mergeCell ref="J192:J193"/>
    <mergeCell ref="J168:J169"/>
    <mergeCell ref="J170:J172"/>
    <mergeCell ref="J173:J174"/>
    <mergeCell ref="J175:J177"/>
    <mergeCell ref="J178:J179"/>
    <mergeCell ref="J180:J182"/>
    <mergeCell ref="J163:J164"/>
    <mergeCell ref="J121:J122"/>
    <mergeCell ref="J123:J124"/>
    <mergeCell ref="J125:J127"/>
    <mergeCell ref="J129:J132"/>
    <mergeCell ref="J133:J134"/>
    <mergeCell ref="J135:J136"/>
    <mergeCell ref="J137:J138"/>
    <mergeCell ref="J141:J149"/>
    <mergeCell ref="J150:J152"/>
    <mergeCell ref="J157:J159"/>
    <mergeCell ref="J161:J162"/>
    <mergeCell ref="J114:J118"/>
    <mergeCell ref="J75:J77"/>
    <mergeCell ref="J78:J79"/>
    <mergeCell ref="J82:J83"/>
    <mergeCell ref="J86:J87"/>
    <mergeCell ref="J88:J90"/>
    <mergeCell ref="J91:J92"/>
    <mergeCell ref="J93:J95"/>
    <mergeCell ref="J98:J102"/>
    <mergeCell ref="J105:J107"/>
    <mergeCell ref="J109:J110"/>
    <mergeCell ref="J111:J113"/>
    <mergeCell ref="J72:J74"/>
    <mergeCell ref="J34:J35"/>
    <mergeCell ref="J37:J40"/>
    <mergeCell ref="J41:J42"/>
    <mergeCell ref="J44:J47"/>
    <mergeCell ref="J49:J50"/>
    <mergeCell ref="J53:J54"/>
    <mergeCell ref="J55:J56"/>
    <mergeCell ref="J59:J63"/>
    <mergeCell ref="J64:J65"/>
    <mergeCell ref="J66:J67"/>
    <mergeCell ref="J68:J71"/>
    <mergeCell ref="J32:J33"/>
    <mergeCell ref="A1:J1"/>
    <mergeCell ref="A2:E2"/>
    <mergeCell ref="F2:J2"/>
    <mergeCell ref="A3:E3"/>
    <mergeCell ref="F3:J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300-000000000000}">
          <x14:formula1>
            <xm:f>'Varient Value'!$D$2:$D$8517</xm:f>
          </x14:formula1>
          <xm:sqref>E51:E9935 E5:E16</xm:sqref>
        </x14:dataValidation>
        <x14:dataValidation type="list" allowBlank="1" showInputMessage="1" showErrorMessage="1" xr:uid="{00000000-0002-0000-0300-000001000000}">
          <x14:formula1>
            <xm:f>'Varient Value'!$A$2:$A$568</xm:f>
          </x14:formula1>
          <xm:sqref>B5:B9935</xm:sqref>
        </x14:dataValidation>
        <x14:dataValidation type="list" allowBlank="1" showInputMessage="1" showErrorMessage="1" xr:uid="{00000000-0002-0000-0300-000002000000}">
          <x14:formula1>
            <xm:f>'Varient Value'!$F$2:$F$612</xm:f>
          </x14:formula1>
          <xm:sqref>G5:G9935</xm:sqref>
        </x14:dataValidation>
        <x14:dataValidation type="list" allowBlank="1" showInputMessage="1" showErrorMessage="1" xr:uid="{00000000-0002-0000-0300-000003000000}">
          <x14:formula1>
            <xm:f>'Varient Value'!$E$2:$E$4</xm:f>
          </x14:formula1>
          <xm:sqref>F5:F935</xm:sqref>
        </x14:dataValidation>
        <x14:dataValidation type="list" allowBlank="1" showInputMessage="1" showErrorMessage="1" xr:uid="{00000000-0002-0000-0300-000004000000}">
          <x14:formula1>
            <xm:f>'Varient Value'!$C$2:$C$244</xm:f>
          </x14:formula1>
          <xm:sqref>D5:D9935</xm:sqref>
        </x14:dataValidation>
        <x14:dataValidation type="list" allowBlank="1" showInputMessage="1" showErrorMessage="1" xr:uid="{00000000-0002-0000-0300-000005000000}">
          <x14:formula1>
            <xm:f>'Varient Value'!$B$2:$B$67</xm:f>
          </x14:formula1>
          <xm:sqref>C5:C9935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766"/>
  <sheetViews>
    <sheetView workbookViewId="0">
      <selection activeCell="O5" sqref="O5"/>
    </sheetView>
  </sheetViews>
  <sheetFormatPr defaultRowHeight="15"/>
  <cols>
    <col min="1" max="1" width="34.7109375" bestFit="1" customWidth="1"/>
    <col min="2" max="2" width="17.42578125" style="41" bestFit="1" customWidth="1"/>
    <col min="3" max="3" width="11.5703125" style="35" bestFit="1" customWidth="1"/>
    <col min="4" max="4" width="5.5703125" style="69" bestFit="1" customWidth="1"/>
    <col min="5" max="5" width="12.42578125" style="35" customWidth="1"/>
    <col min="6" max="6" width="7.140625" style="69" bestFit="1" customWidth="1"/>
    <col min="7" max="7" width="7.42578125" style="69" bestFit="1" customWidth="1"/>
    <col min="8" max="8" width="11.8554687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4" t="s">
        <v>9425</v>
      </c>
      <c r="G3" s="524"/>
      <c r="H3" s="524"/>
      <c r="I3" s="524"/>
      <c r="J3" s="524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1.75" customHeight="1">
      <c r="A5" s="65" t="s">
        <v>9423</v>
      </c>
      <c r="B5" s="16" t="s">
        <v>265</v>
      </c>
      <c r="C5" s="16" t="s">
        <v>58</v>
      </c>
      <c r="D5" s="16"/>
      <c r="E5" s="16"/>
      <c r="F5" s="16"/>
      <c r="G5" s="16"/>
      <c r="H5" s="83">
        <v>500</v>
      </c>
      <c r="I5" s="16"/>
      <c r="J5" s="74"/>
    </row>
    <row r="6" spans="1:10" ht="23.25" customHeight="1">
      <c r="A6" s="65" t="s">
        <v>9424</v>
      </c>
      <c r="B6" s="16" t="s">
        <v>265</v>
      </c>
      <c r="C6" s="16" t="s">
        <v>58</v>
      </c>
      <c r="D6" s="16"/>
      <c r="E6" s="16"/>
      <c r="F6" s="16"/>
      <c r="G6" s="16"/>
      <c r="H6" s="83">
        <v>1220</v>
      </c>
      <c r="I6" s="16"/>
      <c r="J6" s="74"/>
    </row>
    <row r="7" spans="1:10" ht="42" customHeight="1">
      <c r="A7" s="84"/>
      <c r="B7" s="40"/>
      <c r="C7" s="16"/>
      <c r="D7" s="16"/>
      <c r="E7" s="16"/>
      <c r="F7" s="16"/>
      <c r="G7" s="16"/>
      <c r="H7" s="49"/>
      <c r="I7" s="16"/>
      <c r="J7" s="74"/>
    </row>
    <row r="8" spans="1:10" ht="42" customHeight="1">
      <c r="A8" s="82"/>
      <c r="B8" s="40"/>
      <c r="C8" s="16"/>
      <c r="D8" s="16"/>
      <c r="E8" s="16"/>
      <c r="F8" s="16"/>
      <c r="G8" s="16"/>
      <c r="H8" s="18"/>
      <c r="I8" s="16"/>
      <c r="J8" s="21"/>
    </row>
    <row r="9" spans="1:10" ht="23.25" customHeight="1">
      <c r="A9" s="70"/>
      <c r="B9" s="40"/>
      <c r="C9" s="44"/>
      <c r="D9" s="44"/>
      <c r="E9" s="44"/>
      <c r="F9" s="44"/>
      <c r="G9" s="44"/>
      <c r="H9" s="18"/>
      <c r="I9" s="44"/>
      <c r="J9" s="60"/>
    </row>
    <row r="10" spans="1:10" ht="23.25" customHeight="1">
      <c r="A10" s="70"/>
      <c r="B10" s="40"/>
      <c r="C10" s="44"/>
      <c r="D10" s="44"/>
      <c r="E10" s="15"/>
      <c r="F10" s="44"/>
      <c r="G10" s="44"/>
      <c r="H10" s="66"/>
      <c r="I10" s="16"/>
      <c r="J10" s="60"/>
    </row>
    <row r="11" spans="1:10" ht="23.25" customHeight="1">
      <c r="A11" s="70"/>
      <c r="B11" s="40"/>
      <c r="C11" s="44"/>
      <c r="D11" s="44"/>
      <c r="E11" s="15"/>
      <c r="F11" s="44"/>
      <c r="G11" s="44"/>
      <c r="H11" s="50"/>
      <c r="I11" s="16"/>
      <c r="J11" s="60"/>
    </row>
    <row r="12" spans="1:10" ht="23.25" customHeight="1">
      <c r="A12" s="70"/>
      <c r="B12" s="40"/>
      <c r="C12" s="44"/>
      <c r="D12" s="44"/>
      <c r="E12" s="15"/>
      <c r="F12" s="44"/>
      <c r="G12" s="44"/>
      <c r="H12" s="50"/>
      <c r="I12" s="16"/>
      <c r="J12" s="60"/>
    </row>
    <row r="13" spans="1:10" ht="23.25" customHeight="1">
      <c r="A13" s="70"/>
      <c r="B13" s="40"/>
      <c r="C13" s="44"/>
      <c r="D13" s="44"/>
      <c r="E13" s="15"/>
      <c r="F13" s="44"/>
      <c r="G13" s="44"/>
      <c r="H13" s="51"/>
      <c r="I13" s="16"/>
      <c r="J13" s="21"/>
    </row>
    <row r="14" spans="1:10" ht="23.25" customHeight="1">
      <c r="A14" s="70"/>
      <c r="B14" s="40"/>
      <c r="C14" s="44"/>
      <c r="D14" s="44"/>
      <c r="E14" s="15"/>
      <c r="F14" s="44"/>
      <c r="G14" s="44"/>
      <c r="H14" s="51"/>
      <c r="I14" s="16"/>
      <c r="J14" s="21"/>
    </row>
    <row r="15" spans="1:10" ht="23.25" customHeight="1">
      <c r="A15" s="70"/>
      <c r="B15" s="40"/>
      <c r="C15" s="44"/>
      <c r="D15" s="44"/>
      <c r="E15" s="15"/>
      <c r="F15" s="44"/>
      <c r="G15" s="44"/>
      <c r="H15" s="51"/>
      <c r="I15" s="16"/>
      <c r="J15" s="21"/>
    </row>
    <row r="16" spans="1:10" ht="23.25" customHeight="1">
      <c r="A16" s="70"/>
      <c r="B16" s="40"/>
      <c r="C16" s="44"/>
      <c r="D16" s="44"/>
      <c r="E16" s="15"/>
      <c r="F16" s="44"/>
      <c r="G16" s="44"/>
      <c r="H16" s="51"/>
      <c r="I16" s="16"/>
      <c r="J16" s="21"/>
    </row>
    <row r="17" spans="1:10" ht="23.25" customHeight="1">
      <c r="A17" s="70"/>
      <c r="B17" s="40"/>
      <c r="C17" s="44"/>
      <c r="D17" s="44"/>
      <c r="E17" s="15"/>
      <c r="F17" s="44"/>
      <c r="G17" s="44"/>
      <c r="H17" s="52"/>
      <c r="I17" s="16"/>
      <c r="J17" s="59"/>
    </row>
    <row r="18" spans="1:10" ht="23.25" customHeight="1">
      <c r="A18" s="70"/>
      <c r="B18" s="40"/>
      <c r="C18" s="44"/>
      <c r="D18" s="44"/>
      <c r="E18" s="15"/>
      <c r="F18" s="44"/>
      <c r="G18" s="44"/>
      <c r="H18" s="52"/>
      <c r="I18" s="16"/>
      <c r="J18" s="59"/>
    </row>
    <row r="19" spans="1:10" ht="23.25" customHeight="1">
      <c r="A19" s="70"/>
      <c r="B19" s="40"/>
      <c r="C19" s="44"/>
      <c r="D19" s="44"/>
      <c r="E19" s="15"/>
      <c r="F19" s="44"/>
      <c r="G19" s="44"/>
      <c r="H19" s="52"/>
      <c r="I19" s="16"/>
      <c r="J19" s="59"/>
    </row>
    <row r="20" spans="1:10" ht="23.25" customHeight="1">
      <c r="A20" s="70"/>
      <c r="B20" s="40"/>
      <c r="C20" s="44"/>
      <c r="D20" s="44"/>
      <c r="E20" s="15"/>
      <c r="F20" s="44"/>
      <c r="G20" s="44"/>
      <c r="H20" s="52"/>
      <c r="I20" s="16"/>
      <c r="J20" s="59"/>
    </row>
    <row r="21" spans="1:10" ht="23.25" customHeight="1">
      <c r="A21" s="70"/>
      <c r="B21" s="40"/>
      <c r="C21" s="44"/>
      <c r="D21" s="44"/>
      <c r="E21" s="15"/>
      <c r="F21" s="44"/>
      <c r="G21" s="44"/>
      <c r="H21" s="52"/>
      <c r="I21" s="16"/>
      <c r="J21" s="59"/>
    </row>
    <row r="22" spans="1:10" ht="23.25" customHeight="1">
      <c r="A22" s="70"/>
      <c r="B22" s="40"/>
      <c r="C22" s="44"/>
      <c r="D22" s="44"/>
      <c r="E22" s="15"/>
      <c r="F22" s="44"/>
      <c r="G22" s="44"/>
      <c r="H22" s="52"/>
      <c r="I22" s="16"/>
      <c r="J22" s="59"/>
    </row>
    <row r="23" spans="1:10" ht="23.25" customHeight="1">
      <c r="A23" s="70"/>
      <c r="B23" s="40"/>
      <c r="C23" s="44"/>
      <c r="D23" s="44"/>
      <c r="E23" s="15"/>
      <c r="F23" s="44"/>
      <c r="G23" s="44"/>
      <c r="H23" s="52"/>
      <c r="I23" s="16"/>
      <c r="J23" s="59"/>
    </row>
    <row r="24" spans="1:10" ht="23.25" customHeight="1">
      <c r="A24" s="70"/>
      <c r="B24" s="40"/>
      <c r="C24" s="44"/>
      <c r="D24" s="44"/>
      <c r="E24" s="15"/>
      <c r="F24" s="44"/>
      <c r="G24" s="44"/>
      <c r="H24" s="52"/>
      <c r="I24" s="16"/>
      <c r="J24" s="59"/>
    </row>
    <row r="25" spans="1:10" ht="23.25" customHeight="1">
      <c r="A25" s="70"/>
      <c r="B25" s="40"/>
      <c r="C25" s="44"/>
      <c r="D25" s="44"/>
      <c r="E25" s="15"/>
      <c r="F25" s="44"/>
      <c r="G25" s="44"/>
      <c r="H25" s="52"/>
      <c r="I25" s="16"/>
      <c r="J25" s="59"/>
    </row>
    <row r="26" spans="1:10" ht="23.25" customHeight="1">
      <c r="A26" s="70"/>
      <c r="B26" s="40"/>
      <c r="C26" s="44"/>
      <c r="D26" s="44"/>
      <c r="E26" s="15"/>
      <c r="F26" s="44"/>
      <c r="G26" s="44"/>
      <c r="H26" s="52"/>
      <c r="I26" s="16"/>
      <c r="J26" s="59"/>
    </row>
    <row r="27" spans="1:10" ht="23.25" customHeight="1">
      <c r="A27" s="70"/>
      <c r="B27" s="40"/>
      <c r="C27" s="44"/>
      <c r="D27" s="44"/>
      <c r="E27" s="15"/>
      <c r="F27" s="44"/>
      <c r="G27" s="44"/>
      <c r="H27" s="52"/>
      <c r="I27" s="16"/>
      <c r="J27" s="59"/>
    </row>
    <row r="28" spans="1:10" ht="23.25" customHeight="1">
      <c r="A28" s="70"/>
      <c r="B28" s="40"/>
      <c r="C28" s="44"/>
      <c r="D28" s="44"/>
      <c r="E28" s="15"/>
      <c r="F28" s="44"/>
      <c r="G28" s="44"/>
      <c r="H28" s="52"/>
      <c r="I28" s="16"/>
      <c r="J28" s="59"/>
    </row>
    <row r="29" spans="1:10" ht="23.25" customHeight="1">
      <c r="A29" s="70"/>
      <c r="B29" s="40"/>
      <c r="C29" s="44"/>
      <c r="D29" s="44"/>
      <c r="E29" s="15"/>
      <c r="F29" s="44"/>
      <c r="G29" s="44"/>
      <c r="H29" s="52"/>
      <c r="I29" s="16"/>
      <c r="J29" s="59"/>
    </row>
    <row r="30" spans="1:10" ht="23.25" customHeight="1">
      <c r="A30" s="70"/>
      <c r="B30" s="40"/>
      <c r="C30" s="44"/>
      <c r="D30" s="44"/>
      <c r="E30" s="15"/>
      <c r="F30" s="44"/>
      <c r="G30" s="44"/>
      <c r="H30" s="52"/>
      <c r="I30" s="16"/>
      <c r="J30" s="59"/>
    </row>
    <row r="31" spans="1:10" ht="23.25" customHeight="1">
      <c r="A31" s="70"/>
      <c r="B31" s="40"/>
      <c r="C31" s="44"/>
      <c r="D31" s="44"/>
      <c r="E31" s="15"/>
      <c r="F31" s="44"/>
      <c r="G31" s="44"/>
      <c r="H31" s="52"/>
      <c r="I31" s="16"/>
      <c r="J31" s="59"/>
    </row>
    <row r="32" spans="1:10" ht="23.25" customHeight="1">
      <c r="A32" s="70"/>
      <c r="B32" s="40"/>
      <c r="C32" s="44"/>
      <c r="D32" s="44"/>
      <c r="E32" s="15"/>
      <c r="F32" s="44"/>
      <c r="G32" s="44"/>
      <c r="H32" s="52"/>
      <c r="I32" s="16"/>
      <c r="J32" s="59"/>
    </row>
    <row r="33" spans="1:10" ht="23.25" customHeight="1">
      <c r="A33" s="70"/>
      <c r="B33" s="40"/>
      <c r="C33" s="44"/>
      <c r="D33" s="44"/>
      <c r="E33" s="15"/>
      <c r="F33" s="44"/>
      <c r="G33" s="44"/>
      <c r="H33" s="52"/>
      <c r="I33" s="16"/>
      <c r="J33" s="59"/>
    </row>
    <row r="34" spans="1:10" ht="23.25" customHeight="1">
      <c r="A34" s="70"/>
      <c r="B34" s="40"/>
      <c r="C34" s="44"/>
      <c r="D34" s="44"/>
      <c r="E34" s="15"/>
      <c r="F34" s="44"/>
      <c r="G34" s="44"/>
      <c r="H34" s="52"/>
      <c r="I34" s="16"/>
      <c r="J34" s="59"/>
    </row>
    <row r="35" spans="1:10" ht="23.25" customHeight="1">
      <c r="A35" s="70"/>
      <c r="B35" s="40"/>
      <c r="C35" s="44"/>
      <c r="D35" s="44"/>
      <c r="E35" s="15"/>
      <c r="F35" s="44"/>
      <c r="G35" s="44"/>
      <c r="H35" s="52"/>
      <c r="I35" s="16"/>
      <c r="J35" s="59"/>
    </row>
    <row r="36" spans="1:10" ht="23.25" customHeight="1">
      <c r="A36" s="70"/>
      <c r="B36" s="40"/>
      <c r="C36" s="16"/>
      <c r="D36" s="44"/>
      <c r="E36" s="15"/>
      <c r="F36" s="44"/>
      <c r="G36" s="44"/>
      <c r="H36" s="18"/>
      <c r="I36" s="16"/>
      <c r="J36" s="61"/>
    </row>
    <row r="37" spans="1:10" ht="23.25" customHeight="1">
      <c r="A37" s="70"/>
      <c r="B37" s="40"/>
      <c r="C37" s="16"/>
      <c r="D37" s="44"/>
      <c r="E37" s="15"/>
      <c r="F37" s="44"/>
      <c r="G37" s="44"/>
      <c r="H37" s="18"/>
      <c r="I37" s="16"/>
      <c r="J37" s="533"/>
    </row>
    <row r="38" spans="1:10" ht="23.25" customHeight="1">
      <c r="A38" s="70"/>
      <c r="B38" s="40"/>
      <c r="C38" s="16"/>
      <c r="D38" s="44"/>
      <c r="E38" s="15"/>
      <c r="F38" s="44"/>
      <c r="G38" s="44"/>
      <c r="H38" s="18"/>
      <c r="I38" s="16"/>
      <c r="J38" s="533"/>
    </row>
    <row r="39" spans="1:10" ht="23.25" customHeight="1">
      <c r="A39" s="72"/>
      <c r="B39" s="40"/>
      <c r="C39" s="16"/>
      <c r="D39" s="44"/>
      <c r="E39" s="15"/>
      <c r="F39" s="44"/>
      <c r="G39" s="44"/>
      <c r="H39" s="18"/>
      <c r="I39" s="16"/>
      <c r="J39" s="533"/>
    </row>
    <row r="40" spans="1:10" ht="23.25" customHeight="1">
      <c r="A40" s="72"/>
      <c r="B40" s="40"/>
      <c r="C40" s="16"/>
      <c r="D40" s="44"/>
      <c r="E40" s="15"/>
      <c r="F40" s="44"/>
      <c r="G40" s="44"/>
      <c r="H40" s="18"/>
      <c r="I40" s="16"/>
      <c r="J40" s="533"/>
    </row>
    <row r="41" spans="1:10" ht="23.25" customHeight="1">
      <c r="A41" s="72"/>
      <c r="B41" s="40"/>
      <c r="C41" s="16"/>
      <c r="D41" s="44"/>
      <c r="E41" s="15"/>
      <c r="F41" s="44"/>
      <c r="G41" s="44"/>
      <c r="H41" s="18"/>
      <c r="I41" s="16"/>
      <c r="J41" s="54"/>
    </row>
    <row r="42" spans="1:10" ht="23.25" customHeight="1">
      <c r="A42" s="65"/>
      <c r="B42" s="40"/>
      <c r="C42" s="16"/>
      <c r="D42" s="44"/>
      <c r="E42" s="15"/>
      <c r="F42" s="44"/>
      <c r="G42" s="44"/>
      <c r="H42" s="16"/>
      <c r="I42" s="16"/>
      <c r="J42" s="534"/>
    </row>
    <row r="43" spans="1:10" ht="23.25" customHeight="1">
      <c r="A43" s="65"/>
      <c r="B43" s="40"/>
      <c r="C43" s="16"/>
      <c r="D43" s="44"/>
      <c r="E43" s="15"/>
      <c r="F43" s="44"/>
      <c r="G43" s="44"/>
      <c r="H43" s="16"/>
      <c r="I43" s="16"/>
      <c r="J43" s="534"/>
    </row>
    <row r="44" spans="1:10" ht="23.25" customHeight="1">
      <c r="A44" s="65"/>
      <c r="B44" s="40"/>
      <c r="C44" s="16"/>
      <c r="D44" s="44"/>
      <c r="E44" s="15"/>
      <c r="F44" s="44"/>
      <c r="G44" s="44"/>
      <c r="H44" s="16"/>
      <c r="I44" s="16"/>
      <c r="J44" s="534"/>
    </row>
    <row r="45" spans="1:10" ht="23.25" customHeight="1">
      <c r="A45" s="65"/>
      <c r="B45" s="40"/>
      <c r="C45" s="16"/>
      <c r="D45" s="44"/>
      <c r="E45" s="15"/>
      <c r="F45" s="44"/>
      <c r="G45" s="44"/>
      <c r="H45" s="16"/>
      <c r="I45" s="16"/>
      <c r="J45" s="534"/>
    </row>
    <row r="46" spans="1:10" ht="23.25" customHeight="1">
      <c r="A46" s="65"/>
      <c r="B46" s="40"/>
      <c r="C46" s="16"/>
      <c r="D46" s="44"/>
      <c r="E46" s="15"/>
      <c r="F46" s="44"/>
      <c r="G46" s="44"/>
      <c r="H46" s="16"/>
      <c r="I46" s="16"/>
      <c r="J46" s="534"/>
    </row>
    <row r="47" spans="1:10" ht="23.25" customHeight="1">
      <c r="A47" s="65"/>
      <c r="B47" s="40"/>
      <c r="C47" s="16"/>
      <c r="D47" s="44"/>
      <c r="E47" s="15"/>
      <c r="F47" s="44"/>
      <c r="G47" s="44"/>
      <c r="H47" s="16"/>
      <c r="I47" s="16"/>
      <c r="J47" s="534"/>
    </row>
    <row r="48" spans="1:10" ht="23.25" customHeight="1">
      <c r="A48" s="65"/>
      <c r="B48" s="40"/>
      <c r="C48" s="16"/>
      <c r="D48" s="44"/>
      <c r="E48" s="15"/>
      <c r="F48" s="44"/>
      <c r="G48" s="44"/>
      <c r="H48" s="16"/>
      <c r="I48" s="16"/>
      <c r="J48" s="62"/>
    </row>
    <row r="49" spans="1:10" ht="23.25" customHeight="1">
      <c r="A49" s="65"/>
      <c r="B49" s="40"/>
      <c r="C49" s="16"/>
      <c r="D49" s="44"/>
      <c r="E49" s="15"/>
      <c r="F49" s="44"/>
      <c r="G49" s="44"/>
      <c r="H49" s="16"/>
      <c r="I49" s="16"/>
      <c r="J49" s="534"/>
    </row>
    <row r="50" spans="1:10" ht="23.25" customHeight="1">
      <c r="A50" s="65"/>
      <c r="B50" s="40"/>
      <c r="C50" s="16"/>
      <c r="D50" s="44"/>
      <c r="E50" s="15"/>
      <c r="F50" s="44"/>
      <c r="G50" s="44"/>
      <c r="H50" s="16"/>
      <c r="I50" s="16"/>
      <c r="J50" s="534"/>
    </row>
    <row r="51" spans="1:10" ht="23.25" customHeight="1">
      <c r="A51" s="65"/>
      <c r="B51" s="40"/>
      <c r="C51" s="16"/>
      <c r="D51" s="44"/>
      <c r="E51" s="15"/>
      <c r="F51" s="44"/>
      <c r="G51" s="44"/>
      <c r="H51" s="16"/>
      <c r="I51" s="16"/>
      <c r="J51" s="534"/>
    </row>
    <row r="52" spans="1:10" ht="23.25" customHeight="1">
      <c r="A52" s="65"/>
      <c r="B52" s="40"/>
      <c r="C52" s="16"/>
      <c r="D52" s="44"/>
      <c r="E52" s="15"/>
      <c r="F52" s="44"/>
      <c r="G52" s="44"/>
      <c r="H52" s="16"/>
      <c r="I52" s="16"/>
      <c r="J52" s="534"/>
    </row>
    <row r="53" spans="1:10" ht="23.25" customHeight="1">
      <c r="A53" s="65"/>
      <c r="B53" s="40"/>
      <c r="C53" s="16"/>
      <c r="D53" s="44"/>
      <c r="E53" s="15"/>
      <c r="F53" s="44"/>
      <c r="G53" s="44"/>
      <c r="H53" s="16"/>
      <c r="I53" s="16"/>
      <c r="J53" s="62"/>
    </row>
    <row r="54" spans="1:10" ht="23.25" customHeight="1">
      <c r="A54" s="65"/>
      <c r="B54" s="40"/>
      <c r="C54" s="16"/>
      <c r="D54" s="44"/>
      <c r="E54" s="15"/>
      <c r="F54" s="44"/>
      <c r="G54" s="44"/>
      <c r="H54" s="16"/>
      <c r="I54" s="16"/>
      <c r="J54" s="534"/>
    </row>
    <row r="55" spans="1:10" ht="23.25" customHeight="1">
      <c r="A55" s="65"/>
      <c r="B55" s="40"/>
      <c r="C55" s="16"/>
      <c r="D55" s="44"/>
      <c r="E55" s="15"/>
      <c r="F55" s="44"/>
      <c r="G55" s="44"/>
      <c r="H55" s="16"/>
      <c r="I55" s="16"/>
      <c r="J55" s="534"/>
    </row>
    <row r="56" spans="1:10" ht="23.25" customHeight="1">
      <c r="A56" s="65"/>
      <c r="B56" s="40"/>
      <c r="C56" s="16"/>
      <c r="D56" s="44"/>
      <c r="E56" s="16"/>
      <c r="F56" s="44"/>
      <c r="G56" s="44"/>
      <c r="H56" s="16"/>
      <c r="I56" s="16"/>
      <c r="J56" s="23"/>
    </row>
    <row r="57" spans="1:10" ht="23.25" customHeight="1">
      <c r="A57" s="65"/>
      <c r="B57" s="40"/>
      <c r="C57" s="16"/>
      <c r="D57" s="44"/>
      <c r="E57" s="16"/>
      <c r="F57" s="44"/>
      <c r="G57" s="44"/>
      <c r="H57" s="18"/>
      <c r="I57" s="16"/>
      <c r="J57" s="23"/>
    </row>
    <row r="58" spans="1:10" ht="23.25" customHeight="1">
      <c r="A58" s="65"/>
      <c r="B58" s="40"/>
      <c r="C58" s="16"/>
      <c r="D58" s="44"/>
      <c r="E58" s="16"/>
      <c r="F58" s="44"/>
      <c r="G58" s="44"/>
      <c r="H58" s="49"/>
      <c r="I58" s="16"/>
      <c r="J58" s="531"/>
    </row>
    <row r="59" spans="1:10" ht="23.25" customHeight="1">
      <c r="A59" s="65"/>
      <c r="B59" s="40"/>
      <c r="C59" s="16"/>
      <c r="D59" s="44"/>
      <c r="E59" s="16"/>
      <c r="F59" s="44"/>
      <c r="G59" s="44"/>
      <c r="H59" s="53"/>
      <c r="I59" s="16"/>
      <c r="J59" s="531"/>
    </row>
    <row r="60" spans="1:10" ht="23.25" customHeight="1">
      <c r="A60" s="70"/>
      <c r="B60" s="40"/>
      <c r="C60" s="16"/>
      <c r="D60" s="44"/>
      <c r="E60" s="16"/>
      <c r="F60" s="44"/>
      <c r="G60" s="44"/>
      <c r="H60" s="16"/>
      <c r="I60" s="16"/>
      <c r="J60" s="535"/>
    </row>
    <row r="61" spans="1:10" ht="23.25" customHeight="1">
      <c r="A61" s="70"/>
      <c r="B61" s="40"/>
      <c r="C61" s="16"/>
      <c r="D61" s="44"/>
      <c r="E61" s="16"/>
      <c r="F61" s="44"/>
      <c r="G61" s="44"/>
      <c r="H61" s="16"/>
      <c r="I61" s="16"/>
      <c r="J61" s="535"/>
    </row>
    <row r="62" spans="1:10" ht="23.25" customHeight="1">
      <c r="A62" s="70"/>
      <c r="B62" s="40"/>
      <c r="C62" s="16"/>
      <c r="D62" s="44"/>
      <c r="E62" s="16"/>
      <c r="F62" s="44"/>
      <c r="G62" s="44"/>
      <c r="H62" s="16"/>
      <c r="I62" s="16"/>
      <c r="J62" s="63"/>
    </row>
    <row r="63" spans="1:10" ht="23.25" customHeight="1">
      <c r="A63" s="70"/>
      <c r="B63" s="40"/>
      <c r="C63" s="16"/>
      <c r="D63" s="44"/>
      <c r="E63" s="16"/>
      <c r="F63" s="44"/>
      <c r="G63" s="44"/>
      <c r="H63" s="16"/>
      <c r="I63" s="16"/>
      <c r="J63" s="49"/>
    </row>
    <row r="64" spans="1:10" ht="23.25" customHeight="1">
      <c r="A64" s="70"/>
      <c r="B64" s="40"/>
      <c r="C64" s="16"/>
      <c r="D64" s="44"/>
      <c r="E64" s="16"/>
      <c r="F64" s="44"/>
      <c r="G64" s="44"/>
      <c r="H64" s="23"/>
      <c r="I64" s="16"/>
      <c r="J64" s="536"/>
    </row>
    <row r="65" spans="1:10" ht="23.25" customHeight="1">
      <c r="A65" s="70"/>
      <c r="B65" s="40"/>
      <c r="C65" s="16"/>
      <c r="D65" s="44"/>
      <c r="E65" s="16"/>
      <c r="F65" s="44"/>
      <c r="G65" s="44"/>
      <c r="H65" s="23"/>
      <c r="I65" s="16"/>
      <c r="J65" s="536"/>
    </row>
    <row r="66" spans="1:10" ht="23.25" customHeight="1">
      <c r="A66" s="70"/>
      <c r="B66" s="40"/>
      <c r="C66" s="16"/>
      <c r="D66" s="44"/>
      <c r="E66" s="16"/>
      <c r="F66" s="44"/>
      <c r="G66" s="44"/>
      <c r="H66" s="23"/>
      <c r="I66" s="16"/>
      <c r="J66" s="536"/>
    </row>
    <row r="67" spans="1:10" ht="23.25" customHeight="1">
      <c r="A67" s="70"/>
      <c r="B67" s="40"/>
      <c r="C67" s="16"/>
      <c r="D67" s="44"/>
      <c r="E67" s="16"/>
      <c r="F67" s="44"/>
      <c r="G67" s="44"/>
      <c r="H67" s="23"/>
      <c r="I67" s="16"/>
      <c r="J67" s="536"/>
    </row>
    <row r="68" spans="1:10" ht="23.25" customHeight="1">
      <c r="A68" s="70"/>
      <c r="B68" s="40"/>
      <c r="C68" s="16"/>
      <c r="D68" s="44"/>
      <c r="E68" s="16"/>
      <c r="F68" s="44"/>
      <c r="G68" s="44"/>
      <c r="H68" s="23"/>
      <c r="I68" s="16"/>
      <c r="J68" s="536"/>
    </row>
    <row r="69" spans="1:10" ht="23.25" customHeight="1">
      <c r="A69" s="65"/>
      <c r="B69" s="40"/>
      <c r="C69" s="16"/>
      <c r="D69" s="44"/>
      <c r="E69" s="16"/>
      <c r="F69" s="44"/>
      <c r="G69" s="44"/>
      <c r="H69" s="55"/>
      <c r="I69" s="16"/>
      <c r="J69" s="537"/>
    </row>
    <row r="70" spans="1:10" ht="23.25" customHeight="1">
      <c r="A70" s="65"/>
      <c r="B70" s="40"/>
      <c r="C70" s="16"/>
      <c r="D70" s="44"/>
      <c r="E70" s="16"/>
      <c r="F70" s="44"/>
      <c r="G70" s="44"/>
      <c r="H70" s="55"/>
      <c r="I70" s="16"/>
      <c r="J70" s="537"/>
    </row>
    <row r="71" spans="1:10" ht="23.25" customHeight="1">
      <c r="A71" s="65"/>
      <c r="B71" s="40"/>
      <c r="C71" s="16"/>
      <c r="D71" s="44"/>
      <c r="E71" s="16"/>
      <c r="F71" s="44"/>
      <c r="G71" s="44"/>
      <c r="H71" s="55"/>
      <c r="I71" s="16"/>
      <c r="J71" s="537"/>
    </row>
    <row r="72" spans="1:10" ht="23.25" customHeight="1">
      <c r="A72" s="65"/>
      <c r="B72" s="40"/>
      <c r="C72" s="16"/>
      <c r="D72" s="44"/>
      <c r="E72" s="16"/>
      <c r="F72" s="44"/>
      <c r="G72" s="44"/>
      <c r="H72" s="55"/>
      <c r="I72" s="16"/>
      <c r="J72" s="537"/>
    </row>
    <row r="73" spans="1:10" ht="23.25" customHeight="1">
      <c r="A73" s="65"/>
      <c r="B73" s="40"/>
      <c r="C73" s="16"/>
      <c r="D73" s="44"/>
      <c r="E73" s="16"/>
      <c r="F73" s="44"/>
      <c r="G73" s="44"/>
      <c r="H73" s="55"/>
      <c r="I73" s="16"/>
      <c r="J73" s="537"/>
    </row>
    <row r="74" spans="1:10" ht="23.25" customHeight="1">
      <c r="A74" s="65"/>
      <c r="B74" s="40"/>
      <c r="C74" s="16"/>
      <c r="D74" s="44"/>
      <c r="E74" s="16"/>
      <c r="F74" s="44"/>
      <c r="G74" s="44"/>
      <c r="H74" s="55"/>
      <c r="I74" s="16"/>
      <c r="J74" s="537"/>
    </row>
    <row r="75" spans="1:10" ht="23.25" customHeight="1">
      <c r="A75" s="65"/>
      <c r="B75" s="40"/>
      <c r="C75" s="16"/>
      <c r="D75" s="44"/>
      <c r="E75" s="16"/>
      <c r="F75" s="44"/>
      <c r="G75" s="44"/>
      <c r="H75" s="19"/>
      <c r="I75" s="16"/>
      <c r="J75" s="537"/>
    </row>
    <row r="76" spans="1:10" ht="23.25" customHeight="1">
      <c r="A76" s="65"/>
      <c r="B76" s="40"/>
      <c r="C76" s="16"/>
      <c r="D76" s="44"/>
      <c r="E76" s="16"/>
      <c r="F76" s="44"/>
      <c r="G76" s="44"/>
      <c r="H76" s="55"/>
      <c r="I76" s="16"/>
      <c r="J76" s="537"/>
    </row>
    <row r="77" spans="1:10" ht="23.25" customHeight="1">
      <c r="A77" s="65"/>
      <c r="B77" s="40"/>
      <c r="C77" s="16"/>
      <c r="D77" s="44"/>
      <c r="E77" s="16"/>
      <c r="F77" s="44"/>
      <c r="G77" s="44"/>
      <c r="H77" s="56"/>
      <c r="I77" s="16"/>
      <c r="J77" s="537"/>
    </row>
    <row r="78" spans="1:10" ht="23.25" customHeight="1">
      <c r="A78" s="68"/>
      <c r="B78" s="40"/>
      <c r="C78" s="16"/>
      <c r="D78" s="44"/>
      <c r="E78" s="16"/>
      <c r="F78" s="44"/>
      <c r="G78" s="44"/>
      <c r="H78" s="19"/>
      <c r="I78" s="16"/>
      <c r="J78" s="537"/>
    </row>
    <row r="79" spans="1:10" ht="23.25" customHeight="1">
      <c r="A79" s="68"/>
      <c r="B79" s="40"/>
      <c r="C79" s="16"/>
      <c r="D79" s="44"/>
      <c r="E79" s="16"/>
      <c r="F79" s="44"/>
      <c r="G79" s="44"/>
      <c r="H79" s="55"/>
      <c r="I79" s="16"/>
      <c r="J79" s="537"/>
    </row>
    <row r="80" spans="1:10" ht="23.25" customHeight="1">
      <c r="A80" s="68"/>
      <c r="B80" s="40"/>
      <c r="C80" s="16"/>
      <c r="D80" s="44"/>
      <c r="E80" s="16"/>
      <c r="F80" s="44"/>
      <c r="G80" s="44"/>
      <c r="H80" s="57"/>
      <c r="I80" s="16"/>
      <c r="J80" s="538"/>
    </row>
    <row r="81" spans="1:10" ht="23.25" customHeight="1">
      <c r="A81" s="68"/>
      <c r="B81" s="40"/>
      <c r="C81" s="16"/>
      <c r="D81" s="44"/>
      <c r="E81" s="16"/>
      <c r="F81" s="44"/>
      <c r="G81" s="44"/>
      <c r="H81" s="57"/>
      <c r="I81" s="16"/>
      <c r="J81" s="538"/>
    </row>
    <row r="82" spans="1:10" ht="23.25" customHeight="1">
      <c r="A82" s="68"/>
      <c r="B82" s="40"/>
      <c r="C82" s="16"/>
      <c r="D82" s="44"/>
      <c r="E82" s="16"/>
      <c r="F82" s="44"/>
      <c r="G82" s="44"/>
      <c r="H82" s="57"/>
      <c r="I82" s="16"/>
      <c r="J82" s="538"/>
    </row>
    <row r="83" spans="1:10" ht="15.75">
      <c r="A83" s="68"/>
      <c r="B83" s="40"/>
      <c r="C83" s="16"/>
      <c r="D83" s="44"/>
      <c r="E83" s="16"/>
      <c r="F83" s="44"/>
      <c r="G83" s="44"/>
      <c r="H83" s="57"/>
      <c r="I83" s="16"/>
      <c r="J83" s="538"/>
    </row>
    <row r="84" spans="1:10" ht="15.75">
      <c r="A84" s="68"/>
      <c r="B84" s="40"/>
      <c r="C84" s="16"/>
      <c r="D84" s="44"/>
      <c r="E84" s="16"/>
      <c r="F84" s="44"/>
      <c r="G84" s="44"/>
      <c r="H84" s="57"/>
      <c r="I84" s="16"/>
      <c r="J84" s="538"/>
    </row>
    <row r="85" spans="1:10" ht="23.25" customHeight="1">
      <c r="A85" s="65"/>
      <c r="B85" s="40"/>
      <c r="C85" s="16"/>
      <c r="D85" s="44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44"/>
      <c r="E86" s="16"/>
      <c r="F86" s="44"/>
      <c r="G86" s="44"/>
      <c r="H86" s="22"/>
      <c r="I86" s="16"/>
      <c r="J86" s="64"/>
    </row>
    <row r="87" spans="1:10" ht="23.25" customHeight="1">
      <c r="A87" s="65"/>
      <c r="B87" s="40"/>
      <c r="C87" s="16"/>
      <c r="D87" s="44"/>
      <c r="E87" s="16"/>
      <c r="F87" s="44"/>
      <c r="G87" s="44"/>
      <c r="H87" s="22"/>
      <c r="I87" s="16"/>
      <c r="J87" s="538"/>
    </row>
    <row r="88" spans="1:10" ht="23.25" customHeight="1">
      <c r="A88" s="65"/>
      <c r="B88" s="40"/>
      <c r="C88" s="16"/>
      <c r="D88" s="44"/>
      <c r="E88" s="16"/>
      <c r="F88" s="44"/>
      <c r="G88" s="44"/>
      <c r="H88" s="22"/>
      <c r="I88" s="16"/>
      <c r="J88" s="538"/>
    </row>
    <row r="89" spans="1:10" ht="23.25" customHeight="1">
      <c r="A89" s="65"/>
      <c r="B89" s="40"/>
      <c r="C89" s="16"/>
      <c r="D89" s="44"/>
      <c r="E89" s="16"/>
      <c r="F89" s="44"/>
      <c r="G89" s="44"/>
      <c r="H89" s="22"/>
      <c r="I89" s="16"/>
      <c r="J89" s="64"/>
    </row>
    <row r="90" spans="1:10" ht="23.25" customHeight="1">
      <c r="A90" s="65"/>
      <c r="B90" s="40"/>
      <c r="C90" s="16"/>
      <c r="D90" s="44"/>
      <c r="E90" s="16"/>
      <c r="F90" s="44"/>
      <c r="G90" s="44"/>
      <c r="H90" s="22"/>
      <c r="I90" s="16"/>
      <c r="J90" s="64"/>
    </row>
    <row r="91" spans="1:10" ht="23.25" customHeight="1">
      <c r="A91" s="65"/>
      <c r="B91" s="40"/>
      <c r="C91" s="16"/>
      <c r="D91" s="44"/>
      <c r="E91" s="16"/>
      <c r="F91" s="44"/>
      <c r="G91" s="44"/>
      <c r="H91" s="22"/>
      <c r="I91" s="16"/>
      <c r="J91" s="538"/>
    </row>
    <row r="92" spans="1:10" ht="23.25" customHeight="1">
      <c r="A92" s="65"/>
      <c r="B92" s="40"/>
      <c r="C92" s="16"/>
      <c r="D92" s="44"/>
      <c r="E92" s="16"/>
      <c r="F92" s="44"/>
      <c r="G92" s="44"/>
      <c r="H92" s="22"/>
      <c r="I92" s="16"/>
      <c r="J92" s="538"/>
    </row>
    <row r="93" spans="1:10" ht="23.25" customHeight="1">
      <c r="A93" s="65"/>
      <c r="B93" s="40"/>
      <c r="C93" s="16"/>
      <c r="D93" s="44"/>
      <c r="E93" s="16"/>
      <c r="F93" s="44"/>
      <c r="G93" s="44"/>
      <c r="H93" s="57"/>
      <c r="I93" s="16"/>
      <c r="J93" s="538"/>
    </row>
    <row r="94" spans="1:10" ht="23.25" customHeight="1">
      <c r="A94" s="65"/>
      <c r="B94" s="40"/>
      <c r="C94" s="16"/>
      <c r="D94" s="44"/>
      <c r="E94" s="16"/>
      <c r="F94" s="44"/>
      <c r="G94" s="44"/>
      <c r="H94" s="22"/>
      <c r="I94" s="16"/>
      <c r="J94" s="538"/>
    </row>
    <row r="95" spans="1:10" ht="23.25" customHeight="1">
      <c r="A95" s="65"/>
      <c r="B95" s="40"/>
      <c r="C95" s="16"/>
      <c r="D95" s="44"/>
      <c r="E95" s="16"/>
      <c r="F95" s="44"/>
      <c r="G95" s="44"/>
      <c r="H95" s="57"/>
      <c r="I95" s="16"/>
      <c r="J95" s="538"/>
    </row>
    <row r="96" spans="1:10" ht="15.75">
      <c r="A96" s="68"/>
      <c r="B96" s="40"/>
      <c r="C96" s="16"/>
      <c r="D96" s="44"/>
      <c r="E96" s="16"/>
      <c r="F96" s="44"/>
      <c r="G96" s="44"/>
      <c r="H96" s="57"/>
      <c r="I96" s="16"/>
      <c r="J96" s="538"/>
    </row>
    <row r="97" spans="1:10" ht="15.75">
      <c r="A97" s="68"/>
      <c r="B97" s="40"/>
      <c r="C97" s="16"/>
      <c r="D97" s="44"/>
      <c r="E97" s="16"/>
      <c r="F97" s="44"/>
      <c r="G97" s="44"/>
      <c r="H97" s="57"/>
      <c r="I97" s="16"/>
      <c r="J97" s="538"/>
    </row>
    <row r="98" spans="1:10" ht="23.25" customHeight="1">
      <c r="A98" s="72"/>
      <c r="B98" s="40"/>
      <c r="C98" s="16"/>
      <c r="D98" s="44"/>
      <c r="E98" s="16"/>
      <c r="F98" s="44"/>
      <c r="G98" s="44"/>
      <c r="H98" s="57"/>
      <c r="I98" s="16"/>
      <c r="J98" s="538"/>
    </row>
    <row r="99" spans="1:10" ht="23.25" customHeight="1">
      <c r="A99" s="72"/>
      <c r="B99" s="40"/>
      <c r="C99" s="16"/>
      <c r="D99" s="44"/>
      <c r="E99" s="16"/>
      <c r="F99" s="44"/>
      <c r="G99" s="44"/>
      <c r="H99" s="57"/>
      <c r="I99" s="16"/>
      <c r="J99" s="538"/>
    </row>
    <row r="100" spans="1:10" ht="23.25" customHeight="1">
      <c r="A100" s="72"/>
      <c r="B100" s="40"/>
      <c r="C100" s="16"/>
      <c r="D100" s="44"/>
      <c r="E100" s="16"/>
      <c r="F100" s="44"/>
      <c r="G100" s="44"/>
      <c r="H100" s="57"/>
      <c r="I100" s="16"/>
      <c r="J100" s="538"/>
    </row>
    <row r="101" spans="1:10" ht="23.25" customHeight="1">
      <c r="A101" s="70"/>
      <c r="B101" s="40"/>
      <c r="C101" s="16"/>
      <c r="D101" s="44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40"/>
      <c r="C102" s="16"/>
      <c r="D102" s="44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40"/>
      <c r="C103" s="16"/>
      <c r="D103" s="44"/>
      <c r="E103" s="16"/>
      <c r="F103" s="44"/>
      <c r="G103" s="44"/>
      <c r="H103" s="50"/>
      <c r="I103" s="16"/>
      <c r="J103" s="539"/>
    </row>
    <row r="104" spans="1:10" ht="23.25" customHeight="1">
      <c r="A104" s="70"/>
      <c r="B104" s="40"/>
      <c r="C104" s="16"/>
      <c r="D104" s="44"/>
      <c r="E104" s="16"/>
      <c r="F104" s="44"/>
      <c r="G104" s="44"/>
      <c r="H104" s="19"/>
      <c r="I104" s="16"/>
      <c r="J104" s="539"/>
    </row>
    <row r="105" spans="1:10" ht="23.25" customHeight="1">
      <c r="A105" s="70"/>
      <c r="B105" s="40"/>
      <c r="C105" s="16"/>
      <c r="D105" s="44"/>
      <c r="E105" s="16"/>
      <c r="F105" s="44"/>
      <c r="G105" s="44"/>
      <c r="H105" s="19"/>
      <c r="I105" s="16"/>
      <c r="J105" s="539"/>
    </row>
    <row r="106" spans="1:10" ht="23.25" customHeight="1">
      <c r="A106" s="70"/>
      <c r="B106" s="40"/>
      <c r="C106" s="16"/>
      <c r="D106" s="44"/>
      <c r="E106" s="16"/>
      <c r="F106" s="44"/>
      <c r="G106" s="44"/>
      <c r="H106" s="19"/>
      <c r="I106" s="16"/>
      <c r="J106" s="539"/>
    </row>
    <row r="107" spans="1:10" ht="23.25" customHeight="1">
      <c r="A107" s="70"/>
      <c r="B107" s="40"/>
      <c r="C107" s="16"/>
      <c r="D107" s="44"/>
      <c r="E107" s="16"/>
      <c r="F107" s="44"/>
      <c r="G107" s="44"/>
      <c r="H107" s="19"/>
      <c r="I107" s="16"/>
      <c r="J107" s="539"/>
    </row>
    <row r="108" spans="1:10" ht="23.25" customHeight="1">
      <c r="A108" s="70"/>
      <c r="B108" s="40"/>
      <c r="C108" s="16"/>
      <c r="D108" s="44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44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40"/>
      <c r="C110" s="16"/>
      <c r="D110" s="44"/>
      <c r="E110" s="16"/>
      <c r="F110" s="44"/>
      <c r="G110" s="44"/>
      <c r="H110" s="19"/>
      <c r="I110" s="16"/>
      <c r="J110" s="539"/>
    </row>
    <row r="111" spans="1:10" ht="23.25" customHeight="1">
      <c r="A111" s="70"/>
      <c r="B111" s="40"/>
      <c r="C111" s="16"/>
      <c r="D111" s="44"/>
      <c r="E111" s="16"/>
      <c r="F111" s="44"/>
      <c r="G111" s="44"/>
      <c r="H111" s="19"/>
      <c r="I111" s="16"/>
      <c r="J111" s="539"/>
    </row>
    <row r="112" spans="1:10" ht="23.25" customHeight="1">
      <c r="A112" s="70"/>
      <c r="B112" s="40"/>
      <c r="C112" s="16"/>
      <c r="D112" s="44"/>
      <c r="E112" s="16"/>
      <c r="F112" s="44"/>
      <c r="G112" s="44"/>
      <c r="H112" s="19"/>
      <c r="I112" s="16"/>
      <c r="J112" s="539"/>
    </row>
    <row r="113" spans="1:10" ht="23.25" customHeight="1">
      <c r="A113" s="70"/>
      <c r="B113" s="40"/>
      <c r="C113" s="16"/>
      <c r="D113" s="44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40"/>
      <c r="C114" s="16"/>
      <c r="D114" s="44"/>
      <c r="E114" s="16"/>
      <c r="F114" s="44"/>
      <c r="G114" s="44"/>
      <c r="H114" s="19"/>
      <c r="I114" s="16"/>
      <c r="J114" s="539"/>
    </row>
    <row r="115" spans="1:10" ht="23.25" customHeight="1">
      <c r="A115" s="70"/>
      <c r="B115" s="40"/>
      <c r="C115" s="16"/>
      <c r="D115" s="44"/>
      <c r="E115" s="16"/>
      <c r="F115" s="44"/>
      <c r="G115" s="44"/>
      <c r="H115" s="19"/>
      <c r="I115" s="16"/>
      <c r="J115" s="539"/>
    </row>
    <row r="116" spans="1:10" ht="23.25" customHeight="1">
      <c r="A116" s="70"/>
      <c r="B116" s="40"/>
      <c r="C116" s="16"/>
      <c r="D116" s="44"/>
      <c r="E116" s="16"/>
      <c r="F116" s="44"/>
      <c r="G116" s="44"/>
      <c r="H116" s="19"/>
      <c r="I116" s="16"/>
      <c r="J116" s="539"/>
    </row>
    <row r="117" spans="1:10" ht="23.25" customHeight="1">
      <c r="A117" s="70"/>
      <c r="B117" s="40"/>
      <c r="C117" s="16"/>
      <c r="D117" s="44"/>
      <c r="E117" s="16"/>
      <c r="F117" s="44"/>
      <c r="G117" s="44"/>
      <c r="H117" s="19"/>
      <c r="I117" s="16"/>
      <c r="J117" s="539"/>
    </row>
    <row r="118" spans="1:10" ht="23.25" customHeight="1">
      <c r="A118" s="70"/>
      <c r="B118" s="40"/>
      <c r="C118" s="16"/>
      <c r="D118" s="44"/>
      <c r="E118" s="16"/>
      <c r="F118" s="44"/>
      <c r="G118" s="44"/>
      <c r="H118" s="50"/>
      <c r="I118" s="16"/>
      <c r="J118" s="539"/>
    </row>
    <row r="119" spans="1:10" ht="23.25" customHeight="1">
      <c r="A119" s="70"/>
      <c r="B119" s="40"/>
      <c r="C119" s="16"/>
      <c r="D119" s="44"/>
      <c r="E119" s="16"/>
      <c r="F119" s="44"/>
      <c r="G119" s="44"/>
      <c r="H119" s="17"/>
      <c r="I119" s="16"/>
      <c r="J119" s="539"/>
    </row>
    <row r="120" spans="1:10" ht="23.25" customHeight="1">
      <c r="A120" s="70"/>
      <c r="B120" s="40"/>
      <c r="C120" s="16"/>
      <c r="D120" s="44"/>
      <c r="E120" s="16"/>
      <c r="F120" s="44"/>
      <c r="G120" s="44"/>
      <c r="H120" s="17"/>
      <c r="I120" s="16"/>
      <c r="J120" s="539"/>
    </row>
    <row r="121" spans="1:10" ht="23.25" customHeight="1">
      <c r="A121" s="70"/>
      <c r="B121" s="40"/>
      <c r="C121" s="16"/>
      <c r="D121" s="44"/>
      <c r="E121" s="16"/>
      <c r="F121" s="44"/>
      <c r="G121" s="44"/>
      <c r="H121" s="17"/>
      <c r="I121" s="16"/>
      <c r="J121" s="539"/>
    </row>
    <row r="122" spans="1:10" ht="23.25" customHeight="1">
      <c r="A122" s="70"/>
      <c r="B122" s="40"/>
      <c r="C122" s="16"/>
      <c r="D122" s="44"/>
      <c r="E122" s="16"/>
      <c r="F122" s="44"/>
      <c r="G122" s="44"/>
      <c r="H122" s="17"/>
      <c r="I122" s="16"/>
      <c r="J122" s="539"/>
    </row>
    <row r="123" spans="1:10" ht="23.25" customHeight="1">
      <c r="A123" s="70"/>
      <c r="B123" s="40"/>
      <c r="C123" s="16"/>
      <c r="D123" s="44"/>
      <c r="E123" s="16"/>
      <c r="F123" s="44"/>
      <c r="G123" s="44"/>
      <c r="H123" s="17"/>
      <c r="I123" s="16"/>
      <c r="J123" s="539"/>
    </row>
    <row r="124" spans="1:10" ht="23.25" customHeight="1">
      <c r="A124" s="70"/>
      <c r="B124" s="40"/>
      <c r="C124" s="16"/>
      <c r="D124" s="44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40"/>
      <c r="C125" s="16"/>
      <c r="D125" s="44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40"/>
      <c r="C126" s="16"/>
      <c r="D126" s="44"/>
      <c r="E126" s="16"/>
      <c r="F126" s="44"/>
      <c r="G126" s="44"/>
      <c r="H126" s="19"/>
      <c r="I126" s="16"/>
      <c r="J126" s="539"/>
    </row>
    <row r="127" spans="1:10" ht="23.25" customHeight="1">
      <c r="A127" s="70"/>
      <c r="B127" s="40"/>
      <c r="C127" s="16"/>
      <c r="D127" s="44"/>
      <c r="E127" s="16"/>
      <c r="F127" s="44"/>
      <c r="G127" s="44"/>
      <c r="H127" s="19"/>
      <c r="I127" s="16"/>
      <c r="J127" s="539"/>
    </row>
    <row r="128" spans="1:10" ht="23.25" customHeight="1">
      <c r="A128" s="70"/>
      <c r="B128" s="40"/>
      <c r="C128" s="16"/>
      <c r="D128" s="44"/>
      <c r="E128" s="16"/>
      <c r="F128" s="44"/>
      <c r="G128" s="44"/>
      <c r="H128" s="19"/>
      <c r="I128" s="16"/>
      <c r="J128" s="539"/>
    </row>
    <row r="129" spans="1:10" ht="23.25" customHeight="1">
      <c r="A129" s="70"/>
      <c r="B129" s="40"/>
      <c r="C129" s="16"/>
      <c r="D129" s="44"/>
      <c r="E129" s="16"/>
      <c r="F129" s="44"/>
      <c r="G129" s="44"/>
      <c r="H129" s="23"/>
      <c r="I129" s="16"/>
      <c r="J129" s="539"/>
    </row>
    <row r="130" spans="1:10" ht="23.25" customHeight="1">
      <c r="A130" s="70"/>
      <c r="B130" s="40"/>
      <c r="C130" s="16"/>
      <c r="D130" s="44"/>
      <c r="E130" s="16"/>
      <c r="F130" s="44"/>
      <c r="G130" s="44"/>
      <c r="H130" s="50"/>
      <c r="I130" s="16"/>
      <c r="J130" s="539"/>
    </row>
    <row r="131" spans="1:10" ht="23.25" customHeight="1">
      <c r="A131" s="70"/>
      <c r="B131" s="40"/>
      <c r="C131" s="16"/>
      <c r="D131" s="44"/>
      <c r="E131" s="16"/>
      <c r="F131" s="44"/>
      <c r="G131" s="44"/>
      <c r="H131" s="17"/>
      <c r="I131" s="16"/>
      <c r="J131" s="539"/>
    </row>
    <row r="132" spans="1:10" ht="23.25" customHeight="1">
      <c r="A132" s="70"/>
      <c r="B132" s="40"/>
      <c r="C132" s="16"/>
      <c r="D132" s="44"/>
      <c r="E132" s="16"/>
      <c r="F132" s="44"/>
      <c r="G132" s="44"/>
      <c r="H132" s="17"/>
      <c r="I132" s="16"/>
      <c r="J132" s="539"/>
    </row>
    <row r="133" spans="1:10" ht="23.25" customHeight="1">
      <c r="A133" s="70"/>
      <c r="B133" s="40"/>
      <c r="C133" s="16"/>
      <c r="D133" s="44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40"/>
      <c r="C134" s="16"/>
      <c r="D134" s="44"/>
      <c r="E134" s="16"/>
      <c r="F134" s="44"/>
      <c r="G134" s="44"/>
      <c r="H134" s="17"/>
      <c r="I134" s="16"/>
      <c r="J134" s="539"/>
    </row>
    <row r="135" spans="1:10" ht="23.25" customHeight="1">
      <c r="A135" s="70"/>
      <c r="B135" s="40"/>
      <c r="C135" s="16"/>
      <c r="D135" s="44"/>
      <c r="E135" s="16"/>
      <c r="F135" s="44"/>
      <c r="G135" s="44"/>
      <c r="H135" s="17"/>
      <c r="I135" s="16"/>
      <c r="J135" s="539"/>
    </row>
    <row r="136" spans="1:10" ht="23.25" customHeight="1">
      <c r="A136" s="70"/>
      <c r="B136" s="40"/>
      <c r="C136" s="16"/>
      <c r="D136" s="44"/>
      <c r="E136" s="16"/>
      <c r="F136" s="44"/>
      <c r="G136" s="44"/>
      <c r="H136" s="17"/>
      <c r="I136" s="16"/>
      <c r="J136" s="539"/>
    </row>
    <row r="137" spans="1:10" ht="23.25" customHeight="1">
      <c r="A137" s="70"/>
      <c r="B137" s="40"/>
      <c r="C137" s="16"/>
      <c r="D137" s="44"/>
      <c r="E137" s="16"/>
      <c r="F137" s="44"/>
      <c r="G137" s="44"/>
      <c r="H137" s="17"/>
      <c r="I137" s="16"/>
      <c r="J137" s="539"/>
    </row>
    <row r="138" spans="1:10" ht="23.25" customHeight="1">
      <c r="A138" s="70"/>
      <c r="B138" s="40"/>
      <c r="C138" s="16"/>
      <c r="D138" s="44"/>
      <c r="E138" s="16"/>
      <c r="F138" s="44"/>
      <c r="G138" s="44"/>
      <c r="H138" s="19"/>
      <c r="I138" s="16"/>
      <c r="J138" s="539"/>
    </row>
    <row r="139" spans="1:10" ht="23.25" customHeight="1">
      <c r="A139" s="70"/>
      <c r="B139" s="40"/>
      <c r="C139" s="16"/>
      <c r="D139" s="44"/>
      <c r="E139" s="16"/>
      <c r="F139" s="44"/>
      <c r="G139" s="44"/>
      <c r="H139" s="19"/>
      <c r="I139" s="16"/>
      <c r="J139" s="539"/>
    </row>
    <row r="140" spans="1:10" ht="23.25" customHeight="1">
      <c r="A140" s="70"/>
      <c r="B140" s="40"/>
      <c r="C140" s="16"/>
      <c r="D140" s="44"/>
      <c r="E140" s="16"/>
      <c r="F140" s="44"/>
      <c r="G140" s="44"/>
      <c r="H140" s="50"/>
      <c r="I140" s="16"/>
      <c r="J140" s="539"/>
    </row>
    <row r="141" spans="1:10" ht="23.25" customHeight="1">
      <c r="A141" s="70"/>
      <c r="B141" s="40"/>
      <c r="C141" s="16"/>
      <c r="D141" s="44"/>
      <c r="E141" s="16"/>
      <c r="F141" s="44"/>
      <c r="G141" s="44"/>
      <c r="H141" s="19"/>
      <c r="I141" s="16"/>
      <c r="J141" s="539"/>
    </row>
    <row r="142" spans="1:10" ht="23.25" customHeight="1">
      <c r="A142" s="70"/>
      <c r="B142" s="40"/>
      <c r="C142" s="16"/>
      <c r="D142" s="44"/>
      <c r="E142" s="16"/>
      <c r="F142" s="44"/>
      <c r="G142" s="44"/>
      <c r="H142" s="19"/>
      <c r="I142" s="16"/>
      <c r="J142" s="539"/>
    </row>
    <row r="143" spans="1:10" ht="23.25" customHeight="1">
      <c r="A143" s="70"/>
      <c r="B143" s="40"/>
      <c r="C143" s="16"/>
      <c r="D143" s="44"/>
      <c r="E143" s="16"/>
      <c r="F143" s="44"/>
      <c r="G143" s="44"/>
      <c r="H143" s="19"/>
      <c r="I143" s="16"/>
      <c r="J143" s="539"/>
    </row>
    <row r="144" spans="1:10" ht="23.25" customHeight="1">
      <c r="A144" s="70"/>
      <c r="B144" s="40"/>
      <c r="C144" s="16"/>
      <c r="D144" s="44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40"/>
      <c r="C145" s="16"/>
      <c r="D145" s="44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40"/>
      <c r="C146" s="16"/>
      <c r="D146" s="44"/>
      <c r="E146" s="16"/>
      <c r="F146" s="44"/>
      <c r="G146" s="44"/>
      <c r="H146" s="19"/>
      <c r="I146" s="16"/>
      <c r="J146" s="539"/>
    </row>
    <row r="147" spans="1:10" ht="23.25" customHeight="1">
      <c r="A147" s="70"/>
      <c r="B147" s="40"/>
      <c r="C147" s="16"/>
      <c r="D147" s="44"/>
      <c r="E147" s="16"/>
      <c r="F147" s="44"/>
      <c r="G147" s="44"/>
      <c r="H147" s="19"/>
      <c r="I147" s="16"/>
      <c r="J147" s="539"/>
    </row>
    <row r="148" spans="1:10" ht="23.25" customHeight="1">
      <c r="A148" s="70"/>
      <c r="B148" s="40"/>
      <c r="C148" s="16"/>
      <c r="D148" s="44"/>
      <c r="E148" s="16"/>
      <c r="F148" s="44"/>
      <c r="G148" s="44"/>
      <c r="H148" s="19"/>
      <c r="I148" s="16"/>
      <c r="J148" s="539"/>
    </row>
    <row r="149" spans="1:10" ht="23.25" customHeight="1">
      <c r="A149" s="70"/>
      <c r="B149" s="40"/>
      <c r="C149" s="16"/>
      <c r="D149" s="44"/>
      <c r="E149" s="16"/>
      <c r="F149" s="44"/>
      <c r="G149" s="44"/>
      <c r="H149" s="19"/>
      <c r="I149" s="16"/>
      <c r="J149" s="539"/>
    </row>
    <row r="150" spans="1:10" ht="23.25" customHeight="1">
      <c r="A150" s="70"/>
      <c r="B150" s="40"/>
      <c r="C150" s="16"/>
      <c r="D150" s="44"/>
      <c r="E150" s="16"/>
      <c r="F150" s="44"/>
      <c r="G150" s="44"/>
      <c r="H150" s="19"/>
      <c r="I150" s="16"/>
      <c r="J150" s="539"/>
    </row>
    <row r="151" spans="1:10" ht="23.25" customHeight="1">
      <c r="A151" s="70"/>
      <c r="B151" s="40"/>
      <c r="C151" s="16"/>
      <c r="D151" s="44"/>
      <c r="E151" s="16"/>
      <c r="F151" s="44"/>
      <c r="G151" s="44"/>
      <c r="H151" s="19"/>
      <c r="I151" s="16"/>
      <c r="J151" s="539"/>
    </row>
    <row r="152" spans="1:10" ht="23.25" customHeight="1">
      <c r="A152" s="70"/>
      <c r="B152" s="40"/>
      <c r="C152" s="16"/>
      <c r="D152" s="44"/>
      <c r="E152" s="16"/>
      <c r="F152" s="44"/>
      <c r="G152" s="44"/>
      <c r="H152" s="50"/>
      <c r="I152" s="16"/>
      <c r="J152" s="539"/>
    </row>
    <row r="153" spans="1:10" ht="23.25" customHeight="1">
      <c r="A153" s="70"/>
      <c r="B153" s="40"/>
      <c r="C153" s="16"/>
      <c r="D153" s="44"/>
      <c r="E153" s="16"/>
      <c r="F153" s="44"/>
      <c r="G153" s="44"/>
      <c r="H153" s="19"/>
      <c r="I153" s="16"/>
      <c r="J153" s="539"/>
    </row>
    <row r="154" spans="1:10" ht="23.25" customHeight="1">
      <c r="A154" s="70"/>
      <c r="B154" s="40"/>
      <c r="C154" s="16"/>
      <c r="D154" s="44"/>
      <c r="E154" s="16"/>
      <c r="F154" s="44"/>
      <c r="G154" s="44"/>
      <c r="H154" s="19"/>
      <c r="I154" s="16"/>
      <c r="J154" s="539"/>
    </row>
    <row r="155" spans="1:10" ht="23.25" customHeight="1">
      <c r="A155" s="70"/>
      <c r="B155" s="40"/>
      <c r="C155" s="16"/>
      <c r="D155" s="44"/>
      <c r="E155" s="16"/>
      <c r="F155" s="44"/>
      <c r="G155" s="44"/>
      <c r="H155" s="19"/>
      <c r="I155" s="16"/>
      <c r="J155" s="539"/>
    </row>
    <row r="156" spans="1:10" ht="23.25" customHeight="1">
      <c r="A156" s="70"/>
      <c r="B156" s="40"/>
      <c r="C156" s="16"/>
      <c r="D156" s="44"/>
      <c r="E156" s="16"/>
      <c r="F156" s="44"/>
      <c r="G156" s="44"/>
      <c r="H156" s="19"/>
      <c r="I156" s="16"/>
      <c r="J156" s="539"/>
    </row>
    <row r="157" spans="1:10" ht="23.25" customHeight="1">
      <c r="A157" s="70"/>
      <c r="B157" s="40"/>
      <c r="C157" s="16"/>
      <c r="D157" s="44"/>
      <c r="E157" s="16"/>
      <c r="F157" s="44"/>
      <c r="G157" s="44"/>
      <c r="H157" s="19"/>
      <c r="I157" s="16"/>
      <c r="J157" s="539"/>
    </row>
    <row r="158" spans="1:10" ht="23.25" customHeight="1">
      <c r="A158" s="70"/>
      <c r="B158" s="40"/>
      <c r="C158" s="16"/>
      <c r="D158" s="44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40"/>
      <c r="C159" s="16"/>
      <c r="D159" s="44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40"/>
      <c r="C160" s="16"/>
      <c r="D160" s="44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44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40"/>
      <c r="C162" s="16"/>
      <c r="D162" s="44"/>
      <c r="E162" s="16"/>
      <c r="F162" s="44"/>
      <c r="G162" s="44"/>
      <c r="H162" s="17"/>
      <c r="I162" s="16"/>
      <c r="J162" s="539"/>
    </row>
    <row r="163" spans="1:10" ht="23.25" customHeight="1">
      <c r="A163" s="70"/>
      <c r="B163" s="40"/>
      <c r="C163" s="16"/>
      <c r="D163" s="44"/>
      <c r="E163" s="16"/>
      <c r="F163" s="44"/>
      <c r="G163" s="44"/>
      <c r="H163" s="17"/>
      <c r="I163" s="16"/>
      <c r="J163" s="539"/>
    </row>
    <row r="164" spans="1:10" ht="23.25" customHeight="1">
      <c r="A164" s="70"/>
      <c r="B164" s="40"/>
      <c r="C164" s="16"/>
      <c r="D164" s="44"/>
      <c r="E164" s="16"/>
      <c r="F164" s="44"/>
      <c r="G164" s="44"/>
      <c r="H164" s="17"/>
      <c r="I164" s="16"/>
      <c r="J164" s="539"/>
    </row>
    <row r="165" spans="1:10" ht="23.25" customHeight="1">
      <c r="A165" s="70"/>
      <c r="B165" s="40"/>
      <c r="C165" s="16"/>
      <c r="D165" s="44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40"/>
      <c r="C166" s="16"/>
      <c r="D166" s="44"/>
      <c r="E166" s="16"/>
      <c r="F166" s="44"/>
      <c r="G166" s="44"/>
      <c r="H166" s="19"/>
      <c r="I166" s="16"/>
      <c r="J166" s="539"/>
    </row>
    <row r="167" spans="1:10" ht="23.25" customHeight="1">
      <c r="A167" s="70"/>
      <c r="B167" s="40"/>
      <c r="C167" s="16"/>
      <c r="D167" s="44"/>
      <c r="E167" s="16"/>
      <c r="F167" s="44"/>
      <c r="G167" s="44"/>
      <c r="H167" s="19"/>
      <c r="I167" s="16"/>
      <c r="J167" s="539"/>
    </row>
    <row r="168" spans="1:10" ht="23.25" customHeight="1">
      <c r="A168" s="70"/>
      <c r="B168" s="40"/>
      <c r="C168" s="16"/>
      <c r="D168" s="44"/>
      <c r="E168" s="16"/>
      <c r="F168" s="44"/>
      <c r="G168" s="44"/>
      <c r="H168" s="17"/>
      <c r="I168" s="16"/>
      <c r="J168" s="539"/>
    </row>
    <row r="169" spans="1:10" ht="23.25" customHeight="1">
      <c r="A169" s="70"/>
      <c r="B169" s="40"/>
      <c r="C169" s="16"/>
      <c r="D169" s="44"/>
      <c r="E169" s="16"/>
      <c r="F169" s="44"/>
      <c r="G169" s="44"/>
      <c r="H169" s="17"/>
      <c r="I169" s="16"/>
      <c r="J169" s="539"/>
    </row>
    <row r="170" spans="1:10" ht="23.25" customHeight="1">
      <c r="A170" s="70"/>
      <c r="B170" s="40"/>
      <c r="C170" s="16"/>
      <c r="D170" s="44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44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40"/>
      <c r="C172" s="16"/>
      <c r="D172" s="44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40"/>
      <c r="C173" s="16"/>
      <c r="D173" s="44"/>
      <c r="E173" s="16"/>
      <c r="F173" s="44"/>
      <c r="G173" s="44"/>
      <c r="H173" s="23"/>
      <c r="I173" s="16"/>
      <c r="J173" s="531"/>
    </row>
    <row r="174" spans="1:10" ht="23.25" customHeight="1">
      <c r="A174" s="70"/>
      <c r="B174" s="40"/>
      <c r="C174" s="16"/>
      <c r="D174" s="44"/>
      <c r="E174" s="16"/>
      <c r="F174" s="44"/>
      <c r="G174" s="44"/>
      <c r="H174" s="23"/>
      <c r="I174" s="16"/>
      <c r="J174" s="531"/>
    </row>
    <row r="175" spans="1:10" ht="23.25" customHeight="1">
      <c r="A175" s="70"/>
      <c r="B175" s="40"/>
      <c r="C175" s="16"/>
      <c r="D175" s="44"/>
      <c r="E175" s="16"/>
      <c r="F175" s="44"/>
      <c r="G175" s="44"/>
      <c r="H175" s="23"/>
      <c r="I175" s="16"/>
      <c r="J175" s="531"/>
    </row>
    <row r="176" spans="1:10" ht="23.25" customHeight="1">
      <c r="A176" s="70"/>
      <c r="B176" s="40"/>
      <c r="C176" s="16"/>
      <c r="D176" s="44"/>
      <c r="E176" s="16"/>
      <c r="F176" s="44"/>
      <c r="G176" s="44"/>
      <c r="H176" s="23"/>
      <c r="I176" s="16"/>
      <c r="J176" s="531"/>
    </row>
    <row r="177" spans="1:10" ht="23.25" customHeight="1">
      <c r="A177" s="70"/>
      <c r="B177" s="40"/>
      <c r="C177" s="16"/>
      <c r="D177" s="44"/>
      <c r="E177" s="16"/>
      <c r="F177" s="44"/>
      <c r="G177" s="44"/>
      <c r="H177" s="23"/>
      <c r="I177" s="16"/>
      <c r="J177" s="531"/>
    </row>
    <row r="178" spans="1:10" ht="23.25" customHeight="1">
      <c r="A178" s="70"/>
      <c r="B178" s="40"/>
      <c r="C178" s="16"/>
      <c r="D178" s="44"/>
      <c r="E178" s="16"/>
      <c r="F178" s="44"/>
      <c r="G178" s="44"/>
      <c r="H178" s="23"/>
      <c r="I178" s="16"/>
      <c r="J178" s="531"/>
    </row>
    <row r="179" spans="1:10" ht="23.25" customHeight="1">
      <c r="A179" s="70"/>
      <c r="B179" s="40"/>
      <c r="C179" s="16"/>
      <c r="D179" s="44"/>
      <c r="E179" s="16"/>
      <c r="F179" s="44"/>
      <c r="G179" s="44"/>
      <c r="H179" s="23"/>
      <c r="I179" s="16"/>
      <c r="J179" s="531"/>
    </row>
    <row r="180" spans="1:10" ht="23.25" customHeight="1">
      <c r="A180" s="70"/>
      <c r="B180" s="40"/>
      <c r="C180" s="16"/>
      <c r="D180" s="44"/>
      <c r="E180" s="16"/>
      <c r="F180" s="44"/>
      <c r="G180" s="44"/>
      <c r="H180" s="23"/>
      <c r="I180" s="16"/>
      <c r="J180" s="531"/>
    </row>
    <row r="181" spans="1:10" ht="23.25" customHeight="1">
      <c r="A181" s="70"/>
      <c r="B181" s="40"/>
      <c r="C181" s="16"/>
      <c r="D181" s="44"/>
      <c r="E181" s="16"/>
      <c r="F181" s="44"/>
      <c r="G181" s="44"/>
      <c r="H181" s="23"/>
      <c r="I181" s="16"/>
      <c r="J181" s="531"/>
    </row>
    <row r="182" spans="1:10" ht="23.25" customHeight="1">
      <c r="A182" s="70"/>
      <c r="B182" s="40"/>
      <c r="C182" s="16"/>
      <c r="D182" s="44"/>
      <c r="E182" s="16"/>
      <c r="F182" s="44"/>
      <c r="G182" s="44"/>
      <c r="H182" s="23"/>
      <c r="I182" s="16"/>
      <c r="J182" s="531"/>
    </row>
    <row r="183" spans="1:10" ht="23.25" customHeight="1">
      <c r="A183" s="70"/>
      <c r="B183" s="40"/>
      <c r="C183" s="16"/>
      <c r="D183" s="44"/>
      <c r="E183" s="16"/>
      <c r="F183" s="44"/>
      <c r="G183" s="44"/>
      <c r="H183" s="23"/>
      <c r="I183" s="16"/>
      <c r="J183" s="531"/>
    </row>
    <row r="184" spans="1:10" ht="23.25" customHeight="1">
      <c r="A184" s="70"/>
      <c r="B184" s="40"/>
      <c r="C184" s="16"/>
      <c r="D184" s="44"/>
      <c r="E184" s="16"/>
      <c r="F184" s="44"/>
      <c r="G184" s="44"/>
      <c r="H184" s="23"/>
      <c r="I184" s="16"/>
      <c r="J184" s="531"/>
    </row>
    <row r="185" spans="1:10" ht="23.25" customHeight="1">
      <c r="A185" s="70"/>
      <c r="B185" s="40"/>
      <c r="C185" s="16"/>
      <c r="D185" s="44"/>
      <c r="E185" s="16"/>
      <c r="F185" s="44"/>
      <c r="G185" s="44"/>
      <c r="H185" s="23"/>
      <c r="I185" s="16"/>
      <c r="J185" s="531"/>
    </row>
    <row r="186" spans="1:10" ht="23.25" customHeight="1">
      <c r="A186" s="70"/>
      <c r="B186" s="40"/>
      <c r="C186" s="16"/>
      <c r="D186" s="44"/>
      <c r="E186" s="16"/>
      <c r="F186" s="44"/>
      <c r="G186" s="44"/>
      <c r="H186" s="23"/>
      <c r="I186" s="16"/>
      <c r="J186" s="531"/>
    </row>
    <row r="187" spans="1:10" ht="23.25" customHeight="1">
      <c r="A187" s="70"/>
      <c r="B187" s="40"/>
      <c r="C187" s="16"/>
      <c r="D187" s="44"/>
      <c r="E187" s="16"/>
      <c r="F187" s="44"/>
      <c r="G187" s="44"/>
      <c r="H187" s="23"/>
      <c r="I187" s="16"/>
      <c r="J187" s="531"/>
    </row>
    <row r="188" spans="1:10" ht="23.25" customHeight="1">
      <c r="A188" s="70"/>
      <c r="B188" s="40"/>
      <c r="C188" s="16"/>
      <c r="D188" s="44"/>
      <c r="E188" s="16"/>
      <c r="F188" s="44"/>
      <c r="G188" s="44"/>
      <c r="H188" s="23"/>
      <c r="I188" s="16"/>
      <c r="J188" s="531"/>
    </row>
    <row r="189" spans="1:10" ht="23.25" customHeight="1">
      <c r="A189" s="70"/>
      <c r="B189" s="40"/>
      <c r="C189" s="16"/>
      <c r="D189" s="44"/>
      <c r="E189" s="16"/>
      <c r="F189" s="44"/>
      <c r="G189" s="44"/>
      <c r="H189" s="23"/>
      <c r="I189" s="16"/>
      <c r="J189" s="531"/>
    </row>
    <row r="190" spans="1:10" ht="23.25" customHeight="1">
      <c r="A190" s="70"/>
      <c r="B190" s="40"/>
      <c r="C190" s="16"/>
      <c r="D190" s="44"/>
      <c r="E190" s="16"/>
      <c r="F190" s="44"/>
      <c r="G190" s="44"/>
      <c r="H190" s="23"/>
      <c r="I190" s="16"/>
      <c r="J190" s="531"/>
    </row>
    <row r="191" spans="1:10" ht="23.25" customHeight="1">
      <c r="A191" s="70"/>
      <c r="B191" s="40"/>
      <c r="C191" s="16"/>
      <c r="D191" s="44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40"/>
      <c r="C192" s="16"/>
      <c r="D192" s="44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40"/>
      <c r="C193" s="16"/>
      <c r="D193" s="44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40"/>
      <c r="C194" s="16"/>
      <c r="D194" s="44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44"/>
      <c r="E195" s="16"/>
      <c r="F195" s="44"/>
      <c r="G195" s="44"/>
      <c r="H195" s="49"/>
      <c r="I195" s="16"/>
      <c r="J195" s="531"/>
    </row>
    <row r="196" spans="1:10" ht="23.25" customHeight="1">
      <c r="A196" s="70"/>
      <c r="B196" s="40"/>
      <c r="C196" s="16"/>
      <c r="D196" s="44"/>
      <c r="E196" s="16"/>
      <c r="F196" s="44"/>
      <c r="G196" s="44"/>
      <c r="H196" s="49"/>
      <c r="I196" s="16"/>
      <c r="J196" s="531"/>
    </row>
    <row r="197" spans="1:10" ht="23.25" customHeight="1">
      <c r="A197" s="70"/>
      <c r="B197" s="40"/>
      <c r="C197" s="16"/>
      <c r="D197" s="44"/>
      <c r="E197" s="16"/>
      <c r="F197" s="44"/>
      <c r="G197" s="44"/>
      <c r="H197" s="49"/>
      <c r="I197" s="16"/>
      <c r="J197" s="531"/>
    </row>
    <row r="198" spans="1:10" ht="23.25" customHeight="1">
      <c r="A198" s="70"/>
      <c r="B198" s="40"/>
      <c r="C198" s="16"/>
      <c r="D198" s="44"/>
      <c r="E198" s="16"/>
      <c r="F198" s="44"/>
      <c r="G198" s="44"/>
      <c r="H198" s="49"/>
      <c r="I198" s="16"/>
      <c r="J198" s="531"/>
    </row>
    <row r="199" spans="1:10" ht="23.25" customHeight="1">
      <c r="A199" s="70"/>
      <c r="B199" s="40"/>
      <c r="C199" s="16"/>
      <c r="D199" s="44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40"/>
      <c r="C200" s="16"/>
      <c r="D200" s="44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40"/>
      <c r="C201" s="16"/>
      <c r="D201" s="44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40"/>
      <c r="C202" s="16"/>
      <c r="D202" s="44"/>
      <c r="E202" s="16"/>
      <c r="F202" s="44"/>
      <c r="G202" s="44"/>
      <c r="H202" s="49"/>
      <c r="I202" s="16"/>
      <c r="J202" s="60"/>
    </row>
    <row r="203" spans="1:10" ht="15.75">
      <c r="A203" s="70"/>
      <c r="B203" s="40"/>
      <c r="C203" s="16"/>
      <c r="D203" s="44"/>
      <c r="E203" s="16"/>
      <c r="F203" s="44"/>
      <c r="G203" s="44"/>
      <c r="H203" s="49"/>
      <c r="I203" s="16"/>
      <c r="J203" s="60"/>
    </row>
    <row r="204" spans="1:10" ht="15.75">
      <c r="A204" s="70"/>
      <c r="B204" s="40"/>
      <c r="C204" s="16"/>
      <c r="D204" s="44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44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44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44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44"/>
      <c r="E208" s="16"/>
      <c r="F208" s="44"/>
      <c r="G208" s="44"/>
      <c r="H208" s="44"/>
      <c r="I208" s="16"/>
      <c r="J208" s="44"/>
    </row>
    <row r="209" spans="1:10" ht="15.75">
      <c r="A209" s="70"/>
      <c r="B209" s="40"/>
      <c r="C209" s="16"/>
      <c r="D209" s="44"/>
      <c r="E209" s="16"/>
      <c r="F209" s="44"/>
      <c r="G209" s="44"/>
      <c r="H209" s="44"/>
      <c r="I209" s="16"/>
      <c r="J209" s="44"/>
    </row>
    <row r="210" spans="1:10" ht="15.75">
      <c r="A210" s="70"/>
      <c r="B210" s="40"/>
      <c r="C210" s="16"/>
      <c r="D210" s="44"/>
      <c r="E210" s="16"/>
      <c r="F210" s="44"/>
      <c r="G210" s="44"/>
      <c r="H210" s="44"/>
      <c r="I210" s="16"/>
      <c r="J210" s="44"/>
    </row>
    <row r="211" spans="1:10" ht="15.75">
      <c r="A211" s="70"/>
      <c r="B211" s="40"/>
      <c r="C211" s="16"/>
      <c r="D211" s="44"/>
      <c r="E211" s="16"/>
      <c r="F211" s="44"/>
      <c r="G211" s="44"/>
      <c r="H211" s="44"/>
      <c r="I211" s="16"/>
      <c r="J211" s="44"/>
    </row>
    <row r="212" spans="1:10" ht="15.75">
      <c r="A212" s="70"/>
      <c r="B212" s="40"/>
      <c r="C212" s="16"/>
      <c r="D212" s="44"/>
      <c r="E212" s="16"/>
      <c r="F212" s="44"/>
      <c r="G212" s="44"/>
      <c r="H212" s="44"/>
      <c r="I212" s="16"/>
      <c r="J212" s="44"/>
    </row>
    <row r="213" spans="1:10" ht="15.75">
      <c r="A213" s="70"/>
      <c r="B213" s="40"/>
      <c r="C213" s="16"/>
      <c r="D213" s="44"/>
      <c r="E213" s="16"/>
      <c r="F213" s="44"/>
      <c r="G213" s="44"/>
      <c r="H213" s="44"/>
      <c r="I213" s="16"/>
      <c r="J213" s="44"/>
    </row>
    <row r="214" spans="1:10">
      <c r="A214" s="3"/>
      <c r="B214" s="40"/>
      <c r="C214" s="16"/>
      <c r="D214" s="44"/>
      <c r="E214" s="16"/>
      <c r="F214" s="44"/>
      <c r="G214" s="44"/>
      <c r="H214" s="44"/>
      <c r="I214" s="16"/>
      <c r="J214" s="44"/>
    </row>
    <row r="215" spans="1:10">
      <c r="A215" s="3"/>
      <c r="B215" s="40"/>
      <c r="C215" s="16"/>
      <c r="D215" s="44"/>
      <c r="E215" s="16"/>
      <c r="F215" s="44"/>
      <c r="G215" s="44"/>
      <c r="H215" s="44"/>
      <c r="I215" s="16"/>
      <c r="J215" s="44"/>
    </row>
    <row r="216" spans="1:10">
      <c r="A216" s="3"/>
      <c r="B216" s="40"/>
      <c r="C216" s="16"/>
      <c r="D216" s="44"/>
      <c r="E216" s="16"/>
      <c r="F216" s="44"/>
      <c r="G216" s="44"/>
      <c r="H216" s="44"/>
      <c r="I216" s="16"/>
      <c r="J216" s="44"/>
    </row>
    <row r="217" spans="1:10">
      <c r="A217" s="3"/>
      <c r="B217" s="40"/>
      <c r="C217" s="16"/>
      <c r="D217" s="44"/>
      <c r="E217" s="16"/>
      <c r="F217" s="44"/>
      <c r="G217" s="44"/>
      <c r="H217" s="44"/>
      <c r="I217" s="16"/>
      <c r="J217" s="44"/>
    </row>
    <row r="218" spans="1:10">
      <c r="A218" s="3"/>
      <c r="B218" s="40"/>
      <c r="C218" s="16"/>
      <c r="D218" s="44"/>
      <c r="E218" s="16"/>
      <c r="F218" s="44"/>
      <c r="G218" s="44"/>
      <c r="H218" s="44"/>
      <c r="I218" s="16"/>
      <c r="J218" s="44"/>
    </row>
    <row r="219" spans="1:10">
      <c r="A219" s="3"/>
      <c r="B219" s="40"/>
      <c r="C219" s="16"/>
      <c r="D219" s="44"/>
      <c r="E219" s="16"/>
      <c r="F219" s="44"/>
      <c r="G219" s="44"/>
      <c r="H219" s="44"/>
      <c r="I219" s="16"/>
      <c r="J219" s="44"/>
    </row>
    <row r="220" spans="1:10">
      <c r="A220" s="3"/>
      <c r="B220" s="40"/>
      <c r="C220" s="16"/>
      <c r="D220" s="44"/>
      <c r="E220" s="16"/>
      <c r="F220" s="44"/>
      <c r="G220" s="44"/>
      <c r="H220" s="44"/>
      <c r="I220" s="16"/>
      <c r="J220" s="44"/>
    </row>
    <row r="221" spans="1:10">
      <c r="A221" s="3"/>
      <c r="B221" s="40"/>
      <c r="C221" s="16"/>
      <c r="D221" s="44"/>
      <c r="E221" s="16"/>
      <c r="F221" s="44"/>
      <c r="G221" s="44"/>
      <c r="H221" s="44"/>
      <c r="I221" s="16"/>
      <c r="J221" s="44"/>
    </row>
    <row r="222" spans="1:10">
      <c r="A222" s="3"/>
      <c r="B222" s="40"/>
      <c r="C222" s="16"/>
      <c r="D222" s="44"/>
      <c r="E222" s="16"/>
      <c r="F222" s="44"/>
      <c r="G222" s="44"/>
      <c r="H222" s="44"/>
      <c r="I222" s="16"/>
      <c r="J222" s="44"/>
    </row>
    <row r="223" spans="1:10">
      <c r="A223" s="3"/>
      <c r="B223" s="40"/>
      <c r="C223" s="16"/>
      <c r="D223" s="44"/>
      <c r="E223" s="16"/>
      <c r="F223" s="44"/>
      <c r="G223" s="44"/>
      <c r="H223" s="44"/>
      <c r="I223" s="16"/>
      <c r="J223" s="44"/>
    </row>
    <row r="224" spans="1:10">
      <c r="A224" s="3"/>
      <c r="B224" s="40"/>
      <c r="C224" s="16"/>
      <c r="D224" s="44"/>
      <c r="E224" s="16"/>
      <c r="F224" s="44"/>
      <c r="G224" s="44"/>
      <c r="H224" s="44"/>
      <c r="I224" s="16"/>
      <c r="J224" s="44"/>
    </row>
    <row r="225" spans="1:10">
      <c r="A225" s="3"/>
      <c r="B225" s="40"/>
      <c r="C225" s="16"/>
      <c r="D225" s="44"/>
      <c r="E225" s="16"/>
      <c r="F225" s="44"/>
      <c r="G225" s="44"/>
      <c r="H225" s="44"/>
      <c r="I225" s="16"/>
      <c r="J225" s="44"/>
    </row>
    <row r="226" spans="1:10">
      <c r="A226" s="3"/>
      <c r="B226" s="40"/>
      <c r="C226" s="16"/>
      <c r="D226" s="44"/>
      <c r="E226" s="16"/>
      <c r="F226" s="44"/>
      <c r="G226" s="44"/>
      <c r="H226" s="44"/>
      <c r="I226" s="16"/>
      <c r="J226" s="44"/>
    </row>
    <row r="227" spans="1:10">
      <c r="A227" s="3"/>
      <c r="B227" s="40"/>
      <c r="C227" s="16"/>
      <c r="D227" s="44"/>
      <c r="E227" s="16"/>
      <c r="F227" s="44"/>
      <c r="G227" s="44"/>
      <c r="H227" s="44"/>
      <c r="I227" s="16"/>
      <c r="J227" s="44"/>
    </row>
    <row r="228" spans="1:10">
      <c r="A228" s="3"/>
      <c r="B228" s="40"/>
      <c r="C228" s="16"/>
      <c r="D228" s="44"/>
      <c r="E228" s="16"/>
      <c r="F228" s="44"/>
      <c r="G228" s="44"/>
      <c r="H228" s="44"/>
      <c r="I228" s="16"/>
      <c r="J228" s="44"/>
    </row>
    <row r="229" spans="1:10">
      <c r="A229" s="3"/>
      <c r="B229" s="40"/>
      <c r="C229" s="16"/>
      <c r="D229" s="44"/>
      <c r="E229" s="16"/>
      <c r="F229" s="44"/>
      <c r="G229" s="44"/>
      <c r="H229" s="44"/>
      <c r="I229" s="16"/>
      <c r="J229" s="44"/>
    </row>
    <row r="230" spans="1:10">
      <c r="A230" s="3"/>
      <c r="B230" s="40"/>
      <c r="C230" s="16"/>
      <c r="D230" s="44"/>
      <c r="E230" s="16"/>
      <c r="F230" s="44"/>
      <c r="G230" s="44"/>
      <c r="H230" s="44"/>
      <c r="I230" s="16"/>
      <c r="J230" s="44"/>
    </row>
    <row r="231" spans="1:10">
      <c r="A231" s="3"/>
      <c r="B231" s="40"/>
      <c r="C231" s="16"/>
      <c r="D231" s="44"/>
      <c r="E231" s="16"/>
      <c r="F231" s="44"/>
      <c r="G231" s="44"/>
      <c r="H231" s="44"/>
      <c r="I231" s="16"/>
      <c r="J231" s="44"/>
    </row>
    <row r="232" spans="1:10">
      <c r="A232" s="3"/>
      <c r="B232" s="40"/>
      <c r="C232" s="16"/>
      <c r="D232" s="44"/>
      <c r="E232" s="16"/>
      <c r="F232" s="44"/>
      <c r="G232" s="44"/>
      <c r="H232" s="44"/>
      <c r="I232" s="16"/>
      <c r="J232" s="44"/>
    </row>
    <row r="233" spans="1:10">
      <c r="A233" s="3"/>
      <c r="B233" s="40"/>
      <c r="C233" s="16"/>
      <c r="D233" s="44"/>
      <c r="E233" s="16"/>
      <c r="F233" s="44"/>
      <c r="G233" s="44"/>
      <c r="H233" s="44"/>
      <c r="I233" s="16"/>
      <c r="J233" s="44"/>
    </row>
    <row r="234" spans="1:10">
      <c r="A234" s="3"/>
      <c r="B234" s="40"/>
      <c r="C234" s="16"/>
      <c r="D234" s="44"/>
      <c r="E234" s="16"/>
      <c r="F234" s="44"/>
      <c r="G234" s="44"/>
      <c r="H234" s="44"/>
      <c r="I234" s="16"/>
      <c r="J234" s="44"/>
    </row>
    <row r="235" spans="1:10">
      <c r="A235" s="3"/>
      <c r="B235" s="40"/>
      <c r="C235" s="16"/>
      <c r="D235" s="44"/>
      <c r="E235" s="16"/>
      <c r="F235" s="44"/>
      <c r="G235" s="44"/>
      <c r="H235" s="44"/>
      <c r="I235" s="16"/>
      <c r="J235" s="44"/>
    </row>
    <row r="236" spans="1:10">
      <c r="A236" s="3"/>
      <c r="B236" s="40"/>
      <c r="C236" s="16"/>
      <c r="D236" s="44"/>
      <c r="E236" s="16"/>
      <c r="F236" s="44"/>
      <c r="G236" s="44"/>
      <c r="H236" s="44"/>
      <c r="I236" s="16"/>
      <c r="J236" s="44"/>
    </row>
    <row r="237" spans="1:10">
      <c r="A237" s="3"/>
      <c r="B237" s="40"/>
      <c r="C237" s="16"/>
      <c r="D237" s="44"/>
      <c r="E237" s="16"/>
      <c r="F237" s="44"/>
      <c r="G237" s="44"/>
      <c r="H237" s="44"/>
      <c r="I237" s="16"/>
      <c r="J237" s="44"/>
    </row>
    <row r="238" spans="1:10">
      <c r="A238" s="3"/>
      <c r="B238" s="40"/>
      <c r="C238" s="16"/>
      <c r="D238" s="44"/>
      <c r="E238" s="16"/>
      <c r="F238" s="44"/>
      <c r="G238" s="44"/>
      <c r="H238" s="44"/>
      <c r="I238" s="16"/>
      <c r="J238" s="44"/>
    </row>
    <row r="239" spans="1:10">
      <c r="A239" s="3"/>
      <c r="B239" s="40"/>
      <c r="C239" s="16"/>
      <c r="D239" s="44"/>
      <c r="E239" s="16"/>
      <c r="F239" s="44"/>
      <c r="G239" s="44"/>
      <c r="H239" s="44"/>
      <c r="I239" s="16"/>
      <c r="J239" s="44"/>
    </row>
    <row r="240" spans="1:10">
      <c r="A240" s="3"/>
      <c r="B240" s="40"/>
      <c r="C240" s="16"/>
      <c r="D240" s="44"/>
      <c r="E240" s="16"/>
      <c r="F240" s="44"/>
      <c r="G240" s="44"/>
      <c r="H240" s="44"/>
      <c r="I240" s="16"/>
      <c r="J240" s="44"/>
    </row>
    <row r="241" spans="1:10">
      <c r="A241" s="3"/>
      <c r="B241" s="40"/>
      <c r="C241" s="16"/>
      <c r="D241" s="44"/>
      <c r="E241" s="16"/>
      <c r="F241" s="44"/>
      <c r="G241" s="44"/>
      <c r="H241" s="44"/>
      <c r="I241" s="16"/>
      <c r="J241" s="44"/>
    </row>
    <row r="242" spans="1:10">
      <c r="A242" s="3"/>
      <c r="B242" s="40"/>
      <c r="C242" s="16"/>
      <c r="D242" s="44"/>
      <c r="E242" s="16"/>
      <c r="F242" s="44"/>
      <c r="G242" s="44"/>
      <c r="H242" s="44"/>
      <c r="I242" s="16"/>
      <c r="J242" s="44"/>
    </row>
    <row r="243" spans="1:10">
      <c r="A243" s="3"/>
      <c r="B243" s="40"/>
      <c r="C243" s="16"/>
      <c r="D243" s="44"/>
      <c r="E243" s="16"/>
      <c r="F243" s="44"/>
      <c r="G243" s="44"/>
      <c r="H243" s="44"/>
      <c r="I243" s="16"/>
      <c r="J243" s="44"/>
    </row>
    <row r="244" spans="1:10">
      <c r="A244" s="3"/>
      <c r="B244" s="40"/>
      <c r="C244" s="16"/>
      <c r="D244" s="44"/>
      <c r="E244" s="16"/>
      <c r="F244" s="44"/>
      <c r="G244" s="44"/>
      <c r="H244" s="44"/>
      <c r="I244" s="16"/>
      <c r="J244" s="44"/>
    </row>
    <row r="245" spans="1:10">
      <c r="A245" s="3"/>
      <c r="B245" s="40"/>
      <c r="C245" s="16"/>
      <c r="D245" s="44"/>
      <c r="E245" s="16"/>
      <c r="F245" s="44"/>
      <c r="G245" s="44"/>
      <c r="H245" s="44"/>
      <c r="I245" s="16"/>
      <c r="J245" s="44"/>
    </row>
    <row r="246" spans="1:10">
      <c r="A246" s="3"/>
      <c r="B246" s="40"/>
      <c r="C246" s="16"/>
      <c r="D246" s="44"/>
      <c r="E246" s="16"/>
      <c r="F246" s="44"/>
      <c r="G246" s="44"/>
      <c r="H246" s="44"/>
      <c r="I246" s="16"/>
      <c r="J246" s="44"/>
    </row>
    <row r="247" spans="1:10">
      <c r="A247" s="3"/>
      <c r="B247" s="40"/>
      <c r="C247" s="16"/>
      <c r="D247" s="44"/>
      <c r="E247" s="16"/>
      <c r="F247" s="44"/>
      <c r="G247" s="44"/>
      <c r="H247" s="44"/>
      <c r="I247" s="16"/>
      <c r="J247" s="44"/>
    </row>
    <row r="248" spans="1:10">
      <c r="A248" s="3"/>
      <c r="B248" s="40"/>
      <c r="C248" s="16"/>
      <c r="D248" s="44"/>
      <c r="E248" s="16"/>
      <c r="F248" s="44"/>
      <c r="G248" s="44"/>
      <c r="H248" s="44"/>
      <c r="I248" s="16"/>
      <c r="J248" s="44"/>
    </row>
    <row r="249" spans="1:10">
      <c r="A249" s="3"/>
      <c r="B249" s="40"/>
      <c r="C249" s="16"/>
      <c r="D249" s="44"/>
      <c r="E249" s="16"/>
      <c r="F249" s="44"/>
      <c r="G249" s="44"/>
      <c r="H249" s="44"/>
      <c r="I249" s="16"/>
      <c r="J249" s="44"/>
    </row>
    <row r="250" spans="1:10">
      <c r="A250" s="3"/>
      <c r="B250" s="40"/>
      <c r="C250" s="16"/>
      <c r="D250" s="44"/>
      <c r="E250" s="16"/>
      <c r="F250" s="44"/>
      <c r="G250" s="44"/>
      <c r="H250" s="44"/>
      <c r="I250" s="16"/>
      <c r="J250" s="44"/>
    </row>
    <row r="251" spans="1:10">
      <c r="A251" s="3"/>
      <c r="B251" s="40"/>
      <c r="C251" s="16"/>
      <c r="D251" s="44"/>
      <c r="E251" s="16"/>
      <c r="F251" s="44"/>
      <c r="G251" s="44"/>
      <c r="H251" s="44"/>
      <c r="I251" s="16"/>
      <c r="J251" s="44"/>
    </row>
    <row r="252" spans="1:10">
      <c r="A252" s="3"/>
      <c r="B252" s="40"/>
      <c r="C252" s="16"/>
      <c r="D252" s="44"/>
      <c r="E252" s="16"/>
      <c r="F252" s="44"/>
      <c r="G252" s="44"/>
      <c r="H252" s="44"/>
      <c r="I252" s="16"/>
      <c r="J252" s="44"/>
    </row>
    <row r="253" spans="1:10">
      <c r="A253" s="3"/>
      <c r="B253" s="40"/>
      <c r="C253" s="16"/>
      <c r="D253" s="44"/>
      <c r="E253" s="16"/>
      <c r="F253" s="44"/>
      <c r="G253" s="44"/>
      <c r="H253" s="44"/>
      <c r="I253" s="16"/>
      <c r="J253" s="44"/>
    </row>
    <row r="254" spans="1:10">
      <c r="A254" s="3"/>
      <c r="B254" s="40"/>
      <c r="C254" s="16"/>
      <c r="D254" s="44"/>
      <c r="E254" s="16"/>
      <c r="F254" s="44"/>
      <c r="G254" s="44"/>
      <c r="H254" s="44"/>
      <c r="I254" s="16"/>
      <c r="J254" s="44"/>
    </row>
    <row r="255" spans="1:10">
      <c r="A255" s="3"/>
      <c r="B255" s="40"/>
      <c r="C255" s="16"/>
      <c r="D255" s="44"/>
      <c r="E255" s="16"/>
      <c r="F255" s="44"/>
      <c r="G255" s="44"/>
      <c r="H255" s="44"/>
      <c r="I255" s="16"/>
      <c r="J255" s="44"/>
    </row>
    <row r="256" spans="1:10">
      <c r="A256" s="3"/>
      <c r="B256" s="40"/>
      <c r="C256" s="16"/>
      <c r="D256" s="44"/>
      <c r="E256" s="16"/>
      <c r="F256" s="44"/>
      <c r="G256" s="44"/>
      <c r="H256" s="44"/>
      <c r="I256" s="16"/>
      <c r="J256" s="44"/>
    </row>
    <row r="257" spans="1:10">
      <c r="A257" s="3"/>
      <c r="B257" s="40"/>
      <c r="C257" s="16"/>
      <c r="D257" s="44"/>
      <c r="E257" s="16"/>
      <c r="F257" s="44"/>
      <c r="G257" s="44"/>
      <c r="H257" s="44"/>
      <c r="I257" s="16"/>
      <c r="J257" s="44"/>
    </row>
    <row r="258" spans="1:10">
      <c r="A258" s="3"/>
      <c r="B258" s="40"/>
      <c r="C258" s="16"/>
      <c r="D258" s="44"/>
      <c r="E258" s="16"/>
      <c r="F258" s="44"/>
      <c r="G258" s="44"/>
      <c r="H258" s="44"/>
      <c r="I258" s="16"/>
      <c r="J258" s="44"/>
    </row>
    <row r="259" spans="1:10">
      <c r="A259" s="3"/>
      <c r="B259" s="40"/>
      <c r="C259" s="16"/>
      <c r="D259" s="44"/>
      <c r="E259" s="16"/>
      <c r="F259" s="44"/>
      <c r="G259" s="44"/>
      <c r="H259" s="44"/>
      <c r="I259" s="16"/>
      <c r="J259" s="44"/>
    </row>
    <row r="260" spans="1:10">
      <c r="A260" s="3"/>
      <c r="B260" s="40"/>
      <c r="C260" s="16"/>
      <c r="D260" s="44"/>
      <c r="E260" s="16"/>
      <c r="F260" s="44"/>
      <c r="G260" s="44"/>
      <c r="H260" s="44"/>
      <c r="I260" s="16"/>
      <c r="J260" s="44"/>
    </row>
    <row r="261" spans="1:10">
      <c r="A261" s="3"/>
      <c r="B261" s="40"/>
      <c r="C261" s="16"/>
      <c r="D261" s="44"/>
      <c r="E261" s="16"/>
      <c r="F261" s="44"/>
      <c r="G261" s="44"/>
      <c r="H261" s="44"/>
      <c r="I261" s="16"/>
      <c r="J261" s="44"/>
    </row>
    <row r="262" spans="1:10">
      <c r="A262" s="3"/>
      <c r="B262" s="40"/>
      <c r="C262" s="16"/>
      <c r="D262" s="44"/>
      <c r="E262" s="16"/>
      <c r="F262" s="44"/>
      <c r="G262" s="44"/>
      <c r="H262" s="44"/>
      <c r="I262" s="16"/>
      <c r="J262" s="44"/>
    </row>
    <row r="263" spans="1:10">
      <c r="A263" s="3"/>
      <c r="B263" s="40"/>
      <c r="C263" s="16"/>
      <c r="D263" s="44"/>
      <c r="E263" s="16"/>
      <c r="F263" s="44"/>
      <c r="G263" s="44"/>
      <c r="H263" s="44"/>
      <c r="I263" s="16"/>
      <c r="J263" s="44"/>
    </row>
    <row r="264" spans="1:10">
      <c r="A264" s="3"/>
      <c r="B264" s="40"/>
      <c r="C264" s="16"/>
      <c r="D264" s="44"/>
      <c r="E264" s="16"/>
      <c r="F264" s="44"/>
      <c r="G264" s="44"/>
      <c r="H264" s="44"/>
      <c r="I264" s="16"/>
      <c r="J264" s="44"/>
    </row>
    <row r="265" spans="1:10">
      <c r="A265" s="3"/>
      <c r="B265" s="40"/>
      <c r="C265" s="16"/>
      <c r="D265" s="44"/>
      <c r="E265" s="16"/>
      <c r="F265" s="44"/>
      <c r="G265" s="44"/>
      <c r="H265" s="44"/>
      <c r="I265" s="16"/>
      <c r="J265" s="44"/>
    </row>
    <row r="266" spans="1:10">
      <c r="A266" s="3"/>
      <c r="B266" s="40"/>
      <c r="C266" s="16"/>
      <c r="D266" s="44"/>
      <c r="E266" s="16"/>
      <c r="F266" s="44"/>
      <c r="G266" s="44"/>
      <c r="H266" s="44"/>
      <c r="I266" s="16"/>
      <c r="J266" s="44"/>
    </row>
    <row r="267" spans="1:10">
      <c r="A267" s="3"/>
      <c r="B267" s="40"/>
      <c r="C267" s="16"/>
      <c r="D267" s="44"/>
      <c r="E267" s="16"/>
      <c r="F267" s="44"/>
      <c r="G267" s="44"/>
      <c r="H267" s="44"/>
      <c r="I267" s="16"/>
      <c r="J267" s="44"/>
    </row>
    <row r="268" spans="1:10">
      <c r="A268" s="3"/>
      <c r="B268" s="40"/>
      <c r="C268" s="16"/>
      <c r="D268" s="44"/>
      <c r="E268" s="16"/>
      <c r="F268" s="44"/>
      <c r="G268" s="44"/>
      <c r="H268" s="44"/>
      <c r="I268" s="16"/>
      <c r="J268" s="44"/>
    </row>
    <row r="269" spans="1:10">
      <c r="A269" s="3"/>
      <c r="B269" s="40"/>
      <c r="C269" s="16"/>
      <c r="D269" s="44"/>
      <c r="E269" s="16"/>
      <c r="F269" s="44"/>
      <c r="G269" s="44"/>
      <c r="H269" s="44"/>
      <c r="I269" s="16"/>
      <c r="J269" s="44"/>
    </row>
    <row r="270" spans="1:10">
      <c r="A270" s="3"/>
      <c r="B270" s="40"/>
      <c r="C270" s="16"/>
      <c r="D270" s="44"/>
      <c r="E270" s="16"/>
      <c r="F270" s="44"/>
      <c r="G270" s="44"/>
      <c r="H270" s="44"/>
      <c r="I270" s="16"/>
      <c r="J270" s="44"/>
    </row>
    <row r="271" spans="1:10">
      <c r="A271" s="3"/>
      <c r="B271" s="40"/>
      <c r="C271" s="16"/>
      <c r="D271" s="44"/>
      <c r="E271" s="16"/>
      <c r="F271" s="44"/>
      <c r="G271" s="44"/>
      <c r="H271" s="44"/>
      <c r="I271" s="16"/>
      <c r="J271" s="44"/>
    </row>
    <row r="272" spans="1:10">
      <c r="A272" s="3"/>
      <c r="B272" s="40"/>
      <c r="C272" s="16"/>
      <c r="D272" s="44"/>
      <c r="E272" s="16"/>
      <c r="F272" s="44"/>
      <c r="G272" s="44"/>
      <c r="H272" s="44"/>
      <c r="I272" s="16"/>
      <c r="J272" s="44"/>
    </row>
    <row r="273" spans="1:10">
      <c r="A273" s="3"/>
      <c r="B273" s="40"/>
      <c r="C273" s="16"/>
      <c r="D273" s="44"/>
      <c r="E273" s="16"/>
      <c r="F273" s="44"/>
      <c r="G273" s="44"/>
      <c r="H273" s="44"/>
      <c r="I273" s="16"/>
      <c r="J273" s="44"/>
    </row>
    <row r="274" spans="1:10">
      <c r="A274" s="3"/>
      <c r="B274" s="40"/>
      <c r="C274" s="16"/>
      <c r="D274" s="44"/>
      <c r="E274" s="16"/>
      <c r="F274" s="44"/>
      <c r="G274" s="44"/>
      <c r="H274" s="44"/>
      <c r="I274" s="16"/>
      <c r="J274" s="44"/>
    </row>
    <row r="275" spans="1:10">
      <c r="A275" s="3"/>
      <c r="B275" s="40"/>
      <c r="C275" s="16"/>
      <c r="D275" s="44"/>
      <c r="E275" s="16"/>
      <c r="F275" s="44"/>
      <c r="G275" s="44"/>
      <c r="H275" s="44"/>
      <c r="I275" s="16"/>
      <c r="J275" s="44"/>
    </row>
    <row r="276" spans="1:10">
      <c r="A276" s="3"/>
      <c r="B276" s="40"/>
      <c r="C276" s="16"/>
      <c r="D276" s="44"/>
      <c r="E276" s="16"/>
      <c r="F276" s="44"/>
      <c r="G276" s="44"/>
      <c r="H276" s="44"/>
      <c r="I276" s="16"/>
      <c r="J276" s="44"/>
    </row>
    <row r="277" spans="1:10">
      <c r="A277" s="3"/>
      <c r="B277" s="40"/>
      <c r="C277" s="16"/>
      <c r="D277" s="44"/>
      <c r="E277" s="16"/>
      <c r="F277" s="44"/>
      <c r="G277" s="44"/>
      <c r="H277" s="44"/>
      <c r="I277" s="16"/>
      <c r="J277" s="44"/>
    </row>
    <row r="278" spans="1:10">
      <c r="A278" s="3"/>
      <c r="B278" s="40"/>
      <c r="C278" s="16"/>
      <c r="D278" s="44"/>
      <c r="E278" s="16"/>
      <c r="F278" s="44"/>
      <c r="G278" s="44"/>
      <c r="H278" s="44"/>
      <c r="I278" s="16"/>
      <c r="J278" s="44"/>
    </row>
    <row r="279" spans="1:10">
      <c r="A279" s="3"/>
      <c r="B279" s="40"/>
      <c r="C279" s="16"/>
      <c r="D279" s="44"/>
      <c r="E279" s="16"/>
      <c r="F279" s="44"/>
      <c r="G279" s="44"/>
      <c r="H279" s="44"/>
      <c r="I279" s="16"/>
      <c r="J279" s="44"/>
    </row>
    <row r="280" spans="1:10">
      <c r="A280" s="3"/>
      <c r="B280" s="40"/>
      <c r="C280" s="16"/>
      <c r="D280" s="44"/>
      <c r="E280" s="16"/>
      <c r="F280" s="44"/>
      <c r="G280" s="44"/>
      <c r="H280" s="44"/>
      <c r="I280" s="16"/>
      <c r="J280" s="44"/>
    </row>
    <row r="281" spans="1:10">
      <c r="A281" s="3"/>
      <c r="B281" s="40"/>
      <c r="C281" s="16"/>
      <c r="D281" s="44"/>
      <c r="E281" s="16"/>
      <c r="F281" s="44"/>
      <c r="G281" s="44"/>
      <c r="H281" s="44"/>
      <c r="I281" s="16"/>
      <c r="J281" s="44"/>
    </row>
    <row r="282" spans="1:10">
      <c r="A282" s="3"/>
      <c r="B282" s="40"/>
      <c r="C282" s="16"/>
      <c r="D282" s="44"/>
      <c r="E282" s="16"/>
      <c r="F282" s="44"/>
      <c r="G282" s="44"/>
      <c r="H282" s="44"/>
      <c r="I282" s="16"/>
      <c r="J282" s="44"/>
    </row>
    <row r="283" spans="1:10">
      <c r="A283" s="3"/>
      <c r="B283" s="40"/>
      <c r="C283" s="16"/>
      <c r="D283" s="44"/>
      <c r="E283" s="16"/>
      <c r="F283" s="44"/>
      <c r="G283" s="44"/>
      <c r="H283" s="44"/>
      <c r="I283" s="16"/>
      <c r="J283" s="44"/>
    </row>
    <row r="284" spans="1:10">
      <c r="A284" s="3"/>
      <c r="B284" s="40"/>
      <c r="C284" s="16"/>
      <c r="D284" s="44"/>
      <c r="E284" s="16"/>
      <c r="F284" s="44"/>
      <c r="G284" s="44"/>
      <c r="H284" s="44"/>
      <c r="I284" s="16"/>
      <c r="J284" s="44"/>
    </row>
    <row r="285" spans="1:10">
      <c r="A285" s="3"/>
      <c r="B285" s="40"/>
      <c r="C285" s="16"/>
      <c r="D285" s="44"/>
      <c r="E285" s="16"/>
      <c r="F285" s="44"/>
      <c r="G285" s="44"/>
      <c r="H285" s="44"/>
      <c r="I285" s="16"/>
      <c r="J285" s="44"/>
    </row>
    <row r="286" spans="1:10">
      <c r="A286" s="3"/>
      <c r="B286" s="40"/>
      <c r="C286" s="16"/>
      <c r="D286" s="44"/>
      <c r="E286" s="16"/>
      <c r="F286" s="44"/>
      <c r="G286" s="44"/>
      <c r="H286" s="44"/>
      <c r="I286" s="16"/>
      <c r="J286" s="44"/>
    </row>
    <row r="287" spans="1:10">
      <c r="A287" s="3"/>
      <c r="B287" s="40"/>
      <c r="C287" s="16"/>
      <c r="D287" s="44"/>
      <c r="E287" s="16"/>
      <c r="F287" s="44"/>
      <c r="G287" s="44"/>
      <c r="H287" s="44"/>
      <c r="I287" s="16"/>
      <c r="J287" s="44"/>
    </row>
    <row r="288" spans="1:10">
      <c r="A288" s="3"/>
      <c r="B288" s="40"/>
      <c r="C288" s="16"/>
      <c r="D288" s="44"/>
      <c r="E288" s="16"/>
      <c r="F288" s="44"/>
      <c r="G288" s="44"/>
      <c r="H288" s="44"/>
      <c r="I288" s="16"/>
      <c r="J288" s="44"/>
    </row>
    <row r="289" spans="1:10">
      <c r="A289" s="3"/>
      <c r="B289" s="40"/>
      <c r="C289" s="16"/>
      <c r="D289" s="44"/>
      <c r="E289" s="16"/>
      <c r="F289" s="44"/>
      <c r="G289" s="44"/>
      <c r="H289" s="44"/>
      <c r="I289" s="16"/>
      <c r="J289" s="44"/>
    </row>
    <row r="290" spans="1:10">
      <c r="A290" s="3"/>
      <c r="B290" s="40"/>
      <c r="C290" s="16"/>
      <c r="D290" s="44"/>
      <c r="E290" s="16"/>
      <c r="F290" s="44"/>
      <c r="G290" s="44"/>
      <c r="H290" s="44"/>
      <c r="I290" s="16"/>
      <c r="J290" s="44"/>
    </row>
    <row r="291" spans="1:10">
      <c r="A291" s="3"/>
      <c r="B291" s="40"/>
      <c r="C291" s="16"/>
      <c r="D291" s="44"/>
      <c r="E291" s="16"/>
      <c r="F291" s="44"/>
      <c r="G291" s="44"/>
      <c r="H291" s="44"/>
      <c r="I291" s="16"/>
      <c r="J291" s="44"/>
    </row>
    <row r="292" spans="1:10">
      <c r="A292" s="3"/>
      <c r="B292" s="40"/>
      <c r="C292" s="16"/>
      <c r="D292" s="44"/>
      <c r="E292" s="16"/>
      <c r="F292" s="44"/>
      <c r="G292" s="44"/>
      <c r="H292" s="44"/>
      <c r="I292" s="16"/>
      <c r="J292" s="44"/>
    </row>
    <row r="293" spans="1:10">
      <c r="A293" s="3"/>
      <c r="B293" s="40"/>
      <c r="C293" s="16"/>
      <c r="D293" s="44"/>
      <c r="E293" s="16"/>
      <c r="F293" s="44"/>
      <c r="G293" s="44"/>
      <c r="H293" s="44"/>
      <c r="I293" s="16"/>
      <c r="J293" s="44"/>
    </row>
    <row r="294" spans="1:10">
      <c r="A294" s="3"/>
      <c r="B294" s="40"/>
      <c r="C294" s="16"/>
      <c r="D294" s="44"/>
      <c r="E294" s="16"/>
      <c r="F294" s="44"/>
      <c r="G294" s="44"/>
      <c r="H294" s="44"/>
      <c r="I294" s="16"/>
      <c r="J294" s="44"/>
    </row>
    <row r="295" spans="1:10">
      <c r="A295" s="3"/>
      <c r="B295" s="40"/>
      <c r="C295" s="16"/>
      <c r="D295" s="44"/>
      <c r="E295" s="16"/>
      <c r="F295" s="44"/>
      <c r="G295" s="44"/>
      <c r="H295" s="44"/>
      <c r="I295" s="16"/>
      <c r="J295" s="44"/>
    </row>
    <row r="296" spans="1:10">
      <c r="A296" s="3"/>
      <c r="B296" s="40"/>
      <c r="C296" s="16"/>
      <c r="D296" s="44"/>
      <c r="E296" s="16"/>
      <c r="F296" s="44"/>
      <c r="G296" s="44"/>
      <c r="H296" s="44"/>
      <c r="I296" s="16"/>
      <c r="J296" s="44"/>
    </row>
    <row r="297" spans="1:10">
      <c r="A297" s="3"/>
      <c r="B297" s="40"/>
      <c r="C297" s="16"/>
      <c r="D297" s="44"/>
      <c r="E297" s="16"/>
      <c r="F297" s="44"/>
      <c r="G297" s="44"/>
      <c r="H297" s="44"/>
      <c r="I297" s="16"/>
      <c r="J297" s="44"/>
    </row>
    <row r="298" spans="1:10">
      <c r="A298" s="3"/>
      <c r="B298" s="40"/>
      <c r="C298" s="16"/>
      <c r="D298" s="44"/>
      <c r="E298" s="16"/>
      <c r="F298" s="44"/>
      <c r="G298" s="44"/>
      <c r="H298" s="44"/>
      <c r="I298" s="16"/>
      <c r="J298" s="44"/>
    </row>
    <row r="299" spans="1:10">
      <c r="A299" s="3"/>
      <c r="B299" s="40"/>
      <c r="C299" s="16"/>
      <c r="D299" s="44"/>
      <c r="E299" s="16"/>
      <c r="F299" s="44"/>
      <c r="G299" s="44"/>
      <c r="H299" s="44"/>
      <c r="I299" s="16"/>
      <c r="J299" s="44"/>
    </row>
    <row r="300" spans="1:10">
      <c r="A300" s="3"/>
      <c r="B300" s="40"/>
      <c r="C300" s="16"/>
      <c r="D300" s="44"/>
      <c r="E300" s="16"/>
      <c r="F300" s="44"/>
      <c r="G300" s="44"/>
      <c r="H300" s="44"/>
      <c r="I300" s="16"/>
      <c r="J300" s="44"/>
    </row>
    <row r="301" spans="1:10">
      <c r="A301" s="3"/>
      <c r="B301" s="40"/>
      <c r="C301" s="16"/>
      <c r="D301" s="44"/>
      <c r="E301" s="16"/>
      <c r="F301" s="44"/>
      <c r="G301" s="44"/>
      <c r="H301" s="44"/>
      <c r="I301" s="16"/>
      <c r="J301" s="44"/>
    </row>
    <row r="302" spans="1:10">
      <c r="A302" s="3"/>
      <c r="B302" s="40"/>
      <c r="C302" s="16"/>
      <c r="D302" s="44"/>
      <c r="E302" s="16"/>
      <c r="F302" s="44"/>
      <c r="G302" s="44"/>
      <c r="H302" s="44"/>
      <c r="I302" s="16"/>
      <c r="J302" s="44"/>
    </row>
    <row r="303" spans="1:10">
      <c r="A303" s="3"/>
      <c r="B303" s="40"/>
      <c r="C303" s="16"/>
      <c r="D303" s="44"/>
      <c r="E303" s="16"/>
      <c r="F303" s="44"/>
      <c r="G303" s="44"/>
      <c r="H303" s="44"/>
      <c r="I303" s="16"/>
      <c r="J303" s="44"/>
    </row>
    <row r="304" spans="1:10">
      <c r="A304" s="3"/>
      <c r="B304" s="40"/>
      <c r="C304" s="16"/>
      <c r="D304" s="44"/>
      <c r="E304" s="16"/>
      <c r="F304" s="44"/>
      <c r="G304" s="44"/>
      <c r="H304" s="44"/>
      <c r="I304" s="16"/>
      <c r="J304" s="44"/>
    </row>
    <row r="305" spans="1:10">
      <c r="A305" s="3"/>
      <c r="B305" s="40"/>
      <c r="C305" s="16"/>
      <c r="D305" s="44"/>
      <c r="E305" s="16"/>
      <c r="F305" s="44"/>
      <c r="G305" s="44"/>
      <c r="H305" s="44"/>
      <c r="I305" s="16"/>
      <c r="J305" s="44"/>
    </row>
    <row r="306" spans="1:10">
      <c r="A306" s="3"/>
      <c r="B306" s="40"/>
      <c r="C306" s="16"/>
      <c r="D306" s="44"/>
      <c r="E306" s="16"/>
      <c r="F306" s="44"/>
      <c r="G306" s="44"/>
      <c r="H306" s="44"/>
      <c r="I306" s="16"/>
      <c r="J306" s="44"/>
    </row>
    <row r="307" spans="1:10">
      <c r="A307" s="3"/>
      <c r="B307" s="40"/>
      <c r="C307" s="16"/>
      <c r="D307" s="44"/>
      <c r="E307" s="16"/>
      <c r="F307" s="44"/>
      <c r="G307" s="44"/>
      <c r="H307" s="44"/>
      <c r="I307" s="16"/>
      <c r="J307" s="44"/>
    </row>
    <row r="308" spans="1:10">
      <c r="A308" s="3"/>
      <c r="B308" s="40"/>
      <c r="C308" s="16"/>
      <c r="D308" s="44"/>
      <c r="E308" s="16"/>
      <c r="F308" s="44"/>
      <c r="G308" s="44"/>
      <c r="H308" s="44"/>
      <c r="I308" s="16"/>
      <c r="J308" s="44"/>
    </row>
    <row r="309" spans="1:10">
      <c r="A309" s="3"/>
      <c r="B309" s="40"/>
      <c r="C309" s="16"/>
      <c r="D309" s="44"/>
      <c r="E309" s="16"/>
      <c r="F309" s="44"/>
      <c r="G309" s="44"/>
      <c r="H309" s="44"/>
      <c r="I309" s="16"/>
      <c r="J309" s="44"/>
    </row>
    <row r="310" spans="1:10">
      <c r="A310" s="3"/>
      <c r="B310" s="40"/>
      <c r="C310" s="16"/>
      <c r="D310" s="44"/>
      <c r="E310" s="16"/>
      <c r="F310" s="44"/>
      <c r="G310" s="44"/>
      <c r="H310" s="44"/>
      <c r="I310" s="16"/>
      <c r="J310" s="44"/>
    </row>
    <row r="311" spans="1:10">
      <c r="A311" s="3"/>
      <c r="B311" s="40"/>
      <c r="C311" s="16"/>
      <c r="D311" s="44"/>
      <c r="E311" s="16"/>
      <c r="F311" s="44"/>
      <c r="G311" s="44"/>
      <c r="H311" s="44"/>
      <c r="I311" s="16"/>
      <c r="J311" s="44"/>
    </row>
    <row r="312" spans="1:10">
      <c r="A312" s="3"/>
      <c r="B312" s="40"/>
      <c r="C312" s="16"/>
      <c r="D312" s="44"/>
      <c r="E312" s="16"/>
      <c r="F312" s="44"/>
      <c r="G312" s="44"/>
      <c r="H312" s="44"/>
      <c r="I312" s="16"/>
      <c r="J312" s="44"/>
    </row>
    <row r="313" spans="1:10">
      <c r="A313" s="3"/>
      <c r="B313" s="40"/>
      <c r="C313" s="16"/>
      <c r="D313" s="44"/>
      <c r="E313" s="16"/>
      <c r="F313" s="44"/>
      <c r="G313" s="44"/>
      <c r="H313" s="44"/>
      <c r="I313" s="16"/>
      <c r="J313" s="44"/>
    </row>
    <row r="314" spans="1:10">
      <c r="A314" s="3"/>
      <c r="B314" s="40"/>
      <c r="C314" s="16"/>
      <c r="D314" s="44"/>
      <c r="E314" s="16"/>
      <c r="F314" s="44"/>
      <c r="G314" s="44"/>
      <c r="H314" s="44"/>
      <c r="I314" s="16"/>
      <c r="J314" s="44"/>
    </row>
    <row r="315" spans="1:10">
      <c r="A315" s="3"/>
      <c r="B315" s="40"/>
      <c r="C315" s="16"/>
      <c r="D315" s="44"/>
      <c r="E315" s="16"/>
      <c r="F315" s="44"/>
      <c r="G315" s="44"/>
      <c r="H315" s="44"/>
      <c r="I315" s="16"/>
      <c r="J315" s="44"/>
    </row>
    <row r="316" spans="1:10">
      <c r="A316" s="3"/>
      <c r="B316" s="40"/>
      <c r="C316" s="16"/>
      <c r="D316" s="44"/>
      <c r="E316" s="16"/>
      <c r="F316" s="44"/>
      <c r="G316" s="44"/>
      <c r="H316" s="44"/>
      <c r="I316" s="16"/>
      <c r="J316" s="44"/>
    </row>
    <row r="317" spans="1:10">
      <c r="A317" s="3"/>
      <c r="B317" s="40"/>
      <c r="C317" s="16"/>
      <c r="D317" s="44"/>
      <c r="E317" s="16"/>
      <c r="F317" s="44"/>
      <c r="G317" s="44"/>
      <c r="H317" s="44"/>
      <c r="I317" s="16"/>
      <c r="J317" s="44"/>
    </row>
    <row r="318" spans="1:10">
      <c r="A318" s="3"/>
      <c r="B318" s="40"/>
      <c r="C318" s="16"/>
      <c r="D318" s="44"/>
      <c r="E318" s="16"/>
      <c r="F318" s="44"/>
      <c r="G318" s="44"/>
      <c r="H318" s="44"/>
      <c r="I318" s="16"/>
      <c r="J318" s="44"/>
    </row>
    <row r="319" spans="1:10">
      <c r="A319" s="3"/>
      <c r="B319" s="40"/>
      <c r="C319" s="16"/>
      <c r="D319" s="44"/>
      <c r="E319" s="16"/>
      <c r="F319" s="44"/>
      <c r="G319" s="44"/>
      <c r="H319" s="44"/>
      <c r="I319" s="16"/>
      <c r="J319" s="44"/>
    </row>
    <row r="320" spans="1:10">
      <c r="A320" s="3"/>
      <c r="B320" s="40"/>
      <c r="C320" s="16"/>
      <c r="D320" s="44"/>
      <c r="E320" s="16"/>
      <c r="F320" s="44"/>
      <c r="G320" s="44"/>
      <c r="H320" s="44"/>
      <c r="I320" s="16"/>
      <c r="J320" s="44"/>
    </row>
    <row r="321" spans="1:10">
      <c r="A321" s="3"/>
      <c r="B321" s="40"/>
      <c r="C321" s="16"/>
      <c r="D321" s="44"/>
      <c r="E321" s="16"/>
      <c r="F321" s="44"/>
      <c r="G321" s="44"/>
      <c r="H321" s="44"/>
      <c r="I321" s="16"/>
      <c r="J321" s="44"/>
    </row>
    <row r="322" spans="1:10">
      <c r="A322" s="3"/>
      <c r="B322" s="40"/>
      <c r="C322" s="16"/>
      <c r="D322" s="44"/>
      <c r="E322" s="16"/>
      <c r="F322" s="44"/>
      <c r="G322" s="44"/>
      <c r="H322" s="44"/>
      <c r="I322" s="16"/>
      <c r="J322" s="44"/>
    </row>
    <row r="323" spans="1:10">
      <c r="A323" s="3"/>
      <c r="B323" s="40"/>
      <c r="C323" s="16"/>
      <c r="D323" s="44"/>
      <c r="E323" s="16"/>
      <c r="F323" s="44"/>
      <c r="G323" s="44"/>
      <c r="H323" s="44"/>
      <c r="I323" s="16"/>
      <c r="J323" s="44"/>
    </row>
    <row r="324" spans="1:10">
      <c r="A324" s="3"/>
      <c r="B324" s="40"/>
      <c r="C324" s="16"/>
      <c r="D324" s="44"/>
      <c r="E324" s="16"/>
      <c r="F324" s="44"/>
      <c r="G324" s="44"/>
      <c r="H324" s="44"/>
      <c r="I324" s="16"/>
      <c r="J324" s="44"/>
    </row>
    <row r="325" spans="1:10">
      <c r="A325" s="3"/>
      <c r="B325" s="40"/>
      <c r="C325" s="16"/>
      <c r="D325" s="44"/>
      <c r="E325" s="16"/>
      <c r="F325" s="44"/>
      <c r="G325" s="44"/>
      <c r="H325" s="44"/>
      <c r="I325" s="16"/>
      <c r="J325" s="44"/>
    </row>
    <row r="326" spans="1:10">
      <c r="A326" s="3"/>
      <c r="B326" s="40"/>
      <c r="C326" s="16"/>
      <c r="D326" s="44"/>
      <c r="E326" s="16"/>
      <c r="F326" s="44"/>
      <c r="G326" s="44"/>
      <c r="H326" s="44"/>
      <c r="I326" s="16"/>
      <c r="J326" s="44"/>
    </row>
    <row r="327" spans="1:10">
      <c r="A327" s="3"/>
      <c r="B327" s="40"/>
      <c r="C327" s="16"/>
      <c r="D327" s="44"/>
      <c r="E327" s="16"/>
      <c r="F327" s="44"/>
      <c r="G327" s="44"/>
      <c r="H327" s="44"/>
      <c r="I327" s="16"/>
      <c r="J327" s="44"/>
    </row>
    <row r="328" spans="1:10">
      <c r="A328" s="3"/>
      <c r="B328" s="40"/>
      <c r="C328" s="16"/>
      <c r="D328" s="44"/>
      <c r="E328" s="16"/>
      <c r="F328" s="44"/>
      <c r="G328" s="44"/>
      <c r="H328" s="44"/>
      <c r="I328" s="16"/>
      <c r="J328" s="44"/>
    </row>
    <row r="329" spans="1:10">
      <c r="A329" s="3"/>
      <c r="B329" s="40"/>
      <c r="C329" s="16"/>
      <c r="D329" s="44"/>
      <c r="E329" s="16"/>
      <c r="F329" s="44"/>
      <c r="G329" s="44"/>
      <c r="H329" s="44"/>
      <c r="I329" s="16"/>
      <c r="J329" s="44"/>
    </row>
    <row r="330" spans="1:10">
      <c r="A330" s="3"/>
      <c r="B330" s="40"/>
      <c r="C330" s="16"/>
      <c r="D330" s="44"/>
      <c r="E330" s="16"/>
      <c r="F330" s="44"/>
      <c r="G330" s="44"/>
      <c r="H330" s="44"/>
      <c r="I330" s="16"/>
      <c r="J330" s="44"/>
    </row>
    <row r="331" spans="1:10">
      <c r="A331" s="3"/>
      <c r="B331" s="40"/>
      <c r="C331" s="16"/>
      <c r="D331" s="44"/>
      <c r="E331" s="16"/>
      <c r="F331" s="44"/>
      <c r="G331" s="44"/>
      <c r="H331" s="44"/>
      <c r="I331" s="16"/>
      <c r="J331" s="44"/>
    </row>
    <row r="332" spans="1:10">
      <c r="A332" s="3"/>
      <c r="B332" s="40"/>
      <c r="C332" s="16"/>
      <c r="D332" s="44"/>
      <c r="E332" s="16"/>
      <c r="F332" s="44"/>
      <c r="G332" s="44"/>
      <c r="H332" s="44"/>
      <c r="I332" s="16"/>
      <c r="J332" s="44"/>
    </row>
    <row r="333" spans="1:10">
      <c r="A333" s="3"/>
      <c r="B333" s="40"/>
      <c r="C333" s="16"/>
      <c r="D333" s="44"/>
      <c r="E333" s="16"/>
      <c r="F333" s="44"/>
      <c r="G333" s="44"/>
      <c r="H333" s="44"/>
      <c r="I333" s="16"/>
      <c r="J333" s="44"/>
    </row>
    <row r="334" spans="1:10">
      <c r="A334" s="3"/>
      <c r="B334" s="40"/>
      <c r="C334" s="16"/>
      <c r="D334" s="44"/>
      <c r="E334" s="16"/>
      <c r="F334" s="44"/>
      <c r="G334" s="44"/>
      <c r="H334" s="44"/>
      <c r="I334" s="16"/>
      <c r="J334" s="44"/>
    </row>
    <row r="335" spans="1:10">
      <c r="A335" s="3"/>
      <c r="B335" s="40"/>
      <c r="C335" s="16"/>
      <c r="D335" s="44"/>
      <c r="E335" s="16"/>
      <c r="F335" s="44"/>
      <c r="G335" s="44"/>
      <c r="H335" s="44"/>
      <c r="I335" s="16"/>
      <c r="J335" s="44"/>
    </row>
    <row r="336" spans="1:10">
      <c r="A336" s="3"/>
      <c r="B336" s="40"/>
      <c r="C336" s="16"/>
      <c r="D336" s="44"/>
      <c r="E336" s="16"/>
      <c r="F336" s="44"/>
      <c r="G336" s="44"/>
      <c r="H336" s="44"/>
      <c r="I336" s="16"/>
      <c r="J336" s="44"/>
    </row>
    <row r="337" spans="1:10">
      <c r="A337" s="3"/>
      <c r="B337" s="40"/>
      <c r="C337" s="16"/>
      <c r="D337" s="44"/>
      <c r="E337" s="16"/>
      <c r="F337" s="44"/>
      <c r="G337" s="44"/>
      <c r="H337" s="44"/>
      <c r="I337" s="16"/>
      <c r="J337" s="44"/>
    </row>
    <row r="338" spans="1:10">
      <c r="A338" s="3"/>
      <c r="B338" s="40"/>
      <c r="C338" s="16"/>
      <c r="D338" s="44"/>
      <c r="E338" s="16"/>
      <c r="F338" s="44"/>
      <c r="G338" s="44"/>
      <c r="H338" s="44"/>
      <c r="I338" s="16"/>
      <c r="J338" s="44"/>
    </row>
    <row r="339" spans="1:10">
      <c r="A339" s="3"/>
      <c r="B339" s="40"/>
      <c r="C339" s="16"/>
      <c r="D339" s="44"/>
      <c r="E339" s="16"/>
      <c r="F339" s="44"/>
      <c r="G339" s="44"/>
      <c r="H339" s="44"/>
      <c r="I339" s="16"/>
      <c r="J339" s="44"/>
    </row>
    <row r="340" spans="1:10">
      <c r="A340" s="3"/>
      <c r="B340" s="40"/>
      <c r="C340" s="16"/>
      <c r="D340" s="44"/>
      <c r="E340" s="16"/>
      <c r="F340" s="44"/>
      <c r="G340" s="44"/>
      <c r="H340" s="44"/>
      <c r="I340" s="16"/>
      <c r="J340" s="44"/>
    </row>
    <row r="341" spans="1:10">
      <c r="A341" s="3"/>
      <c r="B341" s="40"/>
      <c r="C341" s="16"/>
      <c r="D341" s="44"/>
      <c r="E341" s="16"/>
      <c r="F341" s="44"/>
      <c r="G341" s="44"/>
      <c r="H341" s="44"/>
      <c r="I341" s="16"/>
      <c r="J341" s="44"/>
    </row>
    <row r="342" spans="1:10">
      <c r="A342" s="3"/>
      <c r="B342" s="40"/>
      <c r="C342" s="16"/>
      <c r="D342" s="44"/>
      <c r="E342" s="16"/>
      <c r="F342" s="44"/>
      <c r="G342" s="44"/>
      <c r="H342" s="44"/>
      <c r="I342" s="16"/>
      <c r="J342" s="44"/>
    </row>
    <row r="343" spans="1:10">
      <c r="A343" s="3"/>
      <c r="B343" s="40"/>
      <c r="C343" s="16"/>
      <c r="D343" s="44"/>
      <c r="E343" s="16"/>
      <c r="F343" s="44"/>
      <c r="G343" s="44"/>
      <c r="H343" s="44"/>
      <c r="I343" s="16"/>
      <c r="J343" s="44"/>
    </row>
    <row r="344" spans="1:10">
      <c r="A344" s="3"/>
      <c r="B344" s="40"/>
      <c r="C344" s="16"/>
      <c r="D344" s="44"/>
      <c r="E344" s="16"/>
      <c r="F344" s="44"/>
      <c r="G344" s="44"/>
      <c r="H344" s="44"/>
      <c r="I344" s="16"/>
      <c r="J344" s="44"/>
    </row>
    <row r="345" spans="1:10">
      <c r="A345" s="3"/>
      <c r="B345" s="40"/>
      <c r="C345" s="16"/>
      <c r="D345" s="44"/>
      <c r="E345" s="16"/>
      <c r="F345" s="44"/>
      <c r="G345" s="44"/>
      <c r="H345" s="44"/>
      <c r="I345" s="16"/>
      <c r="J345" s="44"/>
    </row>
    <row r="346" spans="1:10">
      <c r="A346" s="3"/>
      <c r="B346" s="40"/>
      <c r="C346" s="16"/>
      <c r="D346" s="44"/>
      <c r="E346" s="16"/>
      <c r="F346" s="44"/>
      <c r="G346" s="44"/>
      <c r="H346" s="44"/>
      <c r="I346" s="16"/>
      <c r="J346" s="44"/>
    </row>
    <row r="347" spans="1:10">
      <c r="A347" s="3"/>
      <c r="B347" s="40"/>
      <c r="C347" s="16"/>
      <c r="D347" s="44"/>
      <c r="E347" s="16"/>
      <c r="F347" s="44"/>
      <c r="G347" s="44"/>
      <c r="H347" s="44"/>
      <c r="I347" s="16"/>
      <c r="J347" s="44"/>
    </row>
    <row r="348" spans="1:10">
      <c r="A348" s="3"/>
      <c r="B348" s="40"/>
      <c r="C348" s="16"/>
      <c r="D348" s="44"/>
      <c r="E348" s="16"/>
      <c r="F348" s="44"/>
      <c r="G348" s="44"/>
      <c r="H348" s="44"/>
      <c r="I348" s="16"/>
      <c r="J348" s="44"/>
    </row>
    <row r="349" spans="1:10">
      <c r="A349" s="3"/>
      <c r="B349" s="40"/>
      <c r="C349" s="16"/>
      <c r="D349" s="44"/>
      <c r="E349" s="16"/>
      <c r="F349" s="44"/>
      <c r="G349" s="44"/>
      <c r="H349" s="44"/>
      <c r="I349" s="16"/>
      <c r="J349" s="44"/>
    </row>
    <row r="350" spans="1:10">
      <c r="A350" s="3"/>
      <c r="B350" s="40"/>
      <c r="C350" s="16"/>
      <c r="D350" s="44"/>
      <c r="E350" s="16"/>
      <c r="F350" s="44"/>
      <c r="G350" s="44"/>
      <c r="H350" s="44"/>
      <c r="I350" s="16"/>
      <c r="J350" s="44"/>
    </row>
    <row r="351" spans="1:10">
      <c r="A351" s="3"/>
      <c r="B351" s="40"/>
      <c r="C351" s="16"/>
      <c r="D351" s="44"/>
      <c r="E351" s="16"/>
      <c r="F351" s="44"/>
      <c r="G351" s="44"/>
      <c r="H351" s="44"/>
      <c r="I351" s="16"/>
      <c r="J351" s="44"/>
    </row>
    <row r="352" spans="1:10">
      <c r="A352" s="3"/>
      <c r="B352" s="40"/>
      <c r="C352" s="16"/>
      <c r="D352" s="44"/>
      <c r="E352" s="16"/>
      <c r="F352" s="44"/>
      <c r="G352" s="44"/>
      <c r="H352" s="44"/>
      <c r="I352" s="16"/>
      <c r="J352" s="44"/>
    </row>
    <row r="353" spans="1:10">
      <c r="A353" s="3"/>
      <c r="B353" s="40"/>
      <c r="C353" s="16"/>
      <c r="D353" s="44"/>
      <c r="E353" s="16"/>
      <c r="F353" s="44"/>
      <c r="G353" s="44"/>
      <c r="H353" s="44"/>
      <c r="I353" s="16"/>
      <c r="J353" s="44"/>
    </row>
    <row r="354" spans="1:10">
      <c r="A354" s="3"/>
      <c r="B354" s="40"/>
      <c r="C354" s="16"/>
      <c r="D354" s="44"/>
      <c r="E354" s="16"/>
      <c r="F354" s="44"/>
      <c r="G354" s="44"/>
      <c r="H354" s="44"/>
      <c r="I354" s="16"/>
      <c r="J354" s="44"/>
    </row>
    <row r="355" spans="1:10">
      <c r="A355" s="3"/>
      <c r="B355" s="40"/>
      <c r="C355" s="16"/>
      <c r="D355" s="44"/>
      <c r="E355" s="16"/>
      <c r="F355" s="44"/>
      <c r="G355" s="44"/>
      <c r="H355" s="44"/>
      <c r="I355" s="16"/>
      <c r="J355" s="44"/>
    </row>
    <row r="356" spans="1:10">
      <c r="A356" s="3"/>
      <c r="B356" s="40"/>
      <c r="C356" s="16"/>
      <c r="D356" s="44"/>
      <c r="E356" s="16"/>
      <c r="F356" s="44"/>
      <c r="G356" s="44"/>
      <c r="H356" s="44"/>
      <c r="I356" s="16"/>
      <c r="J356" s="44"/>
    </row>
    <row r="357" spans="1:10">
      <c r="A357" s="3"/>
      <c r="B357" s="40"/>
      <c r="C357" s="16"/>
      <c r="D357" s="44"/>
      <c r="E357" s="16"/>
      <c r="F357" s="44"/>
      <c r="G357" s="44"/>
      <c r="H357" s="44"/>
      <c r="I357" s="16"/>
      <c r="J357" s="44"/>
    </row>
    <row r="358" spans="1:10">
      <c r="A358" s="3"/>
      <c r="B358" s="40"/>
      <c r="C358" s="16"/>
      <c r="D358" s="44"/>
      <c r="E358" s="16"/>
      <c r="F358" s="44"/>
      <c r="G358" s="44"/>
      <c r="H358" s="44"/>
      <c r="I358" s="16"/>
      <c r="J358" s="44"/>
    </row>
    <row r="359" spans="1:10">
      <c r="A359" s="3"/>
      <c r="B359" s="40"/>
      <c r="C359" s="16"/>
      <c r="D359" s="44"/>
      <c r="E359" s="16"/>
      <c r="F359" s="44"/>
      <c r="G359" s="44"/>
      <c r="H359" s="44"/>
      <c r="I359" s="16"/>
      <c r="J359" s="44"/>
    </row>
    <row r="360" spans="1:10">
      <c r="A360" s="3"/>
      <c r="B360" s="40"/>
      <c r="C360" s="16"/>
      <c r="D360" s="44"/>
      <c r="E360" s="16"/>
      <c r="F360" s="44"/>
      <c r="G360" s="44"/>
      <c r="H360" s="44"/>
      <c r="I360" s="16"/>
      <c r="J360" s="44"/>
    </row>
    <row r="361" spans="1:10">
      <c r="A361" s="3"/>
      <c r="B361" s="40"/>
      <c r="C361" s="16"/>
      <c r="D361" s="44"/>
      <c r="E361" s="16"/>
      <c r="F361" s="44"/>
      <c r="G361" s="44"/>
      <c r="H361" s="44"/>
      <c r="I361" s="16"/>
      <c r="J361" s="44"/>
    </row>
    <row r="362" spans="1:10">
      <c r="A362" s="3"/>
      <c r="B362" s="40"/>
      <c r="C362" s="16"/>
      <c r="D362" s="44"/>
      <c r="E362" s="16"/>
      <c r="F362" s="44"/>
      <c r="G362" s="44"/>
      <c r="H362" s="44"/>
      <c r="I362" s="16"/>
      <c r="J362" s="44"/>
    </row>
    <row r="363" spans="1:10">
      <c r="A363" s="3"/>
      <c r="B363" s="40"/>
      <c r="C363" s="16"/>
      <c r="D363" s="44"/>
      <c r="E363" s="16"/>
      <c r="F363" s="44"/>
      <c r="G363" s="44"/>
      <c r="H363" s="44"/>
      <c r="I363" s="16"/>
      <c r="J363" s="44"/>
    </row>
    <row r="364" spans="1:10">
      <c r="A364" s="3"/>
      <c r="B364" s="40"/>
      <c r="C364" s="16"/>
      <c r="D364" s="44"/>
      <c r="E364" s="16"/>
      <c r="F364" s="44"/>
      <c r="G364" s="44"/>
      <c r="H364" s="44"/>
      <c r="I364" s="16"/>
      <c r="J364" s="44"/>
    </row>
    <row r="365" spans="1:10">
      <c r="A365" s="3"/>
      <c r="B365" s="40"/>
      <c r="C365" s="16"/>
      <c r="D365" s="44"/>
      <c r="E365" s="16"/>
      <c r="F365" s="44"/>
      <c r="G365" s="44"/>
      <c r="H365" s="44"/>
      <c r="I365" s="16"/>
      <c r="J365" s="44"/>
    </row>
    <row r="366" spans="1:10">
      <c r="A366" s="3"/>
      <c r="B366" s="40"/>
      <c r="C366" s="16"/>
      <c r="D366" s="44"/>
      <c r="E366" s="16"/>
      <c r="F366" s="44"/>
      <c r="G366" s="44"/>
      <c r="H366" s="44"/>
      <c r="I366" s="16"/>
      <c r="J366" s="44"/>
    </row>
    <row r="367" spans="1:10">
      <c r="A367" s="3"/>
      <c r="B367" s="40"/>
      <c r="C367" s="16"/>
      <c r="D367" s="44"/>
      <c r="E367" s="16"/>
      <c r="F367" s="44"/>
      <c r="G367" s="44"/>
      <c r="H367" s="44"/>
      <c r="I367" s="16"/>
      <c r="J367" s="44"/>
    </row>
    <row r="368" spans="1:10">
      <c r="A368" s="3"/>
      <c r="B368" s="40"/>
      <c r="C368" s="16"/>
      <c r="D368" s="44"/>
      <c r="E368" s="16"/>
      <c r="F368" s="44"/>
      <c r="G368" s="44"/>
      <c r="H368" s="44"/>
      <c r="I368" s="16"/>
      <c r="J368" s="44"/>
    </row>
    <row r="369" spans="1:10">
      <c r="A369" s="3"/>
      <c r="B369" s="40"/>
      <c r="C369" s="16"/>
      <c r="D369" s="44"/>
      <c r="E369" s="16"/>
      <c r="F369" s="44"/>
      <c r="G369" s="44"/>
      <c r="H369" s="44"/>
      <c r="I369" s="16"/>
      <c r="J369" s="44"/>
    </row>
    <row r="370" spans="1:10">
      <c r="A370" s="3"/>
      <c r="B370" s="40"/>
      <c r="C370" s="16"/>
      <c r="D370" s="44"/>
      <c r="E370" s="16"/>
      <c r="F370" s="44"/>
      <c r="G370" s="44"/>
      <c r="H370" s="44"/>
      <c r="I370" s="16"/>
      <c r="J370" s="44"/>
    </row>
    <row r="371" spans="1:10">
      <c r="A371" s="3"/>
      <c r="B371" s="40"/>
      <c r="C371" s="16"/>
      <c r="D371" s="44"/>
      <c r="E371" s="16"/>
      <c r="F371" s="44"/>
      <c r="G371" s="44"/>
      <c r="H371" s="44"/>
      <c r="I371" s="16"/>
      <c r="J371" s="44"/>
    </row>
    <row r="372" spans="1:10">
      <c r="A372" s="3"/>
      <c r="B372" s="40"/>
      <c r="C372" s="16"/>
      <c r="D372" s="44"/>
      <c r="E372" s="16"/>
      <c r="F372" s="44"/>
      <c r="G372" s="44"/>
      <c r="H372" s="44"/>
      <c r="I372" s="16"/>
      <c r="J372" s="44"/>
    </row>
    <row r="373" spans="1:10">
      <c r="A373" s="3"/>
      <c r="B373" s="40"/>
      <c r="C373" s="16"/>
      <c r="D373" s="44"/>
      <c r="E373" s="16"/>
      <c r="F373" s="44"/>
      <c r="G373" s="44"/>
      <c r="H373" s="44"/>
      <c r="I373" s="16"/>
      <c r="J373" s="44"/>
    </row>
    <row r="374" spans="1:10">
      <c r="A374" s="3"/>
      <c r="B374" s="40"/>
      <c r="C374" s="16"/>
      <c r="D374" s="44"/>
      <c r="E374" s="16"/>
      <c r="F374" s="44"/>
      <c r="G374" s="44"/>
      <c r="H374" s="44"/>
      <c r="I374" s="16"/>
      <c r="J374" s="44"/>
    </row>
    <row r="375" spans="1:10">
      <c r="A375" s="3"/>
      <c r="B375" s="40"/>
      <c r="C375" s="16"/>
      <c r="D375" s="44"/>
      <c r="E375" s="16"/>
      <c r="F375" s="44"/>
      <c r="G375" s="44"/>
      <c r="H375" s="44"/>
      <c r="I375" s="16"/>
      <c r="J375" s="44"/>
    </row>
    <row r="376" spans="1:10">
      <c r="A376" s="3"/>
      <c r="B376" s="40"/>
      <c r="C376" s="16"/>
      <c r="D376" s="44"/>
      <c r="E376" s="16"/>
      <c r="F376" s="44"/>
      <c r="G376" s="44"/>
      <c r="H376" s="44"/>
      <c r="I376" s="16"/>
      <c r="J376" s="44"/>
    </row>
    <row r="377" spans="1:10">
      <c r="A377" s="3"/>
      <c r="B377" s="40"/>
      <c r="C377" s="16"/>
      <c r="D377" s="44"/>
      <c r="E377" s="16"/>
      <c r="F377" s="44"/>
      <c r="G377" s="44"/>
      <c r="H377" s="44"/>
      <c r="I377" s="16"/>
      <c r="J377" s="44"/>
    </row>
    <row r="378" spans="1:10">
      <c r="A378" s="3"/>
      <c r="B378" s="40"/>
      <c r="C378" s="16"/>
      <c r="D378" s="44"/>
      <c r="E378" s="16"/>
      <c r="F378" s="44"/>
      <c r="G378" s="44"/>
      <c r="H378" s="44"/>
      <c r="I378" s="16"/>
      <c r="J378" s="44"/>
    </row>
    <row r="379" spans="1:10">
      <c r="A379" s="3"/>
      <c r="B379" s="40"/>
      <c r="C379" s="16"/>
      <c r="D379" s="44"/>
      <c r="E379" s="16"/>
      <c r="F379" s="44"/>
      <c r="G379" s="44"/>
      <c r="H379" s="44"/>
      <c r="I379" s="16"/>
      <c r="J379" s="44"/>
    </row>
    <row r="380" spans="1:10">
      <c r="A380" s="3"/>
      <c r="B380" s="40"/>
      <c r="C380" s="16"/>
      <c r="D380" s="44"/>
      <c r="E380" s="16"/>
      <c r="F380" s="44"/>
      <c r="G380" s="44"/>
      <c r="H380" s="44"/>
      <c r="I380" s="16"/>
      <c r="J380" s="44"/>
    </row>
    <row r="381" spans="1:10">
      <c r="A381" s="3"/>
      <c r="B381" s="40"/>
      <c r="C381" s="16"/>
      <c r="D381" s="44"/>
      <c r="E381" s="16"/>
      <c r="F381" s="44"/>
      <c r="G381" s="44"/>
      <c r="H381" s="44"/>
      <c r="I381" s="16"/>
      <c r="J381" s="44"/>
    </row>
    <row r="382" spans="1:10">
      <c r="A382" s="3"/>
      <c r="B382" s="40"/>
      <c r="C382" s="16"/>
      <c r="D382" s="44"/>
      <c r="E382" s="16"/>
      <c r="F382" s="44"/>
      <c r="G382" s="44"/>
      <c r="H382" s="44"/>
      <c r="I382" s="16"/>
      <c r="J382" s="44"/>
    </row>
    <row r="383" spans="1:10">
      <c r="A383" s="3"/>
      <c r="B383" s="40"/>
      <c r="C383" s="16"/>
      <c r="D383" s="44"/>
      <c r="E383" s="16"/>
      <c r="F383" s="44"/>
      <c r="G383" s="44"/>
      <c r="H383" s="44"/>
      <c r="I383" s="16"/>
      <c r="J383" s="44"/>
    </row>
    <row r="384" spans="1:10">
      <c r="A384" s="3"/>
      <c r="B384" s="40"/>
      <c r="C384" s="16"/>
      <c r="D384" s="44"/>
      <c r="E384" s="16"/>
      <c r="F384" s="44"/>
      <c r="G384" s="44"/>
      <c r="H384" s="44"/>
      <c r="I384" s="16"/>
      <c r="J384" s="44"/>
    </row>
    <row r="385" spans="1:10">
      <c r="A385" s="3"/>
      <c r="B385" s="40"/>
      <c r="C385" s="16"/>
      <c r="D385" s="44"/>
      <c r="E385" s="16"/>
      <c r="F385" s="44"/>
      <c r="G385" s="44"/>
      <c r="H385" s="44"/>
      <c r="I385" s="16"/>
      <c r="J385" s="44"/>
    </row>
    <row r="386" spans="1:10">
      <c r="A386" s="3"/>
      <c r="B386" s="40"/>
      <c r="C386" s="16"/>
      <c r="D386" s="44"/>
      <c r="E386" s="16"/>
      <c r="F386" s="44"/>
      <c r="G386" s="44"/>
      <c r="H386" s="44"/>
      <c r="I386" s="16"/>
      <c r="J386" s="44"/>
    </row>
    <row r="387" spans="1:10">
      <c r="A387" s="3"/>
      <c r="B387" s="40"/>
      <c r="C387" s="16"/>
      <c r="D387" s="44"/>
      <c r="E387" s="16"/>
      <c r="F387" s="44"/>
      <c r="G387" s="44"/>
      <c r="H387" s="44"/>
      <c r="I387" s="16"/>
      <c r="J387" s="44"/>
    </row>
    <row r="388" spans="1:10">
      <c r="A388" s="3"/>
      <c r="B388" s="40"/>
      <c r="C388" s="16"/>
      <c r="D388" s="44"/>
      <c r="E388" s="16"/>
      <c r="F388" s="44"/>
      <c r="G388" s="44"/>
      <c r="H388" s="44"/>
      <c r="I388" s="16"/>
      <c r="J388" s="44"/>
    </row>
    <row r="389" spans="1:10">
      <c r="A389" s="3"/>
      <c r="B389" s="40"/>
      <c r="C389" s="16"/>
      <c r="D389" s="44"/>
      <c r="E389" s="16"/>
      <c r="F389" s="44"/>
      <c r="G389" s="44"/>
      <c r="H389" s="44"/>
      <c r="I389" s="16"/>
      <c r="J389" s="44"/>
    </row>
    <row r="390" spans="1:10">
      <c r="A390" s="3"/>
      <c r="B390" s="40"/>
      <c r="C390" s="16"/>
      <c r="D390" s="44"/>
      <c r="E390" s="16"/>
      <c r="F390" s="44"/>
      <c r="G390" s="44"/>
      <c r="H390" s="44"/>
      <c r="I390" s="16"/>
      <c r="J390" s="44"/>
    </row>
    <row r="391" spans="1:10">
      <c r="A391" s="3"/>
      <c r="B391" s="40"/>
      <c r="C391" s="16"/>
      <c r="D391" s="44"/>
      <c r="E391" s="16"/>
      <c r="F391" s="44"/>
      <c r="G391" s="44"/>
      <c r="H391" s="44"/>
      <c r="I391" s="16"/>
      <c r="J391" s="44"/>
    </row>
    <row r="392" spans="1:10">
      <c r="A392" s="3"/>
      <c r="B392" s="40"/>
      <c r="C392" s="16"/>
      <c r="D392" s="44"/>
      <c r="E392" s="16"/>
      <c r="F392" s="44"/>
      <c r="G392" s="44"/>
      <c r="H392" s="44"/>
      <c r="I392" s="16"/>
      <c r="J392" s="44"/>
    </row>
    <row r="393" spans="1:10">
      <c r="A393" s="3"/>
      <c r="B393" s="40"/>
      <c r="C393" s="16"/>
      <c r="D393" s="44"/>
      <c r="E393" s="16"/>
      <c r="F393" s="44"/>
      <c r="G393" s="44"/>
      <c r="H393" s="44"/>
      <c r="I393" s="16"/>
      <c r="J393" s="44"/>
    </row>
    <row r="394" spans="1:10">
      <c r="A394" s="3"/>
      <c r="B394" s="40"/>
      <c r="C394" s="16"/>
      <c r="D394" s="44"/>
      <c r="E394" s="16"/>
      <c r="F394" s="44"/>
      <c r="G394" s="44"/>
      <c r="H394" s="44"/>
      <c r="I394" s="16"/>
      <c r="J394" s="44"/>
    </row>
    <row r="395" spans="1:10">
      <c r="A395" s="3"/>
      <c r="B395" s="40"/>
      <c r="C395" s="16"/>
      <c r="D395" s="44"/>
      <c r="E395" s="16"/>
      <c r="F395" s="44"/>
      <c r="G395" s="44"/>
      <c r="H395" s="44"/>
      <c r="I395" s="16"/>
      <c r="J395" s="44"/>
    </row>
    <row r="396" spans="1:10">
      <c r="A396" s="3"/>
      <c r="B396" s="40"/>
      <c r="C396" s="16"/>
      <c r="D396" s="44"/>
      <c r="E396" s="16"/>
      <c r="F396" s="44"/>
      <c r="G396" s="44"/>
      <c r="H396" s="44"/>
      <c r="I396" s="16"/>
      <c r="J396" s="44"/>
    </row>
    <row r="397" spans="1:10">
      <c r="A397" s="3"/>
      <c r="B397" s="40"/>
      <c r="C397" s="16"/>
      <c r="D397" s="44"/>
      <c r="E397" s="16"/>
      <c r="F397" s="44"/>
      <c r="G397" s="44"/>
      <c r="H397" s="44"/>
      <c r="I397" s="16"/>
      <c r="J397" s="44"/>
    </row>
    <row r="398" spans="1:10">
      <c r="A398" s="3"/>
      <c r="B398" s="40"/>
      <c r="C398" s="16"/>
      <c r="D398" s="44"/>
      <c r="E398" s="16"/>
      <c r="F398" s="44"/>
      <c r="G398" s="44"/>
      <c r="H398" s="44"/>
      <c r="I398" s="16"/>
      <c r="J398" s="44"/>
    </row>
    <row r="399" spans="1:10">
      <c r="A399" s="3"/>
      <c r="B399" s="40"/>
      <c r="C399" s="16"/>
      <c r="D399" s="44"/>
      <c r="E399" s="16"/>
      <c r="F399" s="44"/>
      <c r="G399" s="44"/>
      <c r="H399" s="44"/>
      <c r="I399" s="16"/>
      <c r="J399" s="44"/>
    </row>
    <row r="400" spans="1:10">
      <c r="A400" s="3"/>
      <c r="B400" s="40"/>
      <c r="C400" s="16"/>
      <c r="D400" s="44"/>
      <c r="E400" s="16"/>
      <c r="F400" s="44"/>
      <c r="G400" s="44"/>
      <c r="H400" s="44"/>
      <c r="I400" s="16"/>
      <c r="J400" s="44"/>
    </row>
    <row r="401" spans="1:10">
      <c r="A401" s="3"/>
      <c r="B401" s="40"/>
      <c r="C401" s="16"/>
      <c r="D401" s="44"/>
      <c r="E401" s="16"/>
      <c r="F401" s="44"/>
      <c r="G401" s="44"/>
      <c r="H401" s="44"/>
      <c r="I401" s="16"/>
      <c r="J401" s="44"/>
    </row>
    <row r="402" spans="1:10">
      <c r="A402" s="3"/>
      <c r="B402" s="40"/>
      <c r="C402" s="16"/>
      <c r="D402" s="44"/>
      <c r="E402" s="16"/>
      <c r="F402" s="44"/>
      <c r="G402" s="44"/>
      <c r="H402" s="44"/>
      <c r="I402" s="16"/>
      <c r="J402" s="44"/>
    </row>
    <row r="403" spans="1:10">
      <c r="A403" s="3"/>
      <c r="B403" s="40"/>
      <c r="C403" s="16"/>
      <c r="D403" s="44"/>
      <c r="E403" s="16"/>
      <c r="F403" s="44"/>
      <c r="G403" s="44"/>
      <c r="H403" s="44"/>
      <c r="I403" s="16"/>
      <c r="J403" s="44"/>
    </row>
    <row r="404" spans="1:10">
      <c r="A404" s="3"/>
      <c r="B404" s="40"/>
      <c r="C404" s="16"/>
      <c r="D404" s="44"/>
      <c r="E404" s="16"/>
      <c r="F404" s="44"/>
      <c r="G404" s="44"/>
      <c r="H404" s="44"/>
      <c r="I404" s="16"/>
      <c r="J404" s="44"/>
    </row>
    <row r="405" spans="1:10">
      <c r="A405" s="3"/>
      <c r="B405" s="40"/>
      <c r="C405" s="16"/>
      <c r="D405" s="44"/>
      <c r="E405" s="16"/>
      <c r="F405" s="44"/>
      <c r="G405" s="44"/>
      <c r="H405" s="44"/>
      <c r="I405" s="16"/>
      <c r="J405" s="44"/>
    </row>
    <row r="406" spans="1:10">
      <c r="A406" s="3"/>
      <c r="B406" s="40"/>
      <c r="C406" s="16"/>
      <c r="D406" s="44"/>
      <c r="E406" s="16"/>
      <c r="F406" s="44"/>
      <c r="G406" s="44"/>
      <c r="H406" s="44"/>
      <c r="I406" s="16"/>
      <c r="J406" s="44"/>
    </row>
    <row r="407" spans="1:10">
      <c r="A407" s="3"/>
      <c r="B407" s="40"/>
      <c r="C407" s="16"/>
      <c r="D407" s="44"/>
      <c r="E407" s="16"/>
      <c r="F407" s="44"/>
      <c r="G407" s="44"/>
      <c r="H407" s="44"/>
      <c r="I407" s="16"/>
      <c r="J407" s="44"/>
    </row>
    <row r="408" spans="1:10">
      <c r="A408" s="3"/>
      <c r="B408" s="40"/>
      <c r="C408" s="16"/>
      <c r="D408" s="44"/>
      <c r="E408" s="16"/>
      <c r="F408" s="44"/>
      <c r="G408" s="44"/>
      <c r="H408" s="44"/>
      <c r="I408" s="16"/>
      <c r="J408" s="44"/>
    </row>
    <row r="409" spans="1:10">
      <c r="A409" s="3"/>
      <c r="B409" s="40"/>
      <c r="C409" s="16"/>
      <c r="D409" s="44"/>
      <c r="E409" s="16"/>
      <c r="F409" s="44"/>
      <c r="G409" s="44"/>
      <c r="H409" s="44"/>
      <c r="I409" s="16"/>
      <c r="J409" s="44"/>
    </row>
    <row r="410" spans="1:10">
      <c r="A410" s="3"/>
      <c r="B410" s="40"/>
      <c r="C410" s="16"/>
      <c r="D410" s="44"/>
      <c r="E410" s="16"/>
      <c r="F410" s="44"/>
      <c r="G410" s="44"/>
      <c r="H410" s="44"/>
      <c r="I410" s="16"/>
      <c r="J410" s="44"/>
    </row>
    <row r="411" spans="1:10">
      <c r="A411" s="3"/>
      <c r="B411" s="40"/>
      <c r="C411" s="16"/>
      <c r="D411" s="44"/>
      <c r="E411" s="16"/>
      <c r="F411" s="44"/>
      <c r="G411" s="44"/>
      <c r="H411" s="44"/>
      <c r="I411" s="16"/>
      <c r="J411" s="44"/>
    </row>
    <row r="412" spans="1:10">
      <c r="A412" s="3"/>
      <c r="B412" s="40"/>
      <c r="C412" s="16"/>
      <c r="D412" s="44"/>
      <c r="E412" s="16"/>
      <c r="F412" s="44"/>
      <c r="G412" s="44"/>
      <c r="H412" s="44"/>
      <c r="I412" s="16"/>
      <c r="J412" s="44"/>
    </row>
    <row r="413" spans="1:10">
      <c r="A413" s="3"/>
      <c r="B413" s="40"/>
      <c r="C413" s="16"/>
      <c r="D413" s="44"/>
      <c r="E413" s="16"/>
      <c r="F413" s="44"/>
      <c r="G413" s="44"/>
      <c r="H413" s="44"/>
      <c r="I413" s="16"/>
      <c r="J413" s="44"/>
    </row>
    <row r="414" spans="1:10">
      <c r="A414" s="3"/>
      <c r="B414" s="40"/>
      <c r="C414" s="16"/>
      <c r="D414" s="44"/>
      <c r="E414" s="16"/>
      <c r="F414" s="44"/>
      <c r="G414" s="44"/>
      <c r="H414" s="44"/>
      <c r="I414" s="16"/>
      <c r="J414" s="44"/>
    </row>
    <row r="415" spans="1:10">
      <c r="A415" s="3"/>
      <c r="B415" s="40"/>
      <c r="C415" s="16"/>
      <c r="D415" s="44"/>
      <c r="E415" s="16"/>
      <c r="F415" s="44"/>
      <c r="G415" s="44"/>
      <c r="H415" s="44"/>
      <c r="I415" s="16"/>
      <c r="J415" s="44"/>
    </row>
    <row r="416" spans="1:10">
      <c r="A416" s="3"/>
      <c r="B416" s="40"/>
      <c r="C416" s="16"/>
      <c r="D416" s="44"/>
      <c r="E416" s="16"/>
      <c r="F416" s="44"/>
      <c r="G416" s="44"/>
      <c r="H416" s="44"/>
      <c r="I416" s="16"/>
      <c r="J416" s="44"/>
    </row>
    <row r="417" spans="1:10">
      <c r="A417" s="3"/>
      <c r="B417" s="40"/>
      <c r="C417" s="16"/>
      <c r="D417" s="44"/>
      <c r="E417" s="16"/>
      <c r="F417" s="44"/>
      <c r="G417" s="44"/>
      <c r="H417" s="44"/>
      <c r="I417" s="16"/>
      <c r="J417" s="44"/>
    </row>
    <row r="418" spans="1:10">
      <c r="A418" s="3"/>
      <c r="B418" s="40"/>
      <c r="C418" s="16"/>
      <c r="D418" s="44"/>
      <c r="E418" s="16"/>
      <c r="F418" s="44"/>
      <c r="G418" s="44"/>
      <c r="H418" s="44"/>
      <c r="I418" s="16"/>
      <c r="J418" s="44"/>
    </row>
    <row r="419" spans="1:10">
      <c r="A419" s="3"/>
      <c r="B419" s="40"/>
      <c r="C419" s="16"/>
      <c r="D419" s="44"/>
      <c r="E419" s="16"/>
      <c r="F419" s="44"/>
      <c r="G419" s="44"/>
      <c r="H419" s="44"/>
      <c r="I419" s="16"/>
      <c r="J419" s="44"/>
    </row>
    <row r="420" spans="1:10">
      <c r="A420" s="3"/>
      <c r="B420" s="40"/>
      <c r="C420" s="16"/>
      <c r="D420" s="44"/>
      <c r="E420" s="16"/>
      <c r="F420" s="44"/>
      <c r="G420" s="44"/>
      <c r="H420" s="44"/>
      <c r="I420" s="16"/>
      <c r="J420" s="44"/>
    </row>
    <row r="421" spans="1:10">
      <c r="A421" s="3"/>
      <c r="B421" s="40"/>
      <c r="C421" s="16"/>
      <c r="D421" s="44"/>
      <c r="E421" s="16"/>
      <c r="F421" s="44"/>
      <c r="G421" s="44"/>
      <c r="H421" s="44"/>
      <c r="I421" s="16"/>
      <c r="J421" s="44"/>
    </row>
    <row r="422" spans="1:10">
      <c r="A422" s="3"/>
      <c r="B422" s="40"/>
      <c r="C422" s="16"/>
      <c r="D422" s="44"/>
      <c r="E422" s="16"/>
      <c r="F422" s="44"/>
      <c r="G422" s="44"/>
      <c r="H422" s="44"/>
      <c r="I422" s="16"/>
      <c r="J422" s="44"/>
    </row>
    <row r="423" spans="1:10">
      <c r="A423" s="3"/>
      <c r="B423" s="40"/>
      <c r="C423" s="16"/>
      <c r="D423" s="44"/>
      <c r="E423" s="16"/>
      <c r="F423" s="44"/>
      <c r="G423" s="44"/>
      <c r="H423" s="44"/>
      <c r="I423" s="16"/>
      <c r="J423" s="44"/>
    </row>
    <row r="424" spans="1:10">
      <c r="A424" s="3"/>
      <c r="B424" s="40"/>
      <c r="C424" s="16"/>
      <c r="D424" s="44"/>
      <c r="E424" s="16"/>
      <c r="F424" s="44"/>
      <c r="G424" s="44"/>
      <c r="H424" s="44"/>
      <c r="I424" s="16"/>
      <c r="J424" s="44"/>
    </row>
    <row r="425" spans="1:10">
      <c r="A425" s="3"/>
      <c r="B425" s="40"/>
      <c r="C425" s="16"/>
      <c r="D425" s="44"/>
      <c r="E425" s="16"/>
      <c r="F425" s="44"/>
      <c r="G425" s="44"/>
      <c r="H425" s="44"/>
      <c r="I425" s="16"/>
      <c r="J425" s="44"/>
    </row>
    <row r="426" spans="1:10">
      <c r="A426" s="3"/>
      <c r="B426" s="40"/>
      <c r="C426" s="16"/>
      <c r="D426" s="44"/>
      <c r="E426" s="16"/>
      <c r="F426" s="44"/>
      <c r="G426" s="44"/>
      <c r="H426" s="44"/>
      <c r="I426" s="16"/>
      <c r="J426" s="44"/>
    </row>
    <row r="427" spans="1:10">
      <c r="A427" s="3"/>
      <c r="B427" s="40"/>
      <c r="C427" s="16"/>
      <c r="D427" s="44"/>
      <c r="E427" s="16"/>
      <c r="F427" s="44"/>
      <c r="G427" s="44"/>
      <c r="H427" s="44"/>
      <c r="I427" s="16"/>
      <c r="J427" s="44"/>
    </row>
    <row r="428" spans="1:10">
      <c r="A428" s="3"/>
      <c r="B428" s="40"/>
      <c r="C428" s="16"/>
      <c r="D428" s="44"/>
      <c r="E428" s="16"/>
      <c r="F428" s="44"/>
      <c r="G428" s="44"/>
      <c r="H428" s="44"/>
      <c r="I428" s="16"/>
      <c r="J428" s="44"/>
    </row>
    <row r="429" spans="1:10">
      <c r="A429" s="3"/>
      <c r="B429" s="40"/>
      <c r="C429" s="16"/>
      <c r="D429" s="44"/>
      <c r="E429" s="16"/>
      <c r="F429" s="44"/>
      <c r="G429" s="44"/>
      <c r="H429" s="44"/>
      <c r="I429" s="16"/>
      <c r="J429" s="44"/>
    </row>
    <row r="430" spans="1:10">
      <c r="A430" s="3"/>
      <c r="B430" s="40"/>
      <c r="C430" s="16"/>
      <c r="D430" s="44"/>
      <c r="E430" s="16"/>
      <c r="F430" s="44"/>
      <c r="G430" s="44"/>
      <c r="H430" s="44"/>
      <c r="I430" s="16"/>
      <c r="J430" s="44"/>
    </row>
    <row r="431" spans="1:10">
      <c r="A431" s="3"/>
      <c r="B431" s="40"/>
      <c r="C431" s="16"/>
      <c r="D431" s="44"/>
      <c r="E431" s="16"/>
      <c r="F431" s="44"/>
      <c r="G431" s="44"/>
      <c r="H431" s="44"/>
      <c r="I431" s="16"/>
      <c r="J431" s="44"/>
    </row>
    <row r="432" spans="1:10">
      <c r="A432" s="3"/>
      <c r="B432" s="40"/>
      <c r="C432" s="16"/>
      <c r="D432" s="44"/>
      <c r="E432" s="16"/>
      <c r="F432" s="44"/>
      <c r="G432" s="44"/>
      <c r="H432" s="44"/>
      <c r="I432" s="16"/>
      <c r="J432" s="44"/>
    </row>
    <row r="433" spans="1:10">
      <c r="A433" s="3"/>
      <c r="B433" s="40"/>
      <c r="C433" s="16"/>
      <c r="D433" s="44"/>
      <c r="E433" s="16"/>
      <c r="F433" s="44"/>
      <c r="G433" s="44"/>
      <c r="H433" s="44"/>
      <c r="I433" s="16"/>
      <c r="J433" s="44"/>
    </row>
    <row r="434" spans="1:10">
      <c r="A434" s="3"/>
      <c r="B434" s="40"/>
      <c r="C434" s="16"/>
      <c r="D434" s="44"/>
      <c r="E434" s="16"/>
      <c r="F434" s="44"/>
      <c r="G434" s="44"/>
      <c r="H434" s="44"/>
      <c r="I434" s="16"/>
      <c r="J434" s="44"/>
    </row>
    <row r="435" spans="1:10">
      <c r="A435" s="3"/>
      <c r="B435" s="40"/>
      <c r="C435" s="16"/>
      <c r="D435" s="44"/>
      <c r="E435" s="16"/>
      <c r="F435" s="44"/>
      <c r="G435" s="44"/>
      <c r="H435" s="44"/>
      <c r="I435" s="16"/>
      <c r="J435" s="44"/>
    </row>
    <row r="436" spans="1:10">
      <c r="A436" s="3"/>
      <c r="B436" s="40"/>
      <c r="C436" s="16"/>
      <c r="D436" s="44"/>
      <c r="E436" s="16"/>
      <c r="F436" s="44"/>
      <c r="G436" s="44"/>
      <c r="H436" s="44"/>
      <c r="I436" s="16"/>
      <c r="J436" s="44"/>
    </row>
    <row r="437" spans="1:10">
      <c r="A437" s="3"/>
      <c r="B437" s="40"/>
      <c r="C437" s="16"/>
      <c r="D437" s="44"/>
      <c r="E437" s="16"/>
      <c r="F437" s="44"/>
      <c r="G437" s="44"/>
      <c r="H437" s="44"/>
      <c r="I437" s="16"/>
      <c r="J437" s="44"/>
    </row>
    <row r="438" spans="1:10">
      <c r="A438" s="3"/>
      <c r="B438" s="40"/>
      <c r="C438" s="16"/>
      <c r="D438" s="44"/>
      <c r="E438" s="16"/>
      <c r="F438" s="44"/>
      <c r="G438" s="44"/>
      <c r="H438" s="44"/>
      <c r="I438" s="16"/>
      <c r="J438" s="44"/>
    </row>
    <row r="439" spans="1:10">
      <c r="A439" s="3"/>
      <c r="B439" s="40"/>
      <c r="C439" s="16"/>
      <c r="D439" s="44"/>
      <c r="E439" s="16"/>
      <c r="F439" s="44"/>
      <c r="G439" s="44"/>
      <c r="H439" s="44"/>
      <c r="I439" s="16"/>
      <c r="J439" s="44"/>
    </row>
    <row r="440" spans="1:10">
      <c r="A440" s="3"/>
      <c r="B440" s="40"/>
      <c r="C440" s="16"/>
      <c r="D440" s="44"/>
      <c r="E440" s="16"/>
      <c r="F440" s="44"/>
      <c r="G440" s="44"/>
      <c r="H440" s="44"/>
      <c r="I440" s="16"/>
      <c r="J440" s="44"/>
    </row>
    <row r="441" spans="1:10">
      <c r="A441" s="3"/>
      <c r="B441" s="40"/>
      <c r="C441" s="16"/>
      <c r="D441" s="44"/>
      <c r="E441" s="16"/>
      <c r="F441" s="44"/>
      <c r="G441" s="44"/>
      <c r="H441" s="44"/>
      <c r="I441" s="16"/>
      <c r="J441" s="44"/>
    </row>
    <row r="442" spans="1:10">
      <c r="A442" s="3"/>
      <c r="B442" s="40"/>
      <c r="C442" s="16"/>
      <c r="D442" s="44"/>
      <c r="E442" s="16"/>
      <c r="F442" s="44"/>
      <c r="G442" s="44"/>
      <c r="H442" s="44"/>
      <c r="I442" s="16"/>
      <c r="J442" s="44"/>
    </row>
    <row r="443" spans="1:10">
      <c r="A443" s="3"/>
      <c r="B443" s="40"/>
      <c r="C443" s="16"/>
      <c r="D443" s="44"/>
      <c r="E443" s="16"/>
      <c r="F443" s="44"/>
      <c r="G443" s="44"/>
      <c r="H443" s="44"/>
      <c r="I443" s="16"/>
      <c r="J443" s="44"/>
    </row>
    <row r="444" spans="1:10">
      <c r="A444" s="3"/>
      <c r="B444" s="40"/>
      <c r="C444" s="16"/>
      <c r="D444" s="44"/>
      <c r="E444" s="16"/>
      <c r="F444" s="44"/>
      <c r="G444" s="44"/>
      <c r="H444" s="44"/>
      <c r="I444" s="16"/>
      <c r="J444" s="44"/>
    </row>
    <row r="445" spans="1:10">
      <c r="A445" s="3"/>
      <c r="B445" s="40"/>
      <c r="C445" s="16"/>
      <c r="D445" s="44"/>
      <c r="E445" s="16"/>
      <c r="F445" s="44"/>
      <c r="G445" s="44"/>
      <c r="H445" s="44"/>
      <c r="I445" s="16"/>
      <c r="J445" s="44"/>
    </row>
    <row r="446" spans="1:10">
      <c r="A446" s="3"/>
      <c r="B446" s="40"/>
      <c r="C446" s="16"/>
      <c r="D446" s="44"/>
      <c r="E446" s="16"/>
      <c r="F446" s="44"/>
      <c r="G446" s="44"/>
      <c r="H446" s="44"/>
      <c r="I446" s="16"/>
      <c r="J446" s="44"/>
    </row>
    <row r="447" spans="1:10">
      <c r="A447" s="3"/>
      <c r="B447" s="40"/>
      <c r="C447" s="16"/>
      <c r="D447" s="44"/>
      <c r="E447" s="16"/>
      <c r="F447" s="44"/>
      <c r="G447" s="44"/>
      <c r="H447" s="44"/>
      <c r="I447" s="16"/>
      <c r="J447" s="44"/>
    </row>
    <row r="448" spans="1:10">
      <c r="A448" s="3"/>
      <c r="B448" s="40"/>
      <c r="C448" s="16"/>
      <c r="D448" s="44"/>
      <c r="E448" s="16"/>
      <c r="F448" s="44"/>
      <c r="G448" s="44"/>
      <c r="H448" s="44"/>
      <c r="I448" s="16"/>
      <c r="J448" s="44"/>
    </row>
    <row r="449" spans="1:10">
      <c r="A449" s="3"/>
      <c r="B449" s="40"/>
      <c r="C449" s="16"/>
      <c r="D449" s="44"/>
      <c r="E449" s="16"/>
      <c r="F449" s="44"/>
      <c r="G449" s="44"/>
      <c r="H449" s="44"/>
      <c r="I449" s="16"/>
      <c r="J449" s="44"/>
    </row>
    <row r="450" spans="1:10">
      <c r="A450" s="3"/>
      <c r="B450" s="40"/>
      <c r="C450" s="16"/>
      <c r="D450" s="44"/>
      <c r="E450" s="16"/>
      <c r="F450" s="44"/>
      <c r="G450" s="44"/>
      <c r="H450" s="44"/>
      <c r="I450" s="16"/>
      <c r="J450" s="44"/>
    </row>
    <row r="451" spans="1:10">
      <c r="A451" s="3"/>
      <c r="B451" s="40"/>
      <c r="C451" s="16"/>
      <c r="D451" s="44"/>
      <c r="E451" s="16"/>
      <c r="F451" s="44"/>
      <c r="G451" s="44"/>
      <c r="H451" s="44"/>
      <c r="I451" s="16"/>
      <c r="J451" s="44"/>
    </row>
    <row r="452" spans="1:10">
      <c r="A452" s="3"/>
      <c r="B452" s="40"/>
      <c r="C452" s="16"/>
      <c r="D452" s="44"/>
      <c r="E452" s="16"/>
      <c r="F452" s="44"/>
      <c r="G452" s="44"/>
      <c r="H452" s="44"/>
      <c r="I452" s="16"/>
      <c r="J452" s="44"/>
    </row>
    <row r="453" spans="1:10">
      <c r="A453" s="3"/>
      <c r="B453" s="40"/>
      <c r="C453" s="16"/>
      <c r="D453" s="44"/>
      <c r="E453" s="16"/>
      <c r="F453" s="44"/>
      <c r="G453" s="44"/>
      <c r="H453" s="44"/>
      <c r="I453" s="16"/>
      <c r="J453" s="44"/>
    </row>
    <row r="454" spans="1:10">
      <c r="A454" s="3"/>
      <c r="B454" s="40"/>
      <c r="C454" s="16"/>
      <c r="D454" s="44"/>
      <c r="E454" s="16"/>
      <c r="F454" s="44"/>
      <c r="G454" s="44"/>
      <c r="H454" s="44"/>
      <c r="I454" s="16"/>
      <c r="J454" s="44"/>
    </row>
    <row r="455" spans="1:10">
      <c r="A455" s="3"/>
      <c r="B455" s="40"/>
      <c r="C455" s="16"/>
      <c r="D455" s="44"/>
      <c r="E455" s="16"/>
      <c r="F455" s="44"/>
      <c r="G455" s="44"/>
      <c r="H455" s="44"/>
      <c r="I455" s="16"/>
      <c r="J455" s="44"/>
    </row>
    <row r="456" spans="1:10">
      <c r="A456" s="3"/>
      <c r="B456" s="40"/>
      <c r="C456" s="16"/>
      <c r="D456" s="44"/>
      <c r="E456" s="16"/>
      <c r="F456" s="44"/>
      <c r="G456" s="44"/>
      <c r="H456" s="44"/>
      <c r="I456" s="16"/>
      <c r="J456" s="44"/>
    </row>
    <row r="457" spans="1:10">
      <c r="A457" s="3"/>
      <c r="B457" s="40"/>
      <c r="C457" s="16"/>
      <c r="D457" s="44"/>
      <c r="E457" s="16"/>
      <c r="F457" s="44"/>
      <c r="G457" s="44"/>
      <c r="H457" s="44"/>
      <c r="I457" s="16"/>
      <c r="J457" s="44"/>
    </row>
    <row r="458" spans="1:10">
      <c r="A458" s="3"/>
      <c r="B458" s="40"/>
      <c r="C458" s="16"/>
      <c r="D458" s="44"/>
      <c r="E458" s="16"/>
      <c r="F458" s="44"/>
      <c r="G458" s="44"/>
      <c r="H458" s="44"/>
      <c r="I458" s="16"/>
      <c r="J458" s="44"/>
    </row>
    <row r="459" spans="1:10">
      <c r="A459" s="3"/>
      <c r="B459" s="40"/>
      <c r="C459" s="16"/>
      <c r="D459" s="44"/>
      <c r="E459" s="16"/>
      <c r="F459" s="44"/>
      <c r="G459" s="44"/>
      <c r="H459" s="44"/>
      <c r="I459" s="16"/>
      <c r="J459" s="44"/>
    </row>
    <row r="460" spans="1:10">
      <c r="A460" s="3"/>
      <c r="B460" s="40"/>
      <c r="C460" s="16"/>
      <c r="D460" s="44"/>
      <c r="E460" s="16"/>
      <c r="F460" s="44"/>
      <c r="G460" s="44"/>
      <c r="H460" s="44"/>
      <c r="I460" s="16"/>
      <c r="J460" s="44"/>
    </row>
    <row r="461" spans="1:10">
      <c r="A461" s="3"/>
      <c r="B461" s="40"/>
      <c r="C461" s="16"/>
      <c r="D461" s="44"/>
      <c r="E461" s="16"/>
      <c r="F461" s="44"/>
      <c r="G461" s="44"/>
      <c r="H461" s="44"/>
      <c r="I461" s="16"/>
      <c r="J461" s="44"/>
    </row>
    <row r="462" spans="1:10">
      <c r="A462" s="3"/>
      <c r="B462" s="40"/>
      <c r="C462" s="16"/>
      <c r="D462" s="44"/>
      <c r="E462" s="16"/>
      <c r="F462" s="44"/>
      <c r="G462" s="44"/>
      <c r="H462" s="44"/>
      <c r="I462" s="16"/>
      <c r="J462" s="44"/>
    </row>
    <row r="463" spans="1:10">
      <c r="A463" s="3"/>
      <c r="B463" s="40"/>
      <c r="C463" s="16"/>
      <c r="D463" s="44"/>
      <c r="E463" s="16"/>
      <c r="F463" s="44"/>
      <c r="G463" s="44"/>
      <c r="H463" s="44"/>
      <c r="I463" s="16"/>
      <c r="J463" s="44"/>
    </row>
    <row r="464" spans="1:10">
      <c r="A464" s="3"/>
      <c r="B464" s="40"/>
      <c r="C464" s="16"/>
      <c r="D464" s="44"/>
      <c r="E464" s="16"/>
      <c r="F464" s="44"/>
      <c r="G464" s="44"/>
      <c r="H464" s="44"/>
      <c r="I464" s="16"/>
      <c r="J464" s="44"/>
    </row>
    <row r="465" spans="1:10">
      <c r="A465" s="3"/>
      <c r="B465" s="40"/>
      <c r="C465" s="16"/>
      <c r="D465" s="44"/>
      <c r="E465" s="16"/>
      <c r="F465" s="44"/>
      <c r="G465" s="44"/>
      <c r="H465" s="44"/>
      <c r="I465" s="16"/>
      <c r="J465" s="44"/>
    </row>
    <row r="466" spans="1:10">
      <c r="A466" s="3"/>
      <c r="B466" s="40"/>
      <c r="C466" s="16"/>
      <c r="D466" s="44"/>
      <c r="E466" s="16"/>
      <c r="F466" s="44"/>
      <c r="G466" s="44"/>
      <c r="H466" s="44"/>
      <c r="I466" s="16"/>
      <c r="J466" s="44"/>
    </row>
    <row r="467" spans="1:10">
      <c r="A467" s="3"/>
      <c r="B467" s="40"/>
      <c r="C467" s="16"/>
      <c r="D467" s="44"/>
      <c r="E467" s="16"/>
      <c r="F467" s="44"/>
      <c r="G467" s="44"/>
      <c r="H467" s="44"/>
      <c r="I467" s="16"/>
      <c r="J467" s="44"/>
    </row>
    <row r="468" spans="1:10">
      <c r="A468" s="3"/>
      <c r="B468" s="40"/>
      <c r="C468" s="16"/>
      <c r="D468" s="44"/>
      <c r="E468" s="16"/>
      <c r="F468" s="44"/>
      <c r="G468" s="44"/>
      <c r="H468" s="44"/>
      <c r="I468" s="16"/>
      <c r="J468" s="44"/>
    </row>
    <row r="469" spans="1:10">
      <c r="A469" s="3"/>
      <c r="B469" s="40"/>
      <c r="C469" s="16"/>
      <c r="D469" s="44"/>
      <c r="E469" s="16"/>
      <c r="F469" s="44"/>
      <c r="G469" s="44"/>
      <c r="H469" s="44"/>
      <c r="I469" s="16"/>
      <c r="J469" s="44"/>
    </row>
    <row r="470" spans="1:10">
      <c r="A470" s="3"/>
      <c r="B470" s="40"/>
      <c r="C470" s="16"/>
      <c r="D470" s="44"/>
      <c r="E470" s="16"/>
      <c r="F470" s="44"/>
      <c r="G470" s="44"/>
      <c r="H470" s="44"/>
      <c r="I470" s="16"/>
      <c r="J470" s="44"/>
    </row>
    <row r="471" spans="1:10">
      <c r="A471" s="3"/>
      <c r="B471" s="40"/>
      <c r="C471" s="16"/>
      <c r="D471" s="44"/>
      <c r="E471" s="16"/>
      <c r="F471" s="44"/>
      <c r="G471" s="44"/>
      <c r="H471" s="44"/>
      <c r="I471" s="16"/>
      <c r="J471" s="44"/>
    </row>
    <row r="472" spans="1:10">
      <c r="A472" s="3"/>
      <c r="B472" s="40"/>
      <c r="C472" s="16"/>
      <c r="D472" s="44"/>
      <c r="E472" s="16"/>
      <c r="F472" s="44"/>
      <c r="G472" s="44"/>
      <c r="H472" s="44"/>
      <c r="I472" s="16"/>
      <c r="J472" s="44"/>
    </row>
    <row r="473" spans="1:10">
      <c r="A473" s="3"/>
      <c r="B473" s="40"/>
      <c r="C473" s="16"/>
      <c r="D473" s="44"/>
      <c r="E473" s="16"/>
      <c r="F473" s="44"/>
      <c r="G473" s="44"/>
      <c r="H473" s="44"/>
      <c r="I473" s="16"/>
      <c r="J473" s="44"/>
    </row>
    <row r="474" spans="1:10">
      <c r="A474" s="3"/>
      <c r="B474" s="40"/>
      <c r="C474" s="16"/>
      <c r="D474" s="44"/>
      <c r="E474" s="16"/>
      <c r="F474" s="44"/>
      <c r="G474" s="44"/>
      <c r="H474" s="44"/>
      <c r="I474" s="16"/>
      <c r="J474" s="44"/>
    </row>
    <row r="475" spans="1:10">
      <c r="A475" s="3"/>
      <c r="B475" s="40"/>
      <c r="C475" s="16"/>
      <c r="D475" s="44"/>
      <c r="E475" s="16"/>
      <c r="F475" s="44"/>
      <c r="G475" s="44"/>
      <c r="H475" s="44"/>
      <c r="I475" s="16"/>
      <c r="J475" s="44"/>
    </row>
    <row r="476" spans="1:10">
      <c r="A476" s="3"/>
      <c r="B476" s="40"/>
      <c r="C476" s="16"/>
      <c r="D476" s="44"/>
      <c r="E476" s="16"/>
      <c r="F476" s="44"/>
      <c r="G476" s="44"/>
      <c r="H476" s="44"/>
      <c r="I476" s="16"/>
      <c r="J476" s="44"/>
    </row>
    <row r="477" spans="1:10">
      <c r="A477" s="3"/>
      <c r="B477" s="40"/>
      <c r="C477" s="16"/>
      <c r="D477" s="44"/>
      <c r="E477" s="16"/>
      <c r="F477" s="44"/>
      <c r="G477" s="44"/>
      <c r="H477" s="44"/>
      <c r="I477" s="16"/>
      <c r="J477" s="44"/>
    </row>
    <row r="478" spans="1:10">
      <c r="A478" s="3"/>
      <c r="B478" s="40"/>
      <c r="C478" s="16"/>
      <c r="D478" s="44"/>
      <c r="E478" s="16"/>
      <c r="F478" s="44"/>
      <c r="G478" s="44"/>
      <c r="H478" s="44"/>
      <c r="I478" s="16"/>
      <c r="J478" s="44"/>
    </row>
    <row r="479" spans="1:10">
      <c r="A479" s="3"/>
      <c r="B479" s="40"/>
      <c r="C479" s="16"/>
      <c r="D479" s="44"/>
      <c r="E479" s="16"/>
      <c r="F479" s="44"/>
      <c r="G479" s="44"/>
      <c r="H479" s="44"/>
      <c r="I479" s="16"/>
      <c r="J479" s="44"/>
    </row>
    <row r="480" spans="1:10">
      <c r="A480" s="3"/>
      <c r="B480" s="40"/>
      <c r="C480" s="16"/>
      <c r="D480" s="44"/>
      <c r="E480" s="16"/>
      <c r="F480" s="44"/>
      <c r="G480" s="44"/>
      <c r="H480" s="44"/>
      <c r="I480" s="16"/>
      <c r="J480" s="44"/>
    </row>
    <row r="481" spans="1:10">
      <c r="A481" s="3"/>
      <c r="B481" s="40"/>
      <c r="C481" s="16"/>
      <c r="D481" s="44"/>
      <c r="E481" s="16"/>
      <c r="F481" s="44"/>
      <c r="G481" s="44"/>
      <c r="H481" s="44"/>
      <c r="I481" s="16"/>
      <c r="J481" s="44"/>
    </row>
    <row r="482" spans="1:10">
      <c r="A482" s="3"/>
      <c r="B482" s="40"/>
      <c r="C482" s="16"/>
      <c r="D482" s="44"/>
      <c r="E482" s="16"/>
      <c r="F482" s="44"/>
      <c r="G482" s="44"/>
      <c r="H482" s="44"/>
      <c r="I482" s="16"/>
      <c r="J482" s="44"/>
    </row>
    <row r="483" spans="1:10">
      <c r="A483" s="3"/>
      <c r="B483" s="40"/>
      <c r="C483" s="16"/>
      <c r="D483" s="44"/>
      <c r="E483" s="16"/>
      <c r="F483" s="44"/>
      <c r="G483" s="44"/>
      <c r="H483" s="44"/>
      <c r="I483" s="16"/>
      <c r="J483" s="44"/>
    </row>
    <row r="484" spans="1:10">
      <c r="A484" s="3"/>
      <c r="B484" s="40"/>
      <c r="C484" s="16"/>
      <c r="D484" s="44"/>
      <c r="E484" s="16"/>
      <c r="F484" s="44"/>
      <c r="G484" s="44"/>
      <c r="H484" s="44"/>
      <c r="I484" s="16"/>
      <c r="J484" s="44"/>
    </row>
    <row r="485" spans="1:10">
      <c r="A485" s="3"/>
      <c r="B485" s="40"/>
      <c r="C485" s="16"/>
      <c r="D485" s="44"/>
      <c r="E485" s="16"/>
      <c r="F485" s="44"/>
      <c r="G485" s="44"/>
      <c r="H485" s="44"/>
      <c r="I485" s="16"/>
      <c r="J485" s="44"/>
    </row>
    <row r="486" spans="1:10">
      <c r="A486" s="3"/>
      <c r="B486" s="40"/>
      <c r="C486" s="16"/>
      <c r="D486" s="44"/>
      <c r="E486" s="16"/>
      <c r="F486" s="44"/>
      <c r="G486" s="44"/>
      <c r="H486" s="44"/>
      <c r="I486" s="16"/>
      <c r="J486" s="44"/>
    </row>
    <row r="487" spans="1:10">
      <c r="A487" s="3"/>
      <c r="B487" s="40"/>
      <c r="C487" s="16"/>
      <c r="D487" s="44"/>
      <c r="E487" s="16"/>
      <c r="F487" s="44"/>
      <c r="G487" s="44"/>
      <c r="H487" s="44"/>
      <c r="I487" s="16"/>
      <c r="J487" s="44"/>
    </row>
    <row r="488" spans="1:10">
      <c r="A488" s="3"/>
      <c r="B488" s="40"/>
      <c r="C488" s="16"/>
      <c r="D488" s="44"/>
      <c r="E488" s="16"/>
      <c r="F488" s="44"/>
      <c r="G488" s="44"/>
      <c r="H488" s="44"/>
      <c r="I488" s="16"/>
      <c r="J488" s="44"/>
    </row>
    <row r="489" spans="1:10">
      <c r="A489" s="3"/>
      <c r="B489" s="40"/>
      <c r="C489" s="16"/>
      <c r="D489" s="44"/>
      <c r="E489" s="16"/>
      <c r="F489" s="44"/>
      <c r="G489" s="44"/>
      <c r="H489" s="44"/>
      <c r="I489" s="16"/>
      <c r="J489" s="44"/>
    </row>
    <row r="490" spans="1:10">
      <c r="A490" s="3"/>
      <c r="B490" s="40"/>
      <c r="C490" s="16"/>
      <c r="D490" s="44"/>
      <c r="E490" s="16"/>
      <c r="F490" s="44"/>
      <c r="G490" s="44"/>
      <c r="H490" s="44"/>
      <c r="I490" s="16"/>
      <c r="J490" s="44"/>
    </row>
    <row r="491" spans="1:10">
      <c r="A491" s="3"/>
      <c r="B491" s="40"/>
      <c r="C491" s="16"/>
      <c r="D491" s="44"/>
      <c r="E491" s="16"/>
      <c r="F491" s="44"/>
      <c r="G491" s="44"/>
      <c r="H491" s="44"/>
      <c r="I491" s="16"/>
      <c r="J491" s="44"/>
    </row>
    <row r="492" spans="1:10">
      <c r="A492" s="3"/>
      <c r="B492" s="40"/>
      <c r="C492" s="16"/>
      <c r="D492" s="44"/>
      <c r="E492" s="16"/>
      <c r="F492" s="44"/>
      <c r="G492" s="44"/>
      <c r="H492" s="44"/>
      <c r="I492" s="16"/>
      <c r="J492" s="44"/>
    </row>
    <row r="493" spans="1:10">
      <c r="A493" s="3"/>
      <c r="B493" s="40"/>
      <c r="C493" s="16"/>
      <c r="D493" s="44"/>
      <c r="E493" s="16"/>
      <c r="F493" s="44"/>
      <c r="G493" s="44"/>
      <c r="H493" s="44"/>
      <c r="I493" s="16"/>
      <c r="J493" s="44"/>
    </row>
    <row r="494" spans="1:10">
      <c r="A494" s="3"/>
      <c r="B494" s="40"/>
      <c r="C494" s="16"/>
      <c r="D494" s="44"/>
      <c r="E494" s="16"/>
      <c r="F494" s="44"/>
      <c r="G494" s="44"/>
      <c r="H494" s="44"/>
      <c r="I494" s="16"/>
      <c r="J494" s="44"/>
    </row>
    <row r="495" spans="1:10">
      <c r="A495" s="3"/>
      <c r="B495" s="40"/>
      <c r="C495" s="16"/>
      <c r="D495" s="44"/>
      <c r="E495" s="16"/>
      <c r="F495" s="44"/>
      <c r="G495" s="44"/>
      <c r="H495" s="44"/>
      <c r="I495" s="16"/>
      <c r="J495" s="44"/>
    </row>
    <row r="496" spans="1:10">
      <c r="A496" s="3"/>
      <c r="B496" s="40"/>
      <c r="C496" s="16"/>
      <c r="D496" s="44"/>
      <c r="E496" s="16"/>
      <c r="F496" s="44"/>
      <c r="G496" s="44"/>
      <c r="H496" s="44"/>
      <c r="I496" s="16"/>
      <c r="J496" s="44"/>
    </row>
    <row r="497" spans="1:10">
      <c r="A497" s="3"/>
      <c r="B497" s="40"/>
      <c r="C497" s="16"/>
      <c r="D497" s="44"/>
      <c r="E497" s="16"/>
      <c r="F497" s="44"/>
      <c r="G497" s="44"/>
      <c r="H497" s="44"/>
      <c r="I497" s="16"/>
      <c r="J497" s="44"/>
    </row>
    <row r="498" spans="1:10">
      <c r="A498" s="3"/>
      <c r="B498" s="40"/>
      <c r="C498" s="16"/>
      <c r="D498" s="44"/>
      <c r="E498" s="16"/>
      <c r="F498" s="44"/>
      <c r="G498" s="44"/>
      <c r="H498" s="44"/>
      <c r="I498" s="16"/>
      <c r="J498" s="44"/>
    </row>
    <row r="499" spans="1:10">
      <c r="A499" s="3"/>
      <c r="B499" s="40"/>
      <c r="C499" s="16"/>
      <c r="D499" s="44"/>
      <c r="E499" s="16"/>
      <c r="F499" s="44"/>
      <c r="G499" s="44"/>
      <c r="H499" s="44"/>
      <c r="I499" s="16"/>
      <c r="J499" s="44"/>
    </row>
    <row r="500" spans="1:10">
      <c r="A500" s="3"/>
      <c r="B500" s="40"/>
      <c r="C500" s="16"/>
      <c r="D500" s="44"/>
      <c r="E500" s="16"/>
      <c r="F500" s="44"/>
      <c r="G500" s="44"/>
      <c r="H500" s="44"/>
      <c r="I500" s="16"/>
      <c r="J500" s="44"/>
    </row>
    <row r="501" spans="1:10">
      <c r="A501" s="3"/>
      <c r="B501" s="40"/>
      <c r="C501" s="16"/>
      <c r="D501" s="44"/>
      <c r="E501" s="16"/>
      <c r="F501" s="44"/>
      <c r="G501" s="44"/>
      <c r="H501" s="44"/>
      <c r="I501" s="16"/>
      <c r="J501" s="44"/>
    </row>
    <row r="502" spans="1:10">
      <c r="A502" s="3"/>
      <c r="B502" s="40"/>
      <c r="C502" s="16"/>
      <c r="D502" s="44"/>
      <c r="E502" s="16"/>
      <c r="F502" s="44"/>
      <c r="G502" s="44"/>
      <c r="H502" s="44"/>
      <c r="I502" s="16"/>
      <c r="J502" s="44"/>
    </row>
    <row r="503" spans="1:10">
      <c r="A503" s="3"/>
      <c r="B503" s="40"/>
      <c r="C503" s="16"/>
      <c r="D503" s="44"/>
      <c r="E503" s="16"/>
      <c r="F503" s="44"/>
      <c r="G503" s="44"/>
      <c r="H503" s="44"/>
      <c r="I503" s="16"/>
      <c r="J503" s="44"/>
    </row>
    <row r="504" spans="1:10">
      <c r="A504" s="3"/>
      <c r="B504" s="40"/>
      <c r="C504" s="16"/>
      <c r="D504" s="44"/>
      <c r="E504" s="16"/>
      <c r="F504" s="44"/>
      <c r="G504" s="44"/>
      <c r="H504" s="44"/>
      <c r="I504" s="16"/>
      <c r="J504" s="44"/>
    </row>
    <row r="505" spans="1:10">
      <c r="A505" s="3"/>
      <c r="B505" s="40"/>
      <c r="C505" s="16"/>
      <c r="D505" s="44"/>
      <c r="E505" s="16"/>
      <c r="F505" s="44"/>
      <c r="G505" s="44"/>
      <c r="H505" s="44"/>
      <c r="I505" s="16"/>
      <c r="J505" s="44"/>
    </row>
    <row r="506" spans="1:10">
      <c r="A506" s="3"/>
      <c r="B506" s="40"/>
      <c r="C506" s="16"/>
      <c r="D506" s="44"/>
      <c r="E506" s="16"/>
      <c r="F506" s="44"/>
      <c r="G506" s="44"/>
      <c r="H506" s="44"/>
      <c r="I506" s="16"/>
      <c r="J506" s="44"/>
    </row>
    <row r="507" spans="1:10">
      <c r="A507" s="3"/>
      <c r="B507" s="40"/>
      <c r="C507" s="16"/>
      <c r="D507" s="44"/>
      <c r="E507" s="16"/>
      <c r="F507" s="44"/>
      <c r="G507" s="44"/>
      <c r="H507" s="44"/>
      <c r="I507" s="16"/>
      <c r="J507" s="44"/>
    </row>
    <row r="508" spans="1:10">
      <c r="A508" s="3"/>
      <c r="B508" s="40"/>
      <c r="C508" s="16"/>
      <c r="D508" s="44"/>
      <c r="E508" s="16"/>
      <c r="F508" s="44"/>
      <c r="G508" s="44"/>
      <c r="H508" s="44"/>
      <c r="I508" s="16"/>
      <c r="J508" s="44"/>
    </row>
    <row r="509" spans="1:10">
      <c r="A509" s="3"/>
      <c r="B509" s="40"/>
      <c r="C509" s="16"/>
      <c r="D509" s="44"/>
      <c r="E509" s="16"/>
      <c r="F509" s="44"/>
      <c r="G509" s="44"/>
      <c r="H509" s="44"/>
      <c r="I509" s="16"/>
      <c r="J509" s="44"/>
    </row>
    <row r="510" spans="1:10">
      <c r="A510" s="3"/>
      <c r="B510" s="40"/>
      <c r="C510" s="16"/>
      <c r="D510" s="44"/>
      <c r="E510" s="16"/>
      <c r="F510" s="44"/>
      <c r="G510" s="44"/>
      <c r="H510" s="44"/>
      <c r="I510" s="16"/>
      <c r="J510" s="44"/>
    </row>
    <row r="511" spans="1:10">
      <c r="A511" s="3"/>
      <c r="B511" s="40"/>
      <c r="C511" s="16"/>
      <c r="D511" s="44"/>
      <c r="E511" s="16"/>
      <c r="F511" s="44"/>
      <c r="G511" s="44"/>
      <c r="H511" s="44"/>
      <c r="I511" s="16"/>
      <c r="J511" s="44"/>
    </row>
    <row r="512" spans="1:10">
      <c r="A512" s="3"/>
      <c r="B512" s="40"/>
      <c r="C512" s="16"/>
      <c r="D512" s="44"/>
      <c r="E512" s="16"/>
      <c r="F512" s="44"/>
      <c r="G512" s="44"/>
      <c r="H512" s="44"/>
      <c r="I512" s="16"/>
      <c r="J512" s="44"/>
    </row>
    <row r="513" spans="1:10">
      <c r="A513" s="3"/>
      <c r="B513" s="40"/>
      <c r="C513" s="16"/>
      <c r="D513" s="44"/>
      <c r="E513" s="16"/>
      <c r="F513" s="44"/>
      <c r="G513" s="44"/>
      <c r="H513" s="44"/>
      <c r="I513" s="16"/>
      <c r="J513" s="44"/>
    </row>
    <row r="514" spans="1:10">
      <c r="A514" s="3"/>
      <c r="B514" s="40"/>
      <c r="C514" s="16"/>
      <c r="D514" s="44"/>
      <c r="E514" s="16"/>
      <c r="F514" s="44"/>
      <c r="G514" s="44"/>
      <c r="H514" s="44"/>
      <c r="I514" s="16"/>
      <c r="J514" s="44"/>
    </row>
    <row r="515" spans="1:10">
      <c r="A515" s="3"/>
      <c r="B515" s="40"/>
      <c r="C515" s="16"/>
      <c r="D515" s="44"/>
      <c r="E515" s="16"/>
      <c r="F515" s="44"/>
      <c r="G515" s="44"/>
      <c r="H515" s="44"/>
      <c r="I515" s="16"/>
      <c r="J515" s="44"/>
    </row>
    <row r="516" spans="1:10">
      <c r="A516" s="3"/>
      <c r="B516" s="40"/>
      <c r="C516" s="16"/>
      <c r="D516" s="44"/>
      <c r="E516" s="16"/>
      <c r="F516" s="44"/>
      <c r="G516" s="44"/>
      <c r="H516" s="44"/>
      <c r="I516" s="16"/>
      <c r="J516" s="44"/>
    </row>
    <row r="517" spans="1:10">
      <c r="A517" s="3"/>
      <c r="B517" s="40"/>
      <c r="C517" s="16"/>
      <c r="D517" s="44"/>
      <c r="E517" s="16"/>
      <c r="F517" s="44"/>
      <c r="G517" s="44"/>
      <c r="H517" s="44"/>
      <c r="I517" s="16"/>
      <c r="J517" s="44"/>
    </row>
    <row r="518" spans="1:10">
      <c r="A518" s="3"/>
      <c r="B518" s="40"/>
      <c r="C518" s="16"/>
      <c r="D518" s="44"/>
      <c r="E518" s="16"/>
      <c r="F518" s="44"/>
      <c r="G518" s="44"/>
      <c r="H518" s="44"/>
      <c r="I518" s="16"/>
      <c r="J518" s="44"/>
    </row>
    <row r="519" spans="1:10">
      <c r="A519" s="3"/>
      <c r="B519" s="40"/>
      <c r="C519" s="16"/>
      <c r="D519" s="44"/>
      <c r="E519" s="16"/>
      <c r="F519" s="44"/>
      <c r="G519" s="44"/>
      <c r="H519" s="44"/>
      <c r="I519" s="16"/>
      <c r="J519" s="44"/>
    </row>
    <row r="520" spans="1:10">
      <c r="A520" s="3"/>
      <c r="B520" s="40"/>
      <c r="C520" s="16"/>
      <c r="D520" s="44"/>
      <c r="E520" s="16"/>
      <c r="F520" s="44"/>
      <c r="G520" s="44"/>
      <c r="H520" s="44"/>
      <c r="I520" s="16"/>
      <c r="J520" s="44"/>
    </row>
    <row r="521" spans="1:10">
      <c r="A521" s="3"/>
      <c r="B521" s="40"/>
      <c r="C521" s="16"/>
      <c r="D521" s="44"/>
      <c r="E521" s="16"/>
      <c r="F521" s="44"/>
      <c r="G521" s="44"/>
      <c r="H521" s="44"/>
      <c r="I521" s="16"/>
      <c r="J521" s="44"/>
    </row>
    <row r="522" spans="1:10">
      <c r="A522" s="3"/>
      <c r="B522" s="40"/>
      <c r="C522" s="16"/>
      <c r="D522" s="44"/>
      <c r="E522" s="16"/>
      <c r="F522" s="44"/>
      <c r="G522" s="44"/>
      <c r="H522" s="44"/>
      <c r="I522" s="16"/>
      <c r="J522" s="44"/>
    </row>
    <row r="523" spans="1:10">
      <c r="A523" s="3"/>
      <c r="B523" s="40"/>
      <c r="C523" s="16"/>
      <c r="D523" s="44"/>
      <c r="E523" s="16"/>
      <c r="F523" s="44"/>
      <c r="G523" s="44"/>
      <c r="H523" s="44"/>
      <c r="I523" s="16"/>
      <c r="J523" s="44"/>
    </row>
    <row r="524" spans="1:10">
      <c r="A524" s="3"/>
      <c r="B524" s="40"/>
      <c r="C524" s="16"/>
      <c r="D524" s="44"/>
      <c r="E524" s="16"/>
      <c r="F524" s="44"/>
      <c r="G524" s="44"/>
      <c r="H524" s="44"/>
      <c r="I524" s="16"/>
      <c r="J524" s="44"/>
    </row>
    <row r="525" spans="1:10">
      <c r="A525" s="3"/>
      <c r="B525" s="40"/>
      <c r="C525" s="16"/>
      <c r="D525" s="44"/>
      <c r="E525" s="16"/>
      <c r="F525" s="44"/>
      <c r="G525" s="44"/>
      <c r="H525" s="44"/>
      <c r="I525" s="16"/>
      <c r="J525" s="44"/>
    </row>
    <row r="526" spans="1:10">
      <c r="A526" s="3"/>
      <c r="B526" s="40"/>
      <c r="C526" s="16"/>
      <c r="D526" s="44"/>
      <c r="E526" s="16"/>
      <c r="F526" s="44"/>
      <c r="G526" s="44"/>
      <c r="H526" s="44"/>
      <c r="I526" s="16"/>
      <c r="J526" s="44"/>
    </row>
    <row r="527" spans="1:10">
      <c r="A527" s="3"/>
      <c r="B527" s="40"/>
      <c r="C527" s="16"/>
      <c r="D527" s="44"/>
      <c r="E527" s="16"/>
      <c r="F527" s="44"/>
      <c r="G527" s="44"/>
      <c r="H527" s="44"/>
      <c r="I527" s="16"/>
      <c r="J527" s="44"/>
    </row>
    <row r="528" spans="1:10">
      <c r="A528" s="3"/>
      <c r="B528" s="40"/>
      <c r="C528" s="16"/>
      <c r="D528" s="44"/>
      <c r="E528" s="16"/>
      <c r="F528" s="44"/>
      <c r="G528" s="44"/>
      <c r="H528" s="44"/>
      <c r="I528" s="16"/>
      <c r="J528" s="44"/>
    </row>
    <row r="529" spans="1:10">
      <c r="A529" s="3"/>
      <c r="B529" s="40"/>
      <c r="C529" s="16"/>
      <c r="D529" s="44"/>
      <c r="E529" s="16"/>
      <c r="F529" s="44"/>
      <c r="G529" s="44"/>
      <c r="H529" s="44"/>
      <c r="I529" s="16"/>
      <c r="J529" s="44"/>
    </row>
    <row r="530" spans="1:10">
      <c r="A530" s="3"/>
      <c r="B530" s="40"/>
      <c r="C530" s="16"/>
      <c r="D530" s="44"/>
      <c r="E530" s="16"/>
      <c r="F530" s="44"/>
      <c r="G530" s="44"/>
      <c r="H530" s="44"/>
      <c r="I530" s="16"/>
      <c r="J530" s="44"/>
    </row>
    <row r="531" spans="1:10">
      <c r="A531" s="3"/>
      <c r="B531" s="40"/>
      <c r="C531" s="16"/>
      <c r="D531" s="44"/>
      <c r="E531" s="16"/>
      <c r="F531" s="44"/>
      <c r="G531" s="44"/>
      <c r="H531" s="44"/>
      <c r="I531" s="16"/>
      <c r="J531" s="44"/>
    </row>
    <row r="532" spans="1:10">
      <c r="A532" s="3"/>
      <c r="B532" s="40"/>
      <c r="C532" s="16"/>
      <c r="D532" s="44"/>
      <c r="E532" s="16"/>
      <c r="F532" s="44"/>
      <c r="G532" s="44"/>
      <c r="H532" s="44"/>
      <c r="I532" s="16"/>
      <c r="J532" s="44"/>
    </row>
    <row r="533" spans="1:10">
      <c r="A533" s="3"/>
      <c r="B533" s="40"/>
      <c r="C533" s="16"/>
      <c r="D533" s="44"/>
      <c r="E533" s="16"/>
      <c r="F533" s="44"/>
      <c r="G533" s="44"/>
      <c r="H533" s="44"/>
      <c r="I533" s="16"/>
      <c r="J533" s="44"/>
    </row>
    <row r="534" spans="1:10">
      <c r="A534" s="3"/>
      <c r="B534" s="40"/>
      <c r="C534" s="16"/>
      <c r="D534" s="44"/>
      <c r="E534" s="16"/>
      <c r="F534" s="44"/>
      <c r="G534" s="44"/>
      <c r="H534" s="44"/>
      <c r="I534" s="16"/>
      <c r="J534" s="44"/>
    </row>
    <row r="535" spans="1:10">
      <c r="A535" s="3"/>
      <c r="B535" s="40"/>
      <c r="C535" s="16"/>
      <c r="D535" s="44"/>
      <c r="E535" s="16"/>
      <c r="F535" s="44"/>
      <c r="G535" s="44"/>
      <c r="H535" s="44"/>
      <c r="I535" s="16"/>
      <c r="J535" s="44"/>
    </row>
    <row r="536" spans="1:10">
      <c r="A536" s="3"/>
      <c r="B536" s="40"/>
      <c r="C536" s="16"/>
      <c r="D536" s="44"/>
      <c r="E536" s="16"/>
      <c r="F536" s="44"/>
      <c r="G536" s="44"/>
      <c r="H536" s="44"/>
      <c r="I536" s="16"/>
      <c r="J536" s="44"/>
    </row>
    <row r="537" spans="1:10">
      <c r="A537" s="3"/>
      <c r="B537" s="40"/>
      <c r="C537" s="16"/>
      <c r="D537" s="44"/>
      <c r="E537" s="16"/>
      <c r="F537" s="44"/>
      <c r="G537" s="44"/>
      <c r="H537" s="44"/>
      <c r="I537" s="16"/>
      <c r="J537" s="44"/>
    </row>
    <row r="538" spans="1:10">
      <c r="A538" s="3"/>
      <c r="B538" s="40"/>
      <c r="C538" s="16"/>
      <c r="D538" s="44"/>
      <c r="E538" s="16"/>
      <c r="F538" s="44"/>
      <c r="G538" s="44"/>
      <c r="H538" s="44"/>
      <c r="I538" s="16"/>
      <c r="J538" s="44"/>
    </row>
    <row r="539" spans="1:10">
      <c r="A539" s="3"/>
      <c r="B539" s="40"/>
      <c r="C539" s="16"/>
      <c r="D539" s="44"/>
      <c r="E539" s="16"/>
      <c r="F539" s="44"/>
      <c r="G539" s="44"/>
      <c r="H539" s="44"/>
      <c r="I539" s="16"/>
      <c r="J539" s="44"/>
    </row>
    <row r="540" spans="1:10">
      <c r="A540" s="3"/>
      <c r="B540" s="40"/>
      <c r="C540" s="16"/>
      <c r="D540" s="44"/>
      <c r="E540" s="16"/>
      <c r="F540" s="44"/>
      <c r="G540" s="44"/>
      <c r="H540" s="44"/>
      <c r="I540" s="16"/>
      <c r="J540" s="44"/>
    </row>
    <row r="541" spans="1:10">
      <c r="A541" s="3"/>
      <c r="B541" s="40"/>
      <c r="C541" s="16"/>
      <c r="D541" s="44"/>
      <c r="E541" s="16"/>
      <c r="F541" s="44"/>
      <c r="G541" s="44"/>
      <c r="H541" s="44"/>
      <c r="I541" s="16"/>
      <c r="J541" s="44"/>
    </row>
    <row r="542" spans="1:10">
      <c r="A542" s="3"/>
      <c r="B542" s="40"/>
      <c r="C542" s="16"/>
      <c r="D542" s="44"/>
      <c r="E542" s="16"/>
      <c r="F542" s="44"/>
      <c r="G542" s="44"/>
      <c r="H542" s="44"/>
      <c r="I542" s="16"/>
      <c r="J542" s="44"/>
    </row>
    <row r="543" spans="1:10">
      <c r="A543" s="3"/>
      <c r="B543" s="40"/>
      <c r="C543" s="16"/>
      <c r="D543" s="44"/>
      <c r="E543" s="16"/>
      <c r="F543" s="44"/>
      <c r="G543" s="44"/>
      <c r="H543" s="44"/>
      <c r="I543" s="16"/>
      <c r="J543" s="44"/>
    </row>
    <row r="544" spans="1:10">
      <c r="A544" s="3"/>
      <c r="B544" s="40"/>
      <c r="C544" s="16"/>
      <c r="D544" s="44"/>
      <c r="E544" s="16"/>
      <c r="F544" s="44"/>
      <c r="G544" s="44"/>
      <c r="H544" s="44"/>
      <c r="I544" s="16"/>
      <c r="J544" s="44"/>
    </row>
    <row r="545" spans="1:10">
      <c r="A545" s="3"/>
      <c r="B545" s="40"/>
      <c r="C545" s="16"/>
      <c r="D545" s="44"/>
      <c r="E545" s="16"/>
      <c r="F545" s="44"/>
      <c r="G545" s="44"/>
      <c r="H545" s="44"/>
      <c r="I545" s="16"/>
      <c r="J545" s="44"/>
    </row>
    <row r="546" spans="1:10">
      <c r="A546" s="3"/>
      <c r="B546" s="40"/>
      <c r="C546" s="16"/>
      <c r="D546" s="44"/>
      <c r="E546" s="16"/>
      <c r="F546" s="44"/>
      <c r="G546" s="44"/>
      <c r="H546" s="44"/>
      <c r="I546" s="16"/>
      <c r="J546" s="44"/>
    </row>
    <row r="547" spans="1:10">
      <c r="A547" s="3"/>
      <c r="B547" s="40"/>
      <c r="C547" s="16"/>
      <c r="D547" s="44"/>
      <c r="E547" s="16"/>
      <c r="F547" s="44"/>
      <c r="G547" s="44"/>
      <c r="H547" s="44"/>
      <c r="I547" s="16"/>
      <c r="J547" s="44"/>
    </row>
    <row r="548" spans="1:10">
      <c r="A548" s="3"/>
      <c r="B548" s="40"/>
      <c r="C548" s="16"/>
      <c r="D548" s="44"/>
      <c r="E548" s="16"/>
      <c r="F548" s="44"/>
      <c r="G548" s="44"/>
      <c r="H548" s="44"/>
      <c r="I548" s="16"/>
      <c r="J548" s="44"/>
    </row>
    <row r="549" spans="1:10">
      <c r="A549" s="3"/>
      <c r="B549" s="40"/>
      <c r="C549" s="16"/>
      <c r="D549" s="44"/>
      <c r="E549" s="16"/>
      <c r="F549" s="44"/>
      <c r="G549" s="44"/>
      <c r="H549" s="44"/>
      <c r="I549" s="16"/>
      <c r="J549" s="44"/>
    </row>
    <row r="550" spans="1:10">
      <c r="A550" s="3"/>
      <c r="B550" s="40"/>
      <c r="C550" s="16"/>
      <c r="D550" s="44"/>
      <c r="E550" s="16"/>
      <c r="F550" s="44"/>
      <c r="G550" s="44"/>
      <c r="H550" s="44"/>
      <c r="I550" s="16"/>
      <c r="J550" s="44"/>
    </row>
    <row r="551" spans="1:10">
      <c r="A551" s="3"/>
      <c r="B551" s="40"/>
      <c r="C551" s="16"/>
      <c r="D551" s="44"/>
      <c r="E551" s="16"/>
      <c r="F551" s="44"/>
      <c r="G551" s="44"/>
      <c r="H551" s="44"/>
      <c r="I551" s="16"/>
      <c r="J551" s="44"/>
    </row>
    <row r="552" spans="1:10">
      <c r="A552" s="3"/>
      <c r="B552" s="40"/>
      <c r="C552" s="16"/>
      <c r="D552" s="44"/>
      <c r="E552" s="16"/>
      <c r="F552" s="44"/>
      <c r="G552" s="44"/>
      <c r="H552" s="44"/>
      <c r="I552" s="16"/>
      <c r="J552" s="44"/>
    </row>
    <row r="553" spans="1:10">
      <c r="A553" s="3"/>
      <c r="B553" s="40"/>
      <c r="C553" s="16"/>
      <c r="D553" s="44"/>
      <c r="E553" s="16"/>
      <c r="F553" s="44"/>
      <c r="G553" s="44"/>
      <c r="H553" s="44"/>
      <c r="I553" s="16"/>
      <c r="J553" s="44"/>
    </row>
    <row r="554" spans="1:10">
      <c r="A554" s="3"/>
      <c r="B554" s="40"/>
      <c r="C554" s="16"/>
      <c r="D554" s="44"/>
      <c r="E554" s="16"/>
      <c r="F554" s="44"/>
      <c r="G554" s="44"/>
      <c r="H554" s="44"/>
      <c r="I554" s="16"/>
      <c r="J554" s="44"/>
    </row>
    <row r="555" spans="1:10">
      <c r="A555" s="3"/>
      <c r="B555" s="40"/>
      <c r="C555" s="16"/>
      <c r="D555" s="44"/>
      <c r="E555" s="16"/>
      <c r="F555" s="44"/>
      <c r="G555" s="44"/>
      <c r="H555" s="44"/>
      <c r="I555" s="16"/>
      <c r="J555" s="44"/>
    </row>
    <row r="556" spans="1:10">
      <c r="A556" s="3"/>
      <c r="B556" s="40"/>
      <c r="C556" s="16"/>
      <c r="D556" s="44"/>
      <c r="E556" s="16"/>
      <c r="F556" s="44"/>
      <c r="G556" s="44"/>
      <c r="H556" s="44"/>
      <c r="I556" s="16"/>
      <c r="J556" s="44"/>
    </row>
    <row r="557" spans="1:10">
      <c r="A557" s="3"/>
      <c r="B557" s="40"/>
      <c r="C557" s="16"/>
      <c r="D557" s="44"/>
      <c r="E557" s="16"/>
      <c r="F557" s="44"/>
      <c r="G557" s="44"/>
      <c r="H557" s="44"/>
      <c r="I557" s="16"/>
      <c r="J557" s="44"/>
    </row>
    <row r="558" spans="1:10">
      <c r="A558" s="3"/>
      <c r="B558" s="40"/>
      <c r="C558" s="16"/>
      <c r="D558" s="44"/>
      <c r="E558" s="16"/>
      <c r="F558" s="44"/>
      <c r="G558" s="44"/>
      <c r="H558" s="44"/>
      <c r="I558" s="16"/>
      <c r="J558" s="44"/>
    </row>
    <row r="559" spans="1:10">
      <c r="A559" s="3"/>
      <c r="B559" s="40"/>
      <c r="C559" s="16"/>
      <c r="D559" s="44"/>
      <c r="E559" s="16"/>
      <c r="F559" s="44"/>
      <c r="G559" s="44"/>
      <c r="H559" s="44"/>
      <c r="I559" s="16"/>
      <c r="J559" s="44"/>
    </row>
    <row r="560" spans="1:10">
      <c r="A560" s="3"/>
      <c r="B560" s="40"/>
      <c r="C560" s="16"/>
      <c r="D560" s="44"/>
      <c r="E560" s="16"/>
      <c r="F560" s="44"/>
      <c r="G560" s="44"/>
      <c r="H560" s="44"/>
      <c r="I560" s="16"/>
      <c r="J560" s="44"/>
    </row>
    <row r="561" spans="1:10">
      <c r="A561" s="3"/>
      <c r="B561" s="40"/>
      <c r="C561" s="16"/>
      <c r="D561" s="44"/>
      <c r="E561" s="16"/>
      <c r="F561" s="44"/>
      <c r="G561" s="44"/>
      <c r="H561" s="44"/>
      <c r="I561" s="16"/>
      <c r="J561" s="44"/>
    </row>
    <row r="562" spans="1:10">
      <c r="A562" s="3"/>
      <c r="B562" s="40"/>
      <c r="C562" s="16"/>
      <c r="D562" s="44"/>
      <c r="E562" s="16"/>
      <c r="F562" s="44"/>
      <c r="G562" s="44"/>
      <c r="H562" s="44"/>
      <c r="I562" s="16"/>
      <c r="J562" s="44"/>
    </row>
    <row r="563" spans="1:10">
      <c r="A563" s="3"/>
      <c r="B563" s="40"/>
      <c r="C563" s="16"/>
      <c r="D563" s="44"/>
      <c r="E563" s="16"/>
      <c r="F563" s="44"/>
      <c r="G563" s="44"/>
      <c r="H563" s="44"/>
      <c r="I563" s="16"/>
      <c r="J563" s="44"/>
    </row>
    <row r="564" spans="1:10">
      <c r="A564" s="3"/>
      <c r="B564" s="40"/>
      <c r="C564" s="16"/>
      <c r="D564" s="44"/>
      <c r="E564" s="16"/>
      <c r="F564" s="44"/>
      <c r="G564" s="44"/>
      <c r="H564" s="44"/>
      <c r="I564" s="16"/>
      <c r="J564" s="44"/>
    </row>
    <row r="565" spans="1:10">
      <c r="A565" s="3"/>
      <c r="B565" s="40"/>
      <c r="C565" s="16"/>
      <c r="D565" s="44"/>
      <c r="E565" s="16"/>
      <c r="F565" s="44"/>
      <c r="G565" s="44"/>
      <c r="H565" s="44"/>
      <c r="I565" s="16"/>
      <c r="J565" s="44"/>
    </row>
    <row r="566" spans="1:10">
      <c r="A566" s="3"/>
      <c r="B566" s="40"/>
      <c r="C566" s="16"/>
      <c r="D566" s="44"/>
      <c r="E566" s="16"/>
      <c r="F566" s="44"/>
      <c r="G566" s="44"/>
      <c r="H566" s="44"/>
      <c r="I566" s="16"/>
      <c r="J566" s="44"/>
    </row>
    <row r="567" spans="1:10">
      <c r="A567" s="3"/>
      <c r="B567" s="40"/>
      <c r="C567" s="16"/>
      <c r="D567" s="44"/>
      <c r="E567" s="16"/>
      <c r="F567" s="44"/>
      <c r="G567" s="44"/>
      <c r="H567" s="44"/>
      <c r="I567" s="16"/>
      <c r="J567" s="44"/>
    </row>
    <row r="568" spans="1:10">
      <c r="A568" s="3"/>
      <c r="B568" s="40"/>
      <c r="C568" s="16"/>
      <c r="D568" s="44"/>
      <c r="E568" s="16"/>
      <c r="F568" s="44"/>
      <c r="G568" s="44"/>
      <c r="H568" s="44"/>
      <c r="I568" s="16"/>
      <c r="J568" s="44"/>
    </row>
    <row r="569" spans="1:10">
      <c r="A569" s="3"/>
      <c r="B569" s="40"/>
      <c r="C569" s="16"/>
      <c r="D569" s="44"/>
      <c r="E569" s="16"/>
      <c r="F569" s="44"/>
      <c r="G569" s="44"/>
      <c r="H569" s="44"/>
      <c r="I569" s="16"/>
      <c r="J569" s="44"/>
    </row>
    <row r="570" spans="1:10">
      <c r="A570" s="3"/>
      <c r="B570" s="40"/>
      <c r="C570" s="16"/>
      <c r="D570" s="44"/>
      <c r="E570" s="16"/>
      <c r="F570" s="44"/>
      <c r="G570" s="44"/>
      <c r="H570" s="44"/>
      <c r="I570" s="16"/>
      <c r="J570" s="44"/>
    </row>
    <row r="571" spans="1:10">
      <c r="A571" s="3"/>
      <c r="B571" s="40"/>
      <c r="C571" s="16"/>
      <c r="D571" s="44"/>
      <c r="E571" s="16"/>
      <c r="F571" s="44"/>
      <c r="G571" s="44"/>
      <c r="H571" s="44"/>
      <c r="I571" s="16"/>
      <c r="J571" s="44"/>
    </row>
    <row r="572" spans="1:10">
      <c r="A572" s="3"/>
      <c r="B572" s="40"/>
      <c r="C572" s="16"/>
      <c r="D572" s="44"/>
      <c r="E572" s="16"/>
      <c r="F572" s="44"/>
      <c r="G572" s="44"/>
      <c r="H572" s="44"/>
      <c r="I572" s="16"/>
      <c r="J572" s="44"/>
    </row>
    <row r="573" spans="1:10">
      <c r="A573" s="3"/>
      <c r="B573" s="40"/>
      <c r="C573" s="16"/>
      <c r="D573" s="44"/>
      <c r="E573" s="16"/>
      <c r="F573" s="44"/>
      <c r="G573" s="44"/>
      <c r="H573" s="44"/>
      <c r="I573" s="16"/>
      <c r="J573" s="44"/>
    </row>
    <row r="574" spans="1:10">
      <c r="A574" s="3"/>
      <c r="B574" s="40"/>
      <c r="C574" s="16"/>
      <c r="D574" s="44"/>
      <c r="E574" s="16"/>
      <c r="F574" s="44"/>
      <c r="G574" s="44"/>
      <c r="H574" s="44"/>
      <c r="I574" s="16"/>
      <c r="J574" s="44"/>
    </row>
    <row r="575" spans="1:10">
      <c r="A575" s="3"/>
      <c r="B575" s="40"/>
      <c r="C575" s="16"/>
      <c r="D575" s="44"/>
      <c r="E575" s="16"/>
      <c r="F575" s="44"/>
      <c r="G575" s="44"/>
      <c r="H575" s="44"/>
      <c r="I575" s="16"/>
      <c r="J575" s="44"/>
    </row>
    <row r="576" spans="1:10">
      <c r="A576" s="3"/>
      <c r="B576" s="40"/>
      <c r="C576" s="16"/>
      <c r="D576" s="44"/>
      <c r="E576" s="16"/>
      <c r="F576" s="44"/>
      <c r="G576" s="44"/>
      <c r="H576" s="44"/>
      <c r="I576" s="16"/>
      <c r="J576" s="44"/>
    </row>
    <row r="577" spans="1:10">
      <c r="A577" s="3"/>
      <c r="B577" s="40"/>
      <c r="C577" s="16"/>
      <c r="D577" s="44"/>
      <c r="E577" s="16"/>
      <c r="F577" s="44"/>
      <c r="G577" s="44"/>
      <c r="H577" s="44"/>
      <c r="I577" s="16"/>
      <c r="J577" s="44"/>
    </row>
    <row r="578" spans="1:10">
      <c r="A578" s="3"/>
      <c r="B578" s="40"/>
      <c r="C578" s="16"/>
      <c r="D578" s="44"/>
      <c r="E578" s="16"/>
      <c r="F578" s="44"/>
      <c r="G578" s="44"/>
      <c r="H578" s="44"/>
      <c r="I578" s="16"/>
      <c r="J578" s="44"/>
    </row>
    <row r="579" spans="1:10">
      <c r="A579" s="3"/>
      <c r="B579" s="40"/>
      <c r="C579" s="16"/>
      <c r="D579" s="44"/>
      <c r="E579" s="16"/>
      <c r="F579" s="44"/>
      <c r="G579" s="44"/>
      <c r="H579" s="44"/>
      <c r="I579" s="16"/>
      <c r="J579" s="44"/>
    </row>
    <row r="580" spans="1:10">
      <c r="A580" s="3"/>
      <c r="B580" s="40"/>
      <c r="C580" s="16"/>
      <c r="D580" s="44"/>
      <c r="E580" s="16"/>
      <c r="F580" s="44"/>
      <c r="G580" s="44"/>
      <c r="H580" s="44"/>
      <c r="I580" s="16"/>
      <c r="J580" s="44"/>
    </row>
    <row r="581" spans="1:10">
      <c r="A581" s="3"/>
      <c r="B581" s="40"/>
      <c r="C581" s="16"/>
      <c r="D581" s="44"/>
      <c r="E581" s="16"/>
      <c r="F581" s="44"/>
      <c r="G581" s="44"/>
      <c r="H581" s="44"/>
      <c r="I581" s="16"/>
      <c r="J581" s="44"/>
    </row>
    <row r="582" spans="1:10">
      <c r="A582" s="3"/>
      <c r="B582" s="40"/>
      <c r="C582" s="16"/>
      <c r="D582" s="44"/>
      <c r="E582" s="16"/>
      <c r="F582" s="44"/>
      <c r="G582" s="44"/>
      <c r="H582" s="44"/>
      <c r="I582" s="16"/>
      <c r="J582" s="44"/>
    </row>
    <row r="583" spans="1:10">
      <c r="A583" s="3"/>
      <c r="B583" s="40"/>
      <c r="C583" s="16"/>
      <c r="D583" s="44"/>
      <c r="E583" s="16"/>
      <c r="F583" s="44"/>
      <c r="G583" s="44"/>
      <c r="H583" s="44"/>
      <c r="I583" s="16"/>
      <c r="J583" s="44"/>
    </row>
    <row r="584" spans="1:10">
      <c r="A584" s="3"/>
      <c r="B584" s="40"/>
      <c r="C584" s="16"/>
      <c r="D584" s="44"/>
      <c r="E584" s="16"/>
      <c r="F584" s="44"/>
      <c r="G584" s="44"/>
      <c r="H584" s="44"/>
      <c r="I584" s="16"/>
      <c r="J584" s="44"/>
    </row>
    <row r="585" spans="1:10">
      <c r="A585" s="3"/>
      <c r="B585" s="40"/>
      <c r="C585" s="16"/>
      <c r="D585" s="44"/>
      <c r="E585" s="16"/>
      <c r="F585" s="44"/>
      <c r="G585" s="44"/>
      <c r="H585" s="44"/>
      <c r="I585" s="16"/>
      <c r="J585" s="44"/>
    </row>
    <row r="586" spans="1:10">
      <c r="A586" s="3"/>
      <c r="B586" s="40"/>
      <c r="C586" s="16"/>
      <c r="D586" s="44"/>
      <c r="E586" s="16"/>
      <c r="F586" s="44"/>
      <c r="G586" s="44"/>
      <c r="H586" s="44"/>
      <c r="I586" s="16"/>
      <c r="J586" s="44"/>
    </row>
    <row r="587" spans="1:10">
      <c r="A587" s="3"/>
      <c r="B587" s="40"/>
      <c r="C587" s="16"/>
      <c r="D587" s="44"/>
      <c r="E587" s="16"/>
      <c r="F587" s="44"/>
      <c r="G587" s="44"/>
      <c r="H587" s="44"/>
      <c r="I587" s="16"/>
      <c r="J587" s="44"/>
    </row>
    <row r="588" spans="1:10">
      <c r="A588" s="3"/>
      <c r="B588" s="40"/>
      <c r="C588" s="16"/>
      <c r="D588" s="44"/>
      <c r="E588" s="16"/>
      <c r="F588" s="44"/>
      <c r="G588" s="44"/>
      <c r="H588" s="44"/>
      <c r="I588" s="16"/>
      <c r="J588" s="44"/>
    </row>
    <row r="589" spans="1:10">
      <c r="A589" s="3"/>
      <c r="B589" s="40"/>
      <c r="C589" s="16"/>
      <c r="D589" s="44"/>
      <c r="E589" s="16"/>
      <c r="F589" s="44"/>
      <c r="G589" s="44"/>
      <c r="H589" s="44"/>
      <c r="I589" s="16"/>
      <c r="J589" s="44"/>
    </row>
    <row r="590" spans="1:10">
      <c r="A590" s="3"/>
      <c r="B590" s="40"/>
      <c r="C590" s="16"/>
      <c r="D590" s="44"/>
      <c r="E590" s="16"/>
      <c r="F590" s="44"/>
      <c r="G590" s="44"/>
      <c r="H590" s="44"/>
      <c r="I590" s="16"/>
      <c r="J590" s="44"/>
    </row>
    <row r="591" spans="1:10">
      <c r="A591" s="3"/>
      <c r="B591" s="40"/>
      <c r="C591" s="16"/>
      <c r="D591" s="44"/>
      <c r="E591" s="16"/>
      <c r="F591" s="44"/>
      <c r="G591" s="44"/>
      <c r="H591" s="44"/>
      <c r="I591" s="16"/>
      <c r="J591" s="44"/>
    </row>
    <row r="592" spans="1:10">
      <c r="A592" s="3"/>
      <c r="B592" s="40"/>
      <c r="C592" s="16"/>
      <c r="D592" s="44"/>
      <c r="E592" s="16"/>
      <c r="F592" s="44"/>
      <c r="G592" s="44"/>
      <c r="H592" s="44"/>
      <c r="I592" s="16"/>
      <c r="J592" s="44"/>
    </row>
    <row r="593" spans="1:10">
      <c r="A593" s="3"/>
      <c r="B593" s="40"/>
      <c r="C593" s="16"/>
      <c r="D593" s="44"/>
      <c r="E593" s="16"/>
      <c r="F593" s="44"/>
      <c r="G593" s="44"/>
      <c r="H593" s="44"/>
      <c r="I593" s="16"/>
      <c r="J593" s="44"/>
    </row>
    <row r="594" spans="1:10">
      <c r="A594" s="3"/>
      <c r="B594" s="40"/>
      <c r="C594" s="16"/>
      <c r="D594" s="44"/>
      <c r="E594" s="16"/>
      <c r="F594" s="44"/>
      <c r="G594" s="44"/>
      <c r="H594" s="44"/>
      <c r="I594" s="16"/>
      <c r="J594" s="44"/>
    </row>
    <row r="595" spans="1:10">
      <c r="A595" s="3"/>
      <c r="B595" s="40"/>
      <c r="C595" s="16"/>
      <c r="D595" s="44"/>
      <c r="E595" s="16"/>
      <c r="F595" s="44"/>
      <c r="G595" s="44"/>
      <c r="H595" s="44"/>
      <c r="I595" s="16"/>
      <c r="J595" s="44"/>
    </row>
    <row r="596" spans="1:10">
      <c r="A596" s="3"/>
      <c r="B596" s="40"/>
      <c r="C596" s="16"/>
      <c r="D596" s="44"/>
      <c r="E596" s="16"/>
      <c r="F596" s="44"/>
      <c r="G596" s="44"/>
      <c r="H596" s="44"/>
      <c r="I596" s="16"/>
      <c r="J596" s="44"/>
    </row>
    <row r="597" spans="1:10">
      <c r="A597" s="3"/>
      <c r="B597" s="40"/>
      <c r="C597" s="16"/>
      <c r="D597" s="44"/>
      <c r="E597" s="16"/>
      <c r="F597" s="44"/>
      <c r="G597" s="44"/>
      <c r="H597" s="44"/>
      <c r="I597" s="16"/>
      <c r="J597" s="44"/>
    </row>
    <row r="598" spans="1:10">
      <c r="A598" s="3"/>
      <c r="B598" s="40"/>
      <c r="C598" s="16"/>
      <c r="D598" s="44"/>
      <c r="E598" s="16"/>
      <c r="F598" s="44"/>
      <c r="G598" s="44"/>
      <c r="H598" s="44"/>
      <c r="I598" s="16"/>
      <c r="J598" s="44"/>
    </row>
    <row r="599" spans="1:10">
      <c r="A599" s="3"/>
      <c r="B599" s="40"/>
      <c r="C599" s="16"/>
      <c r="D599" s="44"/>
      <c r="E599" s="16"/>
      <c r="F599" s="44"/>
      <c r="G599" s="44"/>
      <c r="H599" s="44"/>
      <c r="I599" s="16"/>
      <c r="J599" s="44"/>
    </row>
    <row r="600" spans="1:10">
      <c r="A600" s="3"/>
      <c r="B600" s="40"/>
      <c r="C600" s="16"/>
      <c r="D600" s="44"/>
      <c r="E600" s="16"/>
      <c r="F600" s="44"/>
      <c r="G600" s="44"/>
      <c r="H600" s="44"/>
      <c r="I600" s="16"/>
      <c r="J600" s="44"/>
    </row>
    <row r="601" spans="1:10">
      <c r="A601" s="3"/>
      <c r="B601" s="40"/>
      <c r="C601" s="16"/>
      <c r="D601" s="44"/>
      <c r="E601" s="16"/>
      <c r="F601" s="44"/>
      <c r="G601" s="44"/>
      <c r="H601" s="44"/>
      <c r="I601" s="16"/>
      <c r="J601" s="44"/>
    </row>
    <row r="602" spans="1:10">
      <c r="A602" s="3"/>
      <c r="B602" s="40"/>
      <c r="C602" s="16"/>
      <c r="D602" s="44"/>
      <c r="E602" s="16"/>
      <c r="F602" s="44"/>
      <c r="G602" s="44"/>
      <c r="H602" s="44"/>
      <c r="I602" s="16"/>
      <c r="J602" s="44"/>
    </row>
    <row r="603" spans="1:10">
      <c r="A603" s="3"/>
      <c r="B603" s="40"/>
      <c r="C603" s="16"/>
      <c r="D603" s="44"/>
      <c r="E603" s="16"/>
      <c r="F603" s="44"/>
      <c r="G603" s="44"/>
      <c r="H603" s="44"/>
      <c r="I603" s="16"/>
      <c r="J603" s="44"/>
    </row>
    <row r="604" spans="1:10">
      <c r="A604" s="3"/>
      <c r="B604" s="40"/>
      <c r="C604" s="16"/>
      <c r="D604" s="44"/>
      <c r="E604" s="16"/>
      <c r="F604" s="44"/>
      <c r="G604" s="44"/>
      <c r="H604" s="44"/>
      <c r="I604" s="16"/>
      <c r="J604" s="44"/>
    </row>
    <row r="605" spans="1:10">
      <c r="A605" s="3"/>
      <c r="B605" s="40"/>
      <c r="C605" s="16"/>
      <c r="D605" s="44"/>
      <c r="E605" s="16"/>
      <c r="F605" s="44"/>
      <c r="G605" s="44"/>
      <c r="H605" s="44"/>
      <c r="I605" s="16"/>
      <c r="J605" s="44"/>
    </row>
    <row r="606" spans="1:10">
      <c r="A606" s="3"/>
      <c r="B606" s="40"/>
      <c r="C606" s="16"/>
      <c r="D606" s="44"/>
      <c r="E606" s="16"/>
      <c r="F606" s="44"/>
      <c r="G606" s="44"/>
      <c r="H606" s="44"/>
      <c r="I606" s="16"/>
      <c r="J606" s="44"/>
    </row>
    <row r="607" spans="1:10">
      <c r="A607" s="3"/>
      <c r="B607" s="40"/>
      <c r="C607" s="16"/>
      <c r="D607" s="44"/>
      <c r="E607" s="16"/>
      <c r="F607" s="44"/>
      <c r="G607" s="44"/>
      <c r="H607" s="44"/>
      <c r="I607" s="16"/>
      <c r="J607" s="44"/>
    </row>
    <row r="608" spans="1:10">
      <c r="A608" s="3"/>
      <c r="B608" s="40"/>
      <c r="C608" s="16"/>
      <c r="D608" s="44"/>
      <c r="E608" s="16"/>
      <c r="F608" s="44"/>
      <c r="G608" s="44"/>
      <c r="H608" s="44"/>
      <c r="I608" s="16"/>
      <c r="J608" s="44"/>
    </row>
    <row r="609" spans="1:10">
      <c r="A609" s="3"/>
      <c r="B609" s="40"/>
      <c r="C609" s="16"/>
      <c r="D609" s="44"/>
      <c r="E609" s="16"/>
      <c r="F609" s="44"/>
      <c r="G609" s="44"/>
      <c r="H609" s="44"/>
      <c r="I609" s="16"/>
      <c r="J609" s="44"/>
    </row>
    <row r="610" spans="1:10">
      <c r="A610" s="3"/>
      <c r="B610" s="40"/>
      <c r="C610" s="16"/>
      <c r="D610" s="44"/>
      <c r="E610" s="16"/>
      <c r="F610" s="44"/>
      <c r="G610" s="44"/>
      <c r="H610" s="44"/>
      <c r="I610" s="16"/>
      <c r="J610" s="44"/>
    </row>
    <row r="611" spans="1:10">
      <c r="A611" s="3"/>
      <c r="B611" s="40"/>
      <c r="C611" s="16"/>
      <c r="D611" s="44"/>
      <c r="E611" s="16"/>
      <c r="F611" s="44"/>
      <c r="G611" s="44"/>
      <c r="H611" s="44"/>
      <c r="I611" s="16"/>
      <c r="J611" s="44"/>
    </row>
    <row r="612" spans="1:10">
      <c r="A612" s="3"/>
      <c r="B612" s="40"/>
      <c r="C612" s="16"/>
      <c r="D612" s="44"/>
      <c r="E612" s="16"/>
      <c r="F612" s="44"/>
      <c r="G612" s="44"/>
      <c r="H612" s="44"/>
      <c r="I612" s="16"/>
      <c r="J612" s="44"/>
    </row>
    <row r="613" spans="1:10">
      <c r="A613" s="3"/>
      <c r="B613" s="40"/>
      <c r="C613" s="16"/>
      <c r="D613" s="44"/>
      <c r="E613" s="16"/>
      <c r="F613" s="44"/>
      <c r="G613" s="44"/>
      <c r="H613" s="44"/>
      <c r="I613" s="16"/>
      <c r="J613" s="44"/>
    </row>
    <row r="614" spans="1:10">
      <c r="A614" s="3"/>
      <c r="B614" s="40"/>
      <c r="C614" s="16"/>
      <c r="D614" s="44"/>
      <c r="E614" s="16"/>
      <c r="F614" s="44"/>
      <c r="G614" s="44"/>
      <c r="H614" s="44"/>
      <c r="I614" s="16"/>
      <c r="J614" s="44"/>
    </row>
    <row r="615" spans="1:10">
      <c r="A615" s="3"/>
      <c r="B615" s="40"/>
      <c r="C615" s="16"/>
      <c r="D615" s="44"/>
      <c r="E615" s="16"/>
      <c r="F615" s="44"/>
      <c r="G615" s="44"/>
      <c r="H615" s="44"/>
      <c r="I615" s="16"/>
      <c r="J615" s="44"/>
    </row>
    <row r="616" spans="1:10">
      <c r="A616" s="3"/>
      <c r="B616" s="40"/>
      <c r="C616" s="16"/>
      <c r="D616" s="44"/>
      <c r="E616" s="16"/>
      <c r="F616" s="44"/>
      <c r="G616" s="44"/>
      <c r="H616" s="44"/>
      <c r="I616" s="16"/>
      <c r="J616" s="44"/>
    </row>
    <row r="617" spans="1:10">
      <c r="A617" s="3"/>
      <c r="B617" s="40"/>
      <c r="C617" s="16"/>
      <c r="D617" s="44"/>
      <c r="E617" s="16"/>
      <c r="F617" s="44"/>
      <c r="G617" s="44"/>
      <c r="H617" s="44"/>
      <c r="I617" s="16"/>
      <c r="J617" s="44"/>
    </row>
    <row r="618" spans="1:10">
      <c r="A618" s="3"/>
      <c r="B618" s="40"/>
      <c r="C618" s="16"/>
      <c r="D618" s="44"/>
      <c r="E618" s="16"/>
      <c r="F618" s="44"/>
      <c r="G618" s="44"/>
      <c r="H618" s="44"/>
      <c r="I618" s="16"/>
      <c r="J618" s="44"/>
    </row>
    <row r="619" spans="1:10">
      <c r="A619" s="3"/>
      <c r="B619" s="40"/>
      <c r="C619" s="16"/>
      <c r="D619" s="44"/>
      <c r="E619" s="16"/>
      <c r="F619" s="44"/>
      <c r="G619" s="44"/>
      <c r="H619" s="44"/>
      <c r="I619" s="16"/>
      <c r="J619" s="44"/>
    </row>
    <row r="620" spans="1:10">
      <c r="A620" s="3"/>
      <c r="B620" s="40"/>
      <c r="C620" s="16"/>
      <c r="D620" s="44"/>
      <c r="E620" s="16"/>
      <c r="F620" s="44"/>
      <c r="G620" s="44"/>
      <c r="H620" s="44"/>
      <c r="I620" s="16"/>
      <c r="J620" s="44"/>
    </row>
    <row r="621" spans="1:10">
      <c r="A621" s="3"/>
      <c r="B621" s="40"/>
      <c r="C621" s="16"/>
      <c r="D621" s="44"/>
      <c r="E621" s="16"/>
      <c r="F621" s="44"/>
      <c r="G621" s="44"/>
      <c r="H621" s="44"/>
      <c r="I621" s="16"/>
      <c r="J621" s="44"/>
    </row>
    <row r="622" spans="1:10">
      <c r="A622" s="3"/>
      <c r="B622" s="40"/>
      <c r="C622" s="16"/>
      <c r="D622" s="44"/>
      <c r="E622" s="16"/>
      <c r="F622" s="44"/>
      <c r="G622" s="44"/>
      <c r="H622" s="44"/>
      <c r="I622" s="16"/>
      <c r="J622" s="44"/>
    </row>
    <row r="623" spans="1:10">
      <c r="A623" s="3"/>
      <c r="B623" s="40"/>
      <c r="C623" s="16"/>
      <c r="D623" s="44"/>
      <c r="E623" s="16"/>
      <c r="F623" s="44"/>
      <c r="G623" s="44"/>
      <c r="H623" s="44"/>
      <c r="I623" s="16"/>
      <c r="J623" s="44"/>
    </row>
    <row r="624" spans="1:10">
      <c r="A624" s="3"/>
      <c r="B624" s="40"/>
      <c r="C624" s="16"/>
      <c r="D624" s="44"/>
      <c r="E624" s="16"/>
      <c r="F624" s="44"/>
      <c r="G624" s="44"/>
      <c r="H624" s="44"/>
      <c r="I624" s="16"/>
      <c r="J624" s="44"/>
    </row>
    <row r="625" spans="1:10">
      <c r="A625" s="3"/>
      <c r="B625" s="40"/>
      <c r="C625" s="16"/>
      <c r="D625" s="44"/>
      <c r="E625" s="16"/>
      <c r="F625" s="44"/>
      <c r="G625" s="44"/>
      <c r="H625" s="44"/>
      <c r="I625" s="16"/>
      <c r="J625" s="44"/>
    </row>
    <row r="626" spans="1:10">
      <c r="A626" s="3"/>
      <c r="B626" s="40"/>
      <c r="C626" s="16"/>
      <c r="D626" s="44"/>
      <c r="E626" s="16"/>
      <c r="F626" s="44"/>
      <c r="G626" s="44"/>
      <c r="H626" s="44"/>
      <c r="I626" s="16"/>
      <c r="J626" s="44"/>
    </row>
    <row r="627" spans="1:10">
      <c r="A627" s="3"/>
      <c r="B627" s="40"/>
      <c r="C627" s="16"/>
      <c r="D627" s="44"/>
      <c r="E627" s="16"/>
      <c r="F627" s="44"/>
      <c r="G627" s="44"/>
      <c r="H627" s="44"/>
      <c r="I627" s="16"/>
      <c r="J627" s="44"/>
    </row>
    <row r="628" spans="1:10">
      <c r="A628" s="3"/>
      <c r="B628" s="40"/>
      <c r="C628" s="16"/>
      <c r="D628" s="44"/>
      <c r="E628" s="16"/>
      <c r="F628" s="44"/>
      <c r="G628" s="44"/>
      <c r="H628" s="44"/>
      <c r="I628" s="16"/>
      <c r="J628" s="44"/>
    </row>
    <row r="629" spans="1:10">
      <c r="A629" s="3"/>
      <c r="B629" s="40"/>
      <c r="C629" s="16"/>
      <c r="D629" s="44"/>
      <c r="E629" s="16"/>
      <c r="F629" s="44"/>
      <c r="G629" s="44"/>
      <c r="H629" s="44"/>
      <c r="I629" s="16"/>
      <c r="J629" s="44"/>
    </row>
    <row r="630" spans="1:10">
      <c r="A630" s="3"/>
      <c r="B630" s="40"/>
      <c r="C630" s="16"/>
      <c r="D630" s="44"/>
      <c r="E630" s="16"/>
      <c r="F630" s="44"/>
      <c r="G630" s="44"/>
      <c r="H630" s="44"/>
      <c r="I630" s="16"/>
      <c r="J630" s="44"/>
    </row>
    <row r="631" spans="1:10">
      <c r="A631" s="3"/>
      <c r="B631" s="40"/>
      <c r="C631" s="16"/>
      <c r="D631" s="44"/>
      <c r="E631" s="16"/>
      <c r="F631" s="44"/>
      <c r="G631" s="44"/>
      <c r="H631" s="44"/>
      <c r="I631" s="16"/>
      <c r="J631" s="44"/>
    </row>
    <row r="632" spans="1:10">
      <c r="A632" s="3"/>
      <c r="B632" s="40"/>
      <c r="C632" s="16"/>
      <c r="D632" s="44"/>
      <c r="E632" s="16"/>
      <c r="F632" s="44"/>
      <c r="G632" s="44"/>
      <c r="H632" s="44"/>
      <c r="I632" s="16"/>
      <c r="J632" s="44"/>
    </row>
    <row r="633" spans="1:10">
      <c r="A633" s="3"/>
      <c r="B633" s="40"/>
      <c r="C633" s="16"/>
      <c r="D633" s="44"/>
      <c r="E633" s="16"/>
      <c r="F633" s="44"/>
      <c r="G633" s="44"/>
      <c r="H633" s="44"/>
      <c r="I633" s="16"/>
      <c r="J633" s="44"/>
    </row>
    <row r="634" spans="1:10">
      <c r="A634" s="3"/>
      <c r="B634" s="40"/>
      <c r="C634" s="16"/>
      <c r="D634" s="44"/>
      <c r="E634" s="16"/>
      <c r="F634" s="44"/>
      <c r="G634" s="44"/>
      <c r="H634" s="44"/>
      <c r="I634" s="16"/>
      <c r="J634" s="44"/>
    </row>
    <row r="635" spans="1:10">
      <c r="A635" s="3"/>
      <c r="B635" s="40"/>
      <c r="C635" s="16"/>
      <c r="D635" s="44"/>
      <c r="E635" s="16"/>
      <c r="F635" s="44"/>
      <c r="G635" s="44"/>
      <c r="H635" s="44"/>
      <c r="I635" s="16"/>
      <c r="J635" s="44"/>
    </row>
    <row r="636" spans="1:10">
      <c r="A636" s="3"/>
      <c r="B636" s="40"/>
      <c r="C636" s="16"/>
      <c r="D636" s="44"/>
      <c r="E636" s="16"/>
      <c r="F636" s="44"/>
      <c r="G636" s="44"/>
      <c r="H636" s="44"/>
      <c r="I636" s="16"/>
      <c r="J636" s="44"/>
    </row>
    <row r="637" spans="1:10">
      <c r="A637" s="3"/>
      <c r="B637" s="40"/>
      <c r="C637" s="16"/>
      <c r="D637" s="44"/>
      <c r="E637" s="16"/>
      <c r="F637" s="44"/>
      <c r="G637" s="44"/>
      <c r="H637" s="44"/>
      <c r="I637" s="16"/>
      <c r="J637" s="44"/>
    </row>
    <row r="638" spans="1:10">
      <c r="A638" s="3"/>
      <c r="B638" s="40"/>
      <c r="C638" s="16"/>
      <c r="D638" s="44"/>
      <c r="E638" s="16"/>
      <c r="F638" s="44"/>
      <c r="G638" s="44"/>
      <c r="H638" s="44"/>
      <c r="I638" s="16"/>
      <c r="J638" s="44"/>
    </row>
    <row r="639" spans="1:10">
      <c r="A639" s="3"/>
      <c r="B639" s="40"/>
      <c r="C639" s="16"/>
      <c r="D639" s="44"/>
      <c r="E639" s="16"/>
      <c r="F639" s="44"/>
      <c r="G639" s="44"/>
      <c r="H639" s="44"/>
      <c r="I639" s="16"/>
      <c r="J639" s="44"/>
    </row>
    <row r="640" spans="1:10">
      <c r="A640" s="3"/>
      <c r="B640" s="40"/>
      <c r="C640" s="16"/>
      <c r="D640" s="44"/>
      <c r="E640" s="16"/>
      <c r="F640" s="44"/>
      <c r="G640" s="44"/>
      <c r="H640" s="44"/>
      <c r="I640" s="16"/>
      <c r="J640" s="44"/>
    </row>
    <row r="641" spans="1:10">
      <c r="A641" s="3"/>
      <c r="B641" s="40"/>
      <c r="C641" s="16"/>
      <c r="D641" s="44"/>
      <c r="E641" s="16"/>
      <c r="F641" s="44"/>
      <c r="G641" s="44"/>
      <c r="H641" s="44"/>
      <c r="I641" s="16"/>
      <c r="J641" s="44"/>
    </row>
    <row r="642" spans="1:10">
      <c r="A642" s="3"/>
      <c r="B642" s="40"/>
      <c r="C642" s="16"/>
      <c r="D642" s="44"/>
      <c r="E642" s="16"/>
      <c r="F642" s="44"/>
      <c r="G642" s="44"/>
      <c r="H642" s="44"/>
      <c r="I642" s="16"/>
      <c r="J642" s="44"/>
    </row>
    <row r="643" spans="1:10">
      <c r="A643" s="3"/>
      <c r="B643" s="40"/>
      <c r="C643" s="16"/>
      <c r="D643" s="44"/>
      <c r="E643" s="16"/>
      <c r="F643" s="44"/>
      <c r="G643" s="44"/>
      <c r="H643" s="44"/>
      <c r="I643" s="16"/>
      <c r="J643" s="44"/>
    </row>
    <row r="644" spans="1:10">
      <c r="A644" s="3"/>
      <c r="B644" s="40"/>
      <c r="C644" s="16"/>
      <c r="D644" s="44"/>
      <c r="E644" s="16"/>
      <c r="F644" s="44"/>
      <c r="G644" s="44"/>
      <c r="H644" s="44"/>
      <c r="I644" s="16"/>
      <c r="J644" s="44"/>
    </row>
    <row r="645" spans="1:10">
      <c r="A645" s="3"/>
      <c r="B645" s="40"/>
      <c r="C645" s="16"/>
      <c r="D645" s="44"/>
      <c r="E645" s="16"/>
      <c r="F645" s="44"/>
      <c r="G645" s="44"/>
      <c r="H645" s="44"/>
      <c r="I645" s="16"/>
      <c r="J645" s="44"/>
    </row>
    <row r="646" spans="1:10">
      <c r="A646" s="3"/>
      <c r="B646" s="40"/>
      <c r="C646" s="16"/>
      <c r="D646" s="44"/>
      <c r="E646" s="16"/>
      <c r="F646" s="44"/>
      <c r="G646" s="44"/>
      <c r="H646" s="44"/>
      <c r="I646" s="16"/>
      <c r="J646" s="44"/>
    </row>
    <row r="647" spans="1:10">
      <c r="A647" s="3"/>
      <c r="B647" s="40"/>
      <c r="C647" s="16"/>
      <c r="D647" s="44"/>
      <c r="E647" s="16"/>
      <c r="F647" s="44"/>
      <c r="G647" s="44"/>
      <c r="H647" s="44"/>
      <c r="I647" s="16"/>
      <c r="J647" s="44"/>
    </row>
    <row r="648" spans="1:10">
      <c r="A648" s="3"/>
      <c r="B648" s="40"/>
      <c r="C648" s="16"/>
      <c r="D648" s="44"/>
      <c r="E648" s="16"/>
      <c r="F648" s="44"/>
      <c r="G648" s="44"/>
      <c r="H648" s="44"/>
      <c r="I648" s="16"/>
      <c r="J648" s="44"/>
    </row>
    <row r="649" spans="1:10">
      <c r="A649" s="3"/>
      <c r="B649" s="40"/>
      <c r="C649" s="16"/>
      <c r="D649" s="44"/>
      <c r="E649" s="16"/>
      <c r="F649" s="44"/>
      <c r="G649" s="44"/>
      <c r="H649" s="44"/>
      <c r="I649" s="16"/>
      <c r="J649" s="44"/>
    </row>
    <row r="650" spans="1:10">
      <c r="A650" s="3"/>
      <c r="B650" s="40"/>
      <c r="C650" s="16"/>
      <c r="D650" s="44"/>
      <c r="E650" s="16"/>
      <c r="F650" s="44"/>
      <c r="G650" s="44"/>
      <c r="H650" s="44"/>
      <c r="I650" s="16"/>
      <c r="J650" s="44"/>
    </row>
    <row r="651" spans="1:10">
      <c r="A651" s="3"/>
      <c r="B651" s="40"/>
      <c r="C651" s="16"/>
      <c r="D651" s="44"/>
      <c r="E651" s="16"/>
      <c r="F651" s="44"/>
      <c r="G651" s="44"/>
      <c r="H651" s="44"/>
      <c r="I651" s="16"/>
      <c r="J651" s="44"/>
    </row>
    <row r="652" spans="1:10">
      <c r="A652" s="3"/>
      <c r="B652" s="40"/>
      <c r="C652" s="16"/>
      <c r="D652" s="44"/>
      <c r="E652" s="16"/>
      <c r="F652" s="44"/>
      <c r="G652" s="44"/>
      <c r="H652" s="44"/>
      <c r="I652" s="16"/>
      <c r="J652" s="44"/>
    </row>
    <row r="653" spans="1:10">
      <c r="A653" s="3"/>
      <c r="B653" s="40"/>
      <c r="C653" s="16"/>
      <c r="D653" s="44"/>
      <c r="E653" s="16"/>
      <c r="F653" s="44"/>
      <c r="G653" s="44"/>
      <c r="H653" s="44"/>
      <c r="I653" s="16"/>
      <c r="J653" s="44"/>
    </row>
    <row r="654" spans="1:10">
      <c r="A654" s="3"/>
      <c r="B654" s="40"/>
      <c r="C654" s="16"/>
      <c r="D654" s="44"/>
      <c r="E654" s="16"/>
      <c r="F654" s="44"/>
      <c r="G654" s="44"/>
      <c r="H654" s="44"/>
      <c r="I654" s="16"/>
      <c r="J654" s="44"/>
    </row>
    <row r="655" spans="1:10">
      <c r="A655" s="3"/>
      <c r="B655" s="40"/>
      <c r="C655" s="16"/>
      <c r="D655" s="44"/>
      <c r="E655" s="16"/>
      <c r="F655" s="44"/>
      <c r="G655" s="44"/>
      <c r="H655" s="44"/>
      <c r="I655" s="16"/>
      <c r="J655" s="44"/>
    </row>
    <row r="656" spans="1:10">
      <c r="A656" s="3"/>
      <c r="B656" s="40"/>
      <c r="C656" s="16"/>
      <c r="D656" s="44"/>
      <c r="E656" s="16"/>
      <c r="F656" s="44"/>
      <c r="G656" s="44"/>
      <c r="H656" s="44"/>
      <c r="I656" s="16"/>
      <c r="J656" s="44"/>
    </row>
    <row r="657" spans="1:10">
      <c r="A657" s="3"/>
      <c r="B657" s="40"/>
      <c r="C657" s="16"/>
      <c r="D657" s="44"/>
      <c r="E657" s="16"/>
      <c r="F657" s="44"/>
      <c r="G657" s="44"/>
      <c r="H657" s="44"/>
      <c r="I657" s="16"/>
      <c r="J657" s="44"/>
    </row>
    <row r="658" spans="1:10">
      <c r="A658" s="3"/>
      <c r="B658" s="40"/>
      <c r="C658" s="16"/>
      <c r="D658" s="44"/>
      <c r="E658" s="16"/>
      <c r="F658" s="44"/>
      <c r="G658" s="44"/>
      <c r="H658" s="44"/>
      <c r="I658" s="16"/>
      <c r="J658" s="44"/>
    </row>
    <row r="659" spans="1:10">
      <c r="A659" s="3"/>
      <c r="B659" s="40"/>
      <c r="C659" s="16"/>
      <c r="D659" s="44"/>
      <c r="E659" s="16"/>
      <c r="F659" s="44"/>
      <c r="G659" s="44"/>
      <c r="H659" s="44"/>
      <c r="I659" s="16"/>
      <c r="J659" s="44"/>
    </row>
    <row r="660" spans="1:10">
      <c r="A660" s="3"/>
      <c r="B660" s="40"/>
      <c r="C660" s="16"/>
      <c r="D660" s="44"/>
      <c r="E660" s="16"/>
      <c r="F660" s="44"/>
      <c r="G660" s="44"/>
      <c r="H660" s="44"/>
      <c r="I660" s="16"/>
      <c r="J660" s="44"/>
    </row>
    <row r="661" spans="1:10">
      <c r="A661" s="3"/>
      <c r="B661" s="40"/>
      <c r="C661" s="16"/>
      <c r="D661" s="44"/>
      <c r="E661" s="16"/>
      <c r="F661" s="44"/>
      <c r="G661" s="44"/>
      <c r="H661" s="44"/>
      <c r="I661" s="16"/>
      <c r="J661" s="44"/>
    </row>
    <row r="662" spans="1:10">
      <c r="A662" s="3"/>
      <c r="B662" s="40"/>
      <c r="C662" s="16"/>
      <c r="D662" s="44"/>
      <c r="E662" s="16"/>
      <c r="F662" s="44"/>
      <c r="G662" s="44"/>
      <c r="H662" s="44"/>
      <c r="I662" s="16"/>
      <c r="J662" s="44"/>
    </row>
    <row r="663" spans="1:10">
      <c r="A663" s="3"/>
      <c r="B663" s="40"/>
      <c r="C663" s="16"/>
      <c r="D663" s="44"/>
      <c r="E663" s="16"/>
      <c r="F663" s="44"/>
      <c r="G663" s="44"/>
      <c r="H663" s="44"/>
      <c r="I663" s="16"/>
      <c r="J663" s="44"/>
    </row>
    <row r="664" spans="1:10">
      <c r="A664" s="3"/>
      <c r="B664" s="40"/>
      <c r="C664" s="16"/>
      <c r="D664" s="44"/>
      <c r="E664" s="16"/>
      <c r="F664" s="44"/>
      <c r="G664" s="44"/>
      <c r="H664" s="44"/>
      <c r="I664" s="16"/>
      <c r="J664" s="44"/>
    </row>
    <row r="665" spans="1:10">
      <c r="A665" s="3"/>
      <c r="B665" s="40"/>
      <c r="C665" s="16"/>
      <c r="D665" s="44"/>
      <c r="E665" s="16"/>
      <c r="F665" s="44"/>
      <c r="G665" s="44"/>
      <c r="H665" s="44"/>
      <c r="I665" s="16"/>
      <c r="J665" s="44"/>
    </row>
    <row r="666" spans="1:10">
      <c r="A666" s="3"/>
      <c r="B666" s="40"/>
      <c r="C666" s="16"/>
      <c r="D666" s="44"/>
      <c r="E666" s="16"/>
      <c r="F666" s="44"/>
      <c r="G666" s="44"/>
      <c r="H666" s="44"/>
      <c r="I666" s="16"/>
      <c r="J666" s="44"/>
    </row>
    <row r="667" spans="1:10">
      <c r="A667" s="3"/>
      <c r="B667" s="40"/>
      <c r="C667" s="16"/>
      <c r="D667" s="44"/>
      <c r="E667" s="16"/>
      <c r="F667" s="44"/>
      <c r="G667" s="44"/>
      <c r="H667" s="44"/>
      <c r="I667" s="16"/>
      <c r="J667" s="44"/>
    </row>
    <row r="668" spans="1:10">
      <c r="A668" s="3"/>
      <c r="B668" s="40"/>
      <c r="C668" s="16"/>
      <c r="D668" s="44"/>
      <c r="E668" s="16"/>
      <c r="F668" s="44"/>
      <c r="G668" s="44"/>
      <c r="H668" s="44"/>
      <c r="I668" s="16"/>
      <c r="J668" s="44"/>
    </row>
    <row r="669" spans="1:10">
      <c r="A669" s="3"/>
      <c r="B669" s="40"/>
      <c r="C669" s="16"/>
      <c r="D669" s="44"/>
      <c r="E669" s="16"/>
      <c r="F669" s="44"/>
      <c r="G669" s="44"/>
      <c r="H669" s="44"/>
      <c r="I669" s="16"/>
      <c r="J669" s="44"/>
    </row>
    <row r="670" spans="1:10">
      <c r="A670" s="3"/>
      <c r="B670" s="40"/>
      <c r="C670" s="16"/>
      <c r="D670" s="44"/>
      <c r="E670" s="16"/>
      <c r="F670" s="44"/>
      <c r="G670" s="44"/>
      <c r="H670" s="44"/>
      <c r="I670" s="16"/>
      <c r="J670" s="44"/>
    </row>
    <row r="671" spans="1:10">
      <c r="A671" s="3"/>
      <c r="B671" s="40"/>
      <c r="C671" s="16"/>
      <c r="D671" s="44"/>
      <c r="E671" s="16"/>
      <c r="F671" s="44"/>
      <c r="G671" s="44"/>
      <c r="H671" s="44"/>
      <c r="I671" s="16"/>
      <c r="J671" s="44"/>
    </row>
    <row r="672" spans="1:10">
      <c r="A672" s="3"/>
      <c r="B672" s="40"/>
      <c r="C672" s="16"/>
      <c r="D672" s="44"/>
      <c r="E672" s="16"/>
      <c r="F672" s="44"/>
      <c r="G672" s="44"/>
      <c r="H672" s="44"/>
      <c r="I672" s="16"/>
      <c r="J672" s="44"/>
    </row>
    <row r="673" spans="1:10">
      <c r="A673" s="3"/>
      <c r="B673" s="40"/>
      <c r="C673" s="16"/>
      <c r="D673" s="44"/>
      <c r="E673" s="16"/>
      <c r="F673" s="44"/>
      <c r="G673" s="44"/>
      <c r="H673" s="44"/>
      <c r="I673" s="16"/>
      <c r="J673" s="44"/>
    </row>
    <row r="674" spans="1:10">
      <c r="A674" s="3"/>
      <c r="B674" s="40"/>
      <c r="C674" s="16"/>
      <c r="D674" s="44"/>
      <c r="E674" s="16"/>
      <c r="F674" s="44"/>
      <c r="G674" s="44"/>
      <c r="H674" s="44"/>
      <c r="I674" s="16"/>
      <c r="J674" s="44"/>
    </row>
    <row r="675" spans="1:10">
      <c r="A675" s="3"/>
      <c r="B675" s="40"/>
      <c r="C675" s="16"/>
      <c r="D675" s="44"/>
      <c r="E675" s="16"/>
      <c r="F675" s="44"/>
      <c r="G675" s="44"/>
      <c r="H675" s="44"/>
      <c r="I675" s="16"/>
      <c r="J675" s="44"/>
    </row>
    <row r="676" spans="1:10">
      <c r="A676" s="3"/>
      <c r="B676" s="40"/>
      <c r="C676" s="16"/>
      <c r="D676" s="44"/>
      <c r="E676" s="16"/>
      <c r="F676" s="44"/>
      <c r="G676" s="44"/>
      <c r="H676" s="44"/>
      <c r="I676" s="16"/>
      <c r="J676" s="44"/>
    </row>
    <row r="677" spans="1:10">
      <c r="A677" s="3"/>
      <c r="B677" s="40"/>
      <c r="C677" s="16"/>
      <c r="D677" s="44"/>
      <c r="E677" s="16"/>
      <c r="F677" s="44"/>
      <c r="G677" s="44"/>
      <c r="H677" s="44"/>
      <c r="I677" s="16"/>
      <c r="J677" s="44"/>
    </row>
    <row r="678" spans="1:10">
      <c r="A678" s="3"/>
      <c r="B678" s="40"/>
      <c r="C678" s="16"/>
      <c r="D678" s="44"/>
      <c r="E678" s="16"/>
      <c r="F678" s="44"/>
      <c r="G678" s="44"/>
      <c r="H678" s="44"/>
      <c r="I678" s="16"/>
      <c r="J678" s="44"/>
    </row>
    <row r="679" spans="1:10">
      <c r="A679" s="3"/>
      <c r="B679" s="40"/>
      <c r="C679" s="16"/>
      <c r="D679" s="44"/>
      <c r="E679" s="16"/>
      <c r="F679" s="44"/>
      <c r="G679" s="44"/>
      <c r="H679" s="44"/>
      <c r="I679" s="16"/>
      <c r="J679" s="44"/>
    </row>
    <row r="680" spans="1:10">
      <c r="A680" s="3"/>
      <c r="B680" s="40"/>
      <c r="C680" s="16"/>
      <c r="D680" s="44"/>
      <c r="E680" s="16"/>
      <c r="F680" s="44"/>
      <c r="G680" s="44"/>
      <c r="H680" s="44"/>
      <c r="I680" s="16"/>
      <c r="J680" s="44"/>
    </row>
    <row r="681" spans="1:10">
      <c r="A681" s="3"/>
      <c r="B681" s="40"/>
      <c r="C681" s="16"/>
      <c r="D681" s="44"/>
      <c r="E681" s="16"/>
      <c r="F681" s="44"/>
      <c r="G681" s="44"/>
      <c r="H681" s="44"/>
      <c r="I681" s="16"/>
      <c r="J681" s="44"/>
    </row>
    <row r="682" spans="1:10">
      <c r="A682" s="3"/>
      <c r="B682" s="40"/>
      <c r="C682" s="16"/>
      <c r="D682" s="44"/>
      <c r="E682" s="16"/>
      <c r="F682" s="44"/>
      <c r="G682" s="44"/>
      <c r="H682" s="44"/>
      <c r="I682" s="16"/>
      <c r="J682" s="44"/>
    </row>
    <row r="683" spans="1:10">
      <c r="A683" s="3"/>
      <c r="B683" s="40"/>
      <c r="C683" s="16"/>
      <c r="D683" s="44"/>
      <c r="E683" s="16"/>
      <c r="F683" s="44"/>
      <c r="G683" s="44"/>
      <c r="H683" s="44"/>
      <c r="I683" s="16"/>
      <c r="J683" s="44"/>
    </row>
    <row r="684" spans="1:10">
      <c r="A684" s="3"/>
      <c r="B684" s="40"/>
      <c r="C684" s="16"/>
      <c r="D684" s="44"/>
      <c r="E684" s="16"/>
      <c r="F684" s="44"/>
      <c r="G684" s="44"/>
      <c r="H684" s="44"/>
      <c r="I684" s="16"/>
      <c r="J684" s="44"/>
    </row>
    <row r="685" spans="1:10">
      <c r="A685" s="3"/>
      <c r="B685" s="40"/>
      <c r="C685" s="16"/>
      <c r="D685" s="44"/>
      <c r="E685" s="16"/>
      <c r="F685" s="44"/>
      <c r="G685" s="44"/>
      <c r="H685" s="44"/>
      <c r="I685" s="16"/>
      <c r="J685" s="44"/>
    </row>
    <row r="686" spans="1:10">
      <c r="A686" s="3"/>
      <c r="B686" s="40"/>
      <c r="C686" s="16"/>
      <c r="D686" s="44"/>
      <c r="E686" s="16"/>
      <c r="F686" s="44"/>
      <c r="G686" s="44"/>
      <c r="H686" s="44"/>
      <c r="I686" s="16"/>
      <c r="J686" s="44"/>
    </row>
    <row r="687" spans="1:10">
      <c r="A687" s="3"/>
      <c r="B687" s="40"/>
      <c r="C687" s="16"/>
      <c r="D687" s="44"/>
      <c r="E687" s="16"/>
      <c r="F687" s="44"/>
      <c r="G687" s="44"/>
      <c r="H687" s="44"/>
      <c r="I687" s="16"/>
      <c r="J687" s="44"/>
    </row>
    <row r="688" spans="1:10">
      <c r="A688" s="3"/>
      <c r="B688" s="40"/>
      <c r="C688" s="16"/>
      <c r="D688" s="44"/>
      <c r="E688" s="16"/>
      <c r="F688" s="44"/>
      <c r="G688" s="44"/>
      <c r="H688" s="44"/>
      <c r="I688" s="16"/>
      <c r="J688" s="44"/>
    </row>
    <row r="689" spans="1:10">
      <c r="A689" s="3"/>
      <c r="B689" s="40"/>
      <c r="C689" s="16"/>
      <c r="D689" s="44"/>
      <c r="E689" s="16"/>
      <c r="F689" s="44"/>
      <c r="G689" s="44"/>
      <c r="H689" s="44"/>
      <c r="I689" s="16"/>
      <c r="J689" s="44"/>
    </row>
    <row r="690" spans="1:10">
      <c r="A690" s="3"/>
      <c r="B690" s="40"/>
      <c r="C690" s="16"/>
      <c r="D690" s="44"/>
      <c r="E690" s="16"/>
      <c r="F690" s="44"/>
      <c r="G690" s="44"/>
      <c r="H690" s="44"/>
      <c r="I690" s="16"/>
      <c r="J690" s="44"/>
    </row>
    <row r="691" spans="1:10">
      <c r="A691" s="3"/>
      <c r="B691" s="40"/>
      <c r="C691" s="16"/>
      <c r="D691" s="44"/>
      <c r="E691" s="16"/>
      <c r="F691" s="44"/>
      <c r="G691" s="44"/>
      <c r="H691" s="44"/>
      <c r="I691" s="16"/>
      <c r="J691" s="44"/>
    </row>
    <row r="692" spans="1:10">
      <c r="A692" s="3"/>
      <c r="B692" s="40"/>
      <c r="C692" s="16"/>
      <c r="D692" s="44"/>
      <c r="E692" s="16"/>
      <c r="F692" s="44"/>
      <c r="G692" s="44"/>
      <c r="H692" s="44"/>
      <c r="I692" s="16"/>
      <c r="J692" s="44"/>
    </row>
    <row r="693" spans="1:10">
      <c r="A693" s="3"/>
      <c r="B693" s="40"/>
      <c r="C693" s="16"/>
      <c r="D693" s="44"/>
      <c r="E693" s="16"/>
      <c r="F693" s="44"/>
      <c r="G693" s="44"/>
      <c r="H693" s="44"/>
      <c r="I693" s="16"/>
      <c r="J693" s="44"/>
    </row>
    <row r="694" spans="1:10">
      <c r="A694" s="3"/>
      <c r="B694" s="40"/>
      <c r="C694" s="16"/>
      <c r="D694" s="44"/>
      <c r="E694" s="16"/>
      <c r="F694" s="44"/>
      <c r="G694" s="44"/>
      <c r="H694" s="44"/>
      <c r="I694" s="16"/>
      <c r="J694" s="44"/>
    </row>
    <row r="695" spans="1:10">
      <c r="A695" s="3"/>
      <c r="B695" s="40"/>
      <c r="C695" s="16"/>
      <c r="D695" s="44"/>
      <c r="E695" s="16"/>
      <c r="F695" s="44"/>
      <c r="G695" s="44"/>
      <c r="H695" s="44"/>
      <c r="I695" s="16"/>
      <c r="J695" s="44"/>
    </row>
    <row r="696" spans="1:10">
      <c r="A696" s="3"/>
      <c r="B696" s="40"/>
      <c r="C696" s="16"/>
      <c r="D696" s="44"/>
      <c r="E696" s="16"/>
      <c r="F696" s="44"/>
      <c r="G696" s="44"/>
      <c r="H696" s="44"/>
      <c r="I696" s="16"/>
      <c r="J696" s="44"/>
    </row>
    <row r="697" spans="1:10">
      <c r="A697" s="3"/>
      <c r="B697" s="40"/>
      <c r="C697" s="16"/>
      <c r="D697" s="44"/>
      <c r="E697" s="16"/>
      <c r="F697" s="44"/>
      <c r="G697" s="44"/>
      <c r="H697" s="44"/>
      <c r="I697" s="16"/>
      <c r="J697" s="44"/>
    </row>
    <row r="698" spans="1:10">
      <c r="A698" s="3"/>
      <c r="B698" s="40"/>
      <c r="C698" s="16"/>
      <c r="D698" s="44"/>
      <c r="E698" s="16"/>
      <c r="F698" s="44"/>
      <c r="G698" s="44"/>
      <c r="H698" s="44"/>
      <c r="I698" s="16"/>
      <c r="J698" s="44"/>
    </row>
    <row r="699" spans="1:10">
      <c r="A699" s="3"/>
      <c r="B699" s="40"/>
      <c r="C699" s="16"/>
      <c r="D699" s="44"/>
      <c r="E699" s="16"/>
      <c r="F699" s="44"/>
      <c r="G699" s="44"/>
      <c r="H699" s="44"/>
      <c r="I699" s="16"/>
      <c r="J699" s="44"/>
    </row>
    <row r="700" spans="1:10">
      <c r="A700" s="3"/>
      <c r="B700" s="40"/>
      <c r="C700" s="16"/>
      <c r="D700" s="44"/>
      <c r="E700" s="16"/>
      <c r="F700" s="44"/>
      <c r="G700" s="44"/>
      <c r="H700" s="44"/>
      <c r="I700" s="16"/>
      <c r="J700" s="44"/>
    </row>
    <row r="701" spans="1:10">
      <c r="A701" s="3"/>
      <c r="B701" s="40"/>
      <c r="C701" s="16"/>
      <c r="D701" s="44"/>
      <c r="E701" s="16"/>
      <c r="F701" s="44"/>
      <c r="G701" s="44"/>
      <c r="H701" s="44"/>
      <c r="I701" s="16"/>
      <c r="J701" s="44"/>
    </row>
    <row r="702" spans="1:10">
      <c r="A702" s="3"/>
      <c r="B702" s="40"/>
      <c r="C702" s="16"/>
      <c r="D702" s="44"/>
      <c r="E702" s="16"/>
      <c r="F702" s="44"/>
      <c r="G702" s="44"/>
      <c r="H702" s="44"/>
      <c r="I702" s="16"/>
      <c r="J702" s="44"/>
    </row>
    <row r="703" spans="1:10">
      <c r="A703" s="3"/>
      <c r="B703" s="40"/>
      <c r="C703" s="16"/>
      <c r="D703" s="44"/>
      <c r="E703" s="16"/>
      <c r="F703" s="44"/>
      <c r="G703" s="44"/>
      <c r="H703" s="44"/>
      <c r="I703" s="16"/>
      <c r="J703" s="44"/>
    </row>
    <row r="704" spans="1:10">
      <c r="A704" s="3"/>
      <c r="B704" s="40"/>
      <c r="C704" s="16"/>
      <c r="D704" s="44"/>
      <c r="E704" s="16"/>
      <c r="F704" s="44"/>
      <c r="G704" s="44"/>
      <c r="H704" s="44"/>
      <c r="I704" s="16"/>
      <c r="J704" s="44"/>
    </row>
    <row r="705" spans="1:10">
      <c r="A705" s="3"/>
      <c r="B705" s="40"/>
      <c r="C705" s="16"/>
      <c r="D705" s="44"/>
      <c r="E705" s="16"/>
      <c r="F705" s="44"/>
      <c r="G705" s="44"/>
      <c r="H705" s="44"/>
      <c r="I705" s="16"/>
      <c r="J705" s="44"/>
    </row>
    <row r="706" spans="1:10">
      <c r="A706" s="3"/>
      <c r="B706" s="40"/>
      <c r="C706" s="16"/>
      <c r="D706" s="44"/>
      <c r="E706" s="16"/>
      <c r="F706" s="44"/>
      <c r="G706" s="44"/>
      <c r="H706" s="44"/>
      <c r="I706" s="16"/>
      <c r="J706" s="44"/>
    </row>
    <row r="707" spans="1:10">
      <c r="A707" s="3"/>
      <c r="B707" s="40"/>
      <c r="C707" s="16"/>
      <c r="D707" s="44"/>
      <c r="E707" s="16"/>
      <c r="F707" s="44"/>
      <c r="G707" s="44"/>
      <c r="H707" s="44"/>
      <c r="I707" s="16"/>
      <c r="J707" s="44"/>
    </row>
    <row r="708" spans="1:10">
      <c r="A708" s="3"/>
      <c r="B708" s="40"/>
      <c r="C708" s="16"/>
      <c r="D708" s="44"/>
      <c r="E708" s="16"/>
      <c r="F708" s="44"/>
      <c r="G708" s="44"/>
      <c r="H708" s="44"/>
      <c r="I708" s="16"/>
      <c r="J708" s="44"/>
    </row>
    <row r="709" spans="1:10">
      <c r="A709" s="3"/>
      <c r="B709" s="40"/>
      <c r="C709" s="16"/>
      <c r="D709" s="44"/>
      <c r="E709" s="16"/>
      <c r="F709" s="44"/>
      <c r="G709" s="44"/>
      <c r="H709" s="44"/>
      <c r="I709" s="16"/>
      <c r="J709" s="44"/>
    </row>
    <row r="710" spans="1:10">
      <c r="A710" s="3"/>
      <c r="B710" s="40"/>
      <c r="C710" s="16"/>
      <c r="D710" s="44"/>
      <c r="E710" s="16"/>
      <c r="F710" s="44"/>
      <c r="G710" s="44"/>
      <c r="H710" s="44"/>
      <c r="I710" s="16"/>
      <c r="J710" s="44"/>
    </row>
    <row r="711" spans="1:10">
      <c r="A711" s="3"/>
      <c r="B711" s="40"/>
      <c r="C711" s="16"/>
      <c r="D711" s="44"/>
      <c r="E711" s="16"/>
      <c r="F711" s="44"/>
      <c r="G711" s="44"/>
      <c r="H711" s="44"/>
      <c r="I711" s="16"/>
      <c r="J711" s="44"/>
    </row>
    <row r="712" spans="1:10">
      <c r="A712" s="3"/>
      <c r="B712" s="40"/>
      <c r="C712" s="16"/>
      <c r="D712" s="44"/>
      <c r="E712" s="16"/>
      <c r="F712" s="44"/>
      <c r="G712" s="44"/>
      <c r="H712" s="44"/>
      <c r="I712" s="16"/>
      <c r="J712" s="44"/>
    </row>
    <row r="713" spans="1:10">
      <c r="A713" s="3"/>
      <c r="B713" s="40"/>
      <c r="C713" s="16"/>
      <c r="D713" s="44"/>
      <c r="E713" s="16"/>
      <c r="F713" s="44"/>
      <c r="G713" s="44"/>
      <c r="H713" s="44"/>
      <c r="I713" s="16"/>
      <c r="J713" s="44"/>
    </row>
    <row r="714" spans="1:10">
      <c r="A714" s="3"/>
      <c r="B714" s="40"/>
      <c r="C714" s="16"/>
      <c r="D714" s="44"/>
      <c r="E714" s="16"/>
      <c r="F714" s="44"/>
      <c r="G714" s="44"/>
      <c r="H714" s="44"/>
      <c r="I714" s="16"/>
      <c r="J714" s="44"/>
    </row>
    <row r="715" spans="1:10">
      <c r="A715" s="3"/>
      <c r="B715" s="40"/>
      <c r="C715" s="16"/>
      <c r="D715" s="44"/>
      <c r="E715" s="16"/>
      <c r="F715" s="44"/>
      <c r="G715" s="44"/>
      <c r="H715" s="44"/>
      <c r="I715" s="16"/>
      <c r="J715" s="44"/>
    </row>
    <row r="716" spans="1:10">
      <c r="A716" s="3"/>
      <c r="B716" s="40"/>
      <c r="C716" s="16"/>
      <c r="D716" s="44"/>
      <c r="E716" s="16"/>
      <c r="F716" s="44"/>
      <c r="G716" s="44"/>
      <c r="H716" s="44"/>
      <c r="I716" s="16"/>
      <c r="J716" s="44"/>
    </row>
    <row r="717" spans="1:10">
      <c r="A717" s="3"/>
      <c r="B717" s="40"/>
      <c r="C717" s="16"/>
      <c r="D717" s="44"/>
      <c r="E717" s="16"/>
      <c r="F717" s="44"/>
      <c r="G717" s="44"/>
      <c r="H717" s="44"/>
      <c r="I717" s="16"/>
      <c r="J717" s="44"/>
    </row>
    <row r="718" spans="1:10">
      <c r="A718" s="3"/>
      <c r="B718" s="40"/>
      <c r="C718" s="16"/>
      <c r="D718" s="44"/>
      <c r="E718" s="16"/>
      <c r="F718" s="44"/>
      <c r="G718" s="44"/>
      <c r="H718" s="44"/>
      <c r="I718" s="16"/>
      <c r="J718" s="44"/>
    </row>
    <row r="719" spans="1:10">
      <c r="A719" s="3"/>
      <c r="B719" s="40"/>
      <c r="C719" s="16"/>
      <c r="D719" s="44"/>
      <c r="E719" s="16"/>
      <c r="F719" s="44"/>
      <c r="G719" s="44"/>
      <c r="H719" s="44"/>
      <c r="I719" s="16"/>
      <c r="J719" s="44"/>
    </row>
    <row r="720" spans="1:10">
      <c r="A720" s="3"/>
      <c r="B720" s="40"/>
      <c r="C720" s="16"/>
      <c r="D720" s="44"/>
      <c r="E720" s="16"/>
      <c r="F720" s="44"/>
      <c r="G720" s="44"/>
      <c r="H720" s="44"/>
      <c r="I720" s="16"/>
      <c r="J720" s="44"/>
    </row>
    <row r="721" spans="1:10">
      <c r="A721" s="3"/>
      <c r="B721" s="40"/>
      <c r="C721" s="16"/>
      <c r="D721" s="44"/>
      <c r="E721" s="16"/>
      <c r="F721" s="44"/>
      <c r="G721" s="44"/>
      <c r="H721" s="44"/>
      <c r="I721" s="16"/>
      <c r="J721" s="44"/>
    </row>
    <row r="722" spans="1:10">
      <c r="A722" s="3"/>
      <c r="B722" s="40"/>
      <c r="C722" s="16"/>
      <c r="D722" s="44"/>
      <c r="E722" s="16"/>
      <c r="F722" s="44"/>
      <c r="G722" s="44"/>
      <c r="H722" s="44"/>
      <c r="I722" s="16"/>
      <c r="J722" s="44"/>
    </row>
    <row r="723" spans="1:10">
      <c r="A723" s="3"/>
      <c r="B723" s="40"/>
      <c r="C723" s="16"/>
      <c r="D723" s="44"/>
      <c r="E723" s="16"/>
      <c r="F723" s="44"/>
      <c r="G723" s="44"/>
      <c r="H723" s="44"/>
      <c r="I723" s="16"/>
      <c r="J723" s="44"/>
    </row>
    <row r="724" spans="1:10">
      <c r="A724" s="3"/>
      <c r="B724" s="40"/>
      <c r="C724" s="16"/>
      <c r="D724" s="44"/>
      <c r="E724" s="16"/>
      <c r="F724" s="44"/>
      <c r="G724" s="44"/>
      <c r="H724" s="44"/>
      <c r="I724" s="16"/>
      <c r="J724" s="44"/>
    </row>
    <row r="725" spans="1:10">
      <c r="A725" s="3"/>
      <c r="B725" s="40"/>
      <c r="C725" s="16"/>
      <c r="D725" s="44"/>
      <c r="E725" s="16"/>
      <c r="F725" s="44"/>
      <c r="G725" s="44"/>
      <c r="H725" s="44"/>
      <c r="I725" s="16"/>
      <c r="J725" s="44"/>
    </row>
    <row r="726" spans="1:10">
      <c r="A726" s="3"/>
      <c r="B726" s="40"/>
      <c r="C726" s="16"/>
      <c r="D726" s="44"/>
      <c r="E726" s="16"/>
      <c r="F726" s="44"/>
      <c r="G726" s="44"/>
      <c r="H726" s="44"/>
      <c r="I726" s="16"/>
      <c r="J726" s="44"/>
    </row>
    <row r="727" spans="1:10">
      <c r="A727" s="3"/>
      <c r="B727" s="40"/>
      <c r="C727" s="16"/>
      <c r="D727" s="44"/>
      <c r="E727" s="16"/>
      <c r="F727" s="44"/>
      <c r="G727" s="44"/>
      <c r="H727" s="44"/>
      <c r="I727" s="16"/>
      <c r="J727" s="44"/>
    </row>
    <row r="728" spans="1:10">
      <c r="A728" s="3"/>
      <c r="B728" s="40"/>
      <c r="C728" s="16"/>
      <c r="D728" s="44"/>
      <c r="E728" s="16"/>
      <c r="F728" s="44"/>
      <c r="G728" s="44"/>
      <c r="H728" s="44"/>
      <c r="I728" s="16"/>
      <c r="J728" s="44"/>
    </row>
    <row r="729" spans="1:10">
      <c r="A729" s="3"/>
      <c r="B729" s="40"/>
      <c r="C729" s="16"/>
      <c r="D729" s="44"/>
      <c r="E729" s="16"/>
      <c r="F729" s="44"/>
      <c r="G729" s="44"/>
      <c r="H729" s="44"/>
      <c r="I729" s="16"/>
      <c r="J729" s="44"/>
    </row>
    <row r="730" spans="1:10">
      <c r="A730" s="3"/>
      <c r="B730" s="40"/>
      <c r="C730" s="16"/>
      <c r="D730" s="44"/>
      <c r="E730" s="16"/>
      <c r="F730" s="44"/>
      <c r="G730" s="44"/>
      <c r="H730" s="44"/>
      <c r="I730" s="16"/>
      <c r="J730" s="44"/>
    </row>
    <row r="731" spans="1:10">
      <c r="A731" s="3"/>
      <c r="B731" s="40"/>
      <c r="C731" s="16"/>
      <c r="D731" s="44"/>
      <c r="E731" s="16"/>
      <c r="F731" s="44"/>
      <c r="G731" s="44"/>
      <c r="H731" s="44"/>
      <c r="I731" s="16"/>
      <c r="J731" s="44"/>
    </row>
    <row r="732" spans="1:10">
      <c r="A732" s="3"/>
      <c r="B732" s="40"/>
      <c r="C732" s="16"/>
      <c r="D732" s="44"/>
      <c r="E732" s="16"/>
      <c r="F732" s="44"/>
      <c r="G732" s="44"/>
      <c r="H732" s="44"/>
      <c r="I732" s="16"/>
      <c r="J732" s="44"/>
    </row>
    <row r="733" spans="1:10">
      <c r="A733" s="3"/>
      <c r="B733" s="40"/>
      <c r="C733" s="16"/>
      <c r="D733" s="44"/>
      <c r="E733" s="16"/>
      <c r="F733" s="44"/>
      <c r="G733" s="44"/>
      <c r="H733" s="44"/>
      <c r="I733" s="16"/>
      <c r="J733" s="44"/>
    </row>
    <row r="734" spans="1:10">
      <c r="A734" s="3"/>
      <c r="B734" s="40"/>
      <c r="C734" s="16"/>
      <c r="D734" s="44"/>
      <c r="E734" s="16"/>
      <c r="F734" s="44"/>
      <c r="G734" s="44"/>
      <c r="H734" s="44"/>
      <c r="I734" s="16"/>
      <c r="J734" s="44"/>
    </row>
    <row r="735" spans="1:10">
      <c r="A735" s="3"/>
      <c r="B735" s="40"/>
      <c r="C735" s="16"/>
      <c r="D735" s="44"/>
      <c r="E735" s="16"/>
      <c r="F735" s="44"/>
      <c r="G735" s="44"/>
      <c r="H735" s="44"/>
      <c r="I735" s="16"/>
      <c r="J735" s="44"/>
    </row>
    <row r="736" spans="1:10">
      <c r="A736" s="3"/>
      <c r="B736" s="40"/>
      <c r="C736" s="16"/>
      <c r="D736" s="44"/>
      <c r="E736" s="16"/>
      <c r="F736" s="44"/>
      <c r="G736" s="44"/>
      <c r="H736" s="44"/>
      <c r="I736" s="16"/>
      <c r="J736" s="44"/>
    </row>
    <row r="737" spans="1:10">
      <c r="A737" s="3"/>
      <c r="B737" s="40"/>
      <c r="C737" s="16"/>
      <c r="D737" s="44"/>
      <c r="E737" s="16"/>
      <c r="F737" s="44"/>
      <c r="G737" s="44"/>
      <c r="H737" s="44"/>
      <c r="I737" s="16"/>
      <c r="J737" s="44"/>
    </row>
    <row r="738" spans="1:10">
      <c r="A738" s="3"/>
      <c r="B738" s="40"/>
      <c r="C738" s="16"/>
      <c r="D738" s="44"/>
      <c r="E738" s="16"/>
      <c r="F738" s="44"/>
      <c r="G738" s="44"/>
      <c r="H738" s="44"/>
      <c r="I738" s="16"/>
      <c r="J738" s="44"/>
    </row>
    <row r="739" spans="1:10">
      <c r="A739" s="3"/>
      <c r="B739" s="40"/>
      <c r="C739" s="16"/>
      <c r="D739" s="44"/>
      <c r="E739" s="16"/>
      <c r="F739" s="44"/>
      <c r="G739" s="44"/>
      <c r="H739" s="44"/>
      <c r="I739" s="16"/>
      <c r="J739" s="44"/>
    </row>
    <row r="740" spans="1:10">
      <c r="A740" s="3"/>
      <c r="B740" s="40"/>
      <c r="C740" s="16"/>
      <c r="D740" s="44"/>
      <c r="E740" s="16"/>
      <c r="F740" s="44"/>
      <c r="G740" s="44"/>
      <c r="H740" s="44"/>
      <c r="I740" s="16"/>
      <c r="J740" s="44"/>
    </row>
    <row r="741" spans="1:10">
      <c r="A741" s="3"/>
      <c r="B741" s="40"/>
      <c r="C741" s="16"/>
      <c r="D741" s="44"/>
      <c r="E741" s="16"/>
      <c r="F741" s="44"/>
      <c r="G741" s="44"/>
      <c r="H741" s="44"/>
      <c r="I741" s="16"/>
      <c r="J741" s="44"/>
    </row>
    <row r="742" spans="1:10">
      <c r="A742" s="3"/>
      <c r="B742" s="40"/>
      <c r="C742" s="16"/>
      <c r="D742" s="44"/>
      <c r="E742" s="16"/>
      <c r="F742" s="44"/>
      <c r="G742" s="44"/>
      <c r="H742" s="44"/>
      <c r="I742" s="16"/>
      <c r="J742" s="44"/>
    </row>
    <row r="743" spans="1:10">
      <c r="A743" s="3"/>
      <c r="B743" s="40"/>
      <c r="C743" s="16"/>
      <c r="D743" s="44"/>
      <c r="E743" s="16"/>
      <c r="F743" s="44"/>
      <c r="G743" s="44"/>
      <c r="H743" s="44"/>
      <c r="I743" s="16"/>
      <c r="J743" s="44"/>
    </row>
    <row r="744" spans="1:10">
      <c r="A744" s="3"/>
      <c r="B744" s="40"/>
      <c r="C744" s="16"/>
      <c r="D744" s="44"/>
      <c r="E744" s="16"/>
      <c r="F744" s="44"/>
      <c r="G744" s="44"/>
      <c r="H744" s="44"/>
      <c r="I744" s="16"/>
      <c r="J744" s="44"/>
    </row>
    <row r="745" spans="1:10">
      <c r="A745" s="3"/>
      <c r="B745" s="40"/>
      <c r="C745" s="16"/>
      <c r="D745" s="44"/>
      <c r="E745" s="16"/>
      <c r="F745" s="44"/>
      <c r="G745" s="44"/>
      <c r="H745" s="44"/>
      <c r="I745" s="16"/>
      <c r="J745" s="44"/>
    </row>
    <row r="746" spans="1:10">
      <c r="A746" s="3"/>
      <c r="B746" s="40"/>
      <c r="C746" s="16"/>
      <c r="D746" s="44"/>
      <c r="E746" s="16"/>
      <c r="F746" s="44"/>
      <c r="G746" s="44"/>
      <c r="H746" s="44"/>
      <c r="I746" s="16"/>
      <c r="J746" s="44"/>
    </row>
    <row r="747" spans="1:10">
      <c r="A747" s="3"/>
      <c r="B747" s="40"/>
      <c r="C747" s="16"/>
      <c r="D747" s="44"/>
      <c r="E747" s="16"/>
      <c r="F747" s="44"/>
      <c r="G747" s="44"/>
      <c r="H747" s="44"/>
      <c r="I747" s="16"/>
      <c r="J747" s="44"/>
    </row>
    <row r="748" spans="1:10">
      <c r="A748" s="3"/>
      <c r="B748" s="40"/>
      <c r="C748" s="16"/>
      <c r="D748" s="44"/>
      <c r="E748" s="16"/>
      <c r="F748" s="44"/>
      <c r="G748" s="44"/>
      <c r="H748" s="44"/>
      <c r="I748" s="16"/>
      <c r="J748" s="44"/>
    </row>
    <row r="749" spans="1:10">
      <c r="A749" s="3"/>
      <c r="B749" s="40"/>
      <c r="C749" s="16"/>
      <c r="D749" s="44"/>
      <c r="E749" s="16"/>
      <c r="F749" s="44"/>
      <c r="G749" s="44"/>
      <c r="H749" s="44"/>
      <c r="I749" s="16"/>
      <c r="J749" s="44"/>
    </row>
    <row r="750" spans="1:10">
      <c r="A750" s="3"/>
      <c r="B750" s="40"/>
      <c r="C750" s="16"/>
      <c r="D750" s="44"/>
      <c r="E750" s="16"/>
      <c r="F750" s="44"/>
      <c r="G750" s="44"/>
      <c r="H750" s="44"/>
      <c r="I750" s="16"/>
      <c r="J750" s="44"/>
    </row>
    <row r="751" spans="1:10">
      <c r="A751" s="3"/>
      <c r="B751" s="40"/>
      <c r="C751" s="16"/>
      <c r="D751" s="44"/>
      <c r="E751" s="16"/>
      <c r="F751" s="44"/>
      <c r="G751" s="44"/>
      <c r="H751" s="44"/>
      <c r="I751" s="16"/>
      <c r="J751" s="44"/>
    </row>
    <row r="752" spans="1:10">
      <c r="A752" s="3"/>
      <c r="B752" s="40"/>
      <c r="C752" s="16"/>
      <c r="D752" s="44"/>
      <c r="E752" s="16"/>
      <c r="F752" s="44"/>
      <c r="G752" s="44"/>
      <c r="H752" s="44"/>
      <c r="I752" s="16"/>
      <c r="J752" s="44"/>
    </row>
    <row r="753" spans="1:10">
      <c r="A753" s="3"/>
      <c r="B753" s="40"/>
      <c r="C753" s="16"/>
      <c r="D753" s="44"/>
      <c r="E753" s="16"/>
      <c r="F753" s="44"/>
      <c r="G753" s="44"/>
      <c r="H753" s="44"/>
      <c r="I753" s="16"/>
      <c r="J753" s="44"/>
    </row>
    <row r="754" spans="1:10">
      <c r="A754" s="3"/>
      <c r="B754" s="40"/>
      <c r="C754" s="16"/>
      <c r="D754" s="44"/>
      <c r="E754" s="16"/>
      <c r="F754" s="44"/>
      <c r="G754" s="44"/>
      <c r="H754" s="44"/>
      <c r="I754" s="16"/>
      <c r="J754" s="44"/>
    </row>
    <row r="755" spans="1:10">
      <c r="A755" s="3"/>
      <c r="B755" s="40"/>
      <c r="C755" s="16"/>
      <c r="D755" s="44"/>
      <c r="E755" s="16"/>
      <c r="F755" s="44"/>
      <c r="G755" s="44"/>
      <c r="H755" s="44"/>
      <c r="I755" s="16"/>
      <c r="J755" s="44"/>
    </row>
    <row r="756" spans="1:10">
      <c r="A756" s="3"/>
      <c r="B756" s="40"/>
      <c r="C756" s="16"/>
      <c r="D756" s="44"/>
      <c r="E756" s="16"/>
      <c r="F756" s="44"/>
      <c r="G756" s="44"/>
      <c r="H756" s="44"/>
      <c r="I756" s="16"/>
      <c r="J756" s="44"/>
    </row>
    <row r="757" spans="1:10">
      <c r="A757" s="3"/>
      <c r="B757" s="40"/>
      <c r="C757" s="16"/>
      <c r="D757" s="44"/>
      <c r="E757" s="16"/>
      <c r="F757" s="44"/>
      <c r="G757" s="44"/>
      <c r="H757" s="44"/>
      <c r="I757" s="16"/>
      <c r="J757" s="44"/>
    </row>
    <row r="758" spans="1:10">
      <c r="A758" s="3"/>
      <c r="B758" s="40"/>
      <c r="C758" s="16"/>
      <c r="D758" s="44"/>
      <c r="E758" s="16"/>
      <c r="F758" s="44"/>
      <c r="G758" s="44"/>
      <c r="H758" s="44"/>
      <c r="I758" s="16"/>
      <c r="J758" s="44"/>
    </row>
    <row r="759" spans="1:10">
      <c r="A759" s="3"/>
      <c r="B759" s="40"/>
      <c r="C759" s="16"/>
      <c r="D759" s="44"/>
      <c r="E759" s="16"/>
      <c r="F759" s="44"/>
      <c r="G759" s="44"/>
      <c r="H759" s="44"/>
      <c r="I759" s="16"/>
      <c r="J759" s="44"/>
    </row>
    <row r="760" spans="1:10">
      <c r="A760" s="3"/>
      <c r="B760" s="40"/>
      <c r="C760" s="16"/>
      <c r="D760" s="44"/>
      <c r="E760" s="16"/>
      <c r="F760" s="44"/>
      <c r="G760" s="44"/>
      <c r="H760" s="44"/>
      <c r="I760" s="16"/>
      <c r="J760" s="44"/>
    </row>
    <row r="761" spans="1:10">
      <c r="A761" s="3"/>
      <c r="B761" s="40"/>
      <c r="C761" s="16"/>
      <c r="D761" s="44"/>
      <c r="E761" s="16"/>
      <c r="F761" s="44"/>
      <c r="G761" s="44"/>
      <c r="H761" s="44"/>
      <c r="I761" s="16"/>
      <c r="J761" s="44"/>
    </row>
    <row r="762" spans="1:10">
      <c r="A762" s="3"/>
      <c r="B762" s="40"/>
      <c r="C762" s="16"/>
      <c r="D762" s="44"/>
      <c r="E762" s="16"/>
      <c r="F762" s="44"/>
      <c r="G762" s="44"/>
      <c r="H762" s="44"/>
      <c r="I762" s="16"/>
      <c r="J762" s="44"/>
    </row>
    <row r="763" spans="1:10">
      <c r="A763" s="3"/>
      <c r="B763" s="40"/>
      <c r="C763" s="16"/>
      <c r="D763" s="44"/>
      <c r="E763" s="16"/>
      <c r="F763" s="44"/>
      <c r="G763" s="44"/>
      <c r="H763" s="44"/>
      <c r="I763" s="16"/>
      <c r="J763" s="44"/>
    </row>
    <row r="764" spans="1:10">
      <c r="A764" s="3"/>
      <c r="B764" s="40"/>
      <c r="C764" s="16"/>
      <c r="D764" s="44"/>
      <c r="E764" s="16"/>
      <c r="F764" s="44"/>
      <c r="G764" s="44"/>
      <c r="H764" s="44"/>
      <c r="I764" s="16"/>
      <c r="J764" s="44"/>
    </row>
    <row r="765" spans="1:10">
      <c r="A765" s="3"/>
      <c r="B765" s="40"/>
      <c r="C765" s="16"/>
      <c r="D765" s="44"/>
      <c r="E765" s="16"/>
      <c r="F765" s="44"/>
      <c r="G765" s="44"/>
      <c r="H765" s="44"/>
      <c r="I765" s="16"/>
      <c r="J765" s="44"/>
    </row>
    <row r="766" spans="1:10">
      <c r="A766" s="3"/>
      <c r="B766" s="40"/>
      <c r="C766" s="16"/>
      <c r="D766" s="44"/>
      <c r="E766" s="16"/>
      <c r="F766" s="44"/>
      <c r="G766" s="44"/>
      <c r="H766" s="44"/>
      <c r="I766" s="16"/>
      <c r="J766" s="44"/>
    </row>
  </sheetData>
  <mergeCells count="51">
    <mergeCell ref="J188:J190"/>
    <mergeCell ref="J195:J196"/>
    <mergeCell ref="J197:J198"/>
    <mergeCell ref="J173:J174"/>
    <mergeCell ref="J175:J177"/>
    <mergeCell ref="J178:J179"/>
    <mergeCell ref="J180:J182"/>
    <mergeCell ref="J183:J184"/>
    <mergeCell ref="J185:J187"/>
    <mergeCell ref="J168:J169"/>
    <mergeCell ref="J126:J127"/>
    <mergeCell ref="J128:J129"/>
    <mergeCell ref="J130:J132"/>
    <mergeCell ref="J134:J137"/>
    <mergeCell ref="J138:J139"/>
    <mergeCell ref="J140:J141"/>
    <mergeCell ref="J142:J143"/>
    <mergeCell ref="J146:J154"/>
    <mergeCell ref="J155:J157"/>
    <mergeCell ref="J162:J164"/>
    <mergeCell ref="J166:J167"/>
    <mergeCell ref="J119:J123"/>
    <mergeCell ref="J80:J82"/>
    <mergeCell ref="J83:J84"/>
    <mergeCell ref="J87:J88"/>
    <mergeCell ref="J91:J92"/>
    <mergeCell ref="J93:J95"/>
    <mergeCell ref="J96:J97"/>
    <mergeCell ref="J98:J100"/>
    <mergeCell ref="J103:J107"/>
    <mergeCell ref="J110:J112"/>
    <mergeCell ref="J114:J115"/>
    <mergeCell ref="J116:J118"/>
    <mergeCell ref="J77:J79"/>
    <mergeCell ref="J39:J40"/>
    <mergeCell ref="J42:J45"/>
    <mergeCell ref="J46:J47"/>
    <mergeCell ref="J49:J52"/>
    <mergeCell ref="J54:J55"/>
    <mergeCell ref="J58:J59"/>
    <mergeCell ref="J60:J61"/>
    <mergeCell ref="J64:J68"/>
    <mergeCell ref="J69:J70"/>
    <mergeCell ref="J71:J72"/>
    <mergeCell ref="J73:J76"/>
    <mergeCell ref="J37:J38"/>
    <mergeCell ref="A1:J1"/>
    <mergeCell ref="A2:E2"/>
    <mergeCell ref="F2:J2"/>
    <mergeCell ref="A3:E3"/>
    <mergeCell ref="F3:J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4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4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4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4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400-000005000000}">
          <x14:formula1>
            <xm:f>'Varient Value'!$D$2:$D$8517</xm:f>
          </x14:formula1>
          <xm:sqref>E56:E9940 E5:E8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766"/>
  <sheetViews>
    <sheetView workbookViewId="0">
      <pane ySplit="4" topLeftCell="A20" activePane="bottomLeft" state="frozen"/>
      <selection sqref="A1:XFD1048576"/>
      <selection pane="bottomLeft" sqref="A1:XFD1048576"/>
    </sheetView>
  </sheetViews>
  <sheetFormatPr defaultRowHeight="15"/>
  <cols>
    <col min="1" max="1" width="72.7109375" style="85" bestFit="1" customWidth="1"/>
    <col min="2" max="2" width="17.42578125" style="35" bestFit="1" customWidth="1"/>
    <col min="3" max="3" width="12" style="35" bestFit="1" customWidth="1"/>
    <col min="4" max="4" width="4.5703125" style="69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9457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5.75">
      <c r="A5" s="65" t="s">
        <v>9370</v>
      </c>
      <c r="B5" s="16" t="s">
        <v>235</v>
      </c>
      <c r="C5" s="16" t="s">
        <v>163</v>
      </c>
      <c r="D5" s="44"/>
      <c r="E5" s="16"/>
      <c r="F5" s="44"/>
      <c r="G5" s="44"/>
      <c r="H5" s="78">
        <v>102</v>
      </c>
      <c r="I5" s="44"/>
      <c r="J5" s="80" t="s">
        <v>9319</v>
      </c>
    </row>
    <row r="6" spans="1:10" ht="15.75">
      <c r="A6" s="65" t="s">
        <v>9371</v>
      </c>
      <c r="B6" s="16" t="s">
        <v>235</v>
      </c>
      <c r="C6" s="16" t="s">
        <v>163</v>
      </c>
      <c r="D6" s="44"/>
      <c r="E6" s="16"/>
      <c r="F6" s="44"/>
      <c r="G6" s="44"/>
      <c r="H6" s="18">
        <v>30</v>
      </c>
      <c r="I6" s="44"/>
      <c r="J6" s="80" t="s">
        <v>9320</v>
      </c>
    </row>
    <row r="7" spans="1:10" ht="15.75">
      <c r="A7" s="96" t="s">
        <v>9372</v>
      </c>
      <c r="B7" s="16" t="s">
        <v>235</v>
      </c>
      <c r="C7" s="16" t="s">
        <v>163</v>
      </c>
      <c r="D7" s="44"/>
      <c r="E7" s="16"/>
      <c r="F7" s="44"/>
      <c r="G7" s="44"/>
      <c r="H7" s="18">
        <v>20</v>
      </c>
      <c r="I7" s="44"/>
      <c r="J7" s="80" t="s">
        <v>9321</v>
      </c>
    </row>
    <row r="8" spans="1:10" ht="15.75">
      <c r="A8" s="47" t="s">
        <v>9374</v>
      </c>
      <c r="B8" s="16" t="s">
        <v>235</v>
      </c>
      <c r="C8" s="16" t="s">
        <v>163</v>
      </c>
      <c r="D8" s="44"/>
      <c r="E8" s="16"/>
      <c r="F8" s="44"/>
      <c r="G8" s="44"/>
      <c r="H8" s="78">
        <v>90</v>
      </c>
      <c r="I8" s="44"/>
      <c r="J8" s="80" t="s">
        <v>9322</v>
      </c>
    </row>
    <row r="9" spans="1:10" ht="15.75">
      <c r="A9" s="65" t="s">
        <v>9373</v>
      </c>
      <c r="B9" s="16" t="s">
        <v>235</v>
      </c>
      <c r="C9" s="16" t="s">
        <v>163</v>
      </c>
      <c r="D9" s="44"/>
      <c r="E9" s="16"/>
      <c r="F9" s="44"/>
      <c r="G9" s="44"/>
      <c r="H9" s="18">
        <v>30</v>
      </c>
      <c r="I9" s="44"/>
      <c r="J9" s="80" t="s">
        <v>9323</v>
      </c>
    </row>
    <row r="10" spans="1:10" ht="15.75">
      <c r="A10" s="47" t="s">
        <v>9375</v>
      </c>
      <c r="B10" s="16" t="s">
        <v>235</v>
      </c>
      <c r="C10" s="16" t="s">
        <v>163</v>
      </c>
      <c r="D10" s="44"/>
      <c r="E10" s="16"/>
      <c r="F10" s="44"/>
      <c r="G10" s="44"/>
      <c r="H10" s="49">
        <v>35</v>
      </c>
      <c r="I10" s="16"/>
      <c r="J10" s="80" t="s">
        <v>9324</v>
      </c>
    </row>
    <row r="11" spans="1:10" ht="15.75">
      <c r="A11" s="65" t="s">
        <v>9376</v>
      </c>
      <c r="B11" s="16" t="s">
        <v>235</v>
      </c>
      <c r="C11" s="16" t="s">
        <v>163</v>
      </c>
      <c r="D11" s="44"/>
      <c r="E11" s="16"/>
      <c r="F11" s="44"/>
      <c r="G11" s="44"/>
      <c r="H11" s="75">
        <v>58</v>
      </c>
      <c r="I11" s="16"/>
      <c r="J11" s="80" t="s">
        <v>9325</v>
      </c>
    </row>
    <row r="12" spans="1:10" ht="15.75">
      <c r="A12" s="65" t="s">
        <v>9377</v>
      </c>
      <c r="B12" s="16" t="s">
        <v>235</v>
      </c>
      <c r="C12" s="16" t="s">
        <v>163</v>
      </c>
      <c r="D12" s="44"/>
      <c r="E12" s="16"/>
      <c r="F12" s="44"/>
      <c r="G12" s="44"/>
      <c r="H12" s="75">
        <v>51</v>
      </c>
      <c r="I12" s="16"/>
      <c r="J12" s="80" t="s">
        <v>9326</v>
      </c>
    </row>
    <row r="13" spans="1:10" ht="15.75">
      <c r="A13" s="65" t="s">
        <v>9378</v>
      </c>
      <c r="B13" s="16" t="s">
        <v>235</v>
      </c>
      <c r="C13" s="16" t="s">
        <v>163</v>
      </c>
      <c r="D13" s="44"/>
      <c r="E13" s="16"/>
      <c r="F13" s="44"/>
      <c r="G13" s="44"/>
      <c r="H13" s="75">
        <v>333</v>
      </c>
      <c r="I13" s="16"/>
      <c r="J13" s="80" t="s">
        <v>9327</v>
      </c>
    </row>
    <row r="14" spans="1:10" ht="15.75">
      <c r="A14" s="65" t="s">
        <v>9379</v>
      </c>
      <c r="B14" s="16" t="s">
        <v>235</v>
      </c>
      <c r="C14" s="16" t="s">
        <v>163</v>
      </c>
      <c r="D14" s="44"/>
      <c r="E14" s="16"/>
      <c r="F14" s="44"/>
      <c r="G14" s="44"/>
      <c r="H14" s="75">
        <v>32</v>
      </c>
      <c r="I14" s="16"/>
      <c r="J14" s="80" t="s">
        <v>9328</v>
      </c>
    </row>
    <row r="15" spans="1:10" ht="15.75">
      <c r="A15" s="46" t="s">
        <v>9412</v>
      </c>
      <c r="B15" s="16" t="s">
        <v>235</v>
      </c>
      <c r="C15" s="16" t="s">
        <v>163</v>
      </c>
      <c r="D15" s="44"/>
      <c r="E15" s="16"/>
      <c r="F15" s="44"/>
      <c r="G15" s="44"/>
      <c r="H15" s="18">
        <v>53</v>
      </c>
      <c r="I15" s="16"/>
      <c r="J15" s="80" t="s">
        <v>9329</v>
      </c>
    </row>
    <row r="16" spans="1:10" ht="15.75">
      <c r="A16" s="96" t="s">
        <v>9380</v>
      </c>
      <c r="B16" s="16" t="s">
        <v>235</v>
      </c>
      <c r="C16" s="16" t="s">
        <v>163</v>
      </c>
      <c r="D16" s="44"/>
      <c r="E16" s="16"/>
      <c r="F16" s="44"/>
      <c r="G16" s="44"/>
      <c r="H16" s="52">
        <v>120</v>
      </c>
      <c r="I16" s="16"/>
      <c r="J16" s="80" t="s">
        <v>9330</v>
      </c>
    </row>
    <row r="17" spans="1:10" ht="15.75">
      <c r="A17" s="65" t="s">
        <v>9381</v>
      </c>
      <c r="B17" s="16" t="s">
        <v>235</v>
      </c>
      <c r="C17" s="16" t="s">
        <v>163</v>
      </c>
      <c r="D17" s="44"/>
      <c r="E17" s="16"/>
      <c r="F17" s="44"/>
      <c r="G17" s="44"/>
      <c r="H17" s="52">
        <v>100</v>
      </c>
      <c r="I17" s="16"/>
      <c r="J17" s="80" t="s">
        <v>9331</v>
      </c>
    </row>
    <row r="18" spans="1:10" ht="15.75">
      <c r="A18" s="65" t="s">
        <v>9382</v>
      </c>
      <c r="B18" s="16" t="s">
        <v>235</v>
      </c>
      <c r="C18" s="16" t="s">
        <v>163</v>
      </c>
      <c r="D18" s="44"/>
      <c r="E18" s="16"/>
      <c r="F18" s="44"/>
      <c r="G18" s="44"/>
      <c r="H18" s="52">
        <v>100</v>
      </c>
      <c r="I18" s="16"/>
      <c r="J18" s="80" t="s">
        <v>9332</v>
      </c>
    </row>
    <row r="19" spans="1:10">
      <c r="A19" s="46" t="s">
        <v>9429</v>
      </c>
      <c r="B19" s="16" t="s">
        <v>265</v>
      </c>
      <c r="C19" s="78" t="s">
        <v>58</v>
      </c>
      <c r="D19" s="44"/>
      <c r="E19" s="16"/>
      <c r="F19" s="44"/>
      <c r="G19" s="44"/>
      <c r="H19" s="78">
        <v>400</v>
      </c>
      <c r="I19" s="16"/>
      <c r="J19" s="545" t="s">
        <v>9156</v>
      </c>
    </row>
    <row r="20" spans="1:10">
      <c r="A20" s="46" t="s">
        <v>9430</v>
      </c>
      <c r="B20" s="16" t="s">
        <v>265</v>
      </c>
      <c r="C20" s="78" t="s">
        <v>58</v>
      </c>
      <c r="D20" s="44"/>
      <c r="E20" s="16"/>
      <c r="F20" s="44"/>
      <c r="G20" s="44"/>
      <c r="H20" s="78">
        <v>800</v>
      </c>
      <c r="I20" s="16"/>
      <c r="J20" s="545"/>
    </row>
    <row r="21" spans="1:10">
      <c r="A21" s="46" t="s">
        <v>9431</v>
      </c>
      <c r="B21" s="16" t="s">
        <v>265</v>
      </c>
      <c r="C21" s="78" t="s">
        <v>58</v>
      </c>
      <c r="D21" s="44"/>
      <c r="E21" s="16"/>
      <c r="F21" s="44"/>
      <c r="G21" s="44"/>
      <c r="H21" s="78">
        <v>610</v>
      </c>
      <c r="I21" s="16"/>
      <c r="J21" s="545"/>
    </row>
    <row r="22" spans="1:10">
      <c r="A22" s="46" t="s">
        <v>9432</v>
      </c>
      <c r="B22" s="16" t="s">
        <v>265</v>
      </c>
      <c r="C22" s="78" t="s">
        <v>58</v>
      </c>
      <c r="D22" s="44"/>
      <c r="E22" s="16"/>
      <c r="F22" s="44"/>
      <c r="G22" s="44"/>
      <c r="H22" s="78">
        <v>900</v>
      </c>
      <c r="I22" s="16"/>
      <c r="J22" s="545"/>
    </row>
    <row r="23" spans="1:10" ht="15.75">
      <c r="A23" s="46" t="s">
        <v>9271</v>
      </c>
      <c r="B23" s="16" t="s">
        <v>265</v>
      </c>
      <c r="C23" s="78" t="s">
        <v>58</v>
      </c>
      <c r="D23" s="44"/>
      <c r="E23" s="16"/>
      <c r="F23" s="44"/>
      <c r="G23" s="44"/>
      <c r="H23" s="18">
        <v>245</v>
      </c>
      <c r="I23" s="16"/>
      <c r="J23" s="534" t="s">
        <v>9157</v>
      </c>
    </row>
    <row r="24" spans="1:10" ht="15.75">
      <c r="A24" s="46" t="s">
        <v>9273</v>
      </c>
      <c r="B24" s="16" t="s">
        <v>265</v>
      </c>
      <c r="C24" s="78" t="s">
        <v>58</v>
      </c>
      <c r="D24" s="44"/>
      <c r="E24" s="16"/>
      <c r="F24" s="44"/>
      <c r="G24" s="44"/>
      <c r="H24" s="18">
        <v>362</v>
      </c>
      <c r="I24" s="16"/>
      <c r="J24" s="534"/>
    </row>
    <row r="25" spans="1:10" ht="15.75">
      <c r="A25" s="46" t="s">
        <v>9272</v>
      </c>
      <c r="B25" s="16" t="s">
        <v>265</v>
      </c>
      <c r="C25" s="78" t="s">
        <v>58</v>
      </c>
      <c r="D25" s="44"/>
      <c r="E25" s="16"/>
      <c r="F25" s="44"/>
      <c r="G25" s="44"/>
      <c r="H25" s="18">
        <v>123</v>
      </c>
      <c r="I25" s="16"/>
      <c r="J25" s="534"/>
    </row>
    <row r="26" spans="1:10">
      <c r="A26" s="65" t="s">
        <v>9433</v>
      </c>
      <c r="B26" s="16" t="s">
        <v>204</v>
      </c>
      <c r="C26" s="77" t="s">
        <v>82</v>
      </c>
      <c r="D26" s="44"/>
      <c r="E26" s="16"/>
      <c r="F26" s="44"/>
      <c r="G26" s="44"/>
      <c r="H26" s="77">
        <v>100</v>
      </c>
      <c r="I26" s="16"/>
      <c r="J26" s="546" t="s">
        <v>9477</v>
      </c>
    </row>
    <row r="27" spans="1:10">
      <c r="A27" s="65" t="s">
        <v>9434</v>
      </c>
      <c r="B27" s="16" t="s">
        <v>204</v>
      </c>
      <c r="C27" s="16" t="s">
        <v>58</v>
      </c>
      <c r="D27" s="44"/>
      <c r="E27" s="16"/>
      <c r="F27" s="44"/>
      <c r="G27" s="44"/>
      <c r="H27" s="77">
        <v>300</v>
      </c>
      <c r="I27" s="16"/>
      <c r="J27" s="546"/>
    </row>
    <row r="28" spans="1:10" ht="15.75">
      <c r="A28" s="65" t="s">
        <v>9435</v>
      </c>
      <c r="B28" s="16" t="s">
        <v>204</v>
      </c>
      <c r="C28" s="16" t="s">
        <v>82</v>
      </c>
      <c r="D28" s="44"/>
      <c r="E28" s="16"/>
      <c r="F28" s="44"/>
      <c r="G28" s="44"/>
      <c r="H28" s="23">
        <v>45600</v>
      </c>
      <c r="I28" s="16"/>
      <c r="J28" s="54" t="s">
        <v>9333</v>
      </c>
    </row>
    <row r="29" spans="1:10" ht="15.75">
      <c r="A29" s="65" t="s">
        <v>9436</v>
      </c>
      <c r="B29" s="16" t="s">
        <v>204</v>
      </c>
      <c r="C29" s="16" t="s">
        <v>58</v>
      </c>
      <c r="D29" s="44"/>
      <c r="E29" s="16"/>
      <c r="F29" s="44"/>
      <c r="G29" s="44"/>
      <c r="H29" s="23">
        <v>50000</v>
      </c>
      <c r="I29" s="16"/>
      <c r="J29" s="54" t="s">
        <v>9334</v>
      </c>
    </row>
    <row r="30" spans="1:10" ht="15.75">
      <c r="A30" s="65" t="s">
        <v>9436</v>
      </c>
      <c r="B30" s="16" t="s">
        <v>204</v>
      </c>
      <c r="C30" s="16" t="s">
        <v>58</v>
      </c>
      <c r="D30" s="44"/>
      <c r="E30" s="16"/>
      <c r="F30" s="44"/>
      <c r="G30" s="44"/>
      <c r="H30" s="23">
        <v>23100</v>
      </c>
      <c r="I30" s="16"/>
      <c r="J30" s="533" t="s">
        <v>9335</v>
      </c>
    </row>
    <row r="31" spans="1:10" ht="15.75">
      <c r="A31" s="65" t="s">
        <v>9435</v>
      </c>
      <c r="B31" s="16" t="s">
        <v>204</v>
      </c>
      <c r="C31" s="16" t="s">
        <v>82</v>
      </c>
      <c r="D31" s="44"/>
      <c r="E31" s="16"/>
      <c r="F31" s="44"/>
      <c r="G31" s="44"/>
      <c r="H31" s="23">
        <v>5100</v>
      </c>
      <c r="I31" s="16"/>
      <c r="J31" s="533"/>
    </row>
    <row r="32" spans="1:10" ht="15.75">
      <c r="A32" s="65" t="s">
        <v>9436</v>
      </c>
      <c r="B32" s="16" t="s">
        <v>204</v>
      </c>
      <c r="C32" s="16" t="s">
        <v>58</v>
      </c>
      <c r="D32" s="44"/>
      <c r="E32" s="16"/>
      <c r="F32" s="44"/>
      <c r="G32" s="44"/>
      <c r="H32" s="23">
        <v>10100</v>
      </c>
      <c r="I32" s="16"/>
      <c r="J32" s="533"/>
    </row>
    <row r="33" spans="1:10" ht="15.75">
      <c r="A33" s="65" t="s">
        <v>9437</v>
      </c>
      <c r="B33" s="16" t="s">
        <v>204</v>
      </c>
      <c r="C33" s="16" t="s">
        <v>82</v>
      </c>
      <c r="D33" s="44"/>
      <c r="E33" s="16"/>
      <c r="F33" s="44"/>
      <c r="G33" s="44"/>
      <c r="H33" s="23">
        <v>6200</v>
      </c>
      <c r="I33" s="16"/>
      <c r="J33" s="533" t="s">
        <v>9336</v>
      </c>
    </row>
    <row r="34" spans="1:10" ht="15.75">
      <c r="A34" s="65" t="s">
        <v>9438</v>
      </c>
      <c r="B34" s="16" t="s">
        <v>204</v>
      </c>
      <c r="C34" s="16" t="s">
        <v>58</v>
      </c>
      <c r="D34" s="44"/>
      <c r="E34" s="16"/>
      <c r="F34" s="44"/>
      <c r="G34" s="44"/>
      <c r="H34" s="23">
        <v>30600</v>
      </c>
      <c r="I34" s="16"/>
      <c r="J34" s="533"/>
    </row>
    <row r="35" spans="1:10" ht="15.75">
      <c r="A35" s="65" t="s">
        <v>9439</v>
      </c>
      <c r="B35" s="16" t="s">
        <v>204</v>
      </c>
      <c r="C35" s="16" t="s">
        <v>82</v>
      </c>
      <c r="D35" s="44"/>
      <c r="E35" s="16"/>
      <c r="F35" s="44"/>
      <c r="G35" s="44"/>
      <c r="H35" s="23">
        <v>33600</v>
      </c>
      <c r="I35" s="16"/>
      <c r="J35" s="533" t="s">
        <v>9337</v>
      </c>
    </row>
    <row r="36" spans="1:10" ht="15.75">
      <c r="A36" s="65" t="s">
        <v>9440</v>
      </c>
      <c r="B36" s="16" t="s">
        <v>204</v>
      </c>
      <c r="C36" s="16" t="s">
        <v>58</v>
      </c>
      <c r="D36" s="44"/>
      <c r="E36" s="16"/>
      <c r="F36" s="44"/>
      <c r="G36" s="44"/>
      <c r="H36" s="23">
        <v>58000</v>
      </c>
      <c r="I36" s="16"/>
      <c r="J36" s="533"/>
    </row>
    <row r="37" spans="1:10" ht="15.75">
      <c r="A37" s="65" t="s">
        <v>9438</v>
      </c>
      <c r="B37" s="16" t="s">
        <v>204</v>
      </c>
      <c r="C37" s="16" t="s">
        <v>58</v>
      </c>
      <c r="D37" s="44"/>
      <c r="E37" s="16"/>
      <c r="F37" s="44"/>
      <c r="G37" s="44"/>
      <c r="H37" s="23">
        <v>47400</v>
      </c>
      <c r="I37" s="16"/>
      <c r="J37" s="54" t="s">
        <v>9338</v>
      </c>
    </row>
    <row r="38" spans="1:10" ht="15.75">
      <c r="A38" s="65" t="s">
        <v>9441</v>
      </c>
      <c r="B38" s="16" t="s">
        <v>204</v>
      </c>
      <c r="C38" s="16" t="s">
        <v>58</v>
      </c>
      <c r="D38" s="44"/>
      <c r="E38" s="16"/>
      <c r="F38" s="44"/>
      <c r="G38" s="44"/>
      <c r="H38" s="23">
        <v>46200</v>
      </c>
      <c r="I38" s="16"/>
      <c r="J38" s="54" t="s">
        <v>9339</v>
      </c>
    </row>
    <row r="39" spans="1:10" ht="15.75">
      <c r="A39" s="65" t="s">
        <v>9437</v>
      </c>
      <c r="B39" s="16" t="s">
        <v>204</v>
      </c>
      <c r="C39" s="16" t="s">
        <v>82</v>
      </c>
      <c r="D39" s="44"/>
      <c r="E39" s="16"/>
      <c r="F39" s="44"/>
      <c r="G39" s="44"/>
      <c r="H39" s="23">
        <v>9700</v>
      </c>
      <c r="I39" s="16"/>
      <c r="J39" s="533" t="s">
        <v>9165</v>
      </c>
    </row>
    <row r="40" spans="1:10" ht="15.75">
      <c r="A40" s="65" t="s">
        <v>9442</v>
      </c>
      <c r="B40" s="16" t="s">
        <v>204</v>
      </c>
      <c r="C40" s="16" t="s">
        <v>82</v>
      </c>
      <c r="D40" s="44"/>
      <c r="E40" s="16"/>
      <c r="F40" s="44"/>
      <c r="G40" s="44"/>
      <c r="H40" s="23">
        <v>9300</v>
      </c>
      <c r="I40" s="16"/>
      <c r="J40" s="533"/>
    </row>
    <row r="41" spans="1:10" ht="15.75">
      <c r="A41" s="65" t="s">
        <v>9443</v>
      </c>
      <c r="B41" s="16" t="s">
        <v>204</v>
      </c>
      <c r="C41" s="16" t="s">
        <v>82</v>
      </c>
      <c r="D41" s="44"/>
      <c r="E41" s="16"/>
      <c r="F41" s="44"/>
      <c r="G41" s="44"/>
      <c r="H41" s="23">
        <v>600</v>
      </c>
      <c r="I41" s="16"/>
      <c r="J41" s="533"/>
    </row>
    <row r="42" spans="1:10" ht="15.75">
      <c r="A42" s="65" t="s">
        <v>9444</v>
      </c>
      <c r="B42" s="16" t="s">
        <v>204</v>
      </c>
      <c r="C42" s="16" t="s">
        <v>58</v>
      </c>
      <c r="D42" s="44"/>
      <c r="E42" s="16"/>
      <c r="F42" s="44"/>
      <c r="G42" s="44"/>
      <c r="H42" s="23">
        <v>1250</v>
      </c>
      <c r="I42" s="16"/>
      <c r="J42" s="533"/>
    </row>
    <row r="43" spans="1:10">
      <c r="A43" s="65" t="s">
        <v>9445</v>
      </c>
      <c r="B43" s="16" t="s">
        <v>204</v>
      </c>
      <c r="C43" s="16" t="s">
        <v>82</v>
      </c>
      <c r="D43" s="44"/>
      <c r="E43" s="16"/>
      <c r="F43" s="44"/>
      <c r="G43" s="44"/>
      <c r="H43" s="52">
        <f>5300+106</f>
        <v>5406</v>
      </c>
      <c r="I43" s="16"/>
      <c r="J43" s="540" t="s">
        <v>9166</v>
      </c>
    </row>
    <row r="44" spans="1:10">
      <c r="A44" s="65" t="s">
        <v>9446</v>
      </c>
      <c r="B44" s="16" t="s">
        <v>204</v>
      </c>
      <c r="C44" s="16" t="s">
        <v>58</v>
      </c>
      <c r="D44" s="44"/>
      <c r="E44" s="16"/>
      <c r="F44" s="44"/>
      <c r="G44" s="44"/>
      <c r="H44" s="52">
        <f>10600+212</f>
        <v>10812</v>
      </c>
      <c r="I44" s="16"/>
      <c r="J44" s="540"/>
    </row>
    <row r="45" spans="1:10">
      <c r="A45" s="65" t="s">
        <v>9446</v>
      </c>
      <c r="B45" s="16" t="s">
        <v>204</v>
      </c>
      <c r="C45" s="16" t="s">
        <v>58</v>
      </c>
      <c r="D45" s="44"/>
      <c r="E45" s="16"/>
      <c r="F45" s="44"/>
      <c r="G45" s="44"/>
      <c r="H45" s="52">
        <f>14400+1188</f>
        <v>15588</v>
      </c>
      <c r="I45" s="16"/>
      <c r="J45" s="540"/>
    </row>
    <row r="46" spans="1:10" ht="15.75">
      <c r="A46" s="65" t="s">
        <v>9446</v>
      </c>
      <c r="B46" s="16" t="s">
        <v>204</v>
      </c>
      <c r="C46" s="16" t="s">
        <v>58</v>
      </c>
      <c r="D46" s="44"/>
      <c r="E46" s="16"/>
      <c r="F46" s="44"/>
      <c r="G46" s="44"/>
      <c r="H46" s="52">
        <v>45000</v>
      </c>
      <c r="I46" s="16"/>
      <c r="J46" s="81" t="s">
        <v>9340</v>
      </c>
    </row>
    <row r="47" spans="1:10" ht="15.75">
      <c r="A47" s="65" t="s">
        <v>9318</v>
      </c>
      <c r="B47" s="16" t="s">
        <v>204</v>
      </c>
      <c r="C47" s="16" t="s">
        <v>58</v>
      </c>
      <c r="D47" s="44"/>
      <c r="E47" s="16"/>
      <c r="F47" s="44"/>
      <c r="G47" s="44"/>
      <c r="H47" s="52">
        <f>131100+2622</f>
        <v>133722</v>
      </c>
      <c r="I47" s="16"/>
      <c r="J47" s="81" t="s">
        <v>9341</v>
      </c>
    </row>
    <row r="48" spans="1:10">
      <c r="A48" s="65" t="s">
        <v>9447</v>
      </c>
      <c r="B48" s="16" t="s">
        <v>204</v>
      </c>
      <c r="C48" s="16" t="s">
        <v>82</v>
      </c>
      <c r="D48" s="44"/>
      <c r="E48" s="16"/>
      <c r="F48" s="44"/>
      <c r="G48" s="44"/>
      <c r="H48" s="52">
        <f>7900+158</f>
        <v>8058</v>
      </c>
      <c r="I48" s="16"/>
      <c r="J48" s="540" t="s">
        <v>9171</v>
      </c>
    </row>
    <row r="49" spans="1:10">
      <c r="A49" s="65" t="s">
        <v>9448</v>
      </c>
      <c r="B49" s="16" t="s">
        <v>204</v>
      </c>
      <c r="C49" s="16" t="s">
        <v>58</v>
      </c>
      <c r="D49" s="44"/>
      <c r="E49" s="16"/>
      <c r="F49" s="44"/>
      <c r="G49" s="44"/>
      <c r="H49" s="52">
        <f>10600+212</f>
        <v>10812</v>
      </c>
      <c r="I49" s="16"/>
      <c r="J49" s="540"/>
    </row>
    <row r="50" spans="1:10">
      <c r="A50" s="65" t="s">
        <v>9449</v>
      </c>
      <c r="B50" s="16" t="s">
        <v>204</v>
      </c>
      <c r="C50" s="16" t="s">
        <v>82</v>
      </c>
      <c r="D50" s="44"/>
      <c r="E50" s="16"/>
      <c r="F50" s="44"/>
      <c r="G50" s="44"/>
      <c r="H50" s="52">
        <f>20400+408</f>
        <v>20808</v>
      </c>
      <c r="I50" s="16"/>
      <c r="J50" s="540"/>
    </row>
    <row r="51" spans="1:10" ht="15.75">
      <c r="A51" s="65" t="s">
        <v>9450</v>
      </c>
      <c r="B51" s="16" t="s">
        <v>204</v>
      </c>
      <c r="C51" s="16" t="s">
        <v>58</v>
      </c>
      <c r="D51" s="44"/>
      <c r="E51" s="16"/>
      <c r="F51" s="44"/>
      <c r="G51" s="44"/>
      <c r="H51" s="52">
        <f>40800+816</f>
        <v>41616</v>
      </c>
      <c r="I51" s="16"/>
      <c r="J51" s="81" t="s">
        <v>9172</v>
      </c>
    </row>
    <row r="52" spans="1:10" ht="15.75">
      <c r="A52" s="65" t="s">
        <v>9451</v>
      </c>
      <c r="B52" s="16" t="s">
        <v>204</v>
      </c>
      <c r="C52" s="16" t="s">
        <v>58</v>
      </c>
      <c r="D52" s="44"/>
      <c r="E52" s="16"/>
      <c r="F52" s="44"/>
      <c r="G52" s="44"/>
      <c r="H52" s="52">
        <f>39300+782</f>
        <v>40082</v>
      </c>
      <c r="I52" s="16"/>
      <c r="J52" s="81" t="s">
        <v>9173</v>
      </c>
    </row>
    <row r="53" spans="1:10" ht="15.75">
      <c r="A53" s="65" t="s">
        <v>9452</v>
      </c>
      <c r="B53" s="16" t="s">
        <v>209</v>
      </c>
      <c r="C53" s="16" t="s">
        <v>163</v>
      </c>
      <c r="D53" s="44"/>
      <c r="E53" s="16"/>
      <c r="F53" s="44"/>
      <c r="G53" s="44"/>
      <c r="H53" s="18">
        <v>280</v>
      </c>
      <c r="I53" s="16"/>
      <c r="J53" s="97" t="s">
        <v>9174</v>
      </c>
    </row>
    <row r="54" spans="1:10" ht="30">
      <c r="A54" s="65" t="s">
        <v>9459</v>
      </c>
      <c r="B54" s="16" t="s">
        <v>209</v>
      </c>
      <c r="C54" s="16" t="s">
        <v>163</v>
      </c>
      <c r="D54" s="44"/>
      <c r="E54" s="16"/>
      <c r="F54" s="44"/>
      <c r="G54" s="44"/>
      <c r="H54" s="79">
        <v>550</v>
      </c>
      <c r="I54" s="16"/>
      <c r="J54" s="531" t="s">
        <v>9175</v>
      </c>
    </row>
    <row r="55" spans="1:10" ht="30">
      <c r="A55" s="65" t="s">
        <v>9460</v>
      </c>
      <c r="B55" s="16" t="s">
        <v>209</v>
      </c>
      <c r="C55" s="16" t="s">
        <v>163</v>
      </c>
      <c r="D55" s="44"/>
      <c r="E55" s="16"/>
      <c r="F55" s="44"/>
      <c r="G55" s="44"/>
      <c r="H55" s="79">
        <v>650</v>
      </c>
      <c r="I55" s="16"/>
      <c r="J55" s="531"/>
    </row>
    <row r="56" spans="1:10" ht="30">
      <c r="A56" s="65" t="s">
        <v>9461</v>
      </c>
      <c r="B56" s="16" t="s">
        <v>209</v>
      </c>
      <c r="C56" s="16" t="s">
        <v>163</v>
      </c>
      <c r="D56" s="44"/>
      <c r="E56" s="16"/>
      <c r="F56" s="44"/>
      <c r="G56" s="44"/>
      <c r="H56" s="79">
        <v>250</v>
      </c>
      <c r="I56" s="16"/>
      <c r="J56" s="531"/>
    </row>
    <row r="57" spans="1:10" ht="30">
      <c r="A57" s="65" t="s">
        <v>9453</v>
      </c>
      <c r="B57" s="16" t="s">
        <v>204</v>
      </c>
      <c r="C57" s="16" t="s">
        <v>82</v>
      </c>
      <c r="D57" s="44"/>
      <c r="E57" s="16"/>
      <c r="F57" s="44"/>
      <c r="G57" s="44"/>
      <c r="H57" s="49">
        <f>2450+48</f>
        <v>2498</v>
      </c>
      <c r="I57" s="16"/>
      <c r="J57" s="541" t="s">
        <v>9342</v>
      </c>
    </row>
    <row r="58" spans="1:10" ht="30">
      <c r="A58" s="65" t="s">
        <v>9454</v>
      </c>
      <c r="B58" s="16" t="s">
        <v>204</v>
      </c>
      <c r="C58" s="16" t="s">
        <v>58</v>
      </c>
      <c r="D58" s="44"/>
      <c r="E58" s="16"/>
      <c r="F58" s="44"/>
      <c r="G58" s="44"/>
      <c r="H58" s="49">
        <f>12400+248</f>
        <v>12648</v>
      </c>
      <c r="I58" s="16"/>
      <c r="J58" s="542"/>
    </row>
    <row r="59" spans="1:10" ht="15.75">
      <c r="A59" s="47" t="s">
        <v>9455</v>
      </c>
      <c r="B59" s="16" t="s">
        <v>204</v>
      </c>
      <c r="C59" s="16" t="s">
        <v>58</v>
      </c>
      <c r="D59" s="44"/>
      <c r="E59" s="16"/>
      <c r="F59" s="44"/>
      <c r="G59" s="44"/>
      <c r="H59" s="49">
        <f>12300+246</f>
        <v>12546</v>
      </c>
      <c r="I59" s="16"/>
      <c r="J59" s="541" t="s">
        <v>9181</v>
      </c>
    </row>
    <row r="60" spans="1:10" ht="15.75">
      <c r="A60" s="47" t="s">
        <v>9456</v>
      </c>
      <c r="B60" s="16" t="s">
        <v>204</v>
      </c>
      <c r="C60" s="16" t="s">
        <v>82</v>
      </c>
      <c r="D60" s="44"/>
      <c r="E60" s="16"/>
      <c r="F60" s="44"/>
      <c r="G60" s="44"/>
      <c r="H60" s="49">
        <f>5200+104</f>
        <v>5304</v>
      </c>
      <c r="I60" s="16"/>
      <c r="J60" s="542"/>
    </row>
    <row r="61" spans="1:10" ht="15.75">
      <c r="A61" s="47" t="s">
        <v>9247</v>
      </c>
      <c r="B61" s="16" t="s">
        <v>288</v>
      </c>
      <c r="C61" s="16" t="s">
        <v>54</v>
      </c>
      <c r="D61" s="44"/>
      <c r="E61" s="16">
        <v>332</v>
      </c>
      <c r="F61" s="44"/>
      <c r="G61" s="44"/>
      <c r="H61" s="20">
        <v>21</v>
      </c>
      <c r="I61" s="16"/>
      <c r="J61" s="539" t="s">
        <v>9343</v>
      </c>
    </row>
    <row r="62" spans="1:10" ht="15.75">
      <c r="A62" s="47" t="s">
        <v>9247</v>
      </c>
      <c r="B62" s="16" t="s">
        <v>288</v>
      </c>
      <c r="C62" s="16" t="s">
        <v>54</v>
      </c>
      <c r="D62" s="44"/>
      <c r="E62" s="16">
        <v>402</v>
      </c>
      <c r="F62" s="44"/>
      <c r="G62" s="44"/>
      <c r="H62" s="20">
        <v>18</v>
      </c>
      <c r="I62" s="16"/>
      <c r="J62" s="539"/>
    </row>
    <row r="63" spans="1:10" ht="15.75">
      <c r="A63" s="47" t="s">
        <v>9248</v>
      </c>
      <c r="B63" s="16" t="s">
        <v>288</v>
      </c>
      <c r="C63" s="16" t="s">
        <v>54</v>
      </c>
      <c r="D63" s="44"/>
      <c r="E63" s="16">
        <v>326</v>
      </c>
      <c r="F63" s="44"/>
      <c r="G63" s="44"/>
      <c r="H63" s="20">
        <v>7</v>
      </c>
      <c r="I63" s="16"/>
      <c r="J63" s="539"/>
    </row>
    <row r="64" spans="1:10" ht="15.75">
      <c r="A64" s="47" t="s">
        <v>9249</v>
      </c>
      <c r="B64" s="16" t="s">
        <v>288</v>
      </c>
      <c r="C64" s="16" t="s">
        <v>54</v>
      </c>
      <c r="D64" s="44"/>
      <c r="E64" s="16">
        <v>452</v>
      </c>
      <c r="F64" s="44"/>
      <c r="G64" s="44"/>
      <c r="H64" s="20">
        <v>6</v>
      </c>
      <c r="I64" s="16"/>
      <c r="J64" s="17" t="s">
        <v>9344</v>
      </c>
    </row>
    <row r="65" spans="1:10" ht="15.75">
      <c r="A65" s="47" t="s">
        <v>9124</v>
      </c>
      <c r="B65" s="16" t="s">
        <v>288</v>
      </c>
      <c r="C65" s="16" t="s">
        <v>54</v>
      </c>
      <c r="D65" s="44"/>
      <c r="E65" s="16">
        <v>486</v>
      </c>
      <c r="F65" s="44"/>
      <c r="G65" s="44"/>
      <c r="H65" s="18">
        <v>7</v>
      </c>
      <c r="I65" s="16"/>
      <c r="J65" s="539" t="s">
        <v>9345</v>
      </c>
    </row>
    <row r="66" spans="1:10" ht="15.75">
      <c r="A66" s="47" t="s">
        <v>9122</v>
      </c>
      <c r="B66" s="16" t="s">
        <v>288</v>
      </c>
      <c r="C66" s="16" t="s">
        <v>54</v>
      </c>
      <c r="D66" s="44"/>
      <c r="E66" s="16">
        <v>105</v>
      </c>
      <c r="F66" s="44"/>
      <c r="G66" s="44"/>
      <c r="H66" s="18">
        <v>1</v>
      </c>
      <c r="I66" s="16"/>
      <c r="J66" s="539"/>
    </row>
    <row r="67" spans="1:10" ht="15.75">
      <c r="A67" s="47" t="s">
        <v>9252</v>
      </c>
      <c r="B67" s="16" t="s">
        <v>288</v>
      </c>
      <c r="C67" s="16" t="s">
        <v>54</v>
      </c>
      <c r="D67" s="44"/>
      <c r="E67" s="16">
        <v>486</v>
      </c>
      <c r="F67" s="44"/>
      <c r="G67" s="44"/>
      <c r="H67" s="18">
        <v>5</v>
      </c>
      <c r="I67" s="16"/>
      <c r="J67" s="539"/>
    </row>
    <row r="68" spans="1:10" ht="15.75">
      <c r="A68" s="47" t="s">
        <v>9247</v>
      </c>
      <c r="B68" s="16" t="s">
        <v>288</v>
      </c>
      <c r="C68" s="16" t="s">
        <v>54</v>
      </c>
      <c r="D68" s="44"/>
      <c r="E68" s="16" t="s">
        <v>4920</v>
      </c>
      <c r="F68" s="44"/>
      <c r="G68" s="44"/>
      <c r="H68" s="20">
        <v>10</v>
      </c>
      <c r="I68" s="16"/>
      <c r="J68" s="539" t="s">
        <v>9346</v>
      </c>
    </row>
    <row r="69" spans="1:10" ht="15.75">
      <c r="A69" s="47" t="s">
        <v>9247</v>
      </c>
      <c r="B69" s="16" t="s">
        <v>288</v>
      </c>
      <c r="C69" s="16" t="s">
        <v>54</v>
      </c>
      <c r="D69" s="44"/>
      <c r="E69" s="16">
        <v>375</v>
      </c>
      <c r="F69" s="44"/>
      <c r="G69" s="44"/>
      <c r="H69" s="20">
        <v>4</v>
      </c>
      <c r="I69" s="16"/>
      <c r="J69" s="539"/>
    </row>
    <row r="70" spans="1:10" ht="15.75">
      <c r="A70" s="47" t="s">
        <v>9247</v>
      </c>
      <c r="B70" s="16" t="s">
        <v>288</v>
      </c>
      <c r="C70" s="16" t="s">
        <v>54</v>
      </c>
      <c r="D70" s="44"/>
      <c r="E70" s="16">
        <v>465</v>
      </c>
      <c r="F70" s="44"/>
      <c r="G70" s="44"/>
      <c r="H70" s="20">
        <v>4</v>
      </c>
      <c r="I70" s="16"/>
      <c r="J70" s="539"/>
    </row>
    <row r="71" spans="1:10" ht="15.75">
      <c r="A71" s="47" t="s">
        <v>9249</v>
      </c>
      <c r="B71" s="16" t="s">
        <v>288</v>
      </c>
      <c r="C71" s="16" t="s">
        <v>54</v>
      </c>
      <c r="D71" s="44"/>
      <c r="E71" s="16">
        <v>433</v>
      </c>
      <c r="F71" s="44"/>
      <c r="G71" s="44"/>
      <c r="H71" s="20">
        <v>11</v>
      </c>
      <c r="I71" s="16"/>
      <c r="J71" s="539"/>
    </row>
    <row r="72" spans="1:10" ht="15.75">
      <c r="A72" s="47" t="s">
        <v>9249</v>
      </c>
      <c r="B72" s="16" t="s">
        <v>288</v>
      </c>
      <c r="C72" s="16" t="s">
        <v>54</v>
      </c>
      <c r="D72" s="44"/>
      <c r="E72" s="16" t="s">
        <v>4470</v>
      </c>
      <c r="F72" s="44"/>
      <c r="G72" s="44"/>
      <c r="H72" s="20">
        <v>7</v>
      </c>
      <c r="I72" s="16"/>
      <c r="J72" s="539"/>
    </row>
    <row r="73" spans="1:10" ht="15.75">
      <c r="A73" s="47" t="s">
        <v>9249</v>
      </c>
      <c r="B73" s="16" t="s">
        <v>288</v>
      </c>
      <c r="C73" s="16" t="s">
        <v>54</v>
      </c>
      <c r="D73" s="44"/>
      <c r="E73" s="16" t="s">
        <v>4293</v>
      </c>
      <c r="F73" s="44"/>
      <c r="G73" s="44"/>
      <c r="H73" s="20">
        <v>7</v>
      </c>
      <c r="I73" s="16"/>
      <c r="J73" s="539"/>
    </row>
    <row r="74" spans="1:10" ht="15.75">
      <c r="A74" s="47" t="s">
        <v>9248</v>
      </c>
      <c r="B74" s="16" t="s">
        <v>288</v>
      </c>
      <c r="C74" s="16" t="s">
        <v>54</v>
      </c>
      <c r="D74" s="44"/>
      <c r="E74" s="16" t="s">
        <v>7781</v>
      </c>
      <c r="F74" s="44"/>
      <c r="G74" s="44"/>
      <c r="H74" s="20">
        <v>2</v>
      </c>
      <c r="I74" s="16"/>
      <c r="J74" s="539" t="s">
        <v>9347</v>
      </c>
    </row>
    <row r="75" spans="1:10" ht="15.75">
      <c r="A75" s="47" t="s">
        <v>9249</v>
      </c>
      <c r="B75" s="16" t="s">
        <v>288</v>
      </c>
      <c r="C75" s="16" t="s">
        <v>54</v>
      </c>
      <c r="D75" s="44"/>
      <c r="E75" s="16" t="s">
        <v>7781</v>
      </c>
      <c r="F75" s="44"/>
      <c r="G75" s="44"/>
      <c r="H75" s="20">
        <v>9</v>
      </c>
      <c r="I75" s="16"/>
      <c r="J75" s="539"/>
    </row>
    <row r="76" spans="1:10" ht="15.75">
      <c r="A76" s="47" t="s">
        <v>9247</v>
      </c>
      <c r="B76" s="16" t="s">
        <v>288</v>
      </c>
      <c r="C76" s="16" t="s">
        <v>54</v>
      </c>
      <c r="D76" s="44"/>
      <c r="E76" s="16">
        <v>255</v>
      </c>
      <c r="F76" s="44"/>
      <c r="G76" s="44"/>
      <c r="H76" s="18">
        <v>20</v>
      </c>
      <c r="I76" s="16"/>
      <c r="J76" s="539" t="s">
        <v>9348</v>
      </c>
    </row>
    <row r="77" spans="1:10" ht="15.75">
      <c r="A77" s="47" t="s">
        <v>9253</v>
      </c>
      <c r="B77" s="16" t="s">
        <v>288</v>
      </c>
      <c r="C77" s="16" t="s">
        <v>54</v>
      </c>
      <c r="D77" s="44"/>
      <c r="E77" s="16">
        <v>334</v>
      </c>
      <c r="F77" s="44"/>
      <c r="G77" s="44"/>
      <c r="H77" s="18">
        <v>3</v>
      </c>
      <c r="I77" s="16"/>
      <c r="J77" s="539"/>
    </row>
    <row r="78" spans="1:10" ht="15.75">
      <c r="A78" s="47" t="s">
        <v>9247</v>
      </c>
      <c r="B78" s="16" t="s">
        <v>288</v>
      </c>
      <c r="C78" s="16" t="s">
        <v>54</v>
      </c>
      <c r="D78" s="44"/>
      <c r="E78" s="48" t="s">
        <v>9410</v>
      </c>
      <c r="F78" s="44"/>
      <c r="G78" s="44"/>
      <c r="H78" s="20">
        <v>4</v>
      </c>
      <c r="I78" s="16"/>
      <c r="J78" s="539" t="s">
        <v>9184</v>
      </c>
    </row>
    <row r="79" spans="1:10" ht="15.75">
      <c r="A79" s="47" t="s">
        <v>9249</v>
      </c>
      <c r="B79" s="16" t="s">
        <v>288</v>
      </c>
      <c r="C79" s="16" t="s">
        <v>54</v>
      </c>
      <c r="D79" s="44"/>
      <c r="E79" s="48">
        <v>163</v>
      </c>
      <c r="F79" s="44"/>
      <c r="G79" s="44"/>
      <c r="H79" s="23">
        <v>7</v>
      </c>
      <c r="I79" s="16"/>
      <c r="J79" s="539"/>
    </row>
    <row r="80" spans="1:10" ht="15.75">
      <c r="A80" s="47" t="s">
        <v>9123</v>
      </c>
      <c r="B80" s="16" t="s">
        <v>288</v>
      </c>
      <c r="C80" s="16" t="s">
        <v>54</v>
      </c>
      <c r="D80" s="44"/>
      <c r="E80" s="16">
        <v>255</v>
      </c>
      <c r="F80" s="44"/>
      <c r="G80" s="44"/>
      <c r="H80" s="18">
        <v>24</v>
      </c>
      <c r="I80" s="16"/>
      <c r="J80" s="17" t="s">
        <v>9185</v>
      </c>
    </row>
    <row r="81" spans="1:10" ht="15.75">
      <c r="A81" s="70" t="s">
        <v>9256</v>
      </c>
      <c r="B81" s="16" t="s">
        <v>288</v>
      </c>
      <c r="C81" s="16" t="s">
        <v>54</v>
      </c>
      <c r="D81" s="44"/>
      <c r="E81" s="16">
        <v>326</v>
      </c>
      <c r="F81" s="44"/>
      <c r="G81" s="44"/>
      <c r="H81" s="20">
        <v>10</v>
      </c>
      <c r="I81" s="16"/>
      <c r="J81" s="17" t="s">
        <v>9186</v>
      </c>
    </row>
    <row r="82" spans="1:10" ht="15.75">
      <c r="A82" s="47" t="s">
        <v>9364</v>
      </c>
      <c r="B82" s="16" t="s">
        <v>283</v>
      </c>
      <c r="C82" s="16" t="s">
        <v>58</v>
      </c>
      <c r="D82" s="44"/>
      <c r="E82" s="16">
        <v>101</v>
      </c>
      <c r="F82" s="44"/>
      <c r="G82" s="44"/>
      <c r="H82" s="52">
        <f>32300+323</f>
        <v>32623</v>
      </c>
      <c r="I82" s="16"/>
      <c r="J82" s="17" t="s">
        <v>9349</v>
      </c>
    </row>
    <row r="83" spans="1:10" ht="15.75">
      <c r="A83" s="47" t="s">
        <v>9364</v>
      </c>
      <c r="B83" s="16" t="s">
        <v>283</v>
      </c>
      <c r="C83" s="16" t="s">
        <v>58</v>
      </c>
      <c r="D83" s="44"/>
      <c r="E83" s="16">
        <v>102</v>
      </c>
      <c r="F83" s="44"/>
      <c r="G83" s="44"/>
      <c r="H83" s="52">
        <v>6262</v>
      </c>
      <c r="I83" s="16"/>
      <c r="J83" s="543" t="s">
        <v>9350</v>
      </c>
    </row>
    <row r="84" spans="1:10" ht="15.75">
      <c r="A84" s="47" t="s">
        <v>9364</v>
      </c>
      <c r="B84" s="16" t="s">
        <v>283</v>
      </c>
      <c r="C84" s="16" t="s">
        <v>58</v>
      </c>
      <c r="D84" s="44"/>
      <c r="E84" s="16" t="s">
        <v>8729</v>
      </c>
      <c r="F84" s="44"/>
      <c r="G84" s="44"/>
      <c r="H84" s="52">
        <v>1717</v>
      </c>
      <c r="I84" s="16"/>
      <c r="J84" s="543"/>
    </row>
    <row r="85" spans="1:10" ht="15.75">
      <c r="A85" s="47" t="s">
        <v>9364</v>
      </c>
      <c r="B85" s="16" t="s">
        <v>283</v>
      </c>
      <c r="C85" s="16" t="s">
        <v>58</v>
      </c>
      <c r="D85" s="44"/>
      <c r="E85" s="16" t="s">
        <v>8730</v>
      </c>
      <c r="F85" s="44"/>
      <c r="G85" s="44"/>
      <c r="H85" s="52">
        <v>7070</v>
      </c>
      <c r="I85" s="16"/>
      <c r="J85" s="543" t="s">
        <v>9351</v>
      </c>
    </row>
    <row r="86" spans="1:10" ht="15.75">
      <c r="A86" s="47" t="s">
        <v>9365</v>
      </c>
      <c r="B86" s="16" t="s">
        <v>283</v>
      </c>
      <c r="C86" s="16" t="s">
        <v>58</v>
      </c>
      <c r="D86" s="44"/>
      <c r="E86" s="16" t="s">
        <v>8477</v>
      </c>
      <c r="F86" s="44"/>
      <c r="G86" s="44"/>
      <c r="H86" s="52">
        <v>1363</v>
      </c>
      <c r="I86" s="16"/>
      <c r="J86" s="543"/>
    </row>
    <row r="87" spans="1:10" ht="15.75">
      <c r="A87" s="47" t="s">
        <v>9366</v>
      </c>
      <c r="B87" s="16" t="s">
        <v>283</v>
      </c>
      <c r="C87" s="16" t="s">
        <v>58</v>
      </c>
      <c r="D87" s="44"/>
      <c r="E87" s="16">
        <v>101</v>
      </c>
      <c r="F87" s="44"/>
      <c r="G87" s="44"/>
      <c r="H87" s="52">
        <v>4747</v>
      </c>
      <c r="I87" s="16"/>
      <c r="J87" s="543" t="s">
        <v>9352</v>
      </c>
    </row>
    <row r="88" spans="1:10" ht="15.75">
      <c r="A88" s="47" t="s">
        <v>9364</v>
      </c>
      <c r="B88" s="16" t="s">
        <v>283</v>
      </c>
      <c r="C88" s="16" t="s">
        <v>58</v>
      </c>
      <c r="D88" s="44"/>
      <c r="E88" s="16" t="s">
        <v>8223</v>
      </c>
      <c r="F88" s="44"/>
      <c r="G88" s="44"/>
      <c r="H88" s="52">
        <v>5050</v>
      </c>
      <c r="I88" s="16"/>
      <c r="J88" s="543"/>
    </row>
    <row r="89" spans="1:10" ht="15.75">
      <c r="A89" s="47" t="s">
        <v>9366</v>
      </c>
      <c r="B89" s="16" t="s">
        <v>283</v>
      </c>
      <c r="C89" s="16" t="s">
        <v>58</v>
      </c>
      <c r="D89" s="44"/>
      <c r="E89" s="16" t="s">
        <v>7557</v>
      </c>
      <c r="F89" s="44"/>
      <c r="G89" s="44"/>
      <c r="H89" s="52">
        <v>1515</v>
      </c>
      <c r="I89" s="16"/>
      <c r="J89" s="543" t="s">
        <v>9353</v>
      </c>
    </row>
    <row r="90" spans="1:10" ht="15.75">
      <c r="A90" s="47" t="s">
        <v>9366</v>
      </c>
      <c r="B90" s="16" t="s">
        <v>283</v>
      </c>
      <c r="C90" s="16" t="s">
        <v>58</v>
      </c>
      <c r="D90" s="44"/>
      <c r="E90" s="16" t="s">
        <v>7384</v>
      </c>
      <c r="F90" s="44"/>
      <c r="G90" s="44"/>
      <c r="H90" s="52">
        <v>3232</v>
      </c>
      <c r="I90" s="16"/>
      <c r="J90" s="543"/>
    </row>
    <row r="91" spans="1:10" ht="15.75">
      <c r="A91" s="47" t="s">
        <v>9366</v>
      </c>
      <c r="B91" s="16" t="s">
        <v>283</v>
      </c>
      <c r="C91" s="16" t="s">
        <v>58</v>
      </c>
      <c r="D91" s="44"/>
      <c r="E91" s="16" t="s">
        <v>7746</v>
      </c>
      <c r="F91" s="44"/>
      <c r="G91" s="44"/>
      <c r="H91" s="52">
        <v>3484</v>
      </c>
      <c r="I91" s="16"/>
      <c r="J91" s="543"/>
    </row>
    <row r="92" spans="1:10" ht="15.75">
      <c r="A92" s="47" t="s">
        <v>9364</v>
      </c>
      <c r="B92" s="16" t="s">
        <v>283</v>
      </c>
      <c r="C92" s="16" t="s">
        <v>58</v>
      </c>
      <c r="D92" s="44"/>
      <c r="E92" s="16">
        <v>1012</v>
      </c>
      <c r="F92" s="44"/>
      <c r="G92" s="44"/>
      <c r="H92" s="52">
        <v>1717</v>
      </c>
      <c r="I92" s="16"/>
      <c r="J92" s="543" t="s">
        <v>9354</v>
      </c>
    </row>
    <row r="93" spans="1:10" ht="15.75">
      <c r="A93" s="47" t="s">
        <v>9365</v>
      </c>
      <c r="B93" s="16" t="s">
        <v>283</v>
      </c>
      <c r="C93" s="16" t="s">
        <v>58</v>
      </c>
      <c r="D93" s="44"/>
      <c r="E93" s="16" t="s">
        <v>8479</v>
      </c>
      <c r="F93" s="44"/>
      <c r="G93" s="44"/>
      <c r="H93" s="52">
        <v>2929</v>
      </c>
      <c r="I93" s="16"/>
      <c r="J93" s="543"/>
    </row>
    <row r="94" spans="1:10" ht="15.75">
      <c r="A94" s="47" t="s">
        <v>9364</v>
      </c>
      <c r="B94" s="16" t="s">
        <v>283</v>
      </c>
      <c r="C94" s="16" t="s">
        <v>58</v>
      </c>
      <c r="D94" s="44"/>
      <c r="E94" s="16" t="s">
        <v>8461</v>
      </c>
      <c r="F94" s="44"/>
      <c r="G94" s="44"/>
      <c r="H94" s="52">
        <v>3737</v>
      </c>
      <c r="I94" s="16"/>
      <c r="J94" s="543"/>
    </row>
    <row r="95" spans="1:10" ht="15.75">
      <c r="A95" s="47" t="s">
        <v>9364</v>
      </c>
      <c r="B95" s="16" t="s">
        <v>283</v>
      </c>
      <c r="C95" s="16" t="s">
        <v>58</v>
      </c>
      <c r="D95" s="44"/>
      <c r="E95" s="16" t="s">
        <v>5937</v>
      </c>
      <c r="F95" s="44"/>
      <c r="G95" s="44"/>
      <c r="H95" s="52">
        <v>200</v>
      </c>
      <c r="I95" s="16"/>
      <c r="J95" s="543" t="s">
        <v>9355</v>
      </c>
    </row>
    <row r="96" spans="1:10" ht="15.75">
      <c r="A96" s="47" t="s">
        <v>9364</v>
      </c>
      <c r="B96" s="16" t="s">
        <v>283</v>
      </c>
      <c r="C96" s="16" t="s">
        <v>58</v>
      </c>
      <c r="D96" s="44"/>
      <c r="E96" s="16" t="s">
        <v>7516</v>
      </c>
      <c r="F96" s="44"/>
      <c r="G96" s="44"/>
      <c r="H96" s="52">
        <v>2020</v>
      </c>
      <c r="I96" s="16"/>
      <c r="J96" s="543"/>
    </row>
    <row r="97" spans="1:10" ht="15.75">
      <c r="A97" s="47" t="s">
        <v>9364</v>
      </c>
      <c r="B97" s="16" t="s">
        <v>283</v>
      </c>
      <c r="C97" s="16" t="s">
        <v>58</v>
      </c>
      <c r="D97" s="44"/>
      <c r="E97" s="48" t="s">
        <v>8831</v>
      </c>
      <c r="F97" s="44"/>
      <c r="G97" s="44"/>
      <c r="H97" s="52">
        <v>1414</v>
      </c>
      <c r="I97" s="16"/>
      <c r="J97" s="543"/>
    </row>
    <row r="98" spans="1:10" ht="15.75">
      <c r="A98" s="47" t="s">
        <v>9364</v>
      </c>
      <c r="B98" s="16" t="s">
        <v>283</v>
      </c>
      <c r="C98" s="16" t="s">
        <v>58</v>
      </c>
      <c r="D98" s="44"/>
      <c r="E98" s="16" t="s">
        <v>66</v>
      </c>
      <c r="F98" s="44"/>
      <c r="G98" s="44"/>
      <c r="H98" s="52">
        <v>1313</v>
      </c>
      <c r="I98" s="16"/>
      <c r="J98" s="543"/>
    </row>
    <row r="99" spans="1:10" ht="15.75">
      <c r="A99" s="65" t="s">
        <v>9450</v>
      </c>
      <c r="B99" s="16" t="s">
        <v>204</v>
      </c>
      <c r="C99" s="16" t="s">
        <v>58</v>
      </c>
      <c r="D99" s="44"/>
      <c r="E99" s="16"/>
      <c r="F99" s="44"/>
      <c r="G99" s="44"/>
      <c r="H99" s="54">
        <f>11300+226</f>
        <v>11526</v>
      </c>
      <c r="I99" s="16"/>
      <c r="J99" s="17" t="s">
        <v>9197</v>
      </c>
    </row>
    <row r="100" spans="1:10" ht="15.75">
      <c r="A100" s="65" t="s">
        <v>9297</v>
      </c>
      <c r="B100" s="16" t="s">
        <v>265</v>
      </c>
      <c r="C100" s="16" t="s">
        <v>58</v>
      </c>
      <c r="D100" s="44"/>
      <c r="E100" s="16"/>
      <c r="F100" s="44"/>
      <c r="G100" s="44"/>
      <c r="H100" s="57">
        <v>300</v>
      </c>
      <c r="I100" s="16"/>
      <c r="J100" s="544" t="s">
        <v>9356</v>
      </c>
    </row>
    <row r="101" spans="1:10" ht="15.75">
      <c r="A101" s="65" t="s">
        <v>9298</v>
      </c>
      <c r="B101" s="16" t="s">
        <v>265</v>
      </c>
      <c r="C101" s="16" t="s">
        <v>58</v>
      </c>
      <c r="D101" s="44"/>
      <c r="E101" s="16"/>
      <c r="F101" s="44"/>
      <c r="G101" s="44"/>
      <c r="H101" s="57">
        <v>700</v>
      </c>
      <c r="I101" s="16"/>
      <c r="J101" s="544"/>
    </row>
    <row r="102" spans="1:10" ht="15.75">
      <c r="A102" s="65" t="s">
        <v>9383</v>
      </c>
      <c r="B102" s="16" t="s">
        <v>235</v>
      </c>
      <c r="C102" s="16" t="s">
        <v>163</v>
      </c>
      <c r="D102" s="44"/>
      <c r="E102" s="16"/>
      <c r="F102" s="44"/>
      <c r="G102" s="44"/>
      <c r="H102" s="49">
        <v>1641</v>
      </c>
      <c r="I102" s="16"/>
      <c r="J102" s="60" t="s">
        <v>9357</v>
      </c>
    </row>
    <row r="103" spans="1:10" ht="15.75">
      <c r="A103" s="65" t="s">
        <v>9411</v>
      </c>
      <c r="B103" s="16" t="s">
        <v>235</v>
      </c>
      <c r="C103" s="16" t="s">
        <v>163</v>
      </c>
      <c r="D103" s="44"/>
      <c r="E103" s="16" t="s">
        <v>55</v>
      </c>
      <c r="F103" s="44"/>
      <c r="G103" s="44"/>
      <c r="H103" s="49">
        <v>1000</v>
      </c>
      <c r="I103" s="16"/>
      <c r="J103" s="60" t="s">
        <v>9358</v>
      </c>
    </row>
    <row r="104" spans="1:10" ht="15.75">
      <c r="A104" s="65" t="s">
        <v>9411</v>
      </c>
      <c r="B104" s="16" t="s">
        <v>235</v>
      </c>
      <c r="C104" s="16" t="s">
        <v>163</v>
      </c>
      <c r="D104" s="44"/>
      <c r="E104" s="16" t="s">
        <v>66</v>
      </c>
      <c r="F104" s="44"/>
      <c r="G104" s="44"/>
      <c r="H104" s="49">
        <v>1500</v>
      </c>
      <c r="I104" s="16"/>
      <c r="J104" s="60" t="s">
        <v>9359</v>
      </c>
    </row>
    <row r="105" spans="1:10" ht="23.25" customHeight="1">
      <c r="A105" s="47"/>
      <c r="B105" s="16"/>
      <c r="C105" s="16"/>
      <c r="D105" s="44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44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44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44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16"/>
      <c r="C109" s="16"/>
      <c r="D109" s="44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44"/>
      <c r="E110" s="16"/>
      <c r="F110" s="44"/>
      <c r="G110" s="44"/>
      <c r="H110" s="19"/>
      <c r="I110" s="16"/>
      <c r="J110" s="539"/>
    </row>
    <row r="111" spans="1:10" ht="23.25" customHeight="1">
      <c r="A111" s="47"/>
      <c r="B111" s="16"/>
      <c r="C111" s="16"/>
      <c r="D111" s="44"/>
      <c r="E111" s="16"/>
      <c r="F111" s="44"/>
      <c r="G111" s="44"/>
      <c r="H111" s="19"/>
      <c r="I111" s="16"/>
      <c r="J111" s="539"/>
    </row>
    <row r="112" spans="1:10" ht="23.25" customHeight="1">
      <c r="A112" s="47"/>
      <c r="B112" s="16"/>
      <c r="C112" s="16"/>
      <c r="D112" s="44"/>
      <c r="E112" s="16"/>
      <c r="F112" s="44"/>
      <c r="G112" s="44"/>
      <c r="H112" s="19"/>
      <c r="I112" s="16"/>
      <c r="J112" s="539"/>
    </row>
    <row r="113" spans="1:10" ht="23.25" customHeight="1">
      <c r="A113" s="47"/>
      <c r="B113" s="16"/>
      <c r="C113" s="16"/>
      <c r="D113" s="44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16"/>
      <c r="C114" s="16"/>
      <c r="D114" s="44"/>
      <c r="E114" s="16"/>
      <c r="F114" s="44"/>
      <c r="G114" s="44"/>
      <c r="H114" s="19"/>
      <c r="I114" s="16"/>
      <c r="J114" s="539"/>
    </row>
    <row r="115" spans="1:10" ht="23.25" customHeight="1">
      <c r="A115" s="47"/>
      <c r="B115" s="16"/>
      <c r="C115" s="16"/>
      <c r="D115" s="44"/>
      <c r="E115" s="16"/>
      <c r="F115" s="44"/>
      <c r="G115" s="44"/>
      <c r="H115" s="19"/>
      <c r="I115" s="16"/>
      <c r="J115" s="539"/>
    </row>
    <row r="116" spans="1:10" ht="23.25" customHeight="1">
      <c r="A116" s="47"/>
      <c r="B116" s="16"/>
      <c r="C116" s="16"/>
      <c r="D116" s="44"/>
      <c r="E116" s="16"/>
      <c r="F116" s="44"/>
      <c r="G116" s="44"/>
      <c r="H116" s="19"/>
      <c r="I116" s="16"/>
      <c r="J116" s="539"/>
    </row>
    <row r="117" spans="1:10" ht="23.25" customHeight="1">
      <c r="A117" s="47"/>
      <c r="B117" s="16"/>
      <c r="C117" s="16"/>
      <c r="D117" s="44"/>
      <c r="E117" s="16"/>
      <c r="F117" s="44"/>
      <c r="G117" s="44"/>
      <c r="H117" s="19"/>
      <c r="I117" s="16"/>
      <c r="J117" s="539"/>
    </row>
    <row r="118" spans="1:10" ht="23.25" customHeight="1">
      <c r="A118" s="47"/>
      <c r="B118" s="16"/>
      <c r="C118" s="16"/>
      <c r="D118" s="44"/>
      <c r="E118" s="16"/>
      <c r="F118" s="44"/>
      <c r="G118" s="44"/>
      <c r="H118" s="50"/>
      <c r="I118" s="16"/>
      <c r="J118" s="539"/>
    </row>
    <row r="119" spans="1:10" ht="23.25" customHeight="1">
      <c r="A119" s="47"/>
      <c r="B119" s="16"/>
      <c r="C119" s="16"/>
      <c r="D119" s="44"/>
      <c r="E119" s="16"/>
      <c r="F119" s="44"/>
      <c r="G119" s="44"/>
      <c r="H119" s="17"/>
      <c r="I119" s="16"/>
      <c r="J119" s="539"/>
    </row>
    <row r="120" spans="1:10" ht="23.25" customHeight="1">
      <c r="A120" s="47"/>
      <c r="B120" s="16"/>
      <c r="C120" s="16"/>
      <c r="D120" s="44"/>
      <c r="E120" s="16"/>
      <c r="F120" s="44"/>
      <c r="G120" s="44"/>
      <c r="H120" s="17"/>
      <c r="I120" s="16"/>
      <c r="J120" s="539"/>
    </row>
    <row r="121" spans="1:10" ht="23.25" customHeight="1">
      <c r="A121" s="47"/>
      <c r="B121" s="16"/>
      <c r="C121" s="16"/>
      <c r="D121" s="44"/>
      <c r="E121" s="16"/>
      <c r="F121" s="44"/>
      <c r="G121" s="44"/>
      <c r="H121" s="17"/>
      <c r="I121" s="16"/>
      <c r="J121" s="539"/>
    </row>
    <row r="122" spans="1:10" ht="23.25" customHeight="1">
      <c r="A122" s="47"/>
      <c r="B122" s="16"/>
      <c r="C122" s="16"/>
      <c r="D122" s="44"/>
      <c r="E122" s="16"/>
      <c r="F122" s="44"/>
      <c r="G122" s="44"/>
      <c r="H122" s="17"/>
      <c r="I122" s="16"/>
      <c r="J122" s="539"/>
    </row>
    <row r="123" spans="1:10" ht="23.25" customHeight="1">
      <c r="A123" s="47"/>
      <c r="B123" s="16"/>
      <c r="C123" s="16"/>
      <c r="D123" s="44"/>
      <c r="E123" s="16"/>
      <c r="F123" s="44"/>
      <c r="G123" s="44"/>
      <c r="H123" s="17"/>
      <c r="I123" s="16"/>
      <c r="J123" s="539"/>
    </row>
    <row r="124" spans="1:10" ht="23.25" customHeight="1">
      <c r="A124" s="47"/>
      <c r="B124" s="16"/>
      <c r="C124" s="16"/>
      <c r="D124" s="44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16"/>
      <c r="C125" s="16"/>
      <c r="D125" s="44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16"/>
      <c r="C126" s="16"/>
      <c r="D126" s="44"/>
      <c r="E126" s="16"/>
      <c r="F126" s="44"/>
      <c r="G126" s="44"/>
      <c r="H126" s="19"/>
      <c r="I126" s="16"/>
      <c r="J126" s="539"/>
    </row>
    <row r="127" spans="1:10" ht="23.25" customHeight="1">
      <c r="A127" s="47"/>
      <c r="B127" s="16"/>
      <c r="C127" s="16"/>
      <c r="D127" s="44"/>
      <c r="E127" s="16"/>
      <c r="F127" s="44"/>
      <c r="G127" s="44"/>
      <c r="H127" s="19"/>
      <c r="I127" s="16"/>
      <c r="J127" s="539"/>
    </row>
    <row r="128" spans="1:10" ht="23.25" customHeight="1">
      <c r="A128" s="47"/>
      <c r="B128" s="16"/>
      <c r="C128" s="16"/>
      <c r="D128" s="44"/>
      <c r="E128" s="16"/>
      <c r="F128" s="44"/>
      <c r="G128" s="44"/>
      <c r="H128" s="19"/>
      <c r="I128" s="16"/>
      <c r="J128" s="539"/>
    </row>
    <row r="129" spans="1:10" ht="23.25" customHeight="1">
      <c r="A129" s="47"/>
      <c r="B129" s="16"/>
      <c r="C129" s="16"/>
      <c r="D129" s="44"/>
      <c r="E129" s="16"/>
      <c r="F129" s="44"/>
      <c r="G129" s="44"/>
      <c r="H129" s="23"/>
      <c r="I129" s="16"/>
      <c r="J129" s="539"/>
    </row>
    <row r="130" spans="1:10" ht="23.25" customHeight="1">
      <c r="A130" s="47"/>
      <c r="B130" s="16"/>
      <c r="C130" s="16"/>
      <c r="D130" s="44"/>
      <c r="E130" s="16"/>
      <c r="F130" s="44"/>
      <c r="G130" s="44"/>
      <c r="H130" s="50"/>
      <c r="I130" s="16"/>
      <c r="J130" s="539"/>
    </row>
    <row r="131" spans="1:10" ht="23.25" customHeight="1">
      <c r="A131" s="47"/>
      <c r="B131" s="16"/>
      <c r="C131" s="16"/>
      <c r="D131" s="44"/>
      <c r="E131" s="16"/>
      <c r="F131" s="44"/>
      <c r="G131" s="44"/>
      <c r="H131" s="17"/>
      <c r="I131" s="16"/>
      <c r="J131" s="539"/>
    </row>
    <row r="132" spans="1:10" ht="23.25" customHeight="1">
      <c r="A132" s="47"/>
      <c r="B132" s="16"/>
      <c r="C132" s="16"/>
      <c r="D132" s="44"/>
      <c r="E132" s="16"/>
      <c r="F132" s="44"/>
      <c r="G132" s="44"/>
      <c r="H132" s="17"/>
      <c r="I132" s="16"/>
      <c r="J132" s="539"/>
    </row>
    <row r="133" spans="1:10" ht="23.25" customHeight="1">
      <c r="A133" s="47"/>
      <c r="B133" s="16"/>
      <c r="C133" s="16"/>
      <c r="D133" s="44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44"/>
      <c r="E134" s="16"/>
      <c r="F134" s="44"/>
      <c r="G134" s="44"/>
      <c r="H134" s="17"/>
      <c r="I134" s="16"/>
      <c r="J134" s="539"/>
    </row>
    <row r="135" spans="1:10" ht="23.25" customHeight="1">
      <c r="A135" s="47"/>
      <c r="B135" s="16"/>
      <c r="C135" s="16"/>
      <c r="D135" s="44"/>
      <c r="E135" s="16"/>
      <c r="F135" s="44"/>
      <c r="G135" s="44"/>
      <c r="H135" s="17"/>
      <c r="I135" s="16"/>
      <c r="J135" s="539"/>
    </row>
    <row r="136" spans="1:10" ht="23.25" customHeight="1">
      <c r="A136" s="47"/>
      <c r="B136" s="16"/>
      <c r="C136" s="16"/>
      <c r="D136" s="44"/>
      <c r="E136" s="16"/>
      <c r="F136" s="44"/>
      <c r="G136" s="44"/>
      <c r="H136" s="17"/>
      <c r="I136" s="16"/>
      <c r="J136" s="539"/>
    </row>
    <row r="137" spans="1:10" ht="23.25" customHeight="1">
      <c r="A137" s="47"/>
      <c r="B137" s="16"/>
      <c r="C137" s="16"/>
      <c r="D137" s="44"/>
      <c r="E137" s="16"/>
      <c r="F137" s="44"/>
      <c r="G137" s="44"/>
      <c r="H137" s="17"/>
      <c r="I137" s="16"/>
      <c r="J137" s="539"/>
    </row>
    <row r="138" spans="1:10" ht="23.25" customHeight="1">
      <c r="A138" s="47"/>
      <c r="B138" s="16"/>
      <c r="C138" s="16"/>
      <c r="D138" s="44"/>
      <c r="E138" s="16"/>
      <c r="F138" s="44"/>
      <c r="G138" s="44"/>
      <c r="H138" s="19"/>
      <c r="I138" s="16"/>
      <c r="J138" s="539"/>
    </row>
    <row r="139" spans="1:10" ht="23.25" customHeight="1">
      <c r="A139" s="47"/>
      <c r="B139" s="16"/>
      <c r="C139" s="16"/>
      <c r="D139" s="44"/>
      <c r="E139" s="16"/>
      <c r="F139" s="44"/>
      <c r="G139" s="44"/>
      <c r="H139" s="19"/>
      <c r="I139" s="16"/>
      <c r="J139" s="539"/>
    </row>
    <row r="140" spans="1:10" ht="23.25" customHeight="1">
      <c r="A140" s="47"/>
      <c r="B140" s="16"/>
      <c r="C140" s="16"/>
      <c r="D140" s="44"/>
      <c r="E140" s="16"/>
      <c r="F140" s="44"/>
      <c r="G140" s="44"/>
      <c r="H140" s="50"/>
      <c r="I140" s="16"/>
      <c r="J140" s="539"/>
    </row>
    <row r="141" spans="1:10" ht="23.25" customHeight="1">
      <c r="A141" s="47"/>
      <c r="B141" s="16"/>
      <c r="C141" s="16"/>
      <c r="D141" s="44"/>
      <c r="E141" s="16"/>
      <c r="F141" s="44"/>
      <c r="G141" s="44"/>
      <c r="H141" s="19"/>
      <c r="I141" s="16"/>
      <c r="J141" s="539"/>
    </row>
    <row r="142" spans="1:10" ht="23.25" customHeight="1">
      <c r="A142" s="47"/>
      <c r="B142" s="16"/>
      <c r="C142" s="16"/>
      <c r="D142" s="44"/>
      <c r="E142" s="16"/>
      <c r="F142" s="44"/>
      <c r="G142" s="44"/>
      <c r="H142" s="19"/>
      <c r="I142" s="16"/>
      <c r="J142" s="539"/>
    </row>
    <row r="143" spans="1:10" ht="23.25" customHeight="1">
      <c r="A143" s="47"/>
      <c r="B143" s="16"/>
      <c r="C143" s="16"/>
      <c r="D143" s="44"/>
      <c r="E143" s="16"/>
      <c r="F143" s="44"/>
      <c r="G143" s="44"/>
      <c r="H143" s="19"/>
      <c r="I143" s="16"/>
      <c r="J143" s="539"/>
    </row>
    <row r="144" spans="1:10" ht="23.25" customHeight="1">
      <c r="A144" s="47"/>
      <c r="B144" s="16"/>
      <c r="C144" s="16"/>
      <c r="D144" s="44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44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44"/>
      <c r="E146" s="16"/>
      <c r="F146" s="44"/>
      <c r="G146" s="44"/>
      <c r="H146" s="19"/>
      <c r="I146" s="16"/>
      <c r="J146" s="539"/>
    </row>
    <row r="147" spans="1:10" ht="23.25" customHeight="1">
      <c r="A147" s="47"/>
      <c r="B147" s="16"/>
      <c r="C147" s="16"/>
      <c r="D147" s="44"/>
      <c r="E147" s="16"/>
      <c r="F147" s="44"/>
      <c r="G147" s="44"/>
      <c r="H147" s="19"/>
      <c r="I147" s="16"/>
      <c r="J147" s="539"/>
    </row>
    <row r="148" spans="1:10" ht="23.25" customHeight="1">
      <c r="A148" s="47"/>
      <c r="B148" s="16"/>
      <c r="C148" s="16"/>
      <c r="D148" s="44"/>
      <c r="E148" s="16"/>
      <c r="F148" s="44"/>
      <c r="G148" s="44"/>
      <c r="H148" s="19"/>
      <c r="I148" s="16"/>
      <c r="J148" s="539"/>
    </row>
    <row r="149" spans="1:10" ht="23.25" customHeight="1">
      <c r="A149" s="47"/>
      <c r="B149" s="16"/>
      <c r="C149" s="16"/>
      <c r="D149" s="44"/>
      <c r="E149" s="16"/>
      <c r="F149" s="44"/>
      <c r="G149" s="44"/>
      <c r="H149" s="19"/>
      <c r="I149" s="16"/>
      <c r="J149" s="539"/>
    </row>
    <row r="150" spans="1:10" ht="23.25" customHeight="1">
      <c r="A150" s="47"/>
      <c r="B150" s="16"/>
      <c r="C150" s="16"/>
      <c r="D150" s="44"/>
      <c r="E150" s="16"/>
      <c r="F150" s="44"/>
      <c r="G150" s="44"/>
      <c r="H150" s="19"/>
      <c r="I150" s="16"/>
      <c r="J150" s="539"/>
    </row>
    <row r="151" spans="1:10" ht="23.25" customHeight="1">
      <c r="A151" s="47"/>
      <c r="B151" s="16"/>
      <c r="C151" s="16"/>
      <c r="D151" s="44"/>
      <c r="E151" s="16"/>
      <c r="F151" s="44"/>
      <c r="G151" s="44"/>
      <c r="H151" s="19"/>
      <c r="I151" s="16"/>
      <c r="J151" s="539"/>
    </row>
    <row r="152" spans="1:10" ht="23.25" customHeight="1">
      <c r="A152" s="47"/>
      <c r="B152" s="16"/>
      <c r="C152" s="16"/>
      <c r="D152" s="44"/>
      <c r="E152" s="16"/>
      <c r="F152" s="44"/>
      <c r="G152" s="44"/>
      <c r="H152" s="50"/>
      <c r="I152" s="16"/>
      <c r="J152" s="539"/>
    </row>
    <row r="153" spans="1:10" ht="23.25" customHeight="1">
      <c r="A153" s="47"/>
      <c r="B153" s="16"/>
      <c r="C153" s="16"/>
      <c r="D153" s="44"/>
      <c r="E153" s="16"/>
      <c r="F153" s="44"/>
      <c r="G153" s="44"/>
      <c r="H153" s="19"/>
      <c r="I153" s="16"/>
      <c r="J153" s="539"/>
    </row>
    <row r="154" spans="1:10" ht="23.25" customHeight="1">
      <c r="A154" s="47"/>
      <c r="B154" s="16"/>
      <c r="C154" s="16"/>
      <c r="D154" s="44"/>
      <c r="E154" s="16"/>
      <c r="F154" s="44"/>
      <c r="G154" s="44"/>
      <c r="H154" s="19"/>
      <c r="I154" s="16"/>
      <c r="J154" s="539"/>
    </row>
    <row r="155" spans="1:10" ht="23.25" customHeight="1">
      <c r="A155" s="47"/>
      <c r="B155" s="16"/>
      <c r="C155" s="16"/>
      <c r="D155" s="44"/>
      <c r="E155" s="16"/>
      <c r="F155" s="44"/>
      <c r="G155" s="44"/>
      <c r="H155" s="19"/>
      <c r="I155" s="16"/>
      <c r="J155" s="539"/>
    </row>
    <row r="156" spans="1:10" ht="23.25" customHeight="1">
      <c r="A156" s="47"/>
      <c r="B156" s="16"/>
      <c r="C156" s="16"/>
      <c r="D156" s="44"/>
      <c r="E156" s="16"/>
      <c r="F156" s="44"/>
      <c r="G156" s="44"/>
      <c r="H156" s="19"/>
      <c r="I156" s="16"/>
      <c r="J156" s="539"/>
    </row>
    <row r="157" spans="1:10" ht="23.25" customHeight="1">
      <c r="A157" s="47"/>
      <c r="B157" s="16"/>
      <c r="C157" s="16"/>
      <c r="D157" s="44"/>
      <c r="E157" s="16"/>
      <c r="F157" s="44"/>
      <c r="G157" s="44"/>
      <c r="H157" s="19"/>
      <c r="I157" s="16"/>
      <c r="J157" s="539"/>
    </row>
    <row r="158" spans="1:10" ht="23.25" customHeight="1">
      <c r="A158" s="47"/>
      <c r="B158" s="16"/>
      <c r="C158" s="16"/>
      <c r="D158" s="44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44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44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44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44"/>
      <c r="E162" s="16"/>
      <c r="F162" s="44"/>
      <c r="G162" s="44"/>
      <c r="H162" s="17"/>
      <c r="I162" s="16"/>
      <c r="J162" s="539"/>
    </row>
    <row r="163" spans="1:10" ht="23.25" customHeight="1">
      <c r="A163" s="47"/>
      <c r="B163" s="16"/>
      <c r="C163" s="16"/>
      <c r="D163" s="44"/>
      <c r="E163" s="16"/>
      <c r="F163" s="44"/>
      <c r="G163" s="44"/>
      <c r="H163" s="17"/>
      <c r="I163" s="16"/>
      <c r="J163" s="539"/>
    </row>
    <row r="164" spans="1:10" ht="23.25" customHeight="1">
      <c r="A164" s="47"/>
      <c r="B164" s="16"/>
      <c r="C164" s="16"/>
      <c r="D164" s="44"/>
      <c r="E164" s="16"/>
      <c r="F164" s="44"/>
      <c r="G164" s="44"/>
      <c r="H164" s="17"/>
      <c r="I164" s="16"/>
      <c r="J164" s="539"/>
    </row>
    <row r="165" spans="1:10" ht="23.25" customHeight="1">
      <c r="A165" s="47"/>
      <c r="B165" s="16"/>
      <c r="C165" s="16"/>
      <c r="D165" s="44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44"/>
      <c r="E166" s="16"/>
      <c r="F166" s="44"/>
      <c r="G166" s="44"/>
      <c r="H166" s="19"/>
      <c r="I166" s="16"/>
      <c r="J166" s="539"/>
    </row>
    <row r="167" spans="1:10" ht="23.25" customHeight="1">
      <c r="A167" s="47"/>
      <c r="B167" s="16"/>
      <c r="C167" s="16"/>
      <c r="D167" s="44"/>
      <c r="E167" s="16"/>
      <c r="F167" s="44"/>
      <c r="G167" s="44"/>
      <c r="H167" s="19"/>
      <c r="I167" s="16"/>
      <c r="J167" s="539"/>
    </row>
    <row r="168" spans="1:10" ht="23.25" customHeight="1">
      <c r="A168" s="47"/>
      <c r="B168" s="16"/>
      <c r="C168" s="16"/>
      <c r="D168" s="44"/>
      <c r="E168" s="16"/>
      <c r="F168" s="44"/>
      <c r="G168" s="44"/>
      <c r="H168" s="17"/>
      <c r="I168" s="16"/>
      <c r="J168" s="539"/>
    </row>
    <row r="169" spans="1:10" ht="23.25" customHeight="1">
      <c r="A169" s="47"/>
      <c r="B169" s="16"/>
      <c r="C169" s="16"/>
      <c r="D169" s="44"/>
      <c r="E169" s="16"/>
      <c r="F169" s="44"/>
      <c r="G169" s="44"/>
      <c r="H169" s="17"/>
      <c r="I169" s="16"/>
      <c r="J169" s="539"/>
    </row>
    <row r="170" spans="1:10" ht="23.25" customHeight="1">
      <c r="A170" s="47"/>
      <c r="B170" s="16"/>
      <c r="C170" s="16"/>
      <c r="D170" s="44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44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44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44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16"/>
      <c r="C174" s="16"/>
      <c r="D174" s="44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16"/>
      <c r="C175" s="16"/>
      <c r="D175" s="44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16"/>
      <c r="C176" s="16"/>
      <c r="D176" s="44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16"/>
      <c r="C177" s="16"/>
      <c r="D177" s="44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16"/>
      <c r="C178" s="16"/>
      <c r="D178" s="44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16"/>
      <c r="C179" s="16"/>
      <c r="D179" s="44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16"/>
      <c r="C180" s="16"/>
      <c r="D180" s="44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16"/>
      <c r="C181" s="16"/>
      <c r="D181" s="44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16"/>
      <c r="C182" s="16"/>
      <c r="D182" s="44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16"/>
      <c r="C183" s="16"/>
      <c r="D183" s="44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16"/>
      <c r="C184" s="16"/>
      <c r="D184" s="44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16"/>
      <c r="C185" s="16"/>
      <c r="D185" s="44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16"/>
      <c r="C186" s="16"/>
      <c r="D186" s="44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16"/>
      <c r="C187" s="16"/>
      <c r="D187" s="44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16"/>
      <c r="C188" s="16"/>
      <c r="D188" s="44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16"/>
      <c r="C189" s="16"/>
      <c r="D189" s="44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16"/>
      <c r="C190" s="16"/>
      <c r="D190" s="44"/>
      <c r="E190" s="16"/>
      <c r="F190" s="44"/>
      <c r="G190" s="44"/>
      <c r="H190" s="23"/>
      <c r="I190" s="16"/>
      <c r="J190" s="531"/>
    </row>
    <row r="191" spans="1:10" ht="23.25" customHeight="1">
      <c r="A191" s="47"/>
      <c r="B191" s="16"/>
      <c r="C191" s="16"/>
      <c r="D191" s="44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44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44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44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44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16"/>
      <c r="C196" s="16"/>
      <c r="D196" s="44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16"/>
      <c r="C197" s="16"/>
      <c r="D197" s="44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16"/>
      <c r="C198" s="16"/>
      <c r="D198" s="44"/>
      <c r="E198" s="16"/>
      <c r="F198" s="44"/>
      <c r="G198" s="44"/>
      <c r="H198" s="49"/>
      <c r="I198" s="16"/>
      <c r="J198" s="531"/>
    </row>
    <row r="199" spans="1:10" ht="23.25" customHeight="1">
      <c r="A199" s="47"/>
      <c r="B199" s="16"/>
      <c r="C199" s="16"/>
      <c r="D199" s="44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44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44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44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44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44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44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44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44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44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44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44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44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44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44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44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44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44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44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44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44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44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44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44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44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44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44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44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44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44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44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44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44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44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44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44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44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44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44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44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44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44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44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44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44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44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44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44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44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44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44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44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44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44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44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44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44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44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44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44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44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44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44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44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44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44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44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44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44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44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44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44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44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44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44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44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44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44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44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44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44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44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44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44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44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44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44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44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44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44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44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44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44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44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44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44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44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44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44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44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44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44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44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44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44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44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44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44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44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44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44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44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44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44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44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44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44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44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44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44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44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44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44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44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44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44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44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44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44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44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44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44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44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44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44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44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44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44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44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44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44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44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44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44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44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44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44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44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44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44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44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44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44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44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44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44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44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44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44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44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44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44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44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44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44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44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44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44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44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44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44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44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44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44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44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44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44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44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44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44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44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44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44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44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44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44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44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44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44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44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44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44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44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44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44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44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44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44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44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44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44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44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44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44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44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44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44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44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44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44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44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44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44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44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44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44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44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44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44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44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44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44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44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44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44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44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44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44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44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44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44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44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44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44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44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44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44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44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44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44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44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44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44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44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44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44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44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44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44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44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44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44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44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44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44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44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44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44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44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44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44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44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44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44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44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44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44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44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44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44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44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44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44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44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44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44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44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44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44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44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44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44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44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44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44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44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44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44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44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44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44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44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44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44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44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44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44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44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44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44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44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44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44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44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44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44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44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44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44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44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44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44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44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44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44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44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44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44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44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44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44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44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44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44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44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44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44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44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44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44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44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44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44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44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44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44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44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44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44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44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44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44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44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44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44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44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44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44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44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44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44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44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44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44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44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44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44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44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44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44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44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44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44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44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44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44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44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44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44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44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44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44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44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44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44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44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44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44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44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44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44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44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44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44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44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44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44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44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44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44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44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44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44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44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44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44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44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44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44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44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44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44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44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44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44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44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44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44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44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44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44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44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44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44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44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44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44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44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44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44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44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44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44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44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44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44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44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44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44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44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44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44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44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44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44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44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44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44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44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44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44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44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44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44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44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44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44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44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44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44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44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44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44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44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44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44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44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44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44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44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44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44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44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44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44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44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44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44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44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44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44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44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44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44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44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44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44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44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44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44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44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44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44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44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44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44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44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44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44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44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44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44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44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44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44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44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44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44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44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44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44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44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44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44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44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44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44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44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44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44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44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44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44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44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44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44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44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44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44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44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44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44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44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44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44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44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44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44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44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44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44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44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44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44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44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44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44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44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44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44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44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44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44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44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44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44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44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44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44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44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44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44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44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44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44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44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44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44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44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44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44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44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44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44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44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44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44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44"/>
      <c r="E766" s="16"/>
      <c r="F766" s="44"/>
      <c r="G766" s="44"/>
      <c r="H766" s="44"/>
      <c r="I766" s="16"/>
      <c r="J766" s="44"/>
    </row>
  </sheetData>
  <mergeCells count="55">
    <mergeCell ref="J188:J190"/>
    <mergeCell ref="J195:J196"/>
    <mergeCell ref="J197:J198"/>
    <mergeCell ref="J19:J22"/>
    <mergeCell ref="J23:J25"/>
    <mergeCell ref="J26:J27"/>
    <mergeCell ref="J30:J32"/>
    <mergeCell ref="J33:J34"/>
    <mergeCell ref="J35:J36"/>
    <mergeCell ref="J39:J42"/>
    <mergeCell ref="J173:J174"/>
    <mergeCell ref="J175:J177"/>
    <mergeCell ref="J178:J179"/>
    <mergeCell ref="J180:J182"/>
    <mergeCell ref="J183:J184"/>
    <mergeCell ref="J74:J75"/>
    <mergeCell ref="J185:J187"/>
    <mergeCell ref="J142:J143"/>
    <mergeCell ref="J146:J154"/>
    <mergeCell ref="J155:J157"/>
    <mergeCell ref="J162:J164"/>
    <mergeCell ref="J166:J167"/>
    <mergeCell ref="J168:J169"/>
    <mergeCell ref="J140:J141"/>
    <mergeCell ref="J110:J112"/>
    <mergeCell ref="J114:J115"/>
    <mergeCell ref="J116:J118"/>
    <mergeCell ref="J119:J123"/>
    <mergeCell ref="J126:J127"/>
    <mergeCell ref="J128:J129"/>
    <mergeCell ref="J130:J132"/>
    <mergeCell ref="J134:J137"/>
    <mergeCell ref="J138:J139"/>
    <mergeCell ref="J95:J98"/>
    <mergeCell ref="J100:J101"/>
    <mergeCell ref="J83:J84"/>
    <mergeCell ref="J87:J88"/>
    <mergeCell ref="J59:J60"/>
    <mergeCell ref="J61:J63"/>
    <mergeCell ref="J65:J67"/>
    <mergeCell ref="J68:J73"/>
    <mergeCell ref="J92:J94"/>
    <mergeCell ref="J76:J77"/>
    <mergeCell ref="J78:J79"/>
    <mergeCell ref="J85:J86"/>
    <mergeCell ref="J89:J91"/>
    <mergeCell ref="J43:J45"/>
    <mergeCell ref="J48:J50"/>
    <mergeCell ref="J54:J56"/>
    <mergeCell ref="J57:J58"/>
    <mergeCell ref="A1:J1"/>
    <mergeCell ref="A2:E2"/>
    <mergeCell ref="F2:J2"/>
    <mergeCell ref="A3:E3"/>
    <mergeCell ref="F3:J3"/>
  </mergeCells>
  <phoneticPr fontId="30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5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5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5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5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5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5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766"/>
  <sheetViews>
    <sheetView workbookViewId="0">
      <pane ySplit="4" topLeftCell="A32" activePane="bottomLeft" state="frozen"/>
      <selection sqref="A1:XFD1048576"/>
      <selection pane="bottomLeft" sqref="A1:XFD1048576"/>
    </sheetView>
  </sheetViews>
  <sheetFormatPr defaultRowHeight="15"/>
  <cols>
    <col min="1" max="1" width="72.140625" style="41" bestFit="1" customWidth="1"/>
    <col min="2" max="2" width="17.42578125" style="41" bestFit="1" customWidth="1"/>
    <col min="3" max="3" width="12" style="35" bestFit="1" customWidth="1"/>
    <col min="4" max="4" width="8.570312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9458</v>
      </c>
      <c r="G3" s="527"/>
      <c r="H3" s="527"/>
      <c r="I3" s="527"/>
      <c r="J3" s="527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87" t="s">
        <v>9384</v>
      </c>
      <c r="B5" s="40" t="s">
        <v>235</v>
      </c>
      <c r="C5" s="16" t="s">
        <v>163</v>
      </c>
      <c r="D5" s="16"/>
      <c r="E5" s="16"/>
      <c r="F5" s="44"/>
      <c r="G5" s="44"/>
      <c r="H5" s="23">
        <v>30</v>
      </c>
      <c r="I5" s="44"/>
      <c r="J5" s="60" t="s">
        <v>9319</v>
      </c>
    </row>
    <row r="6" spans="1:10" ht="23.25" customHeight="1">
      <c r="A6" s="87" t="s">
        <v>9385</v>
      </c>
      <c r="B6" s="40" t="s">
        <v>235</v>
      </c>
      <c r="C6" s="16" t="s">
        <v>163</v>
      </c>
      <c r="D6" s="16"/>
      <c r="E6" s="16"/>
      <c r="F6" s="44"/>
      <c r="G6" s="44"/>
      <c r="H6" s="20">
        <v>40</v>
      </c>
      <c r="I6" s="44"/>
      <c r="J6" s="60" t="s">
        <v>9320</v>
      </c>
    </row>
    <row r="7" spans="1:10" ht="23.25" customHeight="1">
      <c r="A7" s="84" t="s">
        <v>9368</v>
      </c>
      <c r="B7" s="40" t="s">
        <v>235</v>
      </c>
      <c r="C7" s="16" t="s">
        <v>163</v>
      </c>
      <c r="D7" s="16"/>
      <c r="E7" s="16"/>
      <c r="F7" s="44"/>
      <c r="G7" s="44"/>
      <c r="H7" s="66">
        <v>70</v>
      </c>
      <c r="I7" s="44"/>
      <c r="J7" s="60" t="s">
        <v>9390</v>
      </c>
    </row>
    <row r="8" spans="1:10" ht="23.25" customHeight="1">
      <c r="A8" s="87" t="s">
        <v>9385</v>
      </c>
      <c r="B8" s="40" t="s">
        <v>235</v>
      </c>
      <c r="C8" s="16" t="s">
        <v>163</v>
      </c>
      <c r="D8" s="16"/>
      <c r="E8" s="16"/>
      <c r="F8" s="44"/>
      <c r="G8" s="44"/>
      <c r="H8" s="66">
        <v>80</v>
      </c>
      <c r="I8" s="44"/>
      <c r="J8" s="60" t="s">
        <v>9391</v>
      </c>
    </row>
    <row r="9" spans="1:10" ht="23.25" customHeight="1">
      <c r="A9" s="40" t="s">
        <v>9415</v>
      </c>
      <c r="B9" s="40" t="s">
        <v>235</v>
      </c>
      <c r="C9" s="16" t="s">
        <v>163</v>
      </c>
      <c r="D9" s="16"/>
      <c r="E9" s="16"/>
      <c r="F9" s="44"/>
      <c r="G9" s="44"/>
      <c r="H9" s="76">
        <v>66</v>
      </c>
      <c r="I9" s="44"/>
      <c r="J9" s="86" t="s">
        <v>9392</v>
      </c>
    </row>
    <row r="10" spans="1:10" ht="23.25" customHeight="1">
      <c r="A10" s="67" t="s">
        <v>9413</v>
      </c>
      <c r="B10" s="40" t="s">
        <v>235</v>
      </c>
      <c r="C10" s="16" t="s">
        <v>163</v>
      </c>
      <c r="D10" s="16"/>
      <c r="E10" s="16"/>
      <c r="F10" s="44"/>
      <c r="G10" s="44"/>
      <c r="H10" s="20">
        <v>117</v>
      </c>
      <c r="I10" s="16"/>
      <c r="J10" s="86" t="s">
        <v>9393</v>
      </c>
    </row>
    <row r="11" spans="1:10" ht="23.25" customHeight="1">
      <c r="A11" s="87" t="s">
        <v>9386</v>
      </c>
      <c r="B11" s="40" t="s">
        <v>235</v>
      </c>
      <c r="C11" s="16" t="s">
        <v>163</v>
      </c>
      <c r="D11" s="16"/>
      <c r="E11" s="16"/>
      <c r="F11" s="44"/>
      <c r="G11" s="44"/>
      <c r="H11" s="20">
        <v>45</v>
      </c>
      <c r="I11" s="16"/>
      <c r="J11" s="86" t="s">
        <v>9394</v>
      </c>
    </row>
    <row r="12" spans="1:10" ht="23.25" customHeight="1">
      <c r="A12" s="67" t="s">
        <v>9387</v>
      </c>
      <c r="B12" s="40" t="s">
        <v>235</v>
      </c>
      <c r="C12" s="16" t="s">
        <v>163</v>
      </c>
      <c r="D12" s="16"/>
      <c r="E12" s="16"/>
      <c r="F12" s="44"/>
      <c r="G12" s="44"/>
      <c r="H12" s="20">
        <v>5</v>
      </c>
      <c r="I12" s="16"/>
      <c r="J12" s="86" t="s">
        <v>9395</v>
      </c>
    </row>
    <row r="13" spans="1:10" ht="23.25" customHeight="1">
      <c r="A13" s="87" t="s">
        <v>9384</v>
      </c>
      <c r="B13" s="40" t="s">
        <v>235</v>
      </c>
      <c r="C13" s="16" t="s">
        <v>163</v>
      </c>
      <c r="D13" s="16"/>
      <c r="E13" s="16"/>
      <c r="F13" s="44"/>
      <c r="G13" s="44"/>
      <c r="H13" s="20">
        <v>40</v>
      </c>
      <c r="I13" s="16"/>
      <c r="J13" s="86" t="s">
        <v>9328</v>
      </c>
    </row>
    <row r="14" spans="1:10" ht="23.25" customHeight="1">
      <c r="A14" s="87" t="s">
        <v>9246</v>
      </c>
      <c r="B14" s="40" t="s">
        <v>288</v>
      </c>
      <c r="C14" s="16" t="s">
        <v>54</v>
      </c>
      <c r="D14" s="16"/>
      <c r="E14" s="16">
        <v>319</v>
      </c>
      <c r="F14" s="44"/>
      <c r="G14" s="44"/>
      <c r="H14" s="57">
        <v>9</v>
      </c>
      <c r="I14" s="16"/>
      <c r="J14" s="539" t="s">
        <v>9156</v>
      </c>
    </row>
    <row r="15" spans="1:10" ht="23.25" customHeight="1">
      <c r="A15" s="87" t="s">
        <v>9124</v>
      </c>
      <c r="B15" s="40" t="s">
        <v>288</v>
      </c>
      <c r="C15" s="16" t="s">
        <v>54</v>
      </c>
      <c r="D15" s="16"/>
      <c r="E15" s="16">
        <v>345</v>
      </c>
      <c r="F15" s="44"/>
      <c r="G15" s="44"/>
      <c r="H15" s="57">
        <v>8</v>
      </c>
      <c r="I15" s="16"/>
      <c r="J15" s="539"/>
    </row>
    <row r="16" spans="1:10" ht="23.25" customHeight="1">
      <c r="A16" s="87" t="s">
        <v>9244</v>
      </c>
      <c r="B16" s="40" t="s">
        <v>288</v>
      </c>
      <c r="C16" s="16" t="s">
        <v>54</v>
      </c>
      <c r="D16" s="16"/>
      <c r="E16" s="16">
        <v>329</v>
      </c>
      <c r="F16" s="44"/>
      <c r="G16" s="44"/>
      <c r="H16" s="57">
        <v>6</v>
      </c>
      <c r="I16" s="16"/>
      <c r="J16" s="539"/>
    </row>
    <row r="17" spans="1:10" ht="23.25" customHeight="1">
      <c r="A17" s="87" t="s">
        <v>9256</v>
      </c>
      <c r="B17" s="40" t="s">
        <v>288</v>
      </c>
      <c r="C17" s="16" t="s">
        <v>54</v>
      </c>
      <c r="D17" s="16"/>
      <c r="E17" s="16">
        <v>329</v>
      </c>
      <c r="F17" s="44"/>
      <c r="G17" s="44"/>
      <c r="H17" s="57">
        <v>2</v>
      </c>
      <c r="I17" s="16"/>
      <c r="J17" s="539"/>
    </row>
    <row r="18" spans="1:10" ht="23.25" customHeight="1">
      <c r="A18" s="87" t="s">
        <v>9256</v>
      </c>
      <c r="B18" s="40" t="s">
        <v>288</v>
      </c>
      <c r="C18" s="16" t="s">
        <v>54</v>
      </c>
      <c r="D18" s="16"/>
      <c r="E18" s="16" t="s">
        <v>4920</v>
      </c>
      <c r="F18" s="44"/>
      <c r="G18" s="44"/>
      <c r="H18" s="57">
        <v>5</v>
      </c>
      <c r="I18" s="16"/>
      <c r="J18" s="539" t="s">
        <v>9157</v>
      </c>
    </row>
    <row r="19" spans="1:10" ht="23.25" customHeight="1">
      <c r="A19" s="87" t="s">
        <v>9248</v>
      </c>
      <c r="B19" s="40" t="s">
        <v>288</v>
      </c>
      <c r="C19" s="16" t="s">
        <v>54</v>
      </c>
      <c r="D19" s="16"/>
      <c r="E19" s="16">
        <v>1003</v>
      </c>
      <c r="F19" s="44"/>
      <c r="G19" s="44"/>
      <c r="H19" s="57">
        <v>20</v>
      </c>
      <c r="I19" s="16"/>
      <c r="J19" s="539"/>
    </row>
    <row r="20" spans="1:10" ht="23.25" customHeight="1">
      <c r="A20" s="87" t="s">
        <v>9249</v>
      </c>
      <c r="B20" s="40" t="s">
        <v>288</v>
      </c>
      <c r="C20" s="16" t="s">
        <v>54</v>
      </c>
      <c r="D20" s="16"/>
      <c r="E20" s="16">
        <v>372</v>
      </c>
      <c r="F20" s="44"/>
      <c r="G20" s="44"/>
      <c r="H20" s="57">
        <v>2</v>
      </c>
      <c r="I20" s="16"/>
      <c r="J20" s="539"/>
    </row>
    <row r="21" spans="1:10" ht="23.25" customHeight="1">
      <c r="A21" s="87" t="s">
        <v>9249</v>
      </c>
      <c r="B21" s="40" t="s">
        <v>288</v>
      </c>
      <c r="C21" s="16" t="s">
        <v>54</v>
      </c>
      <c r="D21" s="16"/>
      <c r="E21" s="16">
        <v>465</v>
      </c>
      <c r="F21" s="44"/>
      <c r="G21" s="44"/>
      <c r="H21" s="57">
        <v>4</v>
      </c>
      <c r="I21" s="16"/>
      <c r="J21" s="539"/>
    </row>
    <row r="22" spans="1:10" ht="23.25" customHeight="1">
      <c r="A22" s="87" t="s">
        <v>9249</v>
      </c>
      <c r="B22" s="40" t="s">
        <v>288</v>
      </c>
      <c r="C22" s="16" t="s">
        <v>54</v>
      </c>
      <c r="D22" s="16"/>
      <c r="E22" s="16">
        <v>494</v>
      </c>
      <c r="F22" s="44"/>
      <c r="G22" s="44"/>
      <c r="H22" s="57">
        <v>16</v>
      </c>
      <c r="I22" s="16"/>
      <c r="J22" s="539"/>
    </row>
    <row r="23" spans="1:10" ht="23.25" customHeight="1">
      <c r="A23" s="87" t="s">
        <v>9252</v>
      </c>
      <c r="B23" s="40" t="s">
        <v>288</v>
      </c>
      <c r="C23" s="16" t="s">
        <v>54</v>
      </c>
      <c r="D23" s="16"/>
      <c r="E23" s="16" t="s">
        <v>9051</v>
      </c>
      <c r="F23" s="44"/>
      <c r="G23" s="44"/>
      <c r="H23" s="18">
        <v>4</v>
      </c>
      <c r="I23" s="16"/>
      <c r="J23" s="539" t="s">
        <v>9158</v>
      </c>
    </row>
    <row r="24" spans="1:10" ht="23.25" customHeight="1">
      <c r="A24" s="87" t="s">
        <v>9122</v>
      </c>
      <c r="B24" s="40" t="s">
        <v>288</v>
      </c>
      <c r="C24" s="16" t="s">
        <v>54</v>
      </c>
      <c r="D24" s="16"/>
      <c r="E24" s="16" t="s">
        <v>7526</v>
      </c>
      <c r="F24" s="44"/>
      <c r="G24" s="44"/>
      <c r="H24" s="18">
        <v>10</v>
      </c>
      <c r="I24" s="16"/>
      <c r="J24" s="539"/>
    </row>
    <row r="25" spans="1:10" ht="23.25" customHeight="1">
      <c r="A25" s="87" t="s">
        <v>9249</v>
      </c>
      <c r="B25" s="40" t="s">
        <v>288</v>
      </c>
      <c r="C25" s="16" t="s">
        <v>54</v>
      </c>
      <c r="D25" s="16"/>
      <c r="E25" s="16">
        <v>410</v>
      </c>
      <c r="F25" s="44"/>
      <c r="G25" s="44"/>
      <c r="H25" s="23">
        <v>22</v>
      </c>
      <c r="I25" s="16"/>
      <c r="J25" s="17" t="s">
        <v>9396</v>
      </c>
    </row>
    <row r="26" spans="1:10" ht="23.25" customHeight="1">
      <c r="A26" s="87" t="s">
        <v>9249</v>
      </c>
      <c r="B26" s="40" t="s">
        <v>288</v>
      </c>
      <c r="C26" s="16" t="s">
        <v>54</v>
      </c>
      <c r="D26" s="16"/>
      <c r="E26" s="16">
        <v>496</v>
      </c>
      <c r="F26" s="44"/>
      <c r="G26" s="44"/>
      <c r="H26" s="57">
        <v>16</v>
      </c>
      <c r="I26" s="16"/>
      <c r="J26" s="17" t="s">
        <v>9334</v>
      </c>
    </row>
    <row r="27" spans="1:10" ht="23.25" customHeight="1">
      <c r="A27" s="65" t="s">
        <v>9243</v>
      </c>
      <c r="B27" s="40" t="s">
        <v>1645</v>
      </c>
      <c r="C27" s="16" t="s">
        <v>58</v>
      </c>
      <c r="D27" s="16"/>
      <c r="E27" s="16" t="s">
        <v>55</v>
      </c>
      <c r="F27" s="44"/>
      <c r="G27" s="44"/>
      <c r="H27" s="49">
        <v>19401</v>
      </c>
      <c r="I27" s="16"/>
      <c r="J27" s="60" t="s">
        <v>9397</v>
      </c>
    </row>
    <row r="28" spans="1:10" ht="23.25" customHeight="1">
      <c r="A28" s="65" t="s">
        <v>9243</v>
      </c>
      <c r="B28" s="40" t="s">
        <v>1645</v>
      </c>
      <c r="C28" s="16" t="s">
        <v>58</v>
      </c>
      <c r="D28" s="16"/>
      <c r="E28" s="16" t="s">
        <v>55</v>
      </c>
      <c r="F28" s="44"/>
      <c r="G28" s="44"/>
      <c r="H28" s="49">
        <v>12000</v>
      </c>
      <c r="I28" s="16"/>
      <c r="J28" s="60" t="s">
        <v>9398</v>
      </c>
    </row>
    <row r="29" spans="1:10" ht="23.25" customHeight="1">
      <c r="A29" s="65" t="s">
        <v>9243</v>
      </c>
      <c r="B29" s="40" t="s">
        <v>1645</v>
      </c>
      <c r="C29" s="16" t="s">
        <v>58</v>
      </c>
      <c r="D29" s="16"/>
      <c r="E29" s="16" t="s">
        <v>55</v>
      </c>
      <c r="F29" s="44"/>
      <c r="G29" s="44"/>
      <c r="H29" s="60">
        <v>466</v>
      </c>
      <c r="I29" s="16"/>
      <c r="J29" s="531" t="s">
        <v>9399</v>
      </c>
    </row>
    <row r="30" spans="1:10" ht="23.25" customHeight="1">
      <c r="A30" s="65" t="s">
        <v>9243</v>
      </c>
      <c r="B30" s="40" t="s">
        <v>1645</v>
      </c>
      <c r="C30" s="16" t="s">
        <v>58</v>
      </c>
      <c r="D30" s="16"/>
      <c r="E30" s="16" t="s">
        <v>55</v>
      </c>
      <c r="F30" s="44"/>
      <c r="G30" s="44"/>
      <c r="H30" s="60">
        <v>1326</v>
      </c>
      <c r="I30" s="16"/>
      <c r="J30" s="531"/>
    </row>
    <row r="31" spans="1:10" ht="23.25" customHeight="1">
      <c r="A31" s="65" t="s">
        <v>9243</v>
      </c>
      <c r="B31" s="40" t="s">
        <v>1645</v>
      </c>
      <c r="C31" s="16" t="s">
        <v>58</v>
      </c>
      <c r="D31" s="16"/>
      <c r="E31" s="16" t="s">
        <v>55</v>
      </c>
      <c r="F31" s="44"/>
      <c r="G31" s="44"/>
      <c r="H31" s="60">
        <v>410</v>
      </c>
      <c r="I31" s="16"/>
      <c r="J31" s="531"/>
    </row>
    <row r="32" spans="1:10" ht="23.25" customHeight="1">
      <c r="A32" s="65" t="s">
        <v>9243</v>
      </c>
      <c r="B32" s="40" t="s">
        <v>1645</v>
      </c>
      <c r="C32" s="16" t="s">
        <v>58</v>
      </c>
      <c r="D32" s="16"/>
      <c r="E32" s="16" t="s">
        <v>55</v>
      </c>
      <c r="F32" s="44"/>
      <c r="G32" s="44"/>
      <c r="H32" s="49">
        <v>36000</v>
      </c>
      <c r="I32" s="16"/>
      <c r="J32" s="60" t="s">
        <v>9400</v>
      </c>
    </row>
    <row r="33" spans="1:10" ht="23.25" customHeight="1">
      <c r="A33" s="65" t="s">
        <v>9243</v>
      </c>
      <c r="B33" s="40" t="s">
        <v>1645</v>
      </c>
      <c r="C33" s="16" t="s">
        <v>58</v>
      </c>
      <c r="D33" s="16"/>
      <c r="E33" s="16" t="s">
        <v>55</v>
      </c>
      <c r="F33" s="44"/>
      <c r="G33" s="44"/>
      <c r="H33" s="60">
        <v>146</v>
      </c>
      <c r="I33" s="16"/>
      <c r="J33" s="531" t="s">
        <v>9401</v>
      </c>
    </row>
    <row r="34" spans="1:10" ht="23.25" customHeight="1">
      <c r="A34" s="65" t="s">
        <v>9243</v>
      </c>
      <c r="B34" s="40" t="s">
        <v>1645</v>
      </c>
      <c r="C34" s="16" t="s">
        <v>58</v>
      </c>
      <c r="D34" s="16"/>
      <c r="E34" s="16" t="s">
        <v>55</v>
      </c>
      <c r="F34" s="44"/>
      <c r="G34" s="44"/>
      <c r="H34" s="60">
        <v>796</v>
      </c>
      <c r="I34" s="16"/>
      <c r="J34" s="531"/>
    </row>
    <row r="35" spans="1:10" ht="23.25" customHeight="1">
      <c r="A35" s="65" t="s">
        <v>9388</v>
      </c>
      <c r="B35" s="40" t="s">
        <v>1645</v>
      </c>
      <c r="C35" s="16" t="s">
        <v>58</v>
      </c>
      <c r="D35" s="16"/>
      <c r="E35" s="16"/>
      <c r="F35" s="44"/>
      <c r="G35" s="44"/>
      <c r="H35" s="60">
        <v>177</v>
      </c>
      <c r="I35" s="16"/>
      <c r="J35" s="531" t="s">
        <v>9402</v>
      </c>
    </row>
    <row r="36" spans="1:10" ht="23.25" customHeight="1">
      <c r="A36" s="65" t="s">
        <v>9388</v>
      </c>
      <c r="B36" s="40" t="s">
        <v>1645</v>
      </c>
      <c r="C36" s="16" t="s">
        <v>58</v>
      </c>
      <c r="D36" s="16"/>
      <c r="E36" s="16"/>
      <c r="F36" s="44"/>
      <c r="G36" s="44"/>
      <c r="H36" s="60">
        <v>459</v>
      </c>
      <c r="I36" s="16"/>
      <c r="J36" s="531"/>
    </row>
    <row r="37" spans="1:10" ht="23.25" customHeight="1">
      <c r="A37" s="87" t="s">
        <v>9389</v>
      </c>
      <c r="B37" s="40" t="s">
        <v>1645</v>
      </c>
      <c r="C37" s="16" t="s">
        <v>58</v>
      </c>
      <c r="D37" s="16" t="s">
        <v>8472</v>
      </c>
      <c r="E37" s="16" t="s">
        <v>51</v>
      </c>
      <c r="F37" s="44"/>
      <c r="G37" s="44"/>
      <c r="H37" s="60">
        <v>1000</v>
      </c>
      <c r="I37" s="16"/>
      <c r="J37" s="531" t="s">
        <v>9403</v>
      </c>
    </row>
    <row r="38" spans="1:10" ht="23.25" customHeight="1">
      <c r="A38" s="87" t="s">
        <v>9389</v>
      </c>
      <c r="B38" s="40" t="s">
        <v>1645</v>
      </c>
      <c r="C38" s="16" t="s">
        <v>58</v>
      </c>
      <c r="D38" s="16" t="s">
        <v>8472</v>
      </c>
      <c r="E38" s="16" t="s">
        <v>51</v>
      </c>
      <c r="F38" s="44"/>
      <c r="G38" s="44"/>
      <c r="H38" s="60">
        <v>1000</v>
      </c>
      <c r="I38" s="16"/>
      <c r="J38" s="531"/>
    </row>
    <row r="39" spans="1:10" ht="23.25" customHeight="1">
      <c r="A39" s="87" t="s">
        <v>9389</v>
      </c>
      <c r="B39" s="40" t="s">
        <v>1645</v>
      </c>
      <c r="C39" s="16" t="s">
        <v>58</v>
      </c>
      <c r="D39" s="16" t="s">
        <v>8472</v>
      </c>
      <c r="E39" s="16" t="s">
        <v>51</v>
      </c>
      <c r="F39" s="44"/>
      <c r="G39" s="44"/>
      <c r="H39" s="60">
        <v>1000</v>
      </c>
      <c r="I39" s="16"/>
      <c r="J39" s="531" t="s">
        <v>9404</v>
      </c>
    </row>
    <row r="40" spans="1:10" ht="23.25" customHeight="1">
      <c r="A40" s="87" t="s">
        <v>9389</v>
      </c>
      <c r="B40" s="40" t="s">
        <v>1645</v>
      </c>
      <c r="C40" s="16" t="s">
        <v>58</v>
      </c>
      <c r="D40" s="16" t="s">
        <v>8472</v>
      </c>
      <c r="E40" s="16" t="s">
        <v>51</v>
      </c>
      <c r="F40" s="44"/>
      <c r="G40" s="44"/>
      <c r="H40" s="60">
        <v>1000</v>
      </c>
      <c r="I40" s="16"/>
      <c r="J40" s="531"/>
    </row>
    <row r="41" spans="1:10" ht="23.25" customHeight="1">
      <c r="A41" s="87" t="s">
        <v>9389</v>
      </c>
      <c r="B41" s="40" t="s">
        <v>1645</v>
      </c>
      <c r="C41" s="16" t="s">
        <v>58</v>
      </c>
      <c r="D41" s="16" t="s">
        <v>8472</v>
      </c>
      <c r="E41" s="16" t="s">
        <v>51</v>
      </c>
      <c r="F41" s="44"/>
      <c r="G41" s="44"/>
      <c r="H41" s="60">
        <v>1000</v>
      </c>
      <c r="I41" s="16"/>
      <c r="J41" s="531" t="s">
        <v>9405</v>
      </c>
    </row>
    <row r="42" spans="1:10" ht="23.25" customHeight="1">
      <c r="A42" s="87" t="s">
        <v>9389</v>
      </c>
      <c r="B42" s="40" t="s">
        <v>1645</v>
      </c>
      <c r="C42" s="16" t="s">
        <v>58</v>
      </c>
      <c r="D42" s="16" t="s">
        <v>8472</v>
      </c>
      <c r="E42" s="16" t="s">
        <v>51</v>
      </c>
      <c r="F42" s="44"/>
      <c r="G42" s="44"/>
      <c r="H42" s="60">
        <v>1000</v>
      </c>
      <c r="I42" s="16"/>
      <c r="J42" s="531"/>
    </row>
    <row r="43" spans="1:10" ht="23.25" customHeight="1">
      <c r="A43" s="87" t="s">
        <v>9389</v>
      </c>
      <c r="B43" s="40" t="s">
        <v>1645</v>
      </c>
      <c r="C43" s="16" t="s">
        <v>58</v>
      </c>
      <c r="D43" s="16" t="s">
        <v>8472</v>
      </c>
      <c r="E43" s="16" t="s">
        <v>51</v>
      </c>
      <c r="F43" s="44"/>
      <c r="G43" s="44"/>
      <c r="H43" s="60">
        <v>720</v>
      </c>
      <c r="I43" s="16"/>
      <c r="J43" s="531"/>
    </row>
    <row r="44" spans="1:10" ht="23.25" customHeight="1">
      <c r="A44" s="87" t="s">
        <v>9389</v>
      </c>
      <c r="B44" s="40" t="s">
        <v>1645</v>
      </c>
      <c r="C44" s="16" t="s">
        <v>58</v>
      </c>
      <c r="D44" s="16" t="s">
        <v>8472</v>
      </c>
      <c r="E44" s="16" t="s">
        <v>51</v>
      </c>
      <c r="F44" s="44"/>
      <c r="G44" s="44"/>
      <c r="H44" s="60">
        <v>1000</v>
      </c>
      <c r="I44" s="16"/>
      <c r="J44" s="531" t="s">
        <v>9406</v>
      </c>
    </row>
    <row r="45" spans="1:10" ht="23.25" customHeight="1">
      <c r="A45" s="87" t="s">
        <v>9389</v>
      </c>
      <c r="B45" s="40" t="s">
        <v>1645</v>
      </c>
      <c r="C45" s="16" t="s">
        <v>58</v>
      </c>
      <c r="D45" s="16" t="s">
        <v>8472</v>
      </c>
      <c r="E45" s="16" t="s">
        <v>51</v>
      </c>
      <c r="F45" s="44"/>
      <c r="G45" s="44"/>
      <c r="H45" s="60">
        <v>1000</v>
      </c>
      <c r="I45" s="16"/>
      <c r="J45" s="531"/>
    </row>
    <row r="46" spans="1:10" ht="23.25" customHeight="1">
      <c r="A46" s="87" t="s">
        <v>9389</v>
      </c>
      <c r="B46" s="40" t="s">
        <v>1645</v>
      </c>
      <c r="C46" s="16" t="s">
        <v>58</v>
      </c>
      <c r="D46" s="16" t="s">
        <v>8472</v>
      </c>
      <c r="E46" s="16" t="s">
        <v>51</v>
      </c>
      <c r="F46" s="44"/>
      <c r="G46" s="44"/>
      <c r="H46" s="60">
        <v>571</v>
      </c>
      <c r="I46" s="16"/>
      <c r="J46" s="531"/>
    </row>
    <row r="47" spans="1:10" ht="23.25" customHeight="1">
      <c r="A47" s="87" t="s">
        <v>9389</v>
      </c>
      <c r="B47" s="40" t="s">
        <v>1645</v>
      </c>
      <c r="C47" s="16" t="s">
        <v>58</v>
      </c>
      <c r="D47" s="16" t="s">
        <v>8472</v>
      </c>
      <c r="E47" s="16" t="s">
        <v>51</v>
      </c>
      <c r="F47" s="44"/>
      <c r="G47" s="44"/>
      <c r="H47" s="60">
        <v>2000</v>
      </c>
      <c r="I47" s="16"/>
      <c r="J47" s="531" t="s">
        <v>9407</v>
      </c>
    </row>
    <row r="48" spans="1:10" ht="23.25" customHeight="1">
      <c r="A48" s="87" t="s">
        <v>9389</v>
      </c>
      <c r="B48" s="40" t="s">
        <v>1645</v>
      </c>
      <c r="C48" s="16" t="s">
        <v>58</v>
      </c>
      <c r="D48" s="16" t="s">
        <v>8472</v>
      </c>
      <c r="E48" s="16" t="s">
        <v>51</v>
      </c>
      <c r="F48" s="44"/>
      <c r="G48" s="44"/>
      <c r="H48" s="60">
        <v>2000</v>
      </c>
      <c r="I48" s="16"/>
      <c r="J48" s="531"/>
    </row>
    <row r="49" spans="1:10" ht="23.25" customHeight="1">
      <c r="A49" s="87" t="s">
        <v>9389</v>
      </c>
      <c r="B49" s="40" t="s">
        <v>1645</v>
      </c>
      <c r="C49" s="16" t="s">
        <v>58</v>
      </c>
      <c r="D49" s="16" t="s">
        <v>8472</v>
      </c>
      <c r="E49" s="16" t="s">
        <v>51</v>
      </c>
      <c r="F49" s="44"/>
      <c r="G49" s="44"/>
      <c r="H49" s="60">
        <v>720</v>
      </c>
      <c r="I49" s="16"/>
      <c r="J49" s="531"/>
    </row>
    <row r="50" spans="1:10" ht="23.25" customHeight="1">
      <c r="A50" s="87" t="s">
        <v>9389</v>
      </c>
      <c r="B50" s="40" t="s">
        <v>1645</v>
      </c>
      <c r="C50" s="16" t="s">
        <v>58</v>
      </c>
      <c r="D50" s="16" t="s">
        <v>8472</v>
      </c>
      <c r="E50" s="16" t="s">
        <v>51</v>
      </c>
      <c r="F50" s="44"/>
      <c r="G50" s="44"/>
      <c r="H50" s="60">
        <v>571</v>
      </c>
      <c r="I50" s="16"/>
      <c r="J50" s="531" t="s">
        <v>9408</v>
      </c>
    </row>
    <row r="51" spans="1:10" ht="23.25" customHeight="1">
      <c r="A51" s="87" t="s">
        <v>9389</v>
      </c>
      <c r="B51" s="40" t="s">
        <v>1645</v>
      </c>
      <c r="C51" s="16" t="s">
        <v>58</v>
      </c>
      <c r="D51" s="16" t="s">
        <v>8472</v>
      </c>
      <c r="E51" s="16" t="s">
        <v>51</v>
      </c>
      <c r="F51" s="44"/>
      <c r="G51" s="44"/>
      <c r="H51" s="60">
        <v>2000</v>
      </c>
      <c r="I51" s="16"/>
      <c r="J51" s="531"/>
    </row>
    <row r="52" spans="1:10" ht="23.25" customHeight="1">
      <c r="A52" s="87" t="s">
        <v>9389</v>
      </c>
      <c r="B52" s="40" t="s">
        <v>1645</v>
      </c>
      <c r="C52" s="16" t="s">
        <v>58</v>
      </c>
      <c r="D52" s="16" t="s">
        <v>8472</v>
      </c>
      <c r="E52" s="16" t="s">
        <v>51</v>
      </c>
      <c r="F52" s="44"/>
      <c r="G52" s="44"/>
      <c r="H52" s="60">
        <v>2000</v>
      </c>
      <c r="I52" s="16"/>
      <c r="J52" s="531"/>
    </row>
    <row r="53" spans="1:10" ht="23.25" customHeight="1">
      <c r="A53" s="87" t="s">
        <v>9414</v>
      </c>
      <c r="B53" s="40" t="s">
        <v>235</v>
      </c>
      <c r="C53" s="16" t="s">
        <v>163</v>
      </c>
      <c r="D53" s="16"/>
      <c r="E53" s="16" t="s">
        <v>55</v>
      </c>
      <c r="F53" s="44"/>
      <c r="G53" s="44"/>
      <c r="H53" s="49">
        <v>1050</v>
      </c>
      <c r="I53" s="16"/>
      <c r="J53" s="60" t="s">
        <v>9409</v>
      </c>
    </row>
    <row r="54" spans="1:10" ht="23.25" customHeight="1">
      <c r="A54" s="65"/>
      <c r="B54" s="40"/>
      <c r="C54" s="16"/>
      <c r="D54" s="16"/>
      <c r="E54" s="16"/>
      <c r="F54" s="44"/>
      <c r="G54" s="44"/>
      <c r="H54" s="16"/>
      <c r="I54" s="16"/>
      <c r="J54" s="534"/>
    </row>
    <row r="55" spans="1:10" ht="23.25" customHeight="1">
      <c r="A55" s="65"/>
      <c r="B55" s="40"/>
      <c r="C55" s="16"/>
      <c r="D55" s="16"/>
      <c r="E55" s="16"/>
      <c r="F55" s="44"/>
      <c r="G55" s="44"/>
      <c r="H55" s="16"/>
      <c r="I55" s="16"/>
      <c r="J55" s="534"/>
    </row>
    <row r="56" spans="1:10" ht="23.25" customHeight="1">
      <c r="A56" s="65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65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65"/>
      <c r="B58" s="40"/>
      <c r="C58" s="16"/>
      <c r="D58" s="16"/>
      <c r="E58" s="16"/>
      <c r="F58" s="44"/>
      <c r="G58" s="44"/>
      <c r="H58" s="49"/>
      <c r="I58" s="16"/>
      <c r="J58" s="531"/>
    </row>
    <row r="59" spans="1:10" ht="23.25" customHeight="1">
      <c r="A59" s="65"/>
      <c r="B59" s="40"/>
      <c r="C59" s="16"/>
      <c r="D59" s="16"/>
      <c r="E59" s="16"/>
      <c r="F59" s="44"/>
      <c r="G59" s="44"/>
      <c r="H59" s="53"/>
      <c r="I59" s="16"/>
      <c r="J59" s="531"/>
    </row>
    <row r="60" spans="1:10" ht="23.25" customHeight="1">
      <c r="A60" s="70"/>
      <c r="B60" s="40"/>
      <c r="C60" s="16"/>
      <c r="D60" s="16"/>
      <c r="E60" s="16"/>
      <c r="F60" s="44"/>
      <c r="G60" s="44"/>
      <c r="H60" s="16"/>
      <c r="I60" s="16"/>
      <c r="J60" s="535"/>
    </row>
    <row r="61" spans="1:10" ht="23.25" customHeight="1">
      <c r="A61" s="70"/>
      <c r="B61" s="40"/>
      <c r="C61" s="16"/>
      <c r="D61" s="16"/>
      <c r="E61" s="16"/>
      <c r="F61" s="44"/>
      <c r="G61" s="44"/>
      <c r="H61" s="16"/>
      <c r="I61" s="16"/>
      <c r="J61" s="535"/>
    </row>
    <row r="62" spans="1:10" ht="23.25" customHeight="1">
      <c r="A62" s="70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70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70"/>
      <c r="B64" s="40"/>
      <c r="C64" s="16"/>
      <c r="D64" s="16"/>
      <c r="E64" s="16"/>
      <c r="F64" s="44"/>
      <c r="G64" s="44"/>
      <c r="H64" s="23"/>
      <c r="I64" s="16"/>
      <c r="J64" s="536"/>
    </row>
    <row r="65" spans="1:10" ht="23.25" customHeight="1">
      <c r="A65" s="70"/>
      <c r="B65" s="40"/>
      <c r="C65" s="16"/>
      <c r="D65" s="16"/>
      <c r="E65" s="16"/>
      <c r="F65" s="44"/>
      <c r="G65" s="44"/>
      <c r="H65" s="23"/>
      <c r="I65" s="16"/>
      <c r="J65" s="536"/>
    </row>
    <row r="66" spans="1:10" ht="23.25" customHeight="1">
      <c r="A66" s="70"/>
      <c r="B66" s="40"/>
      <c r="C66" s="16"/>
      <c r="D66" s="16"/>
      <c r="E66" s="16"/>
      <c r="F66" s="44"/>
      <c r="G66" s="44"/>
      <c r="H66" s="23"/>
      <c r="I66" s="16"/>
      <c r="J66" s="536"/>
    </row>
    <row r="67" spans="1:10" ht="23.25" customHeight="1">
      <c r="A67" s="70"/>
      <c r="B67" s="40"/>
      <c r="C67" s="16"/>
      <c r="D67" s="16"/>
      <c r="E67" s="16"/>
      <c r="F67" s="44"/>
      <c r="G67" s="44"/>
      <c r="H67" s="23"/>
      <c r="I67" s="16"/>
      <c r="J67" s="536"/>
    </row>
    <row r="68" spans="1:10" ht="23.25" customHeight="1">
      <c r="A68" s="70"/>
      <c r="B68" s="40"/>
      <c r="C68" s="16"/>
      <c r="D68" s="16"/>
      <c r="E68" s="16"/>
      <c r="F68" s="44"/>
      <c r="G68" s="44"/>
      <c r="H68" s="23"/>
      <c r="I68" s="16"/>
      <c r="J68" s="536"/>
    </row>
    <row r="69" spans="1:10" ht="23.25" customHeight="1">
      <c r="A69" s="65"/>
      <c r="B69" s="40"/>
      <c r="C69" s="16"/>
      <c r="D69" s="16"/>
      <c r="E69" s="16"/>
      <c r="F69" s="44"/>
      <c r="G69" s="44"/>
      <c r="H69" s="55"/>
      <c r="I69" s="16"/>
      <c r="J69" s="537"/>
    </row>
    <row r="70" spans="1:10" ht="23.25" customHeight="1">
      <c r="A70" s="65"/>
      <c r="B70" s="40"/>
      <c r="C70" s="16"/>
      <c r="D70" s="16"/>
      <c r="E70" s="16"/>
      <c r="F70" s="44"/>
      <c r="G70" s="44"/>
      <c r="H70" s="55"/>
      <c r="I70" s="16"/>
      <c r="J70" s="537"/>
    </row>
    <row r="71" spans="1:10" ht="23.25" customHeight="1">
      <c r="A71" s="65"/>
      <c r="B71" s="40"/>
      <c r="C71" s="16"/>
      <c r="D71" s="16"/>
      <c r="E71" s="16"/>
      <c r="F71" s="44"/>
      <c r="G71" s="44"/>
      <c r="H71" s="55"/>
      <c r="I71" s="16"/>
      <c r="J71" s="537"/>
    </row>
    <row r="72" spans="1:10" ht="23.25" customHeight="1">
      <c r="A72" s="65"/>
      <c r="B72" s="40"/>
      <c r="C72" s="16"/>
      <c r="D72" s="16"/>
      <c r="E72" s="16"/>
      <c r="F72" s="44"/>
      <c r="G72" s="44"/>
      <c r="H72" s="55"/>
      <c r="I72" s="16"/>
      <c r="J72" s="537"/>
    </row>
    <row r="73" spans="1:10" ht="23.25" customHeight="1">
      <c r="A73" s="65"/>
      <c r="B73" s="40"/>
      <c r="C73" s="16"/>
      <c r="D73" s="16"/>
      <c r="E73" s="16"/>
      <c r="F73" s="44"/>
      <c r="G73" s="44"/>
      <c r="H73" s="55"/>
      <c r="I73" s="16"/>
      <c r="J73" s="537"/>
    </row>
    <row r="74" spans="1:10" ht="23.25" customHeight="1">
      <c r="A74" s="65"/>
      <c r="B74" s="40"/>
      <c r="C74" s="16"/>
      <c r="D74" s="16"/>
      <c r="E74" s="16"/>
      <c r="F74" s="44"/>
      <c r="G74" s="44"/>
      <c r="H74" s="55"/>
      <c r="I74" s="16"/>
      <c r="J74" s="537"/>
    </row>
    <row r="75" spans="1:10" ht="23.25" customHeight="1">
      <c r="A75" s="65"/>
      <c r="B75" s="40"/>
      <c r="C75" s="16"/>
      <c r="D75" s="16"/>
      <c r="E75" s="16"/>
      <c r="F75" s="44"/>
      <c r="G75" s="44"/>
      <c r="H75" s="19"/>
      <c r="I75" s="16"/>
      <c r="J75" s="537"/>
    </row>
    <row r="76" spans="1:10" ht="23.25" customHeight="1">
      <c r="A76" s="65"/>
      <c r="B76" s="40"/>
      <c r="C76" s="16"/>
      <c r="D76" s="16"/>
      <c r="E76" s="16"/>
      <c r="F76" s="44"/>
      <c r="G76" s="44"/>
      <c r="H76" s="55"/>
      <c r="I76" s="16"/>
      <c r="J76" s="537"/>
    </row>
    <row r="77" spans="1:10" ht="23.25" customHeight="1">
      <c r="A77" s="65"/>
      <c r="B77" s="40"/>
      <c r="C77" s="16"/>
      <c r="D77" s="16"/>
      <c r="E77" s="16"/>
      <c r="F77" s="44"/>
      <c r="G77" s="44"/>
      <c r="H77" s="56"/>
      <c r="I77" s="16"/>
      <c r="J77" s="537"/>
    </row>
    <row r="78" spans="1:10" ht="23.25" customHeight="1">
      <c r="A78" s="68"/>
      <c r="B78" s="40"/>
      <c r="C78" s="16"/>
      <c r="D78" s="16"/>
      <c r="E78" s="16"/>
      <c r="F78" s="44"/>
      <c r="G78" s="44"/>
      <c r="H78" s="19"/>
      <c r="I78" s="16"/>
      <c r="J78" s="537"/>
    </row>
    <row r="79" spans="1:10" ht="23.25" customHeight="1">
      <c r="A79" s="68"/>
      <c r="B79" s="40"/>
      <c r="C79" s="16"/>
      <c r="D79" s="16"/>
      <c r="E79" s="16"/>
      <c r="F79" s="44"/>
      <c r="G79" s="44"/>
      <c r="H79" s="55"/>
      <c r="I79" s="16"/>
      <c r="J79" s="537"/>
    </row>
    <row r="80" spans="1:10" ht="23.25" customHeight="1">
      <c r="A80" s="68"/>
      <c r="B80" s="40"/>
      <c r="C80" s="16"/>
      <c r="D80" s="16"/>
      <c r="E80" s="16"/>
      <c r="F80" s="44"/>
      <c r="G80" s="44"/>
      <c r="H80" s="57"/>
      <c r="I80" s="16"/>
      <c r="J80" s="538"/>
    </row>
    <row r="81" spans="1:10" ht="23.25" customHeight="1">
      <c r="A81" s="68"/>
      <c r="B81" s="40"/>
      <c r="C81" s="16"/>
      <c r="D81" s="16"/>
      <c r="E81" s="16"/>
      <c r="F81" s="44"/>
      <c r="G81" s="44"/>
      <c r="H81" s="57"/>
      <c r="I81" s="16"/>
      <c r="J81" s="538"/>
    </row>
    <row r="82" spans="1:10" ht="23.25" customHeight="1">
      <c r="A82" s="68"/>
      <c r="B82" s="40"/>
      <c r="C82" s="16"/>
      <c r="D82" s="16"/>
      <c r="E82" s="16"/>
      <c r="F82" s="44"/>
      <c r="G82" s="44"/>
      <c r="H82" s="57"/>
      <c r="I82" s="16"/>
      <c r="J82" s="538"/>
    </row>
    <row r="83" spans="1:10" ht="15.75">
      <c r="A83" s="68"/>
      <c r="B83" s="40"/>
      <c r="C83" s="16"/>
      <c r="D83" s="16"/>
      <c r="E83" s="16"/>
      <c r="F83" s="44"/>
      <c r="G83" s="44"/>
      <c r="H83" s="57"/>
      <c r="I83" s="16"/>
      <c r="J83" s="538"/>
    </row>
    <row r="84" spans="1:10" ht="15.75">
      <c r="A84" s="68"/>
      <c r="B84" s="40"/>
      <c r="C84" s="16"/>
      <c r="D84" s="16"/>
      <c r="E84" s="16"/>
      <c r="F84" s="44"/>
      <c r="G84" s="44"/>
      <c r="H84" s="57"/>
      <c r="I84" s="16"/>
      <c r="J84" s="538"/>
    </row>
    <row r="85" spans="1:10" ht="23.25" customHeight="1">
      <c r="A85" s="65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65"/>
      <c r="B87" s="40"/>
      <c r="C87" s="16"/>
      <c r="D87" s="16"/>
      <c r="E87" s="16"/>
      <c r="F87" s="44"/>
      <c r="G87" s="44"/>
      <c r="H87" s="22"/>
      <c r="I87" s="16"/>
      <c r="J87" s="538"/>
    </row>
    <row r="88" spans="1:10" ht="23.25" customHeight="1">
      <c r="A88" s="65"/>
      <c r="B88" s="40"/>
      <c r="C88" s="16"/>
      <c r="D88" s="16"/>
      <c r="E88" s="16"/>
      <c r="F88" s="44"/>
      <c r="G88" s="44"/>
      <c r="H88" s="22"/>
      <c r="I88" s="16"/>
      <c r="J88" s="538"/>
    </row>
    <row r="89" spans="1:10" ht="23.25" customHeight="1">
      <c r="A89" s="65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65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65"/>
      <c r="B91" s="40"/>
      <c r="C91" s="16"/>
      <c r="D91" s="16"/>
      <c r="E91" s="16"/>
      <c r="F91" s="44"/>
      <c r="G91" s="44"/>
      <c r="H91" s="22"/>
      <c r="I91" s="16"/>
      <c r="J91" s="538"/>
    </row>
    <row r="92" spans="1:10" ht="23.25" customHeight="1">
      <c r="A92" s="65"/>
      <c r="B92" s="40"/>
      <c r="C92" s="16"/>
      <c r="D92" s="16"/>
      <c r="E92" s="16"/>
      <c r="F92" s="44"/>
      <c r="G92" s="44"/>
      <c r="H92" s="22"/>
      <c r="I92" s="16"/>
      <c r="J92" s="538"/>
    </row>
    <row r="93" spans="1:10" ht="23.25" customHeight="1">
      <c r="A93" s="65"/>
      <c r="B93" s="40"/>
      <c r="C93" s="16"/>
      <c r="D93" s="16"/>
      <c r="E93" s="16"/>
      <c r="F93" s="44"/>
      <c r="G93" s="44"/>
      <c r="H93" s="57"/>
      <c r="I93" s="16"/>
      <c r="J93" s="538"/>
    </row>
    <row r="94" spans="1:10" ht="23.25" customHeight="1">
      <c r="A94" s="65"/>
      <c r="B94" s="40"/>
      <c r="C94" s="16"/>
      <c r="D94" s="16"/>
      <c r="E94" s="16"/>
      <c r="F94" s="44"/>
      <c r="G94" s="44"/>
      <c r="H94" s="22"/>
      <c r="I94" s="16"/>
      <c r="J94" s="538"/>
    </row>
    <row r="95" spans="1:10" ht="23.25" customHeight="1">
      <c r="A95" s="65"/>
      <c r="B95" s="40"/>
      <c r="C95" s="16"/>
      <c r="D95" s="16"/>
      <c r="E95" s="16"/>
      <c r="F95" s="44"/>
      <c r="G95" s="44"/>
      <c r="H95" s="57"/>
      <c r="I95" s="16"/>
      <c r="J95" s="538"/>
    </row>
    <row r="96" spans="1:10" ht="15.75">
      <c r="A96" s="68"/>
      <c r="B96" s="40"/>
      <c r="C96" s="16"/>
      <c r="D96" s="16"/>
      <c r="E96" s="16"/>
      <c r="F96" s="44"/>
      <c r="G96" s="44"/>
      <c r="H96" s="57"/>
      <c r="I96" s="16"/>
      <c r="J96" s="538"/>
    </row>
    <row r="97" spans="1:10" ht="15.75">
      <c r="A97" s="68"/>
      <c r="B97" s="40"/>
      <c r="C97" s="16"/>
      <c r="D97" s="16"/>
      <c r="E97" s="16"/>
      <c r="F97" s="44"/>
      <c r="G97" s="44"/>
      <c r="H97" s="57"/>
      <c r="I97" s="16"/>
      <c r="J97" s="538"/>
    </row>
    <row r="98" spans="1:10" ht="23.25" customHeight="1">
      <c r="A98" s="72"/>
      <c r="B98" s="40"/>
      <c r="C98" s="16"/>
      <c r="D98" s="16"/>
      <c r="E98" s="16"/>
      <c r="F98" s="44"/>
      <c r="G98" s="44"/>
      <c r="H98" s="57"/>
      <c r="I98" s="16"/>
      <c r="J98" s="538"/>
    </row>
    <row r="99" spans="1:10" ht="23.25" customHeight="1">
      <c r="A99" s="72"/>
      <c r="B99" s="40"/>
      <c r="C99" s="16"/>
      <c r="D99" s="16"/>
      <c r="E99" s="16"/>
      <c r="F99" s="44"/>
      <c r="G99" s="44"/>
      <c r="H99" s="57"/>
      <c r="I99" s="16"/>
      <c r="J99" s="538"/>
    </row>
    <row r="100" spans="1:10" ht="23.25" customHeight="1">
      <c r="A100" s="72"/>
      <c r="B100" s="40"/>
      <c r="C100" s="16"/>
      <c r="D100" s="16"/>
      <c r="E100" s="16"/>
      <c r="F100" s="44"/>
      <c r="G100" s="44"/>
      <c r="H100" s="57"/>
      <c r="I100" s="16"/>
      <c r="J100" s="538"/>
    </row>
    <row r="101" spans="1:10" ht="23.25" customHeight="1">
      <c r="A101" s="70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40"/>
      <c r="C103" s="16"/>
      <c r="D103" s="16"/>
      <c r="E103" s="16"/>
      <c r="F103" s="44"/>
      <c r="G103" s="44"/>
      <c r="H103" s="50"/>
      <c r="I103" s="16"/>
      <c r="J103" s="539"/>
    </row>
    <row r="104" spans="1:10" ht="23.25" customHeight="1">
      <c r="A104" s="70"/>
      <c r="B104" s="40"/>
      <c r="C104" s="16"/>
      <c r="D104" s="16"/>
      <c r="E104" s="16"/>
      <c r="F104" s="44"/>
      <c r="G104" s="44"/>
      <c r="H104" s="19"/>
      <c r="I104" s="16"/>
      <c r="J104" s="539"/>
    </row>
    <row r="105" spans="1:10" ht="23.25" customHeight="1">
      <c r="A105" s="70"/>
      <c r="B105" s="40"/>
      <c r="C105" s="16"/>
      <c r="D105" s="16"/>
      <c r="E105" s="16"/>
      <c r="F105" s="44"/>
      <c r="G105" s="44"/>
      <c r="H105" s="19"/>
      <c r="I105" s="16"/>
      <c r="J105" s="539"/>
    </row>
    <row r="106" spans="1:10" ht="23.25" customHeight="1">
      <c r="A106" s="70"/>
      <c r="B106" s="40"/>
      <c r="C106" s="16"/>
      <c r="D106" s="16"/>
      <c r="E106" s="16"/>
      <c r="F106" s="44"/>
      <c r="G106" s="44"/>
      <c r="H106" s="19"/>
      <c r="I106" s="16"/>
      <c r="J106" s="539"/>
    </row>
    <row r="107" spans="1:10" ht="23.25" customHeight="1">
      <c r="A107" s="70"/>
      <c r="B107" s="40"/>
      <c r="C107" s="16"/>
      <c r="D107" s="16"/>
      <c r="E107" s="16"/>
      <c r="F107" s="44"/>
      <c r="G107" s="44"/>
      <c r="H107" s="19"/>
      <c r="I107" s="16"/>
      <c r="J107" s="539"/>
    </row>
    <row r="108" spans="1:10" ht="23.25" customHeight="1">
      <c r="A108" s="70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40"/>
      <c r="C110" s="16"/>
      <c r="D110" s="16"/>
      <c r="E110" s="16"/>
      <c r="F110" s="44"/>
      <c r="G110" s="44"/>
      <c r="H110" s="19"/>
      <c r="I110" s="16"/>
      <c r="J110" s="539"/>
    </row>
    <row r="111" spans="1:10" ht="23.25" customHeight="1">
      <c r="A111" s="70"/>
      <c r="B111" s="40"/>
      <c r="C111" s="16"/>
      <c r="D111" s="16"/>
      <c r="E111" s="16"/>
      <c r="F111" s="44"/>
      <c r="G111" s="44"/>
      <c r="H111" s="19"/>
      <c r="I111" s="16"/>
      <c r="J111" s="539"/>
    </row>
    <row r="112" spans="1:10" ht="23.25" customHeight="1">
      <c r="A112" s="70"/>
      <c r="B112" s="40"/>
      <c r="C112" s="16"/>
      <c r="D112" s="16"/>
      <c r="E112" s="16"/>
      <c r="F112" s="44"/>
      <c r="G112" s="44"/>
      <c r="H112" s="19"/>
      <c r="I112" s="16"/>
      <c r="J112" s="539"/>
    </row>
    <row r="113" spans="1:10" ht="23.25" customHeight="1">
      <c r="A113" s="70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40"/>
      <c r="C114" s="16"/>
      <c r="D114" s="16"/>
      <c r="E114" s="16"/>
      <c r="F114" s="44"/>
      <c r="G114" s="44"/>
      <c r="H114" s="19"/>
      <c r="I114" s="16"/>
      <c r="J114" s="539"/>
    </row>
    <row r="115" spans="1:10" ht="23.25" customHeight="1">
      <c r="A115" s="70"/>
      <c r="B115" s="40"/>
      <c r="C115" s="16"/>
      <c r="D115" s="16"/>
      <c r="E115" s="16"/>
      <c r="F115" s="44"/>
      <c r="G115" s="44"/>
      <c r="H115" s="19"/>
      <c r="I115" s="16"/>
      <c r="J115" s="539"/>
    </row>
    <row r="116" spans="1:10" ht="23.25" customHeight="1">
      <c r="A116" s="70"/>
      <c r="B116" s="40"/>
      <c r="C116" s="16"/>
      <c r="D116" s="16"/>
      <c r="E116" s="16"/>
      <c r="F116" s="44"/>
      <c r="G116" s="44"/>
      <c r="H116" s="19"/>
      <c r="I116" s="16"/>
      <c r="J116" s="539"/>
    </row>
    <row r="117" spans="1:10" ht="23.25" customHeight="1">
      <c r="A117" s="70"/>
      <c r="B117" s="40"/>
      <c r="C117" s="16"/>
      <c r="D117" s="16"/>
      <c r="E117" s="16"/>
      <c r="F117" s="44"/>
      <c r="G117" s="44"/>
      <c r="H117" s="19"/>
      <c r="I117" s="16"/>
      <c r="J117" s="539"/>
    </row>
    <row r="118" spans="1:10" ht="23.25" customHeight="1">
      <c r="A118" s="70"/>
      <c r="B118" s="40"/>
      <c r="C118" s="16"/>
      <c r="D118" s="16"/>
      <c r="E118" s="16"/>
      <c r="F118" s="44"/>
      <c r="G118" s="44"/>
      <c r="H118" s="50"/>
      <c r="I118" s="16"/>
      <c r="J118" s="539"/>
    </row>
    <row r="119" spans="1:10" ht="23.25" customHeight="1">
      <c r="A119" s="70"/>
      <c r="B119" s="40"/>
      <c r="C119" s="16"/>
      <c r="D119" s="16"/>
      <c r="E119" s="16"/>
      <c r="F119" s="44"/>
      <c r="G119" s="44"/>
      <c r="H119" s="17"/>
      <c r="I119" s="16"/>
      <c r="J119" s="539"/>
    </row>
    <row r="120" spans="1:10" ht="23.25" customHeight="1">
      <c r="A120" s="70"/>
      <c r="B120" s="40"/>
      <c r="C120" s="16"/>
      <c r="D120" s="16"/>
      <c r="E120" s="16"/>
      <c r="F120" s="44"/>
      <c r="G120" s="44"/>
      <c r="H120" s="17"/>
      <c r="I120" s="16"/>
      <c r="J120" s="539"/>
    </row>
    <row r="121" spans="1:10" ht="23.25" customHeight="1">
      <c r="A121" s="70"/>
      <c r="B121" s="40"/>
      <c r="C121" s="16"/>
      <c r="D121" s="16"/>
      <c r="E121" s="16"/>
      <c r="F121" s="44"/>
      <c r="G121" s="44"/>
      <c r="H121" s="17"/>
      <c r="I121" s="16"/>
      <c r="J121" s="539"/>
    </row>
    <row r="122" spans="1:10" ht="23.25" customHeight="1">
      <c r="A122" s="70"/>
      <c r="B122" s="40"/>
      <c r="C122" s="16"/>
      <c r="D122" s="16"/>
      <c r="E122" s="16"/>
      <c r="F122" s="44"/>
      <c r="G122" s="44"/>
      <c r="H122" s="17"/>
      <c r="I122" s="16"/>
      <c r="J122" s="539"/>
    </row>
    <row r="123" spans="1:10" ht="23.25" customHeight="1">
      <c r="A123" s="70"/>
      <c r="B123" s="40"/>
      <c r="C123" s="16"/>
      <c r="D123" s="16"/>
      <c r="E123" s="16"/>
      <c r="F123" s="44"/>
      <c r="G123" s="44"/>
      <c r="H123" s="17"/>
      <c r="I123" s="16"/>
      <c r="J123" s="539"/>
    </row>
    <row r="124" spans="1:10" ht="23.25" customHeight="1">
      <c r="A124" s="70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40"/>
      <c r="C126" s="16"/>
      <c r="D126" s="16"/>
      <c r="E126" s="16"/>
      <c r="F126" s="44"/>
      <c r="G126" s="44"/>
      <c r="H126" s="19"/>
      <c r="I126" s="16"/>
      <c r="J126" s="539"/>
    </row>
    <row r="127" spans="1:10" ht="23.25" customHeight="1">
      <c r="A127" s="70"/>
      <c r="B127" s="40"/>
      <c r="C127" s="16"/>
      <c r="D127" s="16"/>
      <c r="E127" s="16"/>
      <c r="F127" s="44"/>
      <c r="G127" s="44"/>
      <c r="H127" s="19"/>
      <c r="I127" s="16"/>
      <c r="J127" s="539"/>
    </row>
    <row r="128" spans="1:10" ht="23.25" customHeight="1">
      <c r="A128" s="70"/>
      <c r="B128" s="40"/>
      <c r="C128" s="16"/>
      <c r="D128" s="16"/>
      <c r="E128" s="16"/>
      <c r="F128" s="44"/>
      <c r="G128" s="44"/>
      <c r="H128" s="19"/>
      <c r="I128" s="16"/>
      <c r="J128" s="539"/>
    </row>
    <row r="129" spans="1:10" ht="23.25" customHeight="1">
      <c r="A129" s="70"/>
      <c r="B129" s="40"/>
      <c r="C129" s="16"/>
      <c r="D129" s="16"/>
      <c r="E129" s="16"/>
      <c r="F129" s="44"/>
      <c r="G129" s="44"/>
      <c r="H129" s="23"/>
      <c r="I129" s="16"/>
      <c r="J129" s="539"/>
    </row>
    <row r="130" spans="1:10" ht="23.25" customHeight="1">
      <c r="A130" s="70"/>
      <c r="B130" s="40"/>
      <c r="C130" s="16"/>
      <c r="D130" s="16"/>
      <c r="E130" s="16"/>
      <c r="F130" s="44"/>
      <c r="G130" s="44"/>
      <c r="H130" s="50"/>
      <c r="I130" s="16"/>
      <c r="J130" s="539"/>
    </row>
    <row r="131" spans="1:10" ht="23.25" customHeight="1">
      <c r="A131" s="70"/>
      <c r="B131" s="40"/>
      <c r="C131" s="16"/>
      <c r="D131" s="16"/>
      <c r="E131" s="16"/>
      <c r="F131" s="44"/>
      <c r="G131" s="44"/>
      <c r="H131" s="17"/>
      <c r="I131" s="16"/>
      <c r="J131" s="539"/>
    </row>
    <row r="132" spans="1:10" ht="23.25" customHeight="1">
      <c r="A132" s="70"/>
      <c r="B132" s="40"/>
      <c r="C132" s="16"/>
      <c r="D132" s="16"/>
      <c r="E132" s="16"/>
      <c r="F132" s="44"/>
      <c r="G132" s="44"/>
      <c r="H132" s="17"/>
      <c r="I132" s="16"/>
      <c r="J132" s="539"/>
    </row>
    <row r="133" spans="1:10" ht="23.25" customHeight="1">
      <c r="A133" s="70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40"/>
      <c r="C134" s="16"/>
      <c r="D134" s="16"/>
      <c r="E134" s="16"/>
      <c r="F134" s="44"/>
      <c r="G134" s="44"/>
      <c r="H134" s="17"/>
      <c r="I134" s="16"/>
      <c r="J134" s="539"/>
    </row>
    <row r="135" spans="1:10" ht="23.25" customHeight="1">
      <c r="A135" s="70"/>
      <c r="B135" s="40"/>
      <c r="C135" s="16"/>
      <c r="D135" s="16"/>
      <c r="E135" s="16"/>
      <c r="F135" s="44"/>
      <c r="G135" s="44"/>
      <c r="H135" s="17"/>
      <c r="I135" s="16"/>
      <c r="J135" s="539"/>
    </row>
    <row r="136" spans="1:10" ht="23.25" customHeight="1">
      <c r="A136" s="70"/>
      <c r="B136" s="40"/>
      <c r="C136" s="16"/>
      <c r="D136" s="16"/>
      <c r="E136" s="16"/>
      <c r="F136" s="44"/>
      <c r="G136" s="44"/>
      <c r="H136" s="17"/>
      <c r="I136" s="16"/>
      <c r="J136" s="539"/>
    </row>
    <row r="137" spans="1:10" ht="23.25" customHeight="1">
      <c r="A137" s="70"/>
      <c r="B137" s="40"/>
      <c r="C137" s="16"/>
      <c r="D137" s="16"/>
      <c r="E137" s="16"/>
      <c r="F137" s="44"/>
      <c r="G137" s="44"/>
      <c r="H137" s="17"/>
      <c r="I137" s="16"/>
      <c r="J137" s="539"/>
    </row>
    <row r="138" spans="1:10" ht="23.25" customHeight="1">
      <c r="A138" s="70"/>
      <c r="B138" s="40"/>
      <c r="C138" s="16"/>
      <c r="D138" s="16"/>
      <c r="E138" s="16"/>
      <c r="F138" s="44"/>
      <c r="G138" s="44"/>
      <c r="H138" s="19"/>
      <c r="I138" s="16"/>
      <c r="J138" s="539"/>
    </row>
    <row r="139" spans="1:10" ht="23.25" customHeight="1">
      <c r="A139" s="70"/>
      <c r="B139" s="40"/>
      <c r="C139" s="16"/>
      <c r="D139" s="16"/>
      <c r="E139" s="16"/>
      <c r="F139" s="44"/>
      <c r="G139" s="44"/>
      <c r="H139" s="19"/>
      <c r="I139" s="16"/>
      <c r="J139" s="539"/>
    </row>
    <row r="140" spans="1:10" ht="23.25" customHeight="1">
      <c r="A140" s="70"/>
      <c r="B140" s="40"/>
      <c r="C140" s="16"/>
      <c r="D140" s="16"/>
      <c r="E140" s="16"/>
      <c r="F140" s="44"/>
      <c r="G140" s="44"/>
      <c r="H140" s="50"/>
      <c r="I140" s="16"/>
      <c r="J140" s="539"/>
    </row>
    <row r="141" spans="1:10" ht="23.25" customHeight="1">
      <c r="A141" s="70"/>
      <c r="B141" s="40"/>
      <c r="C141" s="16"/>
      <c r="D141" s="16"/>
      <c r="E141" s="16"/>
      <c r="F141" s="44"/>
      <c r="G141" s="44"/>
      <c r="H141" s="19"/>
      <c r="I141" s="16"/>
      <c r="J141" s="539"/>
    </row>
    <row r="142" spans="1:10" ht="23.25" customHeight="1">
      <c r="A142" s="70"/>
      <c r="B142" s="40"/>
      <c r="C142" s="16"/>
      <c r="D142" s="16"/>
      <c r="E142" s="16"/>
      <c r="F142" s="44"/>
      <c r="G142" s="44"/>
      <c r="H142" s="19"/>
      <c r="I142" s="16"/>
      <c r="J142" s="539"/>
    </row>
    <row r="143" spans="1:10" ht="23.25" customHeight="1">
      <c r="A143" s="70"/>
      <c r="B143" s="40"/>
      <c r="C143" s="16"/>
      <c r="D143" s="16"/>
      <c r="E143" s="16"/>
      <c r="F143" s="44"/>
      <c r="G143" s="44"/>
      <c r="H143" s="19"/>
      <c r="I143" s="16"/>
      <c r="J143" s="539"/>
    </row>
    <row r="144" spans="1:10" ht="23.25" customHeight="1">
      <c r="A144" s="70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40"/>
      <c r="C146" s="16"/>
      <c r="D146" s="16"/>
      <c r="E146" s="16"/>
      <c r="F146" s="44"/>
      <c r="G146" s="44"/>
      <c r="H146" s="19"/>
      <c r="I146" s="16"/>
      <c r="J146" s="539"/>
    </row>
    <row r="147" spans="1:10" ht="23.25" customHeight="1">
      <c r="A147" s="70"/>
      <c r="B147" s="40"/>
      <c r="C147" s="16"/>
      <c r="D147" s="16"/>
      <c r="E147" s="16"/>
      <c r="F147" s="44"/>
      <c r="G147" s="44"/>
      <c r="H147" s="19"/>
      <c r="I147" s="16"/>
      <c r="J147" s="539"/>
    </row>
    <row r="148" spans="1:10" ht="23.25" customHeight="1">
      <c r="A148" s="70"/>
      <c r="B148" s="40"/>
      <c r="C148" s="16"/>
      <c r="D148" s="16"/>
      <c r="E148" s="16"/>
      <c r="F148" s="44"/>
      <c r="G148" s="44"/>
      <c r="H148" s="19"/>
      <c r="I148" s="16"/>
      <c r="J148" s="539"/>
    </row>
    <row r="149" spans="1:10" ht="23.25" customHeight="1">
      <c r="A149" s="70"/>
      <c r="B149" s="40"/>
      <c r="C149" s="16"/>
      <c r="D149" s="16"/>
      <c r="E149" s="16"/>
      <c r="F149" s="44"/>
      <c r="G149" s="44"/>
      <c r="H149" s="19"/>
      <c r="I149" s="16"/>
      <c r="J149" s="539"/>
    </row>
    <row r="150" spans="1:10" ht="23.25" customHeight="1">
      <c r="A150" s="70"/>
      <c r="B150" s="40"/>
      <c r="C150" s="16"/>
      <c r="D150" s="16"/>
      <c r="E150" s="16"/>
      <c r="F150" s="44"/>
      <c r="G150" s="44"/>
      <c r="H150" s="19"/>
      <c r="I150" s="16"/>
      <c r="J150" s="539"/>
    </row>
    <row r="151" spans="1:10" ht="23.25" customHeight="1">
      <c r="A151" s="70"/>
      <c r="B151" s="40"/>
      <c r="C151" s="16"/>
      <c r="D151" s="16"/>
      <c r="E151" s="16"/>
      <c r="F151" s="44"/>
      <c r="G151" s="44"/>
      <c r="H151" s="19"/>
      <c r="I151" s="16"/>
      <c r="J151" s="539"/>
    </row>
    <row r="152" spans="1:10" ht="23.25" customHeight="1">
      <c r="A152" s="70"/>
      <c r="B152" s="40"/>
      <c r="C152" s="16"/>
      <c r="D152" s="16"/>
      <c r="E152" s="16"/>
      <c r="F152" s="44"/>
      <c r="G152" s="44"/>
      <c r="H152" s="50"/>
      <c r="I152" s="16"/>
      <c r="J152" s="539"/>
    </row>
    <row r="153" spans="1:10" ht="23.25" customHeight="1">
      <c r="A153" s="70"/>
      <c r="B153" s="40"/>
      <c r="C153" s="16"/>
      <c r="D153" s="16"/>
      <c r="E153" s="16"/>
      <c r="F153" s="44"/>
      <c r="G153" s="44"/>
      <c r="H153" s="19"/>
      <c r="I153" s="16"/>
      <c r="J153" s="539"/>
    </row>
    <row r="154" spans="1:10" ht="23.25" customHeight="1">
      <c r="A154" s="70"/>
      <c r="B154" s="40"/>
      <c r="C154" s="16"/>
      <c r="D154" s="16"/>
      <c r="E154" s="16"/>
      <c r="F154" s="44"/>
      <c r="G154" s="44"/>
      <c r="H154" s="19"/>
      <c r="I154" s="16"/>
      <c r="J154" s="539"/>
    </row>
    <row r="155" spans="1:10" ht="23.25" customHeight="1">
      <c r="A155" s="70"/>
      <c r="B155" s="40"/>
      <c r="C155" s="16"/>
      <c r="D155" s="16"/>
      <c r="E155" s="16"/>
      <c r="F155" s="44"/>
      <c r="G155" s="44"/>
      <c r="H155" s="19"/>
      <c r="I155" s="16"/>
      <c r="J155" s="539"/>
    </row>
    <row r="156" spans="1:10" ht="23.25" customHeight="1">
      <c r="A156" s="70"/>
      <c r="B156" s="40"/>
      <c r="C156" s="16"/>
      <c r="D156" s="16"/>
      <c r="E156" s="16"/>
      <c r="F156" s="44"/>
      <c r="G156" s="44"/>
      <c r="H156" s="19"/>
      <c r="I156" s="16"/>
      <c r="J156" s="539"/>
    </row>
    <row r="157" spans="1:10" ht="23.25" customHeight="1">
      <c r="A157" s="70"/>
      <c r="B157" s="40"/>
      <c r="C157" s="16"/>
      <c r="D157" s="16"/>
      <c r="E157" s="16"/>
      <c r="F157" s="44"/>
      <c r="G157" s="44"/>
      <c r="H157" s="19"/>
      <c r="I157" s="16"/>
      <c r="J157" s="539"/>
    </row>
    <row r="158" spans="1:10" ht="23.25" customHeight="1">
      <c r="A158" s="70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40"/>
      <c r="C162" s="16"/>
      <c r="D162" s="16"/>
      <c r="E162" s="16"/>
      <c r="F162" s="44"/>
      <c r="G162" s="44"/>
      <c r="H162" s="17"/>
      <c r="I162" s="16"/>
      <c r="J162" s="539"/>
    </row>
    <row r="163" spans="1:10" ht="23.25" customHeight="1">
      <c r="A163" s="70"/>
      <c r="B163" s="40"/>
      <c r="C163" s="16"/>
      <c r="D163" s="16"/>
      <c r="E163" s="16"/>
      <c r="F163" s="44"/>
      <c r="G163" s="44"/>
      <c r="H163" s="17"/>
      <c r="I163" s="16"/>
      <c r="J163" s="539"/>
    </row>
    <row r="164" spans="1:10" ht="23.25" customHeight="1">
      <c r="A164" s="70"/>
      <c r="B164" s="40"/>
      <c r="C164" s="16"/>
      <c r="D164" s="16"/>
      <c r="E164" s="16"/>
      <c r="F164" s="44"/>
      <c r="G164" s="44"/>
      <c r="H164" s="17"/>
      <c r="I164" s="16"/>
      <c r="J164" s="539"/>
    </row>
    <row r="165" spans="1:10" ht="23.25" customHeight="1">
      <c r="A165" s="70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40"/>
      <c r="C166" s="16"/>
      <c r="D166" s="16"/>
      <c r="E166" s="16"/>
      <c r="F166" s="44"/>
      <c r="G166" s="44"/>
      <c r="H166" s="19"/>
      <c r="I166" s="16"/>
      <c r="J166" s="539"/>
    </row>
    <row r="167" spans="1:10" ht="23.25" customHeight="1">
      <c r="A167" s="70"/>
      <c r="B167" s="40"/>
      <c r="C167" s="16"/>
      <c r="D167" s="16"/>
      <c r="E167" s="16"/>
      <c r="F167" s="44"/>
      <c r="G167" s="44"/>
      <c r="H167" s="19"/>
      <c r="I167" s="16"/>
      <c r="J167" s="539"/>
    </row>
    <row r="168" spans="1:10" ht="23.25" customHeight="1">
      <c r="A168" s="70"/>
      <c r="B168" s="40"/>
      <c r="C168" s="16"/>
      <c r="D168" s="16"/>
      <c r="E168" s="16"/>
      <c r="F168" s="44"/>
      <c r="G168" s="44"/>
      <c r="H168" s="17"/>
      <c r="I168" s="16"/>
      <c r="J168" s="539"/>
    </row>
    <row r="169" spans="1:10" ht="23.25" customHeight="1">
      <c r="A169" s="70"/>
      <c r="B169" s="40"/>
      <c r="C169" s="16"/>
      <c r="D169" s="16"/>
      <c r="E169" s="16"/>
      <c r="F169" s="44"/>
      <c r="G169" s="44"/>
      <c r="H169" s="17"/>
      <c r="I169" s="16"/>
      <c r="J169" s="539"/>
    </row>
    <row r="170" spans="1:10" ht="23.25" customHeight="1">
      <c r="A170" s="70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40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70"/>
      <c r="B174" s="40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70"/>
      <c r="B175" s="40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70"/>
      <c r="B176" s="40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70"/>
      <c r="B177" s="40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70"/>
      <c r="B178" s="40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70"/>
      <c r="B179" s="40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70"/>
      <c r="B180" s="40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70"/>
      <c r="B181" s="40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70"/>
      <c r="B182" s="40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70"/>
      <c r="B183" s="40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70"/>
      <c r="B184" s="40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70"/>
      <c r="B185" s="40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70"/>
      <c r="B186" s="40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70"/>
      <c r="B187" s="40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70"/>
      <c r="B188" s="40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70"/>
      <c r="B189" s="40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70"/>
      <c r="B190" s="40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70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70"/>
      <c r="B196" s="40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70"/>
      <c r="B197" s="40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70"/>
      <c r="B198" s="40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70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70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70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70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70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70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70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70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40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40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40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40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40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40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40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40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40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40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40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40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40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40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40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40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40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40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40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40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40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40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40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40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40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40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40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40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40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40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40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40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40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40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40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40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40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40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40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40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40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40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40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40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40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40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40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40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40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40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40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40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40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40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40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40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40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40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40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40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40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40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40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40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40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40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40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40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40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40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40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40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40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40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40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40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40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40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40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40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40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40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40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40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40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40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40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40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40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40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40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40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40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40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40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40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40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40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40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40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40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40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40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40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40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40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40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40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40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40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40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40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40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40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40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40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40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40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40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40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40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40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40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40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40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40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40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40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40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40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40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40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40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40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40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40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40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40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40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40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40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40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40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40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40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40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40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40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40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40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40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40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40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40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40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40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40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40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40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40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40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40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40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40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40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40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40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40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40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40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40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40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40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40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40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40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40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40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40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40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40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40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40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40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40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40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40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40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40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40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40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40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40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40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40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40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40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40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40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40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40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40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40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40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40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40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40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40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40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40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40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40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40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40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40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40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40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40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40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40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40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40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40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40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40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40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40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40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40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40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40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40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40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40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40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40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40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40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40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40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40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40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40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40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40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40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40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40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40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40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40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40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40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40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40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40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40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40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40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40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40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40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40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40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40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40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40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40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40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40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40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40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40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40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40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40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40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40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40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40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40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40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40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40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40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40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40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40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40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40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40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40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40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40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40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40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40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40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40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40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40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40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40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40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40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40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40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40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40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40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40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40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40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40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40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40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40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40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40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40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40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40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40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40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40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40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40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40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40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40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40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40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40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40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40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40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40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40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40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40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40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40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40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40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40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40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40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40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40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40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40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40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40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40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40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40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40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40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40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40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40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40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40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40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40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40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40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40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40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40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40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40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40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40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40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40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40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40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40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40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40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40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40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40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40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40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40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40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40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40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40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40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40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40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40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40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40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40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40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40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40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40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40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40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40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40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40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40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40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40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40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40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40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40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40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40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40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40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40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40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40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40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40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40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40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40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40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40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40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40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40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40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40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40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40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40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40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40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40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40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40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40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40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40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40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40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40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40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40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40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40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40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40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40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40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40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40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40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40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40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40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40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40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40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40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40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40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40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40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40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40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40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40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40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40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40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40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40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40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40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40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40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40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40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40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40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40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40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40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40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40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40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40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40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40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40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40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40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40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40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40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40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40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40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40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40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40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40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40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40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40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40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40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40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40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40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40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40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40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40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40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40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40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40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40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40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40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40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40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40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40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40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40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40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40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40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40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40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40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40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40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40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40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40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40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40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40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40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40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40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40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40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40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58">
    <mergeCell ref="J188:J190"/>
    <mergeCell ref="J195:J196"/>
    <mergeCell ref="J197:J198"/>
    <mergeCell ref="J173:J174"/>
    <mergeCell ref="J175:J177"/>
    <mergeCell ref="J178:J179"/>
    <mergeCell ref="J180:J182"/>
    <mergeCell ref="J183:J184"/>
    <mergeCell ref="J185:J187"/>
    <mergeCell ref="J168:J169"/>
    <mergeCell ref="J126:J127"/>
    <mergeCell ref="J128:J129"/>
    <mergeCell ref="J130:J132"/>
    <mergeCell ref="J134:J137"/>
    <mergeCell ref="J138:J139"/>
    <mergeCell ref="J140:J141"/>
    <mergeCell ref="J142:J143"/>
    <mergeCell ref="J146:J154"/>
    <mergeCell ref="J155:J157"/>
    <mergeCell ref="J162:J164"/>
    <mergeCell ref="J166:J167"/>
    <mergeCell ref="J119:J123"/>
    <mergeCell ref="J80:J82"/>
    <mergeCell ref="J83:J84"/>
    <mergeCell ref="J87:J88"/>
    <mergeCell ref="J91:J92"/>
    <mergeCell ref="J93:J95"/>
    <mergeCell ref="J96:J97"/>
    <mergeCell ref="J98:J100"/>
    <mergeCell ref="J103:J107"/>
    <mergeCell ref="J110:J112"/>
    <mergeCell ref="J114:J115"/>
    <mergeCell ref="J116:J118"/>
    <mergeCell ref="J77:J79"/>
    <mergeCell ref="J39:J40"/>
    <mergeCell ref="J54:J55"/>
    <mergeCell ref="J58:J59"/>
    <mergeCell ref="J41:J43"/>
    <mergeCell ref="J44:J46"/>
    <mergeCell ref="J47:J49"/>
    <mergeCell ref="J50:J52"/>
    <mergeCell ref="J60:J61"/>
    <mergeCell ref="J64:J68"/>
    <mergeCell ref="J69:J70"/>
    <mergeCell ref="J71:J72"/>
    <mergeCell ref="J73:J76"/>
    <mergeCell ref="A1:J1"/>
    <mergeCell ref="A2:E2"/>
    <mergeCell ref="F2:J2"/>
    <mergeCell ref="A3:E3"/>
    <mergeCell ref="F3:J3"/>
    <mergeCell ref="J37:J38"/>
    <mergeCell ref="J14:J17"/>
    <mergeCell ref="J18:J22"/>
    <mergeCell ref="J23:J24"/>
    <mergeCell ref="J29:J31"/>
    <mergeCell ref="J33:J34"/>
    <mergeCell ref="J35:J36"/>
  </mergeCells>
  <phoneticPr fontId="30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6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6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6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6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6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600-000005000000}">
          <x14:formula1>
            <xm:f>'Varient Value'!$D$2:$D$8517</xm:f>
          </x14:formula1>
          <xm:sqref>E5:E9940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766"/>
  <sheetViews>
    <sheetView workbookViewId="0">
      <selection sqref="A1:XFD1048576"/>
    </sheetView>
  </sheetViews>
  <sheetFormatPr defaultRowHeight="15"/>
  <cols>
    <col min="1" max="1" width="31.85546875" style="41" customWidth="1"/>
    <col min="2" max="2" width="17.42578125" style="35" bestFit="1" customWidth="1"/>
    <col min="3" max="3" width="12" style="35" bestFit="1" customWidth="1"/>
    <col min="4" max="4" width="8.570312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9462</v>
      </c>
      <c r="G3" s="527"/>
      <c r="H3" s="527"/>
      <c r="I3" s="527"/>
      <c r="J3" s="527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104" t="s">
        <v>9463</v>
      </c>
      <c r="B5" s="16" t="s">
        <v>213</v>
      </c>
      <c r="C5" s="16" t="s">
        <v>64</v>
      </c>
      <c r="D5" s="16"/>
      <c r="E5" s="16"/>
      <c r="F5" s="44"/>
      <c r="G5" s="44"/>
      <c r="H5" s="23">
        <v>550</v>
      </c>
      <c r="I5" s="44"/>
      <c r="J5" s="106" t="s">
        <v>9470</v>
      </c>
    </row>
    <row r="6" spans="1:10" ht="23.25" customHeight="1">
      <c r="A6" s="104" t="s">
        <v>9464</v>
      </c>
      <c r="B6" s="16" t="s">
        <v>213</v>
      </c>
      <c r="C6" s="16" t="s">
        <v>94</v>
      </c>
      <c r="D6" s="16"/>
      <c r="E6" s="16"/>
      <c r="F6" s="44"/>
      <c r="G6" s="44"/>
      <c r="H6" s="20">
        <v>750</v>
      </c>
      <c r="I6" s="44"/>
      <c r="J6" s="106" t="s">
        <v>9471</v>
      </c>
    </row>
    <row r="7" spans="1:10" ht="23.25" customHeight="1">
      <c r="A7" s="104" t="s">
        <v>9465</v>
      </c>
      <c r="B7" s="16" t="s">
        <v>213</v>
      </c>
      <c r="C7" s="16" t="s">
        <v>94</v>
      </c>
      <c r="D7" s="16"/>
      <c r="E7" s="16"/>
      <c r="F7" s="44"/>
      <c r="G7" s="44"/>
      <c r="H7" s="66">
        <v>825</v>
      </c>
      <c r="I7" s="44"/>
      <c r="J7" s="106" t="s">
        <v>9472</v>
      </c>
    </row>
    <row r="8" spans="1:10" ht="23.25" customHeight="1">
      <c r="A8" s="104" t="s">
        <v>9466</v>
      </c>
      <c r="B8" s="16" t="s">
        <v>213</v>
      </c>
      <c r="C8" s="16" t="s">
        <v>94</v>
      </c>
      <c r="D8" s="16"/>
      <c r="E8" s="16"/>
      <c r="F8" s="44"/>
      <c r="G8" s="44"/>
      <c r="H8" s="66">
        <v>1500</v>
      </c>
      <c r="I8" s="44"/>
      <c r="J8" s="106" t="s">
        <v>9473</v>
      </c>
    </row>
    <row r="9" spans="1:10" ht="23.25" customHeight="1">
      <c r="A9" s="40" t="s">
        <v>9467</v>
      </c>
      <c r="B9" s="16" t="s">
        <v>213</v>
      </c>
      <c r="C9" s="16" t="s">
        <v>94</v>
      </c>
      <c r="D9" s="16"/>
      <c r="E9" s="16"/>
      <c r="F9" s="44"/>
      <c r="G9" s="44"/>
      <c r="H9" s="76">
        <v>3000</v>
      </c>
      <c r="I9" s="44"/>
      <c r="J9" s="106" t="s">
        <v>9474</v>
      </c>
    </row>
    <row r="10" spans="1:10" ht="23.25" customHeight="1">
      <c r="A10" s="104" t="s">
        <v>9468</v>
      </c>
      <c r="B10" s="16" t="s">
        <v>213</v>
      </c>
      <c r="C10" s="16" t="s">
        <v>64</v>
      </c>
      <c r="D10" s="16"/>
      <c r="E10" s="16"/>
      <c r="F10" s="44"/>
      <c r="G10" s="44"/>
      <c r="H10" s="20">
        <v>150</v>
      </c>
      <c r="I10" s="16"/>
      <c r="J10" s="106" t="s">
        <v>9475</v>
      </c>
    </row>
    <row r="11" spans="1:10" ht="23.25" customHeight="1">
      <c r="A11" s="104" t="s">
        <v>9469</v>
      </c>
      <c r="B11" s="16" t="s">
        <v>213</v>
      </c>
      <c r="C11" s="16" t="s">
        <v>58</v>
      </c>
      <c r="D11" s="16"/>
      <c r="E11" s="16"/>
      <c r="F11" s="44"/>
      <c r="G11" s="44"/>
      <c r="H11" s="20">
        <v>225</v>
      </c>
      <c r="I11" s="16"/>
      <c r="J11" s="106" t="s">
        <v>9476</v>
      </c>
    </row>
    <row r="12" spans="1:10" ht="23.25" customHeight="1">
      <c r="A12" s="67"/>
      <c r="B12" s="16"/>
      <c r="C12" s="16"/>
      <c r="D12" s="16"/>
      <c r="E12" s="16"/>
      <c r="F12" s="44"/>
      <c r="G12" s="44"/>
      <c r="H12" s="20"/>
      <c r="I12" s="16"/>
      <c r="J12" s="105"/>
    </row>
    <row r="13" spans="1:10" ht="23.25" customHeight="1">
      <c r="A13" s="87"/>
      <c r="B13" s="16"/>
      <c r="C13" s="16"/>
      <c r="D13" s="16"/>
      <c r="E13" s="16"/>
      <c r="F13" s="44"/>
      <c r="G13" s="44"/>
      <c r="H13" s="20"/>
      <c r="I13" s="16"/>
      <c r="J13" s="86"/>
    </row>
    <row r="14" spans="1:10" ht="23.25" customHeight="1">
      <c r="A14" s="87"/>
      <c r="B14" s="16"/>
      <c r="C14" s="16"/>
      <c r="D14" s="16"/>
      <c r="E14" s="16"/>
      <c r="F14" s="44"/>
      <c r="G14" s="44"/>
      <c r="H14" s="57"/>
      <c r="I14" s="16"/>
      <c r="J14" s="70"/>
    </row>
    <row r="15" spans="1:10" ht="23.25" customHeight="1">
      <c r="A15" s="87"/>
      <c r="B15" s="16"/>
      <c r="C15" s="16"/>
      <c r="D15" s="16"/>
      <c r="E15" s="16"/>
      <c r="F15" s="44"/>
      <c r="G15" s="44"/>
      <c r="H15" s="57"/>
      <c r="I15" s="16"/>
      <c r="J15" s="70"/>
    </row>
    <row r="16" spans="1:10" ht="23.25" customHeight="1">
      <c r="A16" s="87"/>
      <c r="B16" s="16"/>
      <c r="C16" s="16"/>
      <c r="D16" s="16"/>
      <c r="E16" s="16"/>
      <c r="F16" s="44"/>
      <c r="G16" s="44"/>
      <c r="H16" s="57"/>
      <c r="I16" s="16"/>
      <c r="J16" s="70"/>
    </row>
    <row r="17" spans="1:10" ht="23.25" customHeight="1">
      <c r="A17" s="87"/>
      <c r="B17" s="16"/>
      <c r="C17" s="16"/>
      <c r="D17" s="16"/>
      <c r="E17" s="16"/>
      <c r="F17" s="44"/>
      <c r="G17" s="44"/>
      <c r="H17" s="57"/>
      <c r="I17" s="16"/>
      <c r="J17" s="70"/>
    </row>
    <row r="18" spans="1:10" ht="23.25" customHeight="1">
      <c r="A18" s="87"/>
      <c r="B18" s="16"/>
      <c r="C18" s="16"/>
      <c r="D18" s="16"/>
      <c r="E18" s="16"/>
      <c r="F18" s="44"/>
      <c r="G18" s="44"/>
      <c r="H18" s="57"/>
      <c r="I18" s="16"/>
      <c r="J18" s="70"/>
    </row>
    <row r="19" spans="1:10" ht="23.25" customHeight="1">
      <c r="A19" s="87"/>
      <c r="B19" s="16"/>
      <c r="C19" s="16"/>
      <c r="D19" s="16"/>
      <c r="E19" s="16"/>
      <c r="F19" s="44"/>
      <c r="G19" s="44"/>
      <c r="H19" s="57"/>
      <c r="I19" s="16"/>
      <c r="J19" s="70"/>
    </row>
    <row r="20" spans="1:10" ht="23.25" customHeight="1">
      <c r="A20" s="87"/>
      <c r="B20" s="16"/>
      <c r="C20" s="16"/>
      <c r="D20" s="16"/>
      <c r="E20" s="16"/>
      <c r="F20" s="44"/>
      <c r="G20" s="44"/>
      <c r="H20" s="57"/>
      <c r="I20" s="16"/>
      <c r="J20" s="70"/>
    </row>
    <row r="21" spans="1:10" ht="23.25" customHeight="1">
      <c r="A21" s="87"/>
      <c r="B21" s="16"/>
      <c r="C21" s="16"/>
      <c r="D21" s="16"/>
      <c r="E21" s="16"/>
      <c r="F21" s="44"/>
      <c r="G21" s="44"/>
      <c r="H21" s="57"/>
      <c r="I21" s="16"/>
      <c r="J21" s="70"/>
    </row>
    <row r="22" spans="1:10" ht="23.25" customHeight="1">
      <c r="A22" s="87"/>
      <c r="B22" s="16"/>
      <c r="C22" s="16"/>
      <c r="D22" s="16"/>
      <c r="E22" s="16"/>
      <c r="F22" s="44"/>
      <c r="G22" s="44"/>
      <c r="H22" s="57"/>
      <c r="I22" s="16"/>
      <c r="J22" s="70"/>
    </row>
    <row r="23" spans="1:10" ht="23.25" customHeight="1">
      <c r="A23" s="87"/>
      <c r="B23" s="16"/>
      <c r="C23" s="16"/>
      <c r="D23" s="16"/>
      <c r="E23" s="16"/>
      <c r="F23" s="44"/>
      <c r="G23" s="44"/>
      <c r="H23" s="18"/>
      <c r="I23" s="16"/>
      <c r="J23" s="70"/>
    </row>
    <row r="24" spans="1:10" ht="23.25" customHeight="1">
      <c r="A24" s="87"/>
      <c r="B24" s="16"/>
      <c r="C24" s="16"/>
      <c r="D24" s="16"/>
      <c r="E24" s="16"/>
      <c r="F24" s="44"/>
      <c r="G24" s="44"/>
      <c r="H24" s="18"/>
      <c r="I24" s="16"/>
      <c r="J24" s="70"/>
    </row>
    <row r="25" spans="1:10" ht="23.25" customHeight="1">
      <c r="A25" s="87"/>
      <c r="B25" s="16"/>
      <c r="C25" s="16"/>
      <c r="D25" s="16"/>
      <c r="E25" s="16"/>
      <c r="F25" s="44"/>
      <c r="G25" s="44"/>
      <c r="H25" s="23"/>
      <c r="I25" s="16"/>
      <c r="J25" s="17"/>
    </row>
    <row r="26" spans="1:10" ht="23.25" customHeight="1">
      <c r="A26" s="87"/>
      <c r="B26" s="16"/>
      <c r="C26" s="16"/>
      <c r="D26" s="16"/>
      <c r="E26" s="16"/>
      <c r="F26" s="44"/>
      <c r="G26" s="44"/>
      <c r="H26" s="57"/>
      <c r="I26" s="16"/>
      <c r="J26" s="17"/>
    </row>
    <row r="27" spans="1:10" ht="23.25" customHeight="1">
      <c r="A27" s="65"/>
      <c r="B27" s="16"/>
      <c r="C27" s="16"/>
      <c r="D27" s="16"/>
      <c r="E27" s="16"/>
      <c r="F27" s="44"/>
      <c r="G27" s="44"/>
      <c r="H27" s="49"/>
      <c r="I27" s="16"/>
      <c r="J27" s="60"/>
    </row>
    <row r="28" spans="1:10" ht="23.25" customHeight="1">
      <c r="A28" s="65"/>
      <c r="B28" s="16"/>
      <c r="C28" s="16"/>
      <c r="D28" s="16"/>
      <c r="E28" s="16"/>
      <c r="F28" s="44"/>
      <c r="G28" s="44"/>
      <c r="H28" s="49"/>
      <c r="I28" s="16"/>
      <c r="J28" s="60"/>
    </row>
    <row r="29" spans="1:10" ht="23.25" customHeight="1">
      <c r="A29" s="65"/>
      <c r="B29" s="16"/>
      <c r="C29" s="16"/>
      <c r="D29" s="16"/>
      <c r="E29" s="16"/>
      <c r="F29" s="44"/>
      <c r="G29" s="44"/>
      <c r="H29" s="60"/>
      <c r="I29" s="16"/>
      <c r="J29" s="100"/>
    </row>
    <row r="30" spans="1:10" ht="23.25" customHeight="1">
      <c r="A30" s="65"/>
      <c r="B30" s="16"/>
      <c r="C30" s="16"/>
      <c r="D30" s="16"/>
      <c r="E30" s="16"/>
      <c r="F30" s="44"/>
      <c r="G30" s="44"/>
      <c r="H30" s="60"/>
      <c r="I30" s="16"/>
      <c r="J30" s="100"/>
    </row>
    <row r="31" spans="1:10" ht="23.25" customHeight="1">
      <c r="A31" s="65"/>
      <c r="B31" s="16"/>
      <c r="C31" s="16"/>
      <c r="D31" s="16"/>
      <c r="E31" s="16"/>
      <c r="F31" s="44"/>
      <c r="G31" s="44"/>
      <c r="H31" s="60"/>
      <c r="I31" s="16"/>
      <c r="J31" s="100"/>
    </row>
    <row r="32" spans="1:10" ht="23.25" customHeight="1">
      <c r="A32" s="65"/>
      <c r="B32" s="16"/>
      <c r="C32" s="16"/>
      <c r="D32" s="16"/>
      <c r="E32" s="16"/>
      <c r="F32" s="44"/>
      <c r="G32" s="44"/>
      <c r="H32" s="49"/>
      <c r="I32" s="16"/>
      <c r="J32" s="60"/>
    </row>
    <row r="33" spans="1:10" ht="23.25" customHeight="1">
      <c r="A33" s="65"/>
      <c r="B33" s="16"/>
      <c r="C33" s="16"/>
      <c r="D33" s="16"/>
      <c r="E33" s="16"/>
      <c r="F33" s="44"/>
      <c r="G33" s="44"/>
      <c r="H33" s="60"/>
      <c r="I33" s="16"/>
      <c r="J33" s="100"/>
    </row>
    <row r="34" spans="1:10" ht="23.25" customHeight="1">
      <c r="A34" s="65"/>
      <c r="B34" s="16"/>
      <c r="C34" s="16"/>
      <c r="D34" s="16"/>
      <c r="E34" s="16"/>
      <c r="F34" s="44"/>
      <c r="G34" s="44"/>
      <c r="H34" s="60"/>
      <c r="I34" s="16"/>
      <c r="J34" s="100"/>
    </row>
    <row r="35" spans="1:10" ht="23.25" customHeight="1">
      <c r="A35" s="65"/>
      <c r="B35" s="16"/>
      <c r="C35" s="16"/>
      <c r="D35" s="16"/>
      <c r="E35" s="16"/>
      <c r="F35" s="44"/>
      <c r="G35" s="44"/>
      <c r="H35" s="60"/>
      <c r="I35" s="16"/>
      <c r="J35" s="100"/>
    </row>
    <row r="36" spans="1:10" ht="23.25" customHeight="1">
      <c r="A36" s="65"/>
      <c r="B36" s="16"/>
      <c r="C36" s="16"/>
      <c r="D36" s="16"/>
      <c r="E36" s="16"/>
      <c r="F36" s="44"/>
      <c r="G36" s="44"/>
      <c r="H36" s="60"/>
      <c r="I36" s="16"/>
      <c r="J36" s="100"/>
    </row>
    <row r="37" spans="1:10" ht="23.25" customHeight="1">
      <c r="A37" s="87"/>
      <c r="B37" s="16"/>
      <c r="C37" s="16"/>
      <c r="D37" s="16"/>
      <c r="E37" s="16"/>
      <c r="F37" s="44"/>
      <c r="G37" s="44"/>
      <c r="H37" s="60"/>
      <c r="I37" s="16"/>
      <c r="J37" s="100"/>
    </row>
    <row r="38" spans="1:10" ht="23.25" customHeight="1">
      <c r="A38" s="87"/>
      <c r="B38" s="16"/>
      <c r="C38" s="16"/>
      <c r="D38" s="16"/>
      <c r="E38" s="16"/>
      <c r="F38" s="44"/>
      <c r="G38" s="44"/>
      <c r="H38" s="60"/>
      <c r="I38" s="16"/>
      <c r="J38" s="100"/>
    </row>
    <row r="39" spans="1:10" ht="23.25" customHeight="1">
      <c r="A39" s="87"/>
      <c r="B39" s="16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87"/>
      <c r="B40" s="16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87"/>
      <c r="B41" s="16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87"/>
      <c r="B42" s="16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87"/>
      <c r="B43" s="16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87"/>
      <c r="B44" s="16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87"/>
      <c r="B45" s="16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87"/>
      <c r="B46" s="16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87"/>
      <c r="B47" s="16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87"/>
      <c r="B48" s="16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87"/>
      <c r="B49" s="16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87"/>
      <c r="B50" s="16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87"/>
      <c r="B51" s="16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87"/>
      <c r="B52" s="16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87"/>
      <c r="B53" s="16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65"/>
      <c r="B54" s="16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65"/>
      <c r="B55" s="16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65"/>
      <c r="B56" s="16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65"/>
      <c r="B57" s="16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65"/>
      <c r="B58" s="16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65"/>
      <c r="B59" s="16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70"/>
      <c r="B60" s="16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70"/>
      <c r="B61" s="16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70"/>
      <c r="B62" s="16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70"/>
      <c r="B63" s="16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70"/>
      <c r="B64" s="16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70"/>
      <c r="B65" s="16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70"/>
      <c r="B66" s="16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70"/>
      <c r="B67" s="16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70"/>
      <c r="B68" s="16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65"/>
      <c r="B69" s="16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65"/>
      <c r="B70" s="16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65"/>
      <c r="B71" s="16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65"/>
      <c r="B72" s="16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65"/>
      <c r="B73" s="16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65"/>
      <c r="B74" s="16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65"/>
      <c r="B75" s="16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65"/>
      <c r="B76" s="16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65"/>
      <c r="B77" s="16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68"/>
      <c r="B78" s="16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68"/>
      <c r="B79" s="16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68"/>
      <c r="B80" s="16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68"/>
      <c r="B81" s="16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68"/>
      <c r="B82" s="16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68"/>
      <c r="B83" s="16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68"/>
      <c r="B84" s="16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65"/>
      <c r="B85" s="16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65"/>
      <c r="B86" s="16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65"/>
      <c r="B87" s="16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65"/>
      <c r="B88" s="16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65"/>
      <c r="B89" s="16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65"/>
      <c r="B90" s="16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65"/>
      <c r="B91" s="16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65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65"/>
      <c r="B93" s="16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65"/>
      <c r="B94" s="16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65"/>
      <c r="B95" s="16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68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68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2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2"/>
      <c r="B99" s="16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2"/>
      <c r="B100" s="16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70"/>
      <c r="B101" s="16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16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16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70"/>
      <c r="B104" s="16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70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70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70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70"/>
      <c r="B108" s="16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70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70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70"/>
      <c r="B113" s="16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70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70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70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70"/>
      <c r="B118" s="16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70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70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70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70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70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70"/>
      <c r="B124" s="16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16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70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70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70"/>
      <c r="B129" s="16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70"/>
      <c r="B130" s="16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70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70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70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70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70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70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70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70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70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70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70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70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70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70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70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70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70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70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70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70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70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70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70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70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70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70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70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70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70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70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70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70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16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70"/>
      <c r="B174" s="16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70"/>
      <c r="B175" s="16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70"/>
      <c r="B176" s="16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70"/>
      <c r="B177" s="16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70"/>
      <c r="B178" s="16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70"/>
      <c r="B179" s="16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70"/>
      <c r="B180" s="16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70"/>
      <c r="B181" s="16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70"/>
      <c r="B182" s="16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70"/>
      <c r="B183" s="16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70"/>
      <c r="B184" s="16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70"/>
      <c r="B185" s="16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70"/>
      <c r="B186" s="16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70"/>
      <c r="B187" s="16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70"/>
      <c r="B188" s="16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70"/>
      <c r="B189" s="16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70"/>
      <c r="B190" s="16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70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16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70"/>
      <c r="B196" s="16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70"/>
      <c r="B197" s="16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70"/>
      <c r="B198" s="16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70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70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70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70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70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70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70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70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70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70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70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70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40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40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40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40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40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40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40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40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40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40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40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40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40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40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40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40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40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40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40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40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40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40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40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40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40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40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40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40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40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40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40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40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40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40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40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40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40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40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40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40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40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40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40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40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40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40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40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40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40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40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40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40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40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40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40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40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40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40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40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40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40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40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40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40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40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40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40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40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40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40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40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40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40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40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40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40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40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40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40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40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40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40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40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40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40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40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40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40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40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40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40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40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40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40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40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40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40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40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40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40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40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40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40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40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40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40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40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40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40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40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40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40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40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40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40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40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40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40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40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40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40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40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40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40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40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40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40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40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40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40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40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40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40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40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40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40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40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40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40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40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40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40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40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40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40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40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40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40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40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40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40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40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40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40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40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40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40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40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40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40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40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40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40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40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40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40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40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40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40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40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40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40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40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40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40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40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40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40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40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40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40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40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40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40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40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40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40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40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40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40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40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40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40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40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40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40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40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40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40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40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40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40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40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40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40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40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40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40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40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40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40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40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40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40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40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40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40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40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40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40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40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40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40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40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40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40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40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40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40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40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40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40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40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40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40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40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40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40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40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40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40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40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40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40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40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40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40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40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40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40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40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40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40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40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40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40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40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40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40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40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40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40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40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40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40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40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40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40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40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40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40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40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40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40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40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40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40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40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40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40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40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40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40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40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40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40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40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40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40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40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40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40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40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40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40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40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40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40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40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40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40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40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40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40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40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40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40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40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40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40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40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40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40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40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40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40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40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40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40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40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40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40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40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40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40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40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40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40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40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40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40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40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40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40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40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40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40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40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40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40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40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40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40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40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40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40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40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40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40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40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40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40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40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40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40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40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40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40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40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40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40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40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40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40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40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40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40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40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40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40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40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40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40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40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40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40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40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40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40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40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40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40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40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40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40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40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40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40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40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40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40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40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40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40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40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40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40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40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40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40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40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40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40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40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40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40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40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40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40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40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40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40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40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40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40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40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40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40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40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40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40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40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40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40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40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40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40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40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40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40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40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40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40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40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40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40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40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40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40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40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40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40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40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40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40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40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40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40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40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40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40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40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40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40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40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40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40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40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40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40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40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40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40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40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40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40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40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40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40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40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40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40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40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40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40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40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40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40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40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40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40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40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40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40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40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40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40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40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40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40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40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40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40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40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40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40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40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40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40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40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40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40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40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40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40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40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40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40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40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40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40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40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40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40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40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40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40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40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40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40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40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40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40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40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40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40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40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40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40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40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40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40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40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40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40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40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40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40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40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40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40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40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40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40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40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40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40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40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40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40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40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40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40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14">
    <mergeCell ref="A1:J1"/>
    <mergeCell ref="A2:E2"/>
    <mergeCell ref="F2:J2"/>
    <mergeCell ref="A3:E3"/>
    <mergeCell ref="F3:J3"/>
    <mergeCell ref="J185:J187"/>
    <mergeCell ref="J188:J190"/>
    <mergeCell ref="J195:J196"/>
    <mergeCell ref="J197:J198"/>
    <mergeCell ref="J173:J174"/>
    <mergeCell ref="J175:J177"/>
    <mergeCell ref="J178:J179"/>
    <mergeCell ref="J180:J182"/>
    <mergeCell ref="J183:J18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700-000000000000}">
          <x14:formula1>
            <xm:f>'Varient Value'!$D$2:$D$8517</xm:f>
          </x14:formula1>
          <xm:sqref>E5:E9940</xm:sqref>
        </x14:dataValidation>
        <x14:dataValidation type="list" allowBlank="1" showInputMessage="1" showErrorMessage="1" xr:uid="{00000000-0002-0000-07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7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7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7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7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766"/>
  <sheetViews>
    <sheetView workbookViewId="0">
      <selection activeCell="A10" sqref="A10"/>
    </sheetView>
  </sheetViews>
  <sheetFormatPr defaultRowHeight="15"/>
  <cols>
    <col min="1" max="1" width="72.140625" style="41" bestFit="1" customWidth="1"/>
    <col min="2" max="2" width="17.42578125" style="41" bestFit="1" customWidth="1"/>
    <col min="3" max="3" width="12" style="35" bestFit="1" customWidth="1"/>
    <col min="4" max="4" width="4.570312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9507</v>
      </c>
      <c r="G3" s="527"/>
      <c r="H3" s="527"/>
      <c r="I3" s="527"/>
      <c r="J3" s="527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40" t="s">
        <v>9499</v>
      </c>
      <c r="B5" s="40" t="s">
        <v>235</v>
      </c>
      <c r="C5" s="16" t="s">
        <v>163</v>
      </c>
      <c r="D5" s="16"/>
      <c r="E5" s="16"/>
      <c r="F5" s="44"/>
      <c r="G5" s="44"/>
      <c r="H5" s="23">
        <v>60</v>
      </c>
      <c r="I5" s="44"/>
      <c r="J5" s="60"/>
    </row>
    <row r="6" spans="1:10" ht="23.25" customHeight="1">
      <c r="A6" s="67" t="s">
        <v>9500</v>
      </c>
      <c r="B6" s="40" t="s">
        <v>235</v>
      </c>
      <c r="C6" s="16" t="s">
        <v>163</v>
      </c>
      <c r="D6" s="16"/>
      <c r="E6" s="16"/>
      <c r="F6" s="44"/>
      <c r="G6" s="44"/>
      <c r="H6" s="20">
        <v>130</v>
      </c>
      <c r="I6" s="44"/>
      <c r="J6" s="60"/>
    </row>
    <row r="7" spans="1:10" ht="23.25" customHeight="1">
      <c r="A7" s="67" t="s">
        <v>9501</v>
      </c>
      <c r="B7" s="40" t="s">
        <v>235</v>
      </c>
      <c r="C7" s="16" t="s">
        <v>163</v>
      </c>
      <c r="D7" s="16"/>
      <c r="E7" s="16"/>
      <c r="F7" s="44"/>
      <c r="G7" s="44"/>
      <c r="H7" s="66">
        <v>50</v>
      </c>
      <c r="I7" s="44"/>
      <c r="J7" s="60"/>
    </row>
    <row r="8" spans="1:10" ht="23.25" customHeight="1">
      <c r="A8" s="67" t="s">
        <v>9502</v>
      </c>
      <c r="B8" s="40" t="s">
        <v>235</v>
      </c>
      <c r="C8" s="16" t="s">
        <v>163</v>
      </c>
      <c r="D8" s="16"/>
      <c r="E8" s="16"/>
      <c r="F8" s="44"/>
      <c r="G8" s="44"/>
      <c r="H8" s="66">
        <v>10</v>
      </c>
      <c r="I8" s="44"/>
      <c r="J8" s="60"/>
    </row>
    <row r="9" spans="1:10" ht="17.25" customHeight="1">
      <c r="A9" s="67" t="s">
        <v>9503</v>
      </c>
      <c r="B9" s="40" t="s">
        <v>235</v>
      </c>
      <c r="C9" s="16" t="s">
        <v>163</v>
      </c>
      <c r="D9" s="16"/>
      <c r="E9" s="16"/>
      <c r="F9" s="44"/>
      <c r="G9" s="44"/>
      <c r="H9" s="76">
        <v>50</v>
      </c>
      <c r="I9" s="44"/>
      <c r="J9" s="86"/>
    </row>
    <row r="10" spans="1:10" ht="21.75" customHeight="1">
      <c r="A10" s="67" t="s">
        <v>9504</v>
      </c>
      <c r="B10" s="40" t="s">
        <v>235</v>
      </c>
      <c r="C10" s="16" t="s">
        <v>163</v>
      </c>
      <c r="D10" s="16"/>
      <c r="E10" s="16"/>
      <c r="F10" s="44"/>
      <c r="G10" s="44"/>
      <c r="H10" s="20">
        <v>10</v>
      </c>
      <c r="I10" s="16"/>
      <c r="J10" s="86"/>
    </row>
    <row r="11" spans="1:10" ht="22.5" customHeight="1">
      <c r="A11" s="40"/>
      <c r="B11" s="40"/>
      <c r="C11" s="16"/>
      <c r="D11" s="16"/>
      <c r="E11" s="16"/>
      <c r="F11" s="44"/>
      <c r="G11" s="44"/>
      <c r="H11" s="20"/>
      <c r="I11" s="16"/>
      <c r="J11" s="86"/>
    </row>
    <row r="12" spans="1:10" ht="15.75">
      <c r="A12" s="40"/>
      <c r="B12" s="40"/>
      <c r="C12" s="16"/>
      <c r="D12" s="16"/>
      <c r="E12" s="16"/>
      <c r="F12" s="44"/>
      <c r="G12" s="44"/>
      <c r="H12" s="20"/>
      <c r="I12" s="16"/>
      <c r="J12" s="86"/>
    </row>
    <row r="13" spans="1:10" ht="23.25" customHeight="1">
      <c r="A13" s="112"/>
      <c r="B13" s="40"/>
      <c r="C13" s="16"/>
      <c r="D13" s="16"/>
      <c r="E13" s="16"/>
      <c r="F13" s="44"/>
      <c r="G13" s="44"/>
      <c r="H13" s="20"/>
      <c r="I13" s="16"/>
      <c r="J13" s="86"/>
    </row>
    <row r="14" spans="1:10" ht="23.25" customHeight="1">
      <c r="A14" s="113"/>
      <c r="B14" s="40"/>
      <c r="C14" s="16"/>
      <c r="D14" s="16"/>
      <c r="E14" s="16"/>
      <c r="F14" s="44"/>
      <c r="G14" s="44"/>
      <c r="H14" s="57"/>
      <c r="I14" s="16"/>
      <c r="J14" s="70"/>
    </row>
    <row r="15" spans="1:10" ht="23.25" customHeight="1">
      <c r="A15" s="113"/>
      <c r="B15" s="40"/>
      <c r="C15" s="16"/>
      <c r="D15" s="16"/>
      <c r="E15" s="16"/>
      <c r="F15" s="44"/>
      <c r="G15" s="44"/>
      <c r="H15" s="57"/>
      <c r="I15" s="16"/>
      <c r="J15" s="70"/>
    </row>
    <row r="16" spans="1:10" ht="23.25" customHeight="1">
      <c r="A16" s="112"/>
      <c r="B16" s="40"/>
      <c r="C16" s="16"/>
      <c r="D16" s="16"/>
      <c r="E16" s="16"/>
      <c r="F16" s="44"/>
      <c r="G16" s="44"/>
      <c r="H16" s="57"/>
      <c r="I16" s="16"/>
      <c r="J16" s="70"/>
    </row>
    <row r="17" spans="1:10" ht="23.25" customHeight="1">
      <c r="A17" s="87"/>
      <c r="B17" s="40"/>
      <c r="C17" s="16"/>
      <c r="D17" s="16"/>
      <c r="E17" s="16"/>
      <c r="F17" s="44"/>
      <c r="G17" s="44"/>
      <c r="H17" s="57"/>
      <c r="I17" s="16"/>
      <c r="J17" s="70"/>
    </row>
    <row r="18" spans="1:10" ht="23.25" customHeight="1">
      <c r="A18" s="87"/>
      <c r="B18" s="40"/>
      <c r="C18" s="16"/>
      <c r="D18" s="16"/>
      <c r="E18" s="16"/>
      <c r="F18" s="44"/>
      <c r="G18" s="44"/>
      <c r="H18" s="57"/>
      <c r="I18" s="16"/>
      <c r="J18" s="70"/>
    </row>
    <row r="19" spans="1:10" ht="23.25" customHeight="1">
      <c r="A19" s="87"/>
      <c r="B19" s="40"/>
      <c r="C19" s="16"/>
      <c r="D19" s="16"/>
      <c r="E19" s="16"/>
      <c r="F19" s="44"/>
      <c r="G19" s="44"/>
      <c r="H19" s="57"/>
      <c r="I19" s="16"/>
      <c r="J19" s="70"/>
    </row>
    <row r="20" spans="1:10" ht="23.25" customHeight="1">
      <c r="A20" s="87"/>
      <c r="B20" s="40"/>
      <c r="C20" s="16"/>
      <c r="D20" s="16"/>
      <c r="E20" s="16"/>
      <c r="F20" s="44"/>
      <c r="G20" s="44"/>
      <c r="H20" s="57"/>
      <c r="I20" s="16"/>
      <c r="J20" s="70"/>
    </row>
    <row r="21" spans="1:10" ht="23.25" customHeight="1">
      <c r="A21" s="87"/>
      <c r="B21" s="40"/>
      <c r="C21" s="16"/>
      <c r="D21" s="16"/>
      <c r="E21" s="16"/>
      <c r="F21" s="44"/>
      <c r="G21" s="44"/>
      <c r="H21" s="57"/>
      <c r="I21" s="16"/>
      <c r="J21" s="70"/>
    </row>
    <row r="22" spans="1:10" ht="23.25" customHeight="1">
      <c r="A22" s="87"/>
      <c r="B22" s="40"/>
      <c r="C22" s="16"/>
      <c r="D22" s="16"/>
      <c r="E22" s="16"/>
      <c r="F22" s="44"/>
      <c r="G22" s="44"/>
      <c r="H22" s="57"/>
      <c r="I22" s="16"/>
      <c r="J22" s="70"/>
    </row>
    <row r="23" spans="1:10" ht="23.25" customHeight="1">
      <c r="A23" s="87"/>
      <c r="B23" s="40"/>
      <c r="C23" s="16"/>
      <c r="D23" s="16"/>
      <c r="E23" s="16"/>
      <c r="F23" s="44"/>
      <c r="G23" s="44"/>
      <c r="H23" s="18"/>
      <c r="I23" s="16"/>
      <c r="J23" s="70"/>
    </row>
    <row r="24" spans="1:10" ht="23.25" customHeight="1">
      <c r="A24" s="87"/>
      <c r="B24" s="40"/>
      <c r="C24" s="16"/>
      <c r="D24" s="16"/>
      <c r="E24" s="16"/>
      <c r="F24" s="44"/>
      <c r="G24" s="44"/>
      <c r="H24" s="18"/>
      <c r="I24" s="16"/>
      <c r="J24" s="70"/>
    </row>
    <row r="25" spans="1:10" ht="23.25" customHeight="1">
      <c r="A25" s="87"/>
      <c r="B25" s="40"/>
      <c r="C25" s="16"/>
      <c r="D25" s="16"/>
      <c r="E25" s="16"/>
      <c r="F25" s="44"/>
      <c r="G25" s="44"/>
      <c r="H25" s="23"/>
      <c r="I25" s="16"/>
      <c r="J25" s="17"/>
    </row>
    <row r="26" spans="1:10" ht="23.25" customHeight="1">
      <c r="A26" s="87"/>
      <c r="B26" s="40"/>
      <c r="C26" s="16"/>
      <c r="D26" s="16"/>
      <c r="E26" s="16"/>
      <c r="F26" s="44"/>
      <c r="G26" s="44"/>
      <c r="H26" s="57"/>
      <c r="I26" s="16"/>
      <c r="J26" s="17"/>
    </row>
    <row r="27" spans="1:10" ht="23.25" customHeight="1">
      <c r="A27" s="65"/>
      <c r="B27" s="40"/>
      <c r="C27" s="16"/>
      <c r="D27" s="16"/>
      <c r="E27" s="16"/>
      <c r="F27" s="44"/>
      <c r="G27" s="44"/>
      <c r="H27" s="49"/>
      <c r="I27" s="16"/>
      <c r="J27" s="60"/>
    </row>
    <row r="28" spans="1:10" ht="23.25" customHeight="1">
      <c r="A28" s="65"/>
      <c r="B28" s="40"/>
      <c r="C28" s="16"/>
      <c r="D28" s="16"/>
      <c r="E28" s="16"/>
      <c r="F28" s="44"/>
      <c r="G28" s="44"/>
      <c r="H28" s="49"/>
      <c r="I28" s="16"/>
      <c r="J28" s="60"/>
    </row>
    <row r="29" spans="1:10" ht="23.25" customHeight="1">
      <c r="A29" s="65"/>
      <c r="B29" s="40"/>
      <c r="C29" s="16"/>
      <c r="D29" s="16"/>
      <c r="E29" s="16"/>
      <c r="F29" s="44"/>
      <c r="G29" s="44"/>
      <c r="H29" s="60"/>
      <c r="I29" s="16"/>
      <c r="J29" s="100"/>
    </row>
    <row r="30" spans="1:10" ht="23.25" customHeight="1">
      <c r="A30" s="65"/>
      <c r="B30" s="40"/>
      <c r="C30" s="16"/>
      <c r="D30" s="16"/>
      <c r="E30" s="16"/>
      <c r="F30" s="44"/>
      <c r="G30" s="44"/>
      <c r="H30" s="60"/>
      <c r="I30" s="16"/>
      <c r="J30" s="100"/>
    </row>
    <row r="31" spans="1:10" ht="23.25" customHeight="1">
      <c r="A31" s="65"/>
      <c r="B31" s="40"/>
      <c r="C31" s="16"/>
      <c r="D31" s="16"/>
      <c r="E31" s="16"/>
      <c r="F31" s="44"/>
      <c r="G31" s="44"/>
      <c r="H31" s="60"/>
      <c r="I31" s="16"/>
      <c r="J31" s="100"/>
    </row>
    <row r="32" spans="1:10" ht="23.25" customHeight="1">
      <c r="A32" s="65"/>
      <c r="B32" s="40"/>
      <c r="C32" s="16"/>
      <c r="D32" s="16"/>
      <c r="E32" s="16"/>
      <c r="F32" s="44"/>
      <c r="G32" s="44"/>
      <c r="H32" s="49"/>
      <c r="I32" s="16"/>
      <c r="J32" s="60"/>
    </row>
    <row r="33" spans="1:10" ht="23.25" customHeight="1">
      <c r="A33" s="65"/>
      <c r="B33" s="40"/>
      <c r="C33" s="16"/>
      <c r="D33" s="16"/>
      <c r="E33" s="16"/>
      <c r="F33" s="44"/>
      <c r="G33" s="44"/>
      <c r="H33" s="60"/>
      <c r="I33" s="16"/>
      <c r="J33" s="100"/>
    </row>
    <row r="34" spans="1:10" ht="23.25" customHeight="1">
      <c r="A34" s="65"/>
      <c r="B34" s="40"/>
      <c r="C34" s="16"/>
      <c r="D34" s="16"/>
      <c r="E34" s="16"/>
      <c r="F34" s="44"/>
      <c r="G34" s="44"/>
      <c r="H34" s="60"/>
      <c r="I34" s="16"/>
      <c r="J34" s="100"/>
    </row>
    <row r="35" spans="1:10" ht="23.25" customHeight="1">
      <c r="A35" s="65"/>
      <c r="B35" s="40"/>
      <c r="C35" s="16"/>
      <c r="D35" s="16"/>
      <c r="E35" s="16"/>
      <c r="F35" s="44"/>
      <c r="G35" s="44"/>
      <c r="H35" s="60"/>
      <c r="I35" s="16"/>
      <c r="J35" s="100"/>
    </row>
    <row r="36" spans="1:10" ht="23.25" customHeight="1">
      <c r="A36" s="65"/>
      <c r="B36" s="40"/>
      <c r="C36" s="16"/>
      <c r="D36" s="16"/>
      <c r="E36" s="16"/>
      <c r="F36" s="44"/>
      <c r="G36" s="44"/>
      <c r="H36" s="60"/>
      <c r="I36" s="16"/>
      <c r="J36" s="100"/>
    </row>
    <row r="37" spans="1:10" ht="23.25" customHeight="1">
      <c r="A37" s="87"/>
      <c r="B37" s="40"/>
      <c r="C37" s="16"/>
      <c r="D37" s="16"/>
      <c r="E37" s="16"/>
      <c r="F37" s="44"/>
      <c r="G37" s="44"/>
      <c r="H37" s="60"/>
      <c r="I37" s="16"/>
      <c r="J37" s="100"/>
    </row>
    <row r="38" spans="1:10" ht="23.25" customHeight="1">
      <c r="A38" s="87"/>
      <c r="B38" s="40"/>
      <c r="C38" s="16"/>
      <c r="D38" s="16"/>
      <c r="E38" s="16"/>
      <c r="F38" s="44"/>
      <c r="G38" s="44"/>
      <c r="H38" s="60"/>
      <c r="I38" s="16"/>
      <c r="J38" s="100"/>
    </row>
    <row r="39" spans="1:10" ht="23.25" customHeight="1">
      <c r="A39" s="87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87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87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87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87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87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87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87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87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87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87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87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87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87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87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65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65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65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65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65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65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70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70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70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70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70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70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70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70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70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65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65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65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65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65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65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65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65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65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68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68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68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68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68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68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68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65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65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65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65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65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65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65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65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65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65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68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68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2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2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2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70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70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70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70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70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70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70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70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70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70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70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70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70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70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70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70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70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70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70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70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70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70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70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70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70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70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70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70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70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70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70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70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70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70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70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70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70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70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70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70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70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70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70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70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70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70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70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70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70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70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70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70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70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70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70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2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40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70"/>
      <c r="B174" s="40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70"/>
      <c r="B175" s="40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70"/>
      <c r="B176" s="40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70"/>
      <c r="B177" s="40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70"/>
      <c r="B178" s="40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70"/>
      <c r="B179" s="40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70"/>
      <c r="B180" s="40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70"/>
      <c r="B181" s="40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70"/>
      <c r="B182" s="40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70"/>
      <c r="B183" s="40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70"/>
      <c r="B184" s="40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70"/>
      <c r="B185" s="40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70"/>
      <c r="B186" s="40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70"/>
      <c r="B187" s="40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70"/>
      <c r="B188" s="40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70"/>
      <c r="B189" s="40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70"/>
      <c r="B190" s="40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70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70"/>
      <c r="B196" s="40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70"/>
      <c r="B197" s="40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70"/>
      <c r="B198" s="40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70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70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70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70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70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70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70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70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40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40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40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40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40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40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40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40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40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40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40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40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40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40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40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40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40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40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40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40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40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40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40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40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40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40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40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40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40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40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40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40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40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40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40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40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40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40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40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40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40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40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40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40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40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40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40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40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40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40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40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40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40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40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40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40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40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40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40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40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40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40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40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40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40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40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40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40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40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40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40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40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40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40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40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40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40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40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40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40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40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40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40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40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40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40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40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40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40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40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40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40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40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40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40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40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40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40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40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40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40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40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40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40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40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40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40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40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40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40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40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40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40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40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40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40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40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40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40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40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40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40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40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40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40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40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40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40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40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40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40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40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40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40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40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40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40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40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40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40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40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40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40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40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40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40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40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40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40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40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40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40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40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40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40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40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40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40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40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40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40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40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40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40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40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40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40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40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40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40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40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40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40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40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40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40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40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40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40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40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40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40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40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40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40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40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40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40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40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40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40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40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40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40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40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40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40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40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40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40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40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40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40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40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40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40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40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40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40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40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40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40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40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40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40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40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40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40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40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40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40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40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40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40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40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40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40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40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40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40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40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40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40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40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40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40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40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40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40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40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40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40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40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40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40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40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40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40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40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40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40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40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40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40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40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40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40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40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40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40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40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40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40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40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40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40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40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40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40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40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40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40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40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40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40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40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40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40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40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40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40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40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40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40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40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40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40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40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40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40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40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40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40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40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40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40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40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40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40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40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40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40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40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40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40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40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40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40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40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40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40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40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40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40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40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40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40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40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40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40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40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40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40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40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40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40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40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40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40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40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40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40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40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40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40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40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40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40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40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40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40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40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40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40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40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40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40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40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40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40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40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40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40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40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40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40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40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40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40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40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40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40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40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40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40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40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40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40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40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40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40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40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40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40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40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40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40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40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40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40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40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40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40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40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40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40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40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40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40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40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40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40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40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40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40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40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40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40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40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40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40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40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40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40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40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40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40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40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40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40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40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40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40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40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40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40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40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40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40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40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40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40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40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40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40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40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40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40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40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40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40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40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40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40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40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40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40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40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40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40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40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40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40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40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40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40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40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40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40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40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40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40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40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40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40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40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40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40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40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40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40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40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40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40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40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40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40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40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40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40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40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40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40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40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40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40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40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40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40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40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40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40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40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40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40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40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40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40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40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40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40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40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40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40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40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40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40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40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40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40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40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40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40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40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40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40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40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40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40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40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40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40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40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40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40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40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40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40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40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40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40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40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40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40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40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40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40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40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40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40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40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40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40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40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40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40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40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40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40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40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40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40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40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40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40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40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40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40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40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40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40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40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40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14">
    <mergeCell ref="J173:J174"/>
    <mergeCell ref="A1:J1"/>
    <mergeCell ref="A2:E2"/>
    <mergeCell ref="F2:J2"/>
    <mergeCell ref="A3:E3"/>
    <mergeCell ref="F3:J3"/>
    <mergeCell ref="J195:J196"/>
    <mergeCell ref="J197:J198"/>
    <mergeCell ref="J175:J177"/>
    <mergeCell ref="J178:J179"/>
    <mergeCell ref="J180:J182"/>
    <mergeCell ref="J183:J184"/>
    <mergeCell ref="J185:J187"/>
    <mergeCell ref="J188:J190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8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8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8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8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8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800-000005000000}">
          <x14:formula1>
            <xm:f>'Varient Value'!$D$2:$D$8517</xm:f>
          </x14:formula1>
          <xm:sqref>E5:E9940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J766"/>
  <sheetViews>
    <sheetView workbookViewId="0">
      <pane ySplit="4" topLeftCell="A5" activePane="bottomLeft" state="frozen"/>
      <selection activeCell="A10" sqref="A10"/>
      <selection pane="bottomLeft" activeCell="A10" sqref="A10"/>
    </sheetView>
  </sheetViews>
  <sheetFormatPr defaultRowHeight="15"/>
  <cols>
    <col min="1" max="1" width="72.140625" style="41" bestFit="1" customWidth="1"/>
    <col min="2" max="2" width="17.42578125" style="41" bestFit="1" customWidth="1"/>
    <col min="3" max="3" width="12" style="35" bestFit="1" customWidth="1"/>
    <col min="4" max="4" width="8.570312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9509</v>
      </c>
      <c r="G3" s="527"/>
      <c r="H3" s="527"/>
      <c r="I3" s="527"/>
      <c r="J3" s="527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87" t="s">
        <v>9488</v>
      </c>
      <c r="B5" s="40" t="s">
        <v>265</v>
      </c>
      <c r="C5" s="16" t="s">
        <v>58</v>
      </c>
      <c r="D5" s="16"/>
      <c r="E5" s="16"/>
      <c r="F5" s="44"/>
      <c r="G5" s="44"/>
      <c r="H5" s="23">
        <v>500</v>
      </c>
      <c r="I5" s="44"/>
      <c r="J5" s="60"/>
    </row>
    <row r="6" spans="1:10" ht="23.25" customHeight="1">
      <c r="A6" s="87" t="s">
        <v>9489</v>
      </c>
      <c r="B6" s="40" t="s">
        <v>265</v>
      </c>
      <c r="C6" s="16" t="s">
        <v>58</v>
      </c>
      <c r="D6" s="16"/>
      <c r="E6" s="16"/>
      <c r="F6" s="44"/>
      <c r="G6" s="44"/>
      <c r="H6" s="20">
        <v>880</v>
      </c>
      <c r="I6" s="44"/>
      <c r="J6" s="60"/>
    </row>
    <row r="7" spans="1:10" ht="23.25" customHeight="1">
      <c r="A7" s="87" t="s">
        <v>9490</v>
      </c>
      <c r="B7" s="40" t="s">
        <v>265</v>
      </c>
      <c r="C7" s="16" t="s">
        <v>58</v>
      </c>
      <c r="D7" s="16"/>
      <c r="E7" s="16"/>
      <c r="F7" s="44"/>
      <c r="G7" s="44"/>
      <c r="H7" s="66">
        <v>700</v>
      </c>
      <c r="I7" s="44"/>
      <c r="J7" s="60"/>
    </row>
    <row r="8" spans="1:10" ht="23.25" customHeight="1">
      <c r="A8" s="87" t="s">
        <v>9491</v>
      </c>
      <c r="B8" s="40" t="s">
        <v>265</v>
      </c>
      <c r="C8" s="16" t="s">
        <v>58</v>
      </c>
      <c r="D8" s="16"/>
      <c r="E8" s="16"/>
      <c r="F8" s="44"/>
      <c r="G8" s="44"/>
      <c r="H8" s="66">
        <v>550</v>
      </c>
      <c r="I8" s="44"/>
      <c r="J8" s="60"/>
    </row>
    <row r="9" spans="1:10" ht="23.25" customHeight="1">
      <c r="A9" s="40" t="s">
        <v>9492</v>
      </c>
      <c r="B9" s="40" t="s">
        <v>265</v>
      </c>
      <c r="C9" s="16" t="s">
        <v>58</v>
      </c>
      <c r="D9" s="16"/>
      <c r="E9" s="16"/>
      <c r="F9" s="44"/>
      <c r="G9" s="44"/>
      <c r="H9" s="76">
        <v>3000</v>
      </c>
      <c r="I9" s="44"/>
      <c r="J9" s="86"/>
    </row>
    <row r="10" spans="1:10" ht="23.25" customHeight="1">
      <c r="A10" s="40" t="s">
        <v>9492</v>
      </c>
      <c r="B10" s="40" t="s">
        <v>265</v>
      </c>
      <c r="C10" s="16" t="s">
        <v>58</v>
      </c>
      <c r="D10" s="16"/>
      <c r="E10" s="16"/>
      <c r="F10" s="44"/>
      <c r="G10" s="44"/>
      <c r="H10" s="20">
        <v>2560</v>
      </c>
      <c r="I10" s="16"/>
      <c r="J10" s="86"/>
    </row>
    <row r="11" spans="1:10" ht="23.25" customHeight="1">
      <c r="A11" s="87" t="s">
        <v>9493</v>
      </c>
      <c r="B11" s="40" t="s">
        <v>265</v>
      </c>
      <c r="C11" s="16" t="s">
        <v>58</v>
      </c>
      <c r="D11" s="16"/>
      <c r="E11" s="16"/>
      <c r="F11" s="44"/>
      <c r="G11" s="44"/>
      <c r="H11" s="20">
        <v>3000</v>
      </c>
      <c r="I11" s="16"/>
      <c r="J11" s="86"/>
    </row>
    <row r="12" spans="1:10" ht="23.25" customHeight="1">
      <c r="A12" s="67" t="s">
        <v>9493</v>
      </c>
      <c r="B12" s="40" t="s">
        <v>265</v>
      </c>
      <c r="C12" s="16" t="s">
        <v>58</v>
      </c>
      <c r="D12" s="16"/>
      <c r="E12" s="16"/>
      <c r="F12" s="44"/>
      <c r="G12" s="44"/>
      <c r="H12" s="20">
        <v>3000</v>
      </c>
      <c r="I12" s="16"/>
      <c r="J12" s="86"/>
    </row>
    <row r="13" spans="1:10" ht="23.25" customHeight="1">
      <c r="A13" s="67" t="s">
        <v>9493</v>
      </c>
      <c r="B13" s="40" t="s">
        <v>265</v>
      </c>
      <c r="C13" s="16" t="s">
        <v>58</v>
      </c>
      <c r="D13" s="16"/>
      <c r="E13" s="16"/>
      <c r="F13" s="44"/>
      <c r="G13" s="44"/>
      <c r="H13" s="20">
        <v>2860</v>
      </c>
      <c r="I13" s="16"/>
      <c r="J13" s="86"/>
    </row>
    <row r="14" spans="1:10" ht="23.25" customHeight="1">
      <c r="A14" s="67" t="s">
        <v>9494</v>
      </c>
      <c r="B14" s="40" t="s">
        <v>265</v>
      </c>
      <c r="C14" s="16" t="s">
        <v>58</v>
      </c>
      <c r="D14" s="16"/>
      <c r="E14" s="16"/>
      <c r="F14" s="44"/>
      <c r="G14" s="44"/>
      <c r="H14" s="57">
        <v>2500</v>
      </c>
      <c r="I14" s="16"/>
      <c r="J14" s="70"/>
    </row>
    <row r="15" spans="1:10" ht="23.25" customHeight="1">
      <c r="A15" s="67" t="s">
        <v>9495</v>
      </c>
      <c r="B15" s="40" t="s">
        <v>265</v>
      </c>
      <c r="C15" s="16" t="s">
        <v>58</v>
      </c>
      <c r="D15" s="16"/>
      <c r="E15" s="16"/>
      <c r="F15" s="44"/>
      <c r="G15" s="44"/>
      <c r="H15" s="57">
        <v>150</v>
      </c>
      <c r="I15" s="16"/>
      <c r="J15" s="70"/>
    </row>
    <row r="16" spans="1:10" ht="23.25" customHeight="1">
      <c r="A16" s="87" t="s">
        <v>9416</v>
      </c>
      <c r="B16" s="40" t="s">
        <v>265</v>
      </c>
      <c r="C16" s="16" t="s">
        <v>58</v>
      </c>
      <c r="D16" s="16"/>
      <c r="E16" s="16"/>
      <c r="F16" s="44"/>
      <c r="G16" s="44"/>
      <c r="H16" s="57">
        <v>430</v>
      </c>
      <c r="I16" s="16"/>
      <c r="J16" s="70"/>
    </row>
    <row r="17" spans="1:10" ht="23.25" customHeight="1">
      <c r="A17" s="67" t="s">
        <v>9496</v>
      </c>
      <c r="B17" s="40" t="s">
        <v>265</v>
      </c>
      <c r="C17" s="16" t="s">
        <v>58</v>
      </c>
      <c r="D17" s="16"/>
      <c r="E17" s="16"/>
      <c r="F17" s="44"/>
      <c r="G17" s="44"/>
      <c r="H17" s="57">
        <v>2200</v>
      </c>
      <c r="I17" s="16"/>
      <c r="J17" s="70"/>
    </row>
    <row r="18" spans="1:10" ht="23.25" customHeight="1">
      <c r="A18" s="87"/>
      <c r="B18" s="40"/>
      <c r="C18" s="16"/>
      <c r="D18" s="16"/>
      <c r="E18" s="16"/>
      <c r="F18" s="44"/>
      <c r="G18" s="44"/>
      <c r="H18" s="57"/>
      <c r="I18" s="16"/>
      <c r="J18" s="70"/>
    </row>
    <row r="19" spans="1:10" ht="23.25" customHeight="1">
      <c r="A19" s="87"/>
      <c r="B19" s="40"/>
      <c r="C19" s="16"/>
      <c r="D19" s="16"/>
      <c r="E19" s="16"/>
      <c r="F19" s="44"/>
      <c r="G19" s="44"/>
      <c r="H19" s="57"/>
      <c r="I19" s="16"/>
      <c r="J19" s="70"/>
    </row>
    <row r="20" spans="1:10" ht="23.25" customHeight="1">
      <c r="A20" s="87"/>
      <c r="B20" s="40"/>
      <c r="C20" s="16"/>
      <c r="D20" s="16"/>
      <c r="E20" s="16"/>
      <c r="F20" s="44"/>
      <c r="G20" s="44"/>
      <c r="H20" s="57"/>
      <c r="I20" s="16"/>
      <c r="J20" s="70"/>
    </row>
    <row r="21" spans="1:10" ht="23.25" customHeight="1">
      <c r="A21" s="87"/>
      <c r="B21" s="40"/>
      <c r="C21" s="16"/>
      <c r="D21" s="16"/>
      <c r="E21" s="16"/>
      <c r="F21" s="44"/>
      <c r="G21" s="44"/>
      <c r="H21" s="57"/>
      <c r="I21" s="16"/>
      <c r="J21" s="70"/>
    </row>
    <row r="22" spans="1:10" ht="23.25" customHeight="1">
      <c r="A22" s="87"/>
      <c r="B22" s="40"/>
      <c r="C22" s="16"/>
      <c r="D22" s="16"/>
      <c r="E22" s="16"/>
      <c r="F22" s="44"/>
      <c r="G22" s="44"/>
      <c r="H22" s="57"/>
      <c r="I22" s="16"/>
      <c r="J22" s="70"/>
    </row>
    <row r="23" spans="1:10" ht="23.25" customHeight="1">
      <c r="A23" s="87"/>
      <c r="B23" s="40"/>
      <c r="C23" s="16"/>
      <c r="D23" s="16"/>
      <c r="E23" s="16"/>
      <c r="F23" s="44"/>
      <c r="G23" s="44"/>
      <c r="H23" s="18"/>
      <c r="I23" s="16"/>
      <c r="J23" s="70"/>
    </row>
    <row r="24" spans="1:10" ht="23.25" customHeight="1">
      <c r="A24" s="87"/>
      <c r="B24" s="40"/>
      <c r="C24" s="16"/>
      <c r="D24" s="16"/>
      <c r="E24" s="16"/>
      <c r="F24" s="44"/>
      <c r="G24" s="44"/>
      <c r="H24" s="18"/>
      <c r="I24" s="16"/>
      <c r="J24" s="70"/>
    </row>
    <row r="25" spans="1:10" ht="23.25" customHeight="1">
      <c r="A25" s="87"/>
      <c r="B25" s="40"/>
      <c r="C25" s="16"/>
      <c r="D25" s="16"/>
      <c r="E25" s="16"/>
      <c r="F25" s="44"/>
      <c r="G25" s="44"/>
      <c r="H25" s="23"/>
      <c r="I25" s="16"/>
      <c r="J25" s="17"/>
    </row>
    <row r="26" spans="1:10" ht="23.25" customHeight="1">
      <c r="A26" s="87"/>
      <c r="B26" s="40"/>
      <c r="C26" s="16"/>
      <c r="D26" s="16"/>
      <c r="E26" s="16"/>
      <c r="F26" s="44"/>
      <c r="G26" s="44"/>
      <c r="H26" s="57"/>
      <c r="I26" s="16"/>
      <c r="J26" s="17"/>
    </row>
    <row r="27" spans="1:10" ht="23.25" customHeight="1">
      <c r="A27" s="65"/>
      <c r="B27" s="40"/>
      <c r="C27" s="16"/>
      <c r="D27" s="16"/>
      <c r="E27" s="16"/>
      <c r="F27" s="44"/>
      <c r="G27" s="44"/>
      <c r="H27" s="49"/>
      <c r="I27" s="16"/>
      <c r="J27" s="60"/>
    </row>
    <row r="28" spans="1:10" ht="23.25" customHeight="1">
      <c r="A28" s="65"/>
      <c r="B28" s="40"/>
      <c r="C28" s="16"/>
      <c r="D28" s="16"/>
      <c r="E28" s="16"/>
      <c r="F28" s="44"/>
      <c r="G28" s="44"/>
      <c r="H28" s="49"/>
      <c r="I28" s="16"/>
      <c r="J28" s="60"/>
    </row>
    <row r="29" spans="1:10" ht="23.25" customHeight="1">
      <c r="A29" s="65"/>
      <c r="B29" s="40"/>
      <c r="C29" s="16"/>
      <c r="D29" s="16"/>
      <c r="E29" s="16"/>
      <c r="F29" s="44"/>
      <c r="G29" s="44"/>
      <c r="H29" s="60"/>
      <c r="I29" s="16"/>
      <c r="J29" s="100"/>
    </row>
    <row r="30" spans="1:10" ht="23.25" customHeight="1">
      <c r="A30" s="65"/>
      <c r="B30" s="40"/>
      <c r="C30" s="16"/>
      <c r="D30" s="16"/>
      <c r="E30" s="16"/>
      <c r="F30" s="44"/>
      <c r="G30" s="44"/>
      <c r="H30" s="60"/>
      <c r="I30" s="16"/>
      <c r="J30" s="100"/>
    </row>
    <row r="31" spans="1:10" ht="23.25" customHeight="1">
      <c r="A31" s="65"/>
      <c r="B31" s="40"/>
      <c r="C31" s="16"/>
      <c r="D31" s="16"/>
      <c r="E31" s="16"/>
      <c r="F31" s="44"/>
      <c r="G31" s="44"/>
      <c r="H31" s="60"/>
      <c r="I31" s="16"/>
      <c r="J31" s="100"/>
    </row>
    <row r="32" spans="1:10" ht="23.25" customHeight="1">
      <c r="A32" s="65"/>
      <c r="B32" s="40"/>
      <c r="C32" s="16"/>
      <c r="D32" s="16"/>
      <c r="E32" s="16"/>
      <c r="F32" s="44"/>
      <c r="G32" s="44"/>
      <c r="H32" s="49"/>
      <c r="I32" s="16"/>
      <c r="J32" s="60"/>
    </row>
    <row r="33" spans="1:10" ht="23.25" customHeight="1">
      <c r="A33" s="65"/>
      <c r="B33" s="40"/>
      <c r="C33" s="16"/>
      <c r="D33" s="16"/>
      <c r="E33" s="16"/>
      <c r="F33" s="44"/>
      <c r="G33" s="44"/>
      <c r="H33" s="60"/>
      <c r="I33" s="16"/>
      <c r="J33" s="100"/>
    </row>
    <row r="34" spans="1:10" ht="23.25" customHeight="1">
      <c r="A34" s="65"/>
      <c r="B34" s="40"/>
      <c r="C34" s="16"/>
      <c r="D34" s="16"/>
      <c r="E34" s="16"/>
      <c r="F34" s="44"/>
      <c r="G34" s="44"/>
      <c r="H34" s="60"/>
      <c r="I34" s="16"/>
      <c r="J34" s="100"/>
    </row>
    <row r="35" spans="1:10" ht="23.25" customHeight="1">
      <c r="A35" s="65"/>
      <c r="B35" s="40"/>
      <c r="C35" s="16"/>
      <c r="D35" s="16"/>
      <c r="E35" s="16"/>
      <c r="F35" s="44"/>
      <c r="G35" s="44"/>
      <c r="H35" s="60"/>
      <c r="I35" s="16"/>
      <c r="J35" s="100"/>
    </row>
    <row r="36" spans="1:10" ht="23.25" customHeight="1">
      <c r="A36" s="65"/>
      <c r="B36" s="40"/>
      <c r="C36" s="16"/>
      <c r="D36" s="16"/>
      <c r="E36" s="16"/>
      <c r="F36" s="44"/>
      <c r="G36" s="44"/>
      <c r="H36" s="60"/>
      <c r="I36" s="16"/>
      <c r="J36" s="100"/>
    </row>
    <row r="37" spans="1:10" ht="23.25" customHeight="1">
      <c r="A37" s="87"/>
      <c r="B37" s="40"/>
      <c r="C37" s="16"/>
      <c r="D37" s="16"/>
      <c r="E37" s="16"/>
      <c r="F37" s="44"/>
      <c r="G37" s="44"/>
      <c r="H37" s="60"/>
      <c r="I37" s="16"/>
      <c r="J37" s="100"/>
    </row>
    <row r="38" spans="1:10" ht="23.25" customHeight="1">
      <c r="A38" s="87"/>
      <c r="B38" s="40"/>
      <c r="C38" s="16"/>
      <c r="D38" s="16"/>
      <c r="E38" s="16"/>
      <c r="F38" s="44"/>
      <c r="G38" s="44"/>
      <c r="H38" s="60"/>
      <c r="I38" s="16"/>
      <c r="J38" s="100"/>
    </row>
    <row r="39" spans="1:10" ht="23.25" customHeight="1">
      <c r="A39" s="87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87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87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87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87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87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87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87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87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87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87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87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87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87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87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65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65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65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65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65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65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70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70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70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70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70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70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70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70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70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65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65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65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65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65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65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65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65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65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68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68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68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68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68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68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68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65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65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65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65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65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65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65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65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65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65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68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68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2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2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2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70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70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70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70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70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70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70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70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70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70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70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70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70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70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70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70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70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70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70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70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70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70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70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70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70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70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70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70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70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70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70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70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70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70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70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70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70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70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70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70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70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70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70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70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70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70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70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70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70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70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70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70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70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70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70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40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70"/>
      <c r="B174" s="40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70"/>
      <c r="B175" s="40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70"/>
      <c r="B176" s="40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70"/>
      <c r="B177" s="40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70"/>
      <c r="B178" s="40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70"/>
      <c r="B179" s="40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70"/>
      <c r="B180" s="40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70"/>
      <c r="B181" s="40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70"/>
      <c r="B182" s="40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70"/>
      <c r="B183" s="40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70"/>
      <c r="B184" s="40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70"/>
      <c r="B185" s="40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70"/>
      <c r="B186" s="40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70"/>
      <c r="B187" s="40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70"/>
      <c r="B188" s="40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70"/>
      <c r="B189" s="40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70"/>
      <c r="B190" s="40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70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70"/>
      <c r="B196" s="40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70"/>
      <c r="B197" s="40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70"/>
      <c r="B198" s="40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70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70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70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70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70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70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70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70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40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40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40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40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40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40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40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40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40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40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40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40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40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40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40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40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40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40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40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40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40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40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40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40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40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40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40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40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40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40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40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40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40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40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40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40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40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40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40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40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40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40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40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40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40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40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40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40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40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40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40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40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40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40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40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40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40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40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40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40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40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40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40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40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40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40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40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40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40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40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40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40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40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40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40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40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40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40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40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40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40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40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40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40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40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40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40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40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40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40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40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40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40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40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40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40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40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40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40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40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40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40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40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40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40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40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40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40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40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40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40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40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40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40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40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40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40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40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40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40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40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40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40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40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40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40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40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40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40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40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40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40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40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40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40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40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40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40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40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40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40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40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40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40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40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40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40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40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40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40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40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40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40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40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40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40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40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40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40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40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40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40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40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40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40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40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40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40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40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40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40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40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40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40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40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40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40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40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40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40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40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40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40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40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40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40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40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40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40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40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40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40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40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40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40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40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40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40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40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40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40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40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40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40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40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40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40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40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40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40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40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40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40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40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40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40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40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40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40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40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40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40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40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40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40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40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40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40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40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40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40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40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40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40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40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40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40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40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40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40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40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40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40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40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40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40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40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40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40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40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40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40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40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40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40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40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40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40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40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40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40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40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40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40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40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40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40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40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40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40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40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40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40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40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40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40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40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40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40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40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40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40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40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40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40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40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40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40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40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40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40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40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40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40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40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40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40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40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40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40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40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40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40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40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40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40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40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40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40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40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40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40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40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40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40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40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40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40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40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40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40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40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40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40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40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40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40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40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40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40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40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40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40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40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40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40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40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40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40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40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40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40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40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40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40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40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40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40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40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40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40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40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40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40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40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40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40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40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40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40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40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40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40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40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40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40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40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40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40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40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40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40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40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40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40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40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40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40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40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40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40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40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40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40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40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40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40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40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40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40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40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40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40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40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40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40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40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40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40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40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40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40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40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40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40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40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40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40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40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40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40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40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40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40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40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40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40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40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40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40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40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40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40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40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40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40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40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40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40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40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40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40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40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40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40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40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40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40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40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40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40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40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40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40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40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40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40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40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40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40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40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40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40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40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40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40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40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40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40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40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40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40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40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40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40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40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40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40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40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40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40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40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40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40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40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40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40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40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40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40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40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40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40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40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40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40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40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40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40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40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40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40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40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40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40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40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40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40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40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40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40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40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40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40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40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40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40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40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40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40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40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40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40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40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40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40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40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40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40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40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40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40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40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40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40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40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40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40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40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40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40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40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40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40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40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40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40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40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40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40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40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40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40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40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40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40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40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40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40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40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40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40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40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14">
    <mergeCell ref="J173:J174"/>
    <mergeCell ref="A1:J1"/>
    <mergeCell ref="A2:E2"/>
    <mergeCell ref="F2:J2"/>
    <mergeCell ref="A3:E3"/>
    <mergeCell ref="F3:J3"/>
    <mergeCell ref="J195:J196"/>
    <mergeCell ref="J197:J198"/>
    <mergeCell ref="J175:J177"/>
    <mergeCell ref="J178:J179"/>
    <mergeCell ref="J180:J182"/>
    <mergeCell ref="J183:J184"/>
    <mergeCell ref="J185:J187"/>
    <mergeCell ref="J188:J19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9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9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9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9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9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900-000005000000}">
          <x14:formula1>
            <xm:f>'Varient Value'!$D$2:$D$8517</xm:f>
          </x14:formula1>
          <xm:sqref>E5:E9940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766"/>
  <sheetViews>
    <sheetView workbookViewId="0">
      <selection activeCell="A10" sqref="A10"/>
    </sheetView>
  </sheetViews>
  <sheetFormatPr defaultRowHeight="15"/>
  <cols>
    <col min="1" max="1" width="72.140625" style="41" bestFit="1" customWidth="1"/>
    <col min="2" max="2" width="17.42578125" style="41" bestFit="1" customWidth="1"/>
    <col min="3" max="3" width="12" style="35" bestFit="1" customWidth="1"/>
    <col min="4" max="4" width="8.570312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9510</v>
      </c>
      <c r="G3" s="527"/>
      <c r="H3" s="527"/>
      <c r="I3" s="527"/>
      <c r="J3" s="527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65" t="s">
        <v>9423</v>
      </c>
      <c r="B5" s="40" t="s">
        <v>265</v>
      </c>
      <c r="C5" s="16" t="s">
        <v>58</v>
      </c>
      <c r="D5" s="16"/>
      <c r="E5" s="16"/>
      <c r="F5" s="44"/>
      <c r="G5" s="44"/>
      <c r="H5" s="23">
        <v>1600</v>
      </c>
      <c r="I5" s="44"/>
      <c r="J5" s="60"/>
    </row>
    <row r="6" spans="1:10" ht="23.25" customHeight="1">
      <c r="A6" s="65" t="s">
        <v>9512</v>
      </c>
      <c r="B6" s="40" t="s">
        <v>265</v>
      </c>
      <c r="C6" s="16" t="s">
        <v>58</v>
      </c>
      <c r="D6" s="16"/>
      <c r="E6" s="16"/>
      <c r="F6" s="44"/>
      <c r="G6" s="44"/>
      <c r="H6" s="20">
        <v>820</v>
      </c>
      <c r="I6" s="44"/>
      <c r="J6" s="60"/>
    </row>
    <row r="7" spans="1:10" ht="23.25" customHeight="1">
      <c r="A7" s="65" t="s">
        <v>9513</v>
      </c>
      <c r="B7" s="40" t="s">
        <v>265</v>
      </c>
      <c r="C7" s="16" t="s">
        <v>58</v>
      </c>
      <c r="D7" s="16"/>
      <c r="E7" s="16"/>
      <c r="F7" s="44"/>
      <c r="G7" s="44"/>
      <c r="H7" s="66">
        <v>950</v>
      </c>
      <c r="I7" s="44"/>
      <c r="J7" s="60"/>
    </row>
    <row r="8" spans="1:10" ht="23.25" customHeight="1">
      <c r="A8" s="65" t="s">
        <v>9514</v>
      </c>
      <c r="B8" s="40" t="s">
        <v>265</v>
      </c>
      <c r="C8" s="16" t="s">
        <v>58</v>
      </c>
      <c r="D8" s="16"/>
      <c r="E8" s="16"/>
      <c r="F8" s="44"/>
      <c r="G8" s="44"/>
      <c r="H8" s="66">
        <v>2000</v>
      </c>
      <c r="I8" s="44"/>
      <c r="J8" s="60"/>
    </row>
    <row r="9" spans="1:10" ht="23.25" customHeight="1">
      <c r="A9" s="65" t="s">
        <v>9515</v>
      </c>
      <c r="B9" s="40" t="s">
        <v>265</v>
      </c>
      <c r="C9" s="16" t="s">
        <v>58</v>
      </c>
      <c r="D9" s="16"/>
      <c r="E9" s="16"/>
      <c r="F9" s="44"/>
      <c r="G9" s="44"/>
      <c r="H9" s="76">
        <v>550</v>
      </c>
      <c r="I9" s="44"/>
      <c r="J9" s="86"/>
    </row>
    <row r="10" spans="1:10" ht="23.25" customHeight="1">
      <c r="A10" s="65" t="s">
        <v>9516</v>
      </c>
      <c r="B10" s="40" t="s">
        <v>265</v>
      </c>
      <c r="C10" s="16" t="s">
        <v>58</v>
      </c>
      <c r="D10" s="16"/>
      <c r="E10" s="16"/>
      <c r="F10" s="44"/>
      <c r="G10" s="44"/>
      <c r="H10" s="20">
        <v>850</v>
      </c>
      <c r="I10" s="16"/>
      <c r="J10" s="86"/>
    </row>
    <row r="11" spans="1:10" ht="23.25" customHeight="1">
      <c r="A11" s="65" t="s">
        <v>9517</v>
      </c>
      <c r="B11" s="40" t="s">
        <v>265</v>
      </c>
      <c r="C11" s="16" t="s">
        <v>58</v>
      </c>
      <c r="D11" s="16"/>
      <c r="E11" s="16"/>
      <c r="F11" s="44"/>
      <c r="G11" s="44"/>
      <c r="H11" s="20">
        <v>80</v>
      </c>
      <c r="I11" s="16"/>
      <c r="J11" s="86"/>
    </row>
    <row r="12" spans="1:10" ht="23.25" customHeight="1">
      <c r="A12" s="67"/>
      <c r="B12" s="40"/>
      <c r="C12" s="16"/>
      <c r="D12" s="16"/>
      <c r="E12" s="16"/>
      <c r="F12" s="44"/>
      <c r="G12" s="44"/>
      <c r="H12" s="20"/>
      <c r="I12" s="16"/>
      <c r="J12" s="86"/>
    </row>
    <row r="13" spans="1:10" ht="23.25" customHeight="1">
      <c r="A13" s="87"/>
      <c r="B13" s="40"/>
      <c r="C13" s="16"/>
      <c r="D13" s="16"/>
      <c r="E13" s="16"/>
      <c r="F13" s="44"/>
      <c r="G13" s="44"/>
      <c r="H13" s="20"/>
      <c r="I13" s="16"/>
      <c r="J13" s="86"/>
    </row>
    <row r="14" spans="1:10" ht="23.25" customHeight="1">
      <c r="A14" s="87"/>
      <c r="B14" s="40"/>
      <c r="C14" s="16"/>
      <c r="D14" s="16"/>
      <c r="E14" s="16"/>
      <c r="F14" s="44"/>
      <c r="G14" s="44"/>
      <c r="H14" s="57"/>
      <c r="I14" s="16"/>
      <c r="J14" s="70"/>
    </row>
    <row r="15" spans="1:10" ht="23.25" customHeight="1">
      <c r="A15" s="87"/>
      <c r="B15" s="40"/>
      <c r="C15" s="16"/>
      <c r="D15" s="16"/>
      <c r="E15" s="16"/>
      <c r="F15" s="44"/>
      <c r="G15" s="44"/>
      <c r="H15" s="57"/>
      <c r="I15" s="16"/>
      <c r="J15" s="70"/>
    </row>
    <row r="16" spans="1:10" ht="23.25" customHeight="1">
      <c r="A16" s="87"/>
      <c r="B16" s="40"/>
      <c r="C16" s="16"/>
      <c r="D16" s="16"/>
      <c r="E16" s="16"/>
      <c r="F16" s="44"/>
      <c r="G16" s="44"/>
      <c r="H16" s="57"/>
      <c r="I16" s="16"/>
      <c r="J16" s="70"/>
    </row>
    <row r="17" spans="1:10" ht="23.25" customHeight="1">
      <c r="A17" s="87"/>
      <c r="B17" s="40"/>
      <c r="C17" s="16"/>
      <c r="D17" s="16"/>
      <c r="E17" s="16"/>
      <c r="F17" s="44"/>
      <c r="G17" s="44"/>
      <c r="H17" s="57"/>
      <c r="I17" s="16"/>
      <c r="J17" s="70"/>
    </row>
    <row r="18" spans="1:10" ht="23.25" customHeight="1">
      <c r="A18" s="87"/>
      <c r="B18" s="40"/>
      <c r="C18" s="16"/>
      <c r="D18" s="16"/>
      <c r="E18" s="16"/>
      <c r="F18" s="44"/>
      <c r="G18" s="44"/>
      <c r="H18" s="57"/>
      <c r="I18" s="16"/>
      <c r="J18" s="70"/>
    </row>
    <row r="19" spans="1:10" ht="23.25" customHeight="1">
      <c r="A19" s="87"/>
      <c r="B19" s="40"/>
      <c r="C19" s="16"/>
      <c r="D19" s="16"/>
      <c r="E19" s="16"/>
      <c r="F19" s="44"/>
      <c r="G19" s="44"/>
      <c r="H19" s="57"/>
      <c r="I19" s="16"/>
      <c r="J19" s="70"/>
    </row>
    <row r="20" spans="1:10" ht="23.25" customHeight="1">
      <c r="A20" s="87"/>
      <c r="B20" s="40"/>
      <c r="C20" s="16"/>
      <c r="D20" s="16"/>
      <c r="E20" s="16"/>
      <c r="F20" s="44"/>
      <c r="G20" s="44"/>
      <c r="H20" s="57"/>
      <c r="I20" s="16"/>
      <c r="J20" s="70"/>
    </row>
    <row r="21" spans="1:10" ht="23.25" customHeight="1">
      <c r="A21" s="87"/>
      <c r="B21" s="40"/>
      <c r="C21" s="16"/>
      <c r="D21" s="16"/>
      <c r="E21" s="16"/>
      <c r="F21" s="44"/>
      <c r="G21" s="44"/>
      <c r="H21" s="57"/>
      <c r="I21" s="16"/>
      <c r="J21" s="70"/>
    </row>
    <row r="22" spans="1:10" ht="23.25" customHeight="1">
      <c r="A22" s="87"/>
      <c r="B22" s="40"/>
      <c r="C22" s="16"/>
      <c r="D22" s="16"/>
      <c r="E22" s="16"/>
      <c r="F22" s="44"/>
      <c r="G22" s="44"/>
      <c r="H22" s="57"/>
      <c r="I22" s="16"/>
      <c r="J22" s="70"/>
    </row>
    <row r="23" spans="1:10" ht="23.25" customHeight="1">
      <c r="A23" s="87"/>
      <c r="B23" s="40"/>
      <c r="C23" s="16"/>
      <c r="D23" s="16"/>
      <c r="E23" s="16"/>
      <c r="F23" s="44"/>
      <c r="G23" s="44"/>
      <c r="H23" s="18"/>
      <c r="I23" s="16"/>
      <c r="J23" s="70"/>
    </row>
    <row r="24" spans="1:10" ht="23.25" customHeight="1">
      <c r="A24" s="87"/>
      <c r="B24" s="40"/>
      <c r="C24" s="16"/>
      <c r="D24" s="16"/>
      <c r="E24" s="16"/>
      <c r="F24" s="44"/>
      <c r="G24" s="44"/>
      <c r="H24" s="18"/>
      <c r="I24" s="16"/>
      <c r="J24" s="70"/>
    </row>
    <row r="25" spans="1:10" ht="23.25" customHeight="1">
      <c r="A25" s="87"/>
      <c r="B25" s="40"/>
      <c r="C25" s="16"/>
      <c r="D25" s="16"/>
      <c r="E25" s="16"/>
      <c r="F25" s="44"/>
      <c r="G25" s="44"/>
      <c r="H25" s="23"/>
      <c r="I25" s="16"/>
      <c r="J25" s="17"/>
    </row>
    <row r="26" spans="1:10" ht="23.25" customHeight="1">
      <c r="A26" s="87"/>
      <c r="B26" s="40"/>
      <c r="C26" s="16"/>
      <c r="D26" s="16"/>
      <c r="E26" s="16"/>
      <c r="F26" s="44"/>
      <c r="G26" s="44"/>
      <c r="H26" s="57"/>
      <c r="I26" s="16"/>
      <c r="J26" s="17"/>
    </row>
    <row r="27" spans="1:10" ht="23.25" customHeight="1">
      <c r="A27" s="65"/>
      <c r="B27" s="40"/>
      <c r="C27" s="16"/>
      <c r="D27" s="16"/>
      <c r="E27" s="16"/>
      <c r="F27" s="44"/>
      <c r="G27" s="44"/>
      <c r="H27" s="49"/>
      <c r="I27" s="16"/>
      <c r="J27" s="60"/>
    </row>
    <row r="28" spans="1:10" ht="23.25" customHeight="1">
      <c r="A28" s="65"/>
      <c r="B28" s="40"/>
      <c r="C28" s="16"/>
      <c r="D28" s="16"/>
      <c r="E28" s="16"/>
      <c r="F28" s="44"/>
      <c r="G28" s="44"/>
      <c r="H28" s="49"/>
      <c r="I28" s="16"/>
      <c r="J28" s="60"/>
    </row>
    <row r="29" spans="1:10" ht="23.25" customHeight="1">
      <c r="A29" s="65"/>
      <c r="B29" s="40"/>
      <c r="C29" s="16"/>
      <c r="D29" s="16"/>
      <c r="E29" s="16"/>
      <c r="F29" s="44"/>
      <c r="G29" s="44"/>
      <c r="H29" s="60"/>
      <c r="I29" s="16"/>
      <c r="J29" s="100"/>
    </row>
    <row r="30" spans="1:10" ht="23.25" customHeight="1">
      <c r="A30" s="65"/>
      <c r="B30" s="40"/>
      <c r="C30" s="16"/>
      <c r="D30" s="16"/>
      <c r="E30" s="16"/>
      <c r="F30" s="44"/>
      <c r="G30" s="44"/>
      <c r="H30" s="60"/>
      <c r="I30" s="16"/>
      <c r="J30" s="100"/>
    </row>
    <row r="31" spans="1:10" ht="23.25" customHeight="1">
      <c r="A31" s="65"/>
      <c r="B31" s="40"/>
      <c r="C31" s="16"/>
      <c r="D31" s="16"/>
      <c r="E31" s="16"/>
      <c r="F31" s="44"/>
      <c r="G31" s="44"/>
      <c r="H31" s="60"/>
      <c r="I31" s="16"/>
      <c r="J31" s="100"/>
    </row>
    <row r="32" spans="1:10" ht="23.25" customHeight="1">
      <c r="A32" s="65"/>
      <c r="B32" s="40"/>
      <c r="C32" s="16"/>
      <c r="D32" s="16"/>
      <c r="E32" s="16"/>
      <c r="F32" s="44"/>
      <c r="G32" s="44"/>
      <c r="H32" s="49"/>
      <c r="I32" s="16"/>
      <c r="J32" s="60"/>
    </row>
    <row r="33" spans="1:10" ht="23.25" customHeight="1">
      <c r="A33" s="65"/>
      <c r="B33" s="40"/>
      <c r="C33" s="16"/>
      <c r="D33" s="16"/>
      <c r="E33" s="16"/>
      <c r="F33" s="44"/>
      <c r="G33" s="44"/>
      <c r="H33" s="60"/>
      <c r="I33" s="16"/>
      <c r="J33" s="100"/>
    </row>
    <row r="34" spans="1:10" ht="23.25" customHeight="1">
      <c r="A34" s="65"/>
      <c r="B34" s="40"/>
      <c r="C34" s="16"/>
      <c r="D34" s="16"/>
      <c r="E34" s="16"/>
      <c r="F34" s="44"/>
      <c r="G34" s="44"/>
      <c r="H34" s="60"/>
      <c r="I34" s="16"/>
      <c r="J34" s="100"/>
    </row>
    <row r="35" spans="1:10" ht="23.25" customHeight="1">
      <c r="A35" s="65"/>
      <c r="B35" s="40"/>
      <c r="C35" s="16"/>
      <c r="D35" s="16"/>
      <c r="E35" s="16"/>
      <c r="F35" s="44"/>
      <c r="G35" s="44"/>
      <c r="H35" s="60"/>
      <c r="I35" s="16"/>
      <c r="J35" s="100"/>
    </row>
    <row r="36" spans="1:10" ht="23.25" customHeight="1">
      <c r="A36" s="65"/>
      <c r="B36" s="40"/>
      <c r="C36" s="16"/>
      <c r="D36" s="16"/>
      <c r="E36" s="16"/>
      <c r="F36" s="44"/>
      <c r="G36" s="44"/>
      <c r="H36" s="60"/>
      <c r="I36" s="16"/>
      <c r="J36" s="100"/>
    </row>
    <row r="37" spans="1:10" ht="23.25" customHeight="1">
      <c r="A37" s="87"/>
      <c r="B37" s="40"/>
      <c r="C37" s="16"/>
      <c r="D37" s="16"/>
      <c r="E37" s="16"/>
      <c r="F37" s="44"/>
      <c r="G37" s="44"/>
      <c r="H37" s="60"/>
      <c r="I37" s="16"/>
      <c r="J37" s="100"/>
    </row>
    <row r="38" spans="1:10" ht="23.25" customHeight="1">
      <c r="A38" s="87"/>
      <c r="B38" s="40"/>
      <c r="C38" s="16"/>
      <c r="D38" s="16"/>
      <c r="E38" s="16"/>
      <c r="F38" s="44"/>
      <c r="G38" s="44"/>
      <c r="H38" s="60"/>
      <c r="I38" s="16"/>
      <c r="J38" s="100"/>
    </row>
    <row r="39" spans="1:10" ht="23.25" customHeight="1">
      <c r="A39" s="87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87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87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87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87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87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87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87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87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87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87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87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87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87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87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65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65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65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65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65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65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70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70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70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70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70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70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70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70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70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65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65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65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65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65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65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65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65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65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68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68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68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68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68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68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68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65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65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65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65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65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65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65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65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65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65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68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68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2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2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2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70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70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70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70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70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70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70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70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70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70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70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70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70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70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70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70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70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70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70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70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70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70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70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70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70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70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70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70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70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70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70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70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70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70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70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70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70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70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70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70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70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70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70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70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70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70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70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70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70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70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70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70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70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70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70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40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70"/>
      <c r="B174" s="40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70"/>
      <c r="B175" s="40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70"/>
      <c r="B176" s="40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70"/>
      <c r="B177" s="40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70"/>
      <c r="B178" s="40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70"/>
      <c r="B179" s="40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70"/>
      <c r="B180" s="40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70"/>
      <c r="B181" s="40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70"/>
      <c r="B182" s="40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70"/>
      <c r="B183" s="40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70"/>
      <c r="B184" s="40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70"/>
      <c r="B185" s="40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70"/>
      <c r="B186" s="40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70"/>
      <c r="B187" s="40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70"/>
      <c r="B188" s="40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70"/>
      <c r="B189" s="40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70"/>
      <c r="B190" s="40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70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70"/>
      <c r="B196" s="40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70"/>
      <c r="B197" s="40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70"/>
      <c r="B198" s="40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70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70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70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70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70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70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70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70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40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40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40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40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40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40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40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40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40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40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40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40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40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40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40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40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40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40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40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40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40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40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40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40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40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40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40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40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40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40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40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40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40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40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40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40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40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40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40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40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40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40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40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40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40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40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40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40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40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40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40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40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40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40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40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40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40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40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40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40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40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40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40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40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40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40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40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40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40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40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40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40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40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40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40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40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40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40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40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40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40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40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40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40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40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40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40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40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40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40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40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40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40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40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40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40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40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40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40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40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40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40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40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40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40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40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40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40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40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40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40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40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40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40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40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40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40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40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40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40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40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40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40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40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40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40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40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40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40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40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40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40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40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40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40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40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40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40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40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40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40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40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40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40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40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40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40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40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40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40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40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40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40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40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40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40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40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40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40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40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40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40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40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40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40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40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40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40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40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40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40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40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40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40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40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40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40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40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40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40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40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40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40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40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40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40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40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40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40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40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40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40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40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40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40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40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40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40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40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40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40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40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40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40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40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40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40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40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40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40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40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40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40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40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40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40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40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40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40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40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40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40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40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40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40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40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40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40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40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40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40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40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40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40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40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40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40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40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40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40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40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40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40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40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40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40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40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40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40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40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40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40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40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40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40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40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40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40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40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40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40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40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40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40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40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40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40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40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40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40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40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40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40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40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40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40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40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40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40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40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40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40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40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40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40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40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40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40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40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40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40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40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40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40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40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40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40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40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40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40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40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40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40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40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40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40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40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40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40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40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40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40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40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40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40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40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40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40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40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40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40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40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40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40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40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40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40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40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40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40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40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40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40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40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40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40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40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40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40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40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40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40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40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40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40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40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40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40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40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40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40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40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40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40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40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40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40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40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40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40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40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40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40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40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40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40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40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40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40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40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40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40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40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40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40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40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40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40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40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40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40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40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40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40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40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40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40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40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40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40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40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40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40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40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40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40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40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40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40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40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40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40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40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40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40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40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40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40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40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40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40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40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40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40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40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40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40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40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40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40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40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40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40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40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40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40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40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40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40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40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40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40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40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40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40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40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40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40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40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40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40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40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40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40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40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40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40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40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40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40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40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40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40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40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40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40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40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40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40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40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40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40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40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40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40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40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40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40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40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40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40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40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40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40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40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40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40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40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40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40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40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40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40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40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40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40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40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40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40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40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40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40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40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40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40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40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40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40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40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40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40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40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40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40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40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40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40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40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40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40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40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40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40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40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40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40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40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40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40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40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40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40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40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40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40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40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40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40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40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40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40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40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40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40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40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40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40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40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40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40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40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40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40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40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40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40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40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40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40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40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40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40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40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14">
    <mergeCell ref="J173:J174"/>
    <mergeCell ref="A1:J1"/>
    <mergeCell ref="A2:E2"/>
    <mergeCell ref="F2:J2"/>
    <mergeCell ref="A3:E3"/>
    <mergeCell ref="F3:J3"/>
    <mergeCell ref="J195:J196"/>
    <mergeCell ref="J197:J198"/>
    <mergeCell ref="J175:J177"/>
    <mergeCell ref="J178:J179"/>
    <mergeCell ref="J180:J182"/>
    <mergeCell ref="J183:J184"/>
    <mergeCell ref="J185:J187"/>
    <mergeCell ref="J188:J19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A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A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A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A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A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A00-000005000000}">
          <x14:formula1>
            <xm:f>'Varient Value'!$D$2:$D$8517</xm:f>
          </x14:formula1>
          <xm:sqref>E5:E9940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J766"/>
  <sheetViews>
    <sheetView workbookViewId="0">
      <pane ySplit="4" topLeftCell="A5" activePane="bottomLeft" state="frozen"/>
      <selection activeCell="A10" sqref="A10"/>
      <selection pane="bottomLeft" activeCell="A10" sqref="A10"/>
    </sheetView>
  </sheetViews>
  <sheetFormatPr defaultRowHeight="15"/>
  <cols>
    <col min="1" max="1" width="49" style="41" bestFit="1" customWidth="1"/>
    <col min="2" max="2" width="17.42578125" style="41" bestFit="1" customWidth="1"/>
    <col min="3" max="3" width="12" style="35" bestFit="1" customWidth="1"/>
    <col min="4" max="4" width="8.570312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9511</v>
      </c>
      <c r="G3" s="527"/>
      <c r="H3" s="527"/>
      <c r="I3" s="527"/>
      <c r="J3" s="527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87" t="s">
        <v>9518</v>
      </c>
      <c r="B5" s="40" t="s">
        <v>265</v>
      </c>
      <c r="C5" s="16" t="s">
        <v>58</v>
      </c>
      <c r="D5" s="16"/>
      <c r="E5" s="16"/>
      <c r="F5" s="44"/>
      <c r="G5" s="44"/>
      <c r="H5" s="23">
        <v>800</v>
      </c>
      <c r="I5" s="44"/>
      <c r="J5" s="60"/>
    </row>
    <row r="6" spans="1:10" ht="23.25" customHeight="1">
      <c r="A6" s="87" t="s">
        <v>9519</v>
      </c>
      <c r="B6" s="40" t="s">
        <v>265</v>
      </c>
      <c r="C6" s="16" t="s">
        <v>58</v>
      </c>
      <c r="D6" s="16"/>
      <c r="E6" s="16"/>
      <c r="F6" s="44"/>
      <c r="G6" s="44"/>
      <c r="H6" s="20">
        <v>1250</v>
      </c>
      <c r="I6" s="44"/>
      <c r="J6" s="60"/>
    </row>
    <row r="7" spans="1:10" ht="23.25" customHeight="1">
      <c r="A7" s="87" t="s">
        <v>9520</v>
      </c>
      <c r="B7" s="40" t="s">
        <v>265</v>
      </c>
      <c r="C7" s="16" t="s">
        <v>58</v>
      </c>
      <c r="D7" s="16"/>
      <c r="E7" s="16"/>
      <c r="F7" s="44"/>
      <c r="G7" s="44"/>
      <c r="H7" s="66">
        <v>840</v>
      </c>
      <c r="I7" s="44"/>
      <c r="J7" s="60"/>
    </row>
    <row r="8" spans="1:10" ht="23.25" customHeight="1">
      <c r="A8" s="87" t="s">
        <v>9521</v>
      </c>
      <c r="B8" s="40" t="s">
        <v>265</v>
      </c>
      <c r="C8" s="16" t="s">
        <v>58</v>
      </c>
      <c r="D8" s="16"/>
      <c r="E8" s="16"/>
      <c r="F8" s="44"/>
      <c r="G8" s="44"/>
      <c r="H8" s="66">
        <v>1150</v>
      </c>
      <c r="I8" s="44"/>
      <c r="J8" s="60"/>
    </row>
    <row r="9" spans="1:10" ht="23.25" customHeight="1">
      <c r="A9" s="87" t="s">
        <v>9522</v>
      </c>
      <c r="B9" s="40" t="s">
        <v>265</v>
      </c>
      <c r="C9" s="16" t="s">
        <v>58</v>
      </c>
      <c r="D9" s="16"/>
      <c r="E9" s="16"/>
      <c r="F9" s="44"/>
      <c r="G9" s="44"/>
      <c r="H9" s="76">
        <v>100</v>
      </c>
      <c r="I9" s="44"/>
      <c r="J9" s="86"/>
    </row>
    <row r="10" spans="1:10" ht="23.25" customHeight="1">
      <c r="A10" s="87" t="s">
        <v>9523</v>
      </c>
      <c r="B10" s="40" t="s">
        <v>265</v>
      </c>
      <c r="C10" s="16" t="s">
        <v>58</v>
      </c>
      <c r="D10" s="16"/>
      <c r="E10" s="16"/>
      <c r="F10" s="44"/>
      <c r="G10" s="44"/>
      <c r="H10" s="20">
        <v>580</v>
      </c>
      <c r="I10" s="16"/>
      <c r="J10" s="86"/>
    </row>
    <row r="11" spans="1:10" ht="23.25" customHeight="1">
      <c r="A11" s="87" t="s">
        <v>9524</v>
      </c>
      <c r="B11" s="40" t="s">
        <v>265</v>
      </c>
      <c r="C11" s="16" t="s">
        <v>58</v>
      </c>
      <c r="D11" s="16"/>
      <c r="E11" s="16"/>
      <c r="F11" s="44"/>
      <c r="G11" s="44"/>
      <c r="H11" s="20">
        <v>900</v>
      </c>
      <c r="I11" s="16"/>
      <c r="J11" s="86"/>
    </row>
    <row r="12" spans="1:10" ht="23.25" customHeight="1">
      <c r="A12" s="87" t="s">
        <v>9525</v>
      </c>
      <c r="B12" s="40" t="s">
        <v>265</v>
      </c>
      <c r="C12" s="16" t="s">
        <v>58</v>
      </c>
      <c r="D12" s="16"/>
      <c r="E12" s="16"/>
      <c r="F12" s="44"/>
      <c r="G12" s="44"/>
      <c r="H12" s="20">
        <v>3300</v>
      </c>
      <c r="I12" s="16"/>
      <c r="J12" s="86"/>
    </row>
    <row r="13" spans="1:10" ht="23.25" customHeight="1">
      <c r="A13" s="87" t="s">
        <v>9526</v>
      </c>
      <c r="B13" s="40" t="s">
        <v>265</v>
      </c>
      <c r="C13" s="16" t="s">
        <v>58</v>
      </c>
      <c r="D13" s="16"/>
      <c r="E13" s="16"/>
      <c r="F13" s="44"/>
      <c r="G13" s="44"/>
      <c r="H13" s="20">
        <v>4650</v>
      </c>
      <c r="I13" s="16"/>
      <c r="J13" s="86"/>
    </row>
    <row r="14" spans="1:10" ht="23.25" customHeight="1">
      <c r="A14" s="87" t="s">
        <v>9527</v>
      </c>
      <c r="B14" s="40" t="s">
        <v>265</v>
      </c>
      <c r="C14" s="16" t="s">
        <v>58</v>
      </c>
      <c r="D14" s="16"/>
      <c r="E14" s="16"/>
      <c r="F14" s="44"/>
      <c r="G14" s="44"/>
      <c r="H14" s="57">
        <v>1350</v>
      </c>
      <c r="I14" s="16"/>
      <c r="J14" s="70"/>
    </row>
    <row r="15" spans="1:10" ht="23.25" customHeight="1">
      <c r="A15" s="87" t="s">
        <v>9528</v>
      </c>
      <c r="B15" s="40" t="s">
        <v>265</v>
      </c>
      <c r="C15" s="16" t="s">
        <v>58</v>
      </c>
      <c r="D15" s="16"/>
      <c r="E15" s="16"/>
      <c r="F15" s="44"/>
      <c r="G15" s="44"/>
      <c r="H15" s="57">
        <v>1750</v>
      </c>
      <c r="I15" s="16"/>
      <c r="J15" s="70"/>
    </row>
    <row r="16" spans="1:10" ht="23.25" customHeight="1">
      <c r="A16" s="87" t="s">
        <v>9529</v>
      </c>
      <c r="B16" s="40" t="s">
        <v>265</v>
      </c>
      <c r="C16" s="16" t="s">
        <v>58</v>
      </c>
      <c r="D16" s="16"/>
      <c r="E16" s="16"/>
      <c r="F16" s="44"/>
      <c r="G16" s="44"/>
      <c r="H16" s="57">
        <v>130</v>
      </c>
      <c r="I16" s="16"/>
      <c r="J16" s="70"/>
    </row>
    <row r="17" spans="1:10" ht="23.25" customHeight="1">
      <c r="A17" s="87" t="s">
        <v>9529</v>
      </c>
      <c r="B17" s="40" t="s">
        <v>265</v>
      </c>
      <c r="C17" s="16" t="s">
        <v>58</v>
      </c>
      <c r="D17" s="16"/>
      <c r="E17" s="16"/>
      <c r="F17" s="44"/>
      <c r="G17" s="44"/>
      <c r="H17" s="57">
        <v>1300</v>
      </c>
      <c r="I17" s="16"/>
      <c r="J17" s="70"/>
    </row>
    <row r="18" spans="1:10" ht="23.25" customHeight="1">
      <c r="A18" s="87" t="s">
        <v>9530</v>
      </c>
      <c r="B18" s="40" t="s">
        <v>265</v>
      </c>
      <c r="C18" s="16" t="s">
        <v>58</v>
      </c>
      <c r="D18" s="16"/>
      <c r="E18" s="16"/>
      <c r="F18" s="44"/>
      <c r="G18" s="44"/>
      <c r="H18" s="57">
        <v>1800</v>
      </c>
      <c r="I18" s="16"/>
      <c r="J18" s="70"/>
    </row>
    <row r="19" spans="1:10" ht="23.25" customHeight="1">
      <c r="A19" s="87" t="s">
        <v>9531</v>
      </c>
      <c r="B19" s="40" t="s">
        <v>265</v>
      </c>
      <c r="C19" s="16" t="s">
        <v>58</v>
      </c>
      <c r="D19" s="16"/>
      <c r="E19" s="16"/>
      <c r="F19" s="44"/>
      <c r="G19" s="44"/>
      <c r="H19" s="57">
        <v>100</v>
      </c>
      <c r="I19" s="16"/>
      <c r="J19" s="70"/>
    </row>
    <row r="20" spans="1:10" ht="23.25" customHeight="1">
      <c r="A20" s="65" t="s">
        <v>9532</v>
      </c>
      <c r="B20" s="40" t="s">
        <v>265</v>
      </c>
      <c r="C20" s="16" t="s">
        <v>58</v>
      </c>
      <c r="D20" s="16"/>
      <c r="E20" s="16"/>
      <c r="F20" s="44"/>
      <c r="G20" s="44"/>
      <c r="H20" s="57">
        <v>470</v>
      </c>
      <c r="I20" s="16"/>
      <c r="J20" s="70"/>
    </row>
    <row r="21" spans="1:10" ht="23.25" customHeight="1">
      <c r="A21" s="65" t="s">
        <v>9533</v>
      </c>
      <c r="B21" s="40" t="s">
        <v>265</v>
      </c>
      <c r="C21" s="16" t="s">
        <v>58</v>
      </c>
      <c r="D21" s="16"/>
      <c r="E21" s="16"/>
      <c r="F21" s="44"/>
      <c r="G21" s="44"/>
      <c r="H21" s="57">
        <v>800</v>
      </c>
      <c r="I21" s="16"/>
      <c r="J21" s="70"/>
    </row>
    <row r="22" spans="1:10" ht="23.25" customHeight="1">
      <c r="A22" s="87"/>
      <c r="B22" s="40"/>
      <c r="C22" s="16"/>
      <c r="D22" s="16"/>
      <c r="E22" s="16"/>
      <c r="F22" s="44"/>
      <c r="G22" s="44"/>
      <c r="H22" s="57"/>
      <c r="I22" s="16"/>
      <c r="J22" s="70"/>
    </row>
    <row r="23" spans="1:10" ht="23.25" customHeight="1">
      <c r="A23" s="87"/>
      <c r="B23" s="40"/>
      <c r="C23" s="16"/>
      <c r="D23" s="16"/>
      <c r="E23" s="16"/>
      <c r="F23" s="44"/>
      <c r="G23" s="44"/>
      <c r="H23" s="18"/>
      <c r="I23" s="16"/>
      <c r="J23" s="70"/>
    </row>
    <row r="24" spans="1:10" ht="23.25" customHeight="1">
      <c r="A24" s="87"/>
      <c r="B24" s="40"/>
      <c r="C24" s="16"/>
      <c r="D24" s="16"/>
      <c r="E24" s="16"/>
      <c r="F24" s="44"/>
      <c r="G24" s="44"/>
      <c r="H24" s="18"/>
      <c r="I24" s="16"/>
      <c r="J24" s="70"/>
    </row>
    <row r="25" spans="1:10" ht="23.25" customHeight="1">
      <c r="A25" s="87"/>
      <c r="B25" s="40"/>
      <c r="C25" s="16"/>
      <c r="D25" s="16"/>
      <c r="E25" s="16"/>
      <c r="F25" s="44"/>
      <c r="G25" s="44"/>
      <c r="H25" s="23"/>
      <c r="I25" s="16"/>
      <c r="J25" s="17"/>
    </row>
    <row r="26" spans="1:10" ht="23.25" customHeight="1">
      <c r="A26" s="87"/>
      <c r="B26" s="40"/>
      <c r="C26" s="16"/>
      <c r="D26" s="16"/>
      <c r="E26" s="16"/>
      <c r="F26" s="44"/>
      <c r="G26" s="44"/>
      <c r="H26" s="57"/>
      <c r="I26" s="16"/>
      <c r="J26" s="17"/>
    </row>
    <row r="27" spans="1:10" ht="23.25" customHeight="1">
      <c r="A27" s="65"/>
      <c r="B27" s="40"/>
      <c r="C27" s="16"/>
      <c r="D27" s="16"/>
      <c r="E27" s="16"/>
      <c r="F27" s="44"/>
      <c r="G27" s="44"/>
      <c r="H27" s="49"/>
      <c r="I27" s="16"/>
      <c r="J27" s="60"/>
    </row>
    <row r="28" spans="1:10" ht="23.25" customHeight="1">
      <c r="A28" s="65"/>
      <c r="B28" s="40"/>
      <c r="C28" s="16"/>
      <c r="D28" s="16"/>
      <c r="E28" s="16"/>
      <c r="F28" s="44"/>
      <c r="G28" s="44"/>
      <c r="H28" s="49"/>
      <c r="I28" s="16"/>
      <c r="J28" s="60"/>
    </row>
    <row r="29" spans="1:10" ht="23.25" customHeight="1">
      <c r="A29" s="65"/>
      <c r="B29" s="40"/>
      <c r="C29" s="16"/>
      <c r="D29" s="16"/>
      <c r="E29" s="16"/>
      <c r="F29" s="44"/>
      <c r="G29" s="44"/>
      <c r="H29" s="60"/>
      <c r="I29" s="16"/>
      <c r="J29" s="100"/>
    </row>
    <row r="30" spans="1:10" ht="23.25" customHeight="1">
      <c r="A30" s="65"/>
      <c r="B30" s="40"/>
      <c r="C30" s="16"/>
      <c r="D30" s="16"/>
      <c r="E30" s="16"/>
      <c r="F30" s="44"/>
      <c r="G30" s="44"/>
      <c r="H30" s="60"/>
      <c r="I30" s="16"/>
      <c r="J30" s="100"/>
    </row>
    <row r="31" spans="1:10" ht="23.25" customHeight="1">
      <c r="A31" s="65"/>
      <c r="B31" s="40"/>
      <c r="C31" s="16"/>
      <c r="D31" s="16"/>
      <c r="E31" s="16"/>
      <c r="F31" s="44"/>
      <c r="G31" s="44"/>
      <c r="H31" s="60"/>
      <c r="I31" s="16"/>
      <c r="J31" s="100"/>
    </row>
    <row r="32" spans="1:10" ht="23.25" customHeight="1">
      <c r="A32" s="65"/>
      <c r="B32" s="40"/>
      <c r="C32" s="16"/>
      <c r="D32" s="16"/>
      <c r="E32" s="16"/>
      <c r="F32" s="44"/>
      <c r="G32" s="44"/>
      <c r="H32" s="49"/>
      <c r="I32" s="16"/>
      <c r="J32" s="60"/>
    </row>
    <row r="33" spans="1:10" ht="23.25" customHeight="1">
      <c r="A33" s="65"/>
      <c r="B33" s="40"/>
      <c r="C33" s="16"/>
      <c r="D33" s="16"/>
      <c r="E33" s="16"/>
      <c r="F33" s="44"/>
      <c r="G33" s="44"/>
      <c r="H33" s="60"/>
      <c r="I33" s="16"/>
      <c r="J33" s="100"/>
    </row>
    <row r="34" spans="1:10" ht="23.25" customHeight="1">
      <c r="A34" s="65"/>
      <c r="B34" s="40"/>
      <c r="C34" s="16"/>
      <c r="D34" s="16"/>
      <c r="E34" s="16"/>
      <c r="F34" s="44"/>
      <c r="G34" s="44"/>
      <c r="H34" s="60"/>
      <c r="I34" s="16"/>
      <c r="J34" s="100"/>
    </row>
    <row r="35" spans="1:10" ht="23.25" customHeight="1">
      <c r="A35" s="65"/>
      <c r="B35" s="40"/>
      <c r="C35" s="16"/>
      <c r="D35" s="16"/>
      <c r="E35" s="16"/>
      <c r="F35" s="44"/>
      <c r="G35" s="44"/>
      <c r="H35" s="60"/>
      <c r="I35" s="16"/>
      <c r="J35" s="100"/>
    </row>
    <row r="36" spans="1:10" ht="23.25" customHeight="1">
      <c r="A36" s="65"/>
      <c r="B36" s="40"/>
      <c r="C36" s="16"/>
      <c r="D36" s="16"/>
      <c r="E36" s="16"/>
      <c r="F36" s="44"/>
      <c r="G36" s="44"/>
      <c r="H36" s="60"/>
      <c r="I36" s="16"/>
      <c r="J36" s="100"/>
    </row>
    <row r="37" spans="1:10" ht="23.25" customHeight="1">
      <c r="A37" s="87"/>
      <c r="B37" s="40"/>
      <c r="C37" s="16"/>
      <c r="D37" s="16"/>
      <c r="E37" s="16"/>
      <c r="F37" s="44"/>
      <c r="G37" s="44"/>
      <c r="H37" s="60"/>
      <c r="I37" s="16"/>
      <c r="J37" s="100"/>
    </row>
    <row r="38" spans="1:10" ht="23.25" customHeight="1">
      <c r="A38" s="87"/>
      <c r="B38" s="40"/>
      <c r="C38" s="16"/>
      <c r="D38" s="16"/>
      <c r="E38" s="16"/>
      <c r="F38" s="44"/>
      <c r="G38" s="44"/>
      <c r="H38" s="60"/>
      <c r="I38" s="16"/>
      <c r="J38" s="100"/>
    </row>
    <row r="39" spans="1:10" ht="23.25" customHeight="1">
      <c r="A39" s="87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87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87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87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87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87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87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87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87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87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87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87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87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87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87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65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65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65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65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65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65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70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70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70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70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70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70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70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70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70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65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65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65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65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65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65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65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65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65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68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68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68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68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68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68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68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65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65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65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65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65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65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65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65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65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65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68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68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2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2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2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70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70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70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70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70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70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70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70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70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70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70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70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70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70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70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70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70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70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70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70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70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70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70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70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70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70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70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70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70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70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70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70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70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70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70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70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70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70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70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70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70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70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70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70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70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70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70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70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70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70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70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70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70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70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70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40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70"/>
      <c r="B174" s="40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70"/>
      <c r="B175" s="40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70"/>
      <c r="B176" s="40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70"/>
      <c r="B177" s="40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70"/>
      <c r="B178" s="40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70"/>
      <c r="B179" s="40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70"/>
      <c r="B180" s="40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70"/>
      <c r="B181" s="40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70"/>
      <c r="B182" s="40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70"/>
      <c r="B183" s="40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70"/>
      <c r="B184" s="40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70"/>
      <c r="B185" s="40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70"/>
      <c r="B186" s="40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70"/>
      <c r="B187" s="40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70"/>
      <c r="B188" s="40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70"/>
      <c r="B189" s="40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70"/>
      <c r="B190" s="40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70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70"/>
      <c r="B196" s="40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70"/>
      <c r="B197" s="40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70"/>
      <c r="B198" s="40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70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70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70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70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70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70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70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70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40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40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40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40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40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40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40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40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40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40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40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40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40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40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40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40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40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40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40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40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40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40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40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40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40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40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40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40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40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40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40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40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40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40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40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40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40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40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40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40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40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40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40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40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40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40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40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40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40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40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40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40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40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40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40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40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40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40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40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40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40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40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40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40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40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40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40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40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40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40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40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40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40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40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40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40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40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40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40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40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40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40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40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40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40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40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40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40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40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40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40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40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40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40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40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40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40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40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40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40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40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40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40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40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40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40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40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40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40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40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40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40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40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40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40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40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40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40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40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40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40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40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40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40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40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40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40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40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40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40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40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40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40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40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40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40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40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40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40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40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40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40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40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40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40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40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40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40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40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40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40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40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40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40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40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40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40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40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40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40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40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40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40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40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40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40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40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40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40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40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40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40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40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40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40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40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40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40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40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40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40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40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40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40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40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40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40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40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40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40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40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40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40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40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40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40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40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40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40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40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40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40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40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40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40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40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40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40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40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40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40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40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40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40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40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40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40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40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40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40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40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40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40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40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40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40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40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40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40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40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40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40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40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40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40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40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40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40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40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40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40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40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40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40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40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40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40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40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40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40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40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40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40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40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40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40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40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40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40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40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40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40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40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40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40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40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40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40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40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40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40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40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40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40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40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40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40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40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40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40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40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40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40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40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40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40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40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40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40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40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40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40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40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40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40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40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40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40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40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40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40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40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40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40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40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40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40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40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40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40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40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40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40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40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40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40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40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40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40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40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40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40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40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40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40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40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40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40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40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40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40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40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40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40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40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40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40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40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40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40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40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40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40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40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40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40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40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40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40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40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40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40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40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40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40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40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40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40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40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40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40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40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40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40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40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40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40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40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40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40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40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40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40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40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40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40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40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40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40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40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40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40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40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40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40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40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40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40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40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40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40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40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40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40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40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40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40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40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40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40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40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40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40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40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40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40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40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40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40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40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40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40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40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40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40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40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40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40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40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40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40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40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40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40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40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40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40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40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40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40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40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40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40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40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40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40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40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40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40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40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40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40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40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40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40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40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40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40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40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40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40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40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40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40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40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40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40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40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40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40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40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40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40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40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40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40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40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40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40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40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40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40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40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40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40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40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40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40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40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40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40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40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40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40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40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40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40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40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40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40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40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40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40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40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40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40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40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40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40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40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40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40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40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40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40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40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40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40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40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40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40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40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40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40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40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40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40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40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40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40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40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40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40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40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40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40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40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40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40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40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40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40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40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40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40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40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40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40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40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40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40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40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40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40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40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40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40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40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40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40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40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40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40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14">
    <mergeCell ref="J173:J174"/>
    <mergeCell ref="A1:J1"/>
    <mergeCell ref="A2:E2"/>
    <mergeCell ref="F2:J2"/>
    <mergeCell ref="A3:E3"/>
    <mergeCell ref="F3:J3"/>
    <mergeCell ref="J195:J196"/>
    <mergeCell ref="J197:J198"/>
    <mergeCell ref="J175:J177"/>
    <mergeCell ref="J178:J179"/>
    <mergeCell ref="J180:J182"/>
    <mergeCell ref="J183:J184"/>
    <mergeCell ref="J185:J187"/>
    <mergeCell ref="J188:J19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B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B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B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B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B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B00-000005000000}">
          <x14:formula1>
            <xm:f>'Varient Value'!$D$2:$D$8517</xm:f>
          </x14:formula1>
          <xm:sqref>E5:E9940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J766"/>
  <sheetViews>
    <sheetView workbookViewId="0">
      <pane ySplit="4" topLeftCell="A5" activePane="bottomLeft" state="frozen"/>
      <selection pane="bottomLeft" activeCell="A8" sqref="A8"/>
    </sheetView>
  </sheetViews>
  <sheetFormatPr defaultRowHeight="15"/>
  <cols>
    <col min="1" max="1" width="78.85546875" style="85" bestFit="1" customWidth="1"/>
    <col min="2" max="2" width="17.42578125" style="35" bestFit="1" customWidth="1"/>
    <col min="3" max="3" width="12" style="35" bestFit="1" customWidth="1"/>
    <col min="4" max="4" width="4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9508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5.75">
      <c r="A5" s="85" t="s">
        <v>9497</v>
      </c>
      <c r="B5" s="16" t="s">
        <v>235</v>
      </c>
      <c r="C5" s="16" t="s">
        <v>163</v>
      </c>
      <c r="D5" s="16"/>
      <c r="E5" s="16"/>
      <c r="F5" s="44"/>
      <c r="G5" s="44"/>
      <c r="H5" s="18">
        <v>37</v>
      </c>
      <c r="I5" s="44"/>
      <c r="J5" s="80" t="s">
        <v>9478</v>
      </c>
    </row>
    <row r="6" spans="1:10" ht="15.75">
      <c r="A6" s="114" t="s">
        <v>9498</v>
      </c>
      <c r="B6" s="16" t="s">
        <v>235</v>
      </c>
      <c r="C6" s="16" t="s">
        <v>163</v>
      </c>
      <c r="D6" s="16"/>
      <c r="E6" s="16"/>
      <c r="F6" s="44"/>
      <c r="G6" s="44"/>
      <c r="H6" s="108">
        <v>70</v>
      </c>
      <c r="I6" s="44"/>
      <c r="J6" s="80" t="s">
        <v>9479</v>
      </c>
    </row>
    <row r="7" spans="1:10" ht="23.25" customHeight="1">
      <c r="A7" s="115" t="s">
        <v>9536</v>
      </c>
      <c r="B7" s="16" t="s">
        <v>235</v>
      </c>
      <c r="C7" s="16" t="s">
        <v>163</v>
      </c>
      <c r="D7" s="16"/>
      <c r="E7" s="16"/>
      <c r="F7" s="44"/>
      <c r="G7" s="44"/>
      <c r="H7" s="54">
        <v>33</v>
      </c>
      <c r="I7" s="44"/>
      <c r="J7" s="107" t="s">
        <v>9480</v>
      </c>
    </row>
    <row r="8" spans="1:10" ht="23.25" customHeight="1">
      <c r="A8" s="115" t="s">
        <v>9096</v>
      </c>
      <c r="B8" s="16" t="s">
        <v>235</v>
      </c>
      <c r="C8" s="16" t="s">
        <v>163</v>
      </c>
      <c r="D8" s="16"/>
      <c r="E8" s="16"/>
      <c r="F8" s="44"/>
      <c r="G8" s="44"/>
      <c r="H8" s="109">
        <v>100</v>
      </c>
      <c r="I8" s="44"/>
      <c r="J8" s="107" t="s">
        <v>9481</v>
      </c>
    </row>
    <row r="9" spans="1:10" ht="23.25" customHeight="1">
      <c r="A9" s="115" t="s">
        <v>9095</v>
      </c>
      <c r="B9" s="16" t="s">
        <v>235</v>
      </c>
      <c r="C9" s="16" t="s">
        <v>163</v>
      </c>
      <c r="D9" s="16"/>
      <c r="E9" s="16"/>
      <c r="F9" s="44"/>
      <c r="G9" s="44"/>
      <c r="H9" s="109">
        <v>130</v>
      </c>
      <c r="I9" s="44"/>
      <c r="J9" s="107" t="s">
        <v>9482</v>
      </c>
    </row>
    <row r="10" spans="1:10" ht="23.25" customHeight="1">
      <c r="A10" s="115" t="s">
        <v>9506</v>
      </c>
      <c r="B10" s="16" t="s">
        <v>283</v>
      </c>
      <c r="C10" s="16" t="s">
        <v>58</v>
      </c>
      <c r="D10" s="16"/>
      <c r="E10" s="16">
        <v>346</v>
      </c>
      <c r="F10" s="44"/>
      <c r="G10" s="44"/>
      <c r="H10" s="52">
        <v>1313</v>
      </c>
      <c r="I10" s="16"/>
      <c r="J10" s="543" t="s">
        <v>9483</v>
      </c>
    </row>
    <row r="11" spans="1:10" ht="23.25" customHeight="1">
      <c r="A11" s="115" t="s">
        <v>9364</v>
      </c>
      <c r="B11" s="16" t="s">
        <v>283</v>
      </c>
      <c r="C11" s="16" t="s">
        <v>58</v>
      </c>
      <c r="D11" s="16"/>
      <c r="E11" s="16" t="s">
        <v>9505</v>
      </c>
      <c r="F11" s="44"/>
      <c r="G11" s="44"/>
      <c r="H11" s="52">
        <v>2727</v>
      </c>
      <c r="I11" s="16"/>
      <c r="J11" s="543"/>
    </row>
    <row r="12" spans="1:10" ht="31.5">
      <c r="A12" s="114" t="s">
        <v>9459</v>
      </c>
      <c r="B12" s="16" t="s">
        <v>209</v>
      </c>
      <c r="C12" s="16" t="s">
        <v>163</v>
      </c>
      <c r="D12" s="16"/>
      <c r="E12" s="16"/>
      <c r="F12" s="44"/>
      <c r="G12" s="44"/>
      <c r="H12" s="79">
        <v>30</v>
      </c>
      <c r="I12" s="16"/>
      <c r="J12" s="547" t="s">
        <v>9157</v>
      </c>
    </row>
    <row r="13" spans="1:10" ht="31.5">
      <c r="A13" s="114" t="s">
        <v>9460</v>
      </c>
      <c r="B13" s="16" t="s">
        <v>209</v>
      </c>
      <c r="C13" s="16" t="s">
        <v>163</v>
      </c>
      <c r="D13" s="16"/>
      <c r="E13" s="16"/>
      <c r="F13" s="44"/>
      <c r="G13" s="44"/>
      <c r="H13" s="79">
        <v>30</v>
      </c>
      <c r="I13" s="16"/>
      <c r="J13" s="548"/>
    </row>
    <row r="14" spans="1:10" ht="31.5">
      <c r="A14" s="114" t="s">
        <v>9461</v>
      </c>
      <c r="B14" s="16" t="s">
        <v>209</v>
      </c>
      <c r="C14" s="16" t="s">
        <v>163</v>
      </c>
      <c r="D14" s="16"/>
      <c r="E14" s="16"/>
      <c r="F14" s="44"/>
      <c r="G14" s="44"/>
      <c r="H14" s="79">
        <v>40</v>
      </c>
      <c r="I14" s="16"/>
      <c r="J14" s="548"/>
    </row>
    <row r="15" spans="1:10" ht="23.25" customHeight="1">
      <c r="A15" s="115" t="s">
        <v>9249</v>
      </c>
      <c r="B15" s="16" t="s">
        <v>288</v>
      </c>
      <c r="C15" s="16" t="s">
        <v>54</v>
      </c>
      <c r="D15" s="16"/>
      <c r="E15" s="16">
        <v>496</v>
      </c>
      <c r="F15" s="44"/>
      <c r="G15" s="44"/>
      <c r="H15" s="20">
        <v>1</v>
      </c>
      <c r="I15" s="16"/>
      <c r="J15" s="549" t="s">
        <v>9335</v>
      </c>
    </row>
    <row r="16" spans="1:10" ht="23.25" customHeight="1">
      <c r="A16" s="115" t="s">
        <v>9244</v>
      </c>
      <c r="B16" s="16" t="s">
        <v>288</v>
      </c>
      <c r="C16" s="16" t="s">
        <v>54</v>
      </c>
      <c r="D16" s="16"/>
      <c r="E16" s="16">
        <v>343</v>
      </c>
      <c r="F16" s="44"/>
      <c r="G16" s="44"/>
      <c r="H16" s="20">
        <v>2</v>
      </c>
      <c r="I16" s="16"/>
      <c r="J16" s="550"/>
    </row>
    <row r="17" spans="1:10" ht="23.25" customHeight="1">
      <c r="A17" s="115" t="s">
        <v>9534</v>
      </c>
      <c r="B17" s="16" t="s">
        <v>288</v>
      </c>
      <c r="C17" s="16" t="s">
        <v>54</v>
      </c>
      <c r="D17" s="16"/>
      <c r="E17" s="16" t="s">
        <v>7558</v>
      </c>
      <c r="F17" s="44"/>
      <c r="G17" s="44"/>
      <c r="H17" s="57">
        <v>33</v>
      </c>
      <c r="I17" s="16"/>
      <c r="J17" s="17" t="s">
        <v>9336</v>
      </c>
    </row>
    <row r="18" spans="1:10" ht="23.25" customHeight="1">
      <c r="A18" s="115" t="s">
        <v>9244</v>
      </c>
      <c r="B18" s="16" t="s">
        <v>288</v>
      </c>
      <c r="C18" s="16" t="s">
        <v>54</v>
      </c>
      <c r="D18" s="16"/>
      <c r="E18" s="16" t="s">
        <v>4920</v>
      </c>
      <c r="F18" s="44"/>
      <c r="G18" s="44"/>
      <c r="H18" s="57">
        <v>10</v>
      </c>
      <c r="I18" s="16"/>
      <c r="J18" s="549" t="s">
        <v>9160</v>
      </c>
    </row>
    <row r="19" spans="1:10" ht="23.25" customHeight="1">
      <c r="A19" s="115" t="s">
        <v>9249</v>
      </c>
      <c r="B19" s="16" t="s">
        <v>288</v>
      </c>
      <c r="C19" s="16" t="s">
        <v>54</v>
      </c>
      <c r="D19" s="16"/>
      <c r="E19" s="16" t="s">
        <v>4293</v>
      </c>
      <c r="F19" s="44"/>
      <c r="G19" s="44"/>
      <c r="H19" s="57">
        <v>69</v>
      </c>
      <c r="I19" s="16"/>
      <c r="J19" s="550"/>
    </row>
    <row r="20" spans="1:10" ht="23.25" customHeight="1">
      <c r="A20" s="115" t="s">
        <v>9249</v>
      </c>
      <c r="B20" s="16" t="s">
        <v>288</v>
      </c>
      <c r="C20" s="16" t="s">
        <v>54</v>
      </c>
      <c r="D20" s="16"/>
      <c r="E20" s="16">
        <v>494</v>
      </c>
      <c r="F20" s="44"/>
      <c r="G20" s="44"/>
      <c r="H20" s="57">
        <v>2</v>
      </c>
      <c r="I20" s="16"/>
      <c r="J20" s="549" t="s">
        <v>9161</v>
      </c>
    </row>
    <row r="21" spans="1:10" ht="23.25" customHeight="1">
      <c r="A21" s="115" t="s">
        <v>9535</v>
      </c>
      <c r="B21" s="16" t="s">
        <v>288</v>
      </c>
      <c r="C21" s="16" t="s">
        <v>54</v>
      </c>
      <c r="D21" s="16"/>
      <c r="E21" s="16">
        <v>231</v>
      </c>
      <c r="F21" s="44"/>
      <c r="G21" s="44"/>
      <c r="H21" s="22">
        <v>2</v>
      </c>
      <c r="I21" s="16"/>
      <c r="J21" s="551"/>
    </row>
    <row r="22" spans="1:10" ht="23.25" customHeight="1">
      <c r="A22" s="115" t="s">
        <v>9248</v>
      </c>
      <c r="B22" s="16" t="s">
        <v>288</v>
      </c>
      <c r="C22" s="16" t="s">
        <v>54</v>
      </c>
      <c r="D22" s="16"/>
      <c r="E22" s="16">
        <v>326</v>
      </c>
      <c r="F22" s="44"/>
      <c r="G22" s="44"/>
      <c r="H22" s="22">
        <v>5</v>
      </c>
      <c r="I22" s="16"/>
      <c r="J22" s="551"/>
    </row>
    <row r="23" spans="1:10" ht="23.25" customHeight="1">
      <c r="A23" s="115" t="s">
        <v>9256</v>
      </c>
      <c r="B23" s="16" t="s">
        <v>288</v>
      </c>
      <c r="C23" s="16" t="s">
        <v>54</v>
      </c>
      <c r="D23" s="16"/>
      <c r="E23" s="16">
        <v>329</v>
      </c>
      <c r="F23" s="44"/>
      <c r="G23" s="44"/>
      <c r="H23" s="22">
        <v>7</v>
      </c>
      <c r="I23" s="16"/>
      <c r="J23" s="551"/>
    </row>
    <row r="24" spans="1:10" ht="23.25" customHeight="1">
      <c r="A24" s="115" t="s">
        <v>9249</v>
      </c>
      <c r="B24" s="16" t="s">
        <v>288</v>
      </c>
      <c r="C24" s="16" t="s">
        <v>54</v>
      </c>
      <c r="D24" s="16"/>
      <c r="E24" s="16">
        <v>303</v>
      </c>
      <c r="F24" s="44"/>
      <c r="G24" s="44"/>
      <c r="H24" s="24">
        <v>3</v>
      </c>
      <c r="I24" s="16"/>
      <c r="J24" s="551"/>
    </row>
    <row r="25" spans="1:10" ht="23.25" customHeight="1">
      <c r="A25" s="115" t="s">
        <v>9249</v>
      </c>
      <c r="B25" s="16" t="s">
        <v>288</v>
      </c>
      <c r="C25" s="16" t="s">
        <v>54</v>
      </c>
      <c r="D25" s="16"/>
      <c r="E25" s="16">
        <v>334</v>
      </c>
      <c r="F25" s="44"/>
      <c r="G25" s="44"/>
      <c r="H25" s="24">
        <v>9</v>
      </c>
      <c r="I25" s="16"/>
      <c r="J25" s="551"/>
    </row>
    <row r="26" spans="1:10" ht="23.25" customHeight="1">
      <c r="A26" s="115" t="s">
        <v>9249</v>
      </c>
      <c r="B26" s="16" t="s">
        <v>288</v>
      </c>
      <c r="C26" s="16" t="s">
        <v>54</v>
      </c>
      <c r="D26" s="16"/>
      <c r="E26" s="16" t="s">
        <v>6226</v>
      </c>
      <c r="F26" s="44"/>
      <c r="G26" s="44"/>
      <c r="H26" s="24">
        <v>13</v>
      </c>
      <c r="I26" s="16"/>
      <c r="J26" s="550"/>
    </row>
    <row r="27" spans="1:10" ht="23.25" customHeight="1">
      <c r="A27" s="115" t="s">
        <v>9534</v>
      </c>
      <c r="B27" s="16" t="s">
        <v>288</v>
      </c>
      <c r="C27" s="16" t="s">
        <v>54</v>
      </c>
      <c r="D27" s="16"/>
      <c r="E27" s="16">
        <v>116</v>
      </c>
      <c r="F27" s="44"/>
      <c r="G27" s="44"/>
      <c r="H27" s="24">
        <v>7</v>
      </c>
      <c r="I27" s="16"/>
      <c r="J27" s="549" t="s">
        <v>9162</v>
      </c>
    </row>
    <row r="28" spans="1:10" ht="23.25" customHeight="1">
      <c r="A28" s="115" t="s">
        <v>9535</v>
      </c>
      <c r="B28" s="16" t="s">
        <v>288</v>
      </c>
      <c r="C28" s="16" t="s">
        <v>54</v>
      </c>
      <c r="D28" s="16"/>
      <c r="E28" s="16">
        <v>367</v>
      </c>
      <c r="F28" s="44"/>
      <c r="G28" s="44"/>
      <c r="H28" s="57">
        <v>2</v>
      </c>
      <c r="I28" s="16"/>
      <c r="J28" s="551"/>
    </row>
    <row r="29" spans="1:10" ht="23.25" customHeight="1">
      <c r="A29" s="115" t="s">
        <v>9535</v>
      </c>
      <c r="B29" s="16" t="s">
        <v>288</v>
      </c>
      <c r="C29" s="16" t="s">
        <v>54</v>
      </c>
      <c r="D29" s="16"/>
      <c r="E29" s="16">
        <v>479</v>
      </c>
      <c r="F29" s="44"/>
      <c r="G29" s="44"/>
      <c r="H29" s="57">
        <v>8</v>
      </c>
      <c r="I29" s="16"/>
      <c r="J29" s="551"/>
    </row>
    <row r="30" spans="1:10" ht="23.25" customHeight="1">
      <c r="A30" s="115" t="s">
        <v>9249</v>
      </c>
      <c r="B30" s="16" t="s">
        <v>288</v>
      </c>
      <c r="C30" s="16" t="s">
        <v>54</v>
      </c>
      <c r="D30" s="16"/>
      <c r="E30" s="16">
        <v>479</v>
      </c>
      <c r="F30" s="44"/>
      <c r="G30" s="44"/>
      <c r="H30" s="57">
        <v>4</v>
      </c>
      <c r="I30" s="16"/>
      <c r="J30" s="551"/>
    </row>
    <row r="31" spans="1:10" ht="23.25" customHeight="1">
      <c r="A31" s="115" t="s">
        <v>9249</v>
      </c>
      <c r="B31" s="16" t="s">
        <v>288</v>
      </c>
      <c r="C31" s="16" t="s">
        <v>54</v>
      </c>
      <c r="D31" s="16"/>
      <c r="E31" s="16">
        <v>104</v>
      </c>
      <c r="F31" s="44"/>
      <c r="G31" s="44"/>
      <c r="H31" s="57">
        <v>2</v>
      </c>
      <c r="I31" s="16"/>
      <c r="J31" s="551"/>
    </row>
    <row r="32" spans="1:10" ht="23.25" customHeight="1">
      <c r="A32" s="115" t="s">
        <v>9249</v>
      </c>
      <c r="B32" s="16" t="s">
        <v>288</v>
      </c>
      <c r="C32" s="16" t="s">
        <v>54</v>
      </c>
      <c r="D32" s="16"/>
      <c r="E32" s="16">
        <v>367</v>
      </c>
      <c r="F32" s="44"/>
      <c r="G32" s="44"/>
      <c r="H32" s="57">
        <v>2</v>
      </c>
      <c r="I32" s="16"/>
      <c r="J32" s="551"/>
    </row>
    <row r="33" spans="1:10" ht="23.25" customHeight="1">
      <c r="A33" s="115" t="s">
        <v>9249</v>
      </c>
      <c r="B33" s="16" t="s">
        <v>288</v>
      </c>
      <c r="C33" s="16" t="s">
        <v>54</v>
      </c>
      <c r="D33" s="16"/>
      <c r="E33" s="16">
        <v>479</v>
      </c>
      <c r="F33" s="44"/>
      <c r="G33" s="44"/>
      <c r="H33" s="57">
        <v>4</v>
      </c>
      <c r="I33" s="16"/>
      <c r="J33" s="551"/>
    </row>
    <row r="34" spans="1:10" ht="23.25" customHeight="1">
      <c r="A34" s="115" t="s">
        <v>9249</v>
      </c>
      <c r="B34" s="16" t="s">
        <v>288</v>
      </c>
      <c r="C34" s="16" t="s">
        <v>54</v>
      </c>
      <c r="D34" s="16"/>
      <c r="E34" s="16" t="s">
        <v>6226</v>
      </c>
      <c r="F34" s="44"/>
      <c r="G34" s="44"/>
      <c r="H34" s="57">
        <v>2</v>
      </c>
      <c r="I34" s="16"/>
      <c r="J34" s="550"/>
    </row>
    <row r="35" spans="1:10" ht="23.25" customHeight="1">
      <c r="A35" s="85" t="s">
        <v>9561</v>
      </c>
      <c r="B35" s="16" t="s">
        <v>235</v>
      </c>
      <c r="C35" s="16" t="s">
        <v>163</v>
      </c>
      <c r="D35" s="16"/>
      <c r="E35" s="16"/>
      <c r="F35" s="44"/>
      <c r="G35" s="44"/>
      <c r="H35" s="49">
        <v>50</v>
      </c>
      <c r="I35" s="16"/>
      <c r="J35" s="60" t="s">
        <v>9484</v>
      </c>
    </row>
    <row r="36" spans="1:10" ht="23.25" customHeight="1">
      <c r="A36" s="115" t="s">
        <v>9562</v>
      </c>
      <c r="B36" s="16" t="s">
        <v>269</v>
      </c>
      <c r="C36" s="16" t="s">
        <v>163</v>
      </c>
      <c r="D36" s="16"/>
      <c r="E36" s="16" t="s">
        <v>66</v>
      </c>
      <c r="F36" s="44"/>
      <c r="G36" s="44"/>
      <c r="H36" s="49">
        <v>100</v>
      </c>
      <c r="I36" s="16"/>
      <c r="J36" s="60" t="s">
        <v>9485</v>
      </c>
    </row>
    <row r="37" spans="1:10" ht="23.25" customHeight="1">
      <c r="A37" s="115" t="s">
        <v>9563</v>
      </c>
      <c r="B37" s="16" t="s">
        <v>269</v>
      </c>
      <c r="C37" s="16" t="s">
        <v>163</v>
      </c>
      <c r="D37" s="16"/>
      <c r="E37" s="16" t="s">
        <v>66</v>
      </c>
      <c r="F37" s="44"/>
      <c r="G37" s="44"/>
      <c r="H37" s="49">
        <v>120</v>
      </c>
      <c r="I37" s="16"/>
      <c r="J37" s="60" t="s">
        <v>9486</v>
      </c>
    </row>
    <row r="38" spans="1:10" ht="23.25" customHeight="1">
      <c r="A38" s="67" t="s">
        <v>9383</v>
      </c>
      <c r="B38" s="16" t="s">
        <v>235</v>
      </c>
      <c r="C38" s="16" t="s">
        <v>163</v>
      </c>
      <c r="D38" s="16"/>
      <c r="E38" s="16"/>
      <c r="F38" s="44"/>
      <c r="G38" s="44"/>
      <c r="H38" s="49">
        <v>547</v>
      </c>
      <c r="I38" s="16"/>
      <c r="J38" s="60" t="s">
        <v>9487</v>
      </c>
    </row>
    <row r="39" spans="1:10" ht="23.25" customHeight="1">
      <c r="A39" s="110"/>
      <c r="B39" s="16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16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16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16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16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16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16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16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16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16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16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16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16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16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16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16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16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16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16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16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16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16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16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16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16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16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16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16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16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16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16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16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16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16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16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16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16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16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16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16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16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16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16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16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16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16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16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16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16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16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16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16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16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16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16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16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16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16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16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  <mergeCell ref="J195:J196"/>
    <mergeCell ref="J197:J198"/>
    <mergeCell ref="J175:J177"/>
    <mergeCell ref="J178:J179"/>
    <mergeCell ref="J180:J182"/>
    <mergeCell ref="J183:J184"/>
    <mergeCell ref="J185:J187"/>
    <mergeCell ref="J188:J19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C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C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C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C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C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C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J767"/>
  <sheetViews>
    <sheetView workbookViewId="0">
      <pane ySplit="4" topLeftCell="A5" activePane="bottomLeft" state="frozen"/>
      <selection pane="bottomLeft" activeCell="B10" sqref="B10"/>
    </sheetView>
  </sheetViews>
  <sheetFormatPr defaultRowHeight="15"/>
  <cols>
    <col min="1" max="1" width="59.140625" style="85" bestFit="1" customWidth="1"/>
    <col min="2" max="2" width="17.42578125" style="35" bestFit="1" customWidth="1"/>
    <col min="3" max="3" width="12" style="35" bestFit="1" customWidth="1"/>
    <col min="4" max="4" width="4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710937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9537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>
      <c r="A5" s="3" t="s">
        <v>9413</v>
      </c>
      <c r="B5" s="16" t="s">
        <v>235</v>
      </c>
      <c r="C5" s="16" t="s">
        <v>163</v>
      </c>
      <c r="D5" s="16"/>
      <c r="E5" s="16"/>
      <c r="F5" s="44"/>
      <c r="G5" s="44"/>
      <c r="H5" s="133">
        <v>90</v>
      </c>
      <c r="I5" s="44"/>
      <c r="J5" s="134" t="s">
        <v>9125</v>
      </c>
    </row>
    <row r="6" spans="1:10">
      <c r="A6" s="3" t="s">
        <v>9564</v>
      </c>
      <c r="B6" s="16" t="s">
        <v>235</v>
      </c>
      <c r="C6" s="16" t="s">
        <v>163</v>
      </c>
      <c r="D6" s="16"/>
      <c r="E6" s="16"/>
      <c r="F6" s="44"/>
      <c r="G6" s="44"/>
      <c r="H6" s="133">
        <v>22</v>
      </c>
      <c r="I6" s="44"/>
      <c r="J6" s="134" t="s">
        <v>9538</v>
      </c>
    </row>
    <row r="7" spans="1:10" ht="15.75">
      <c r="A7" s="135" t="s">
        <v>9103</v>
      </c>
      <c r="B7" s="16" t="s">
        <v>235</v>
      </c>
      <c r="C7" s="16" t="s">
        <v>163</v>
      </c>
      <c r="D7" s="16"/>
      <c r="E7" s="16"/>
      <c r="F7" s="44"/>
      <c r="G7" s="44"/>
      <c r="H7" s="119">
        <v>50</v>
      </c>
      <c r="I7" s="44"/>
      <c r="J7" s="134" t="s">
        <v>9539</v>
      </c>
    </row>
    <row r="8" spans="1:10" ht="15.75">
      <c r="A8" s="135" t="s">
        <v>9115</v>
      </c>
      <c r="B8" s="16" t="s">
        <v>235</v>
      </c>
      <c r="C8" s="16" t="s">
        <v>163</v>
      </c>
      <c r="D8" s="16"/>
      <c r="E8" s="16" t="s">
        <v>66</v>
      </c>
      <c r="F8" s="44"/>
      <c r="G8" s="44"/>
      <c r="H8" s="120">
        <v>30</v>
      </c>
      <c r="I8" s="44"/>
      <c r="J8" s="134" t="s">
        <v>9323</v>
      </c>
    </row>
    <row r="9" spans="1:10" ht="15.75">
      <c r="A9" s="117" t="s">
        <v>9556</v>
      </c>
      <c r="B9" s="16" t="s">
        <v>235</v>
      </c>
      <c r="C9" s="16" t="s">
        <v>163</v>
      </c>
      <c r="D9" s="16"/>
      <c r="E9" s="16"/>
      <c r="F9" s="44"/>
      <c r="G9" s="44"/>
      <c r="H9" s="121">
        <v>100</v>
      </c>
      <c r="I9" s="44"/>
      <c r="J9" s="134" t="s">
        <v>9324</v>
      </c>
    </row>
    <row r="10" spans="1:10" ht="15.75">
      <c r="A10" s="135" t="s">
        <v>9560</v>
      </c>
      <c r="B10" s="16" t="s">
        <v>235</v>
      </c>
      <c r="C10" s="16" t="s">
        <v>163</v>
      </c>
      <c r="D10" s="16"/>
      <c r="E10" s="16"/>
      <c r="F10" s="44"/>
      <c r="G10" s="44"/>
      <c r="H10" s="121">
        <v>65</v>
      </c>
      <c r="I10" s="16"/>
      <c r="J10" s="134" t="s">
        <v>9325</v>
      </c>
    </row>
    <row r="11" spans="1:10" ht="15.75">
      <c r="A11" s="116" t="s">
        <v>9369</v>
      </c>
      <c r="B11" s="16" t="s">
        <v>235</v>
      </c>
      <c r="C11" s="16" t="s">
        <v>163</v>
      </c>
      <c r="D11" s="16"/>
      <c r="E11" s="16"/>
      <c r="F11" s="44"/>
      <c r="G11" s="44"/>
      <c r="H11" s="119">
        <v>60</v>
      </c>
      <c r="I11" s="16"/>
      <c r="J11" s="134" t="s">
        <v>9326</v>
      </c>
    </row>
    <row r="12" spans="1:10" ht="15.75">
      <c r="A12" s="135" t="s">
        <v>9557</v>
      </c>
      <c r="B12" s="16" t="s">
        <v>235</v>
      </c>
      <c r="C12" s="16" t="s">
        <v>163</v>
      </c>
      <c r="D12" s="16"/>
      <c r="E12" s="16"/>
      <c r="F12" s="44"/>
      <c r="G12" s="44"/>
      <c r="H12" s="119">
        <v>39</v>
      </c>
      <c r="I12" s="16"/>
      <c r="J12" s="134" t="s">
        <v>9540</v>
      </c>
    </row>
    <row r="13" spans="1:10" ht="15.75">
      <c r="A13" s="130" t="s">
        <v>9558</v>
      </c>
      <c r="B13" s="16" t="s">
        <v>235</v>
      </c>
      <c r="C13" s="16" t="s">
        <v>163</v>
      </c>
      <c r="D13" s="16"/>
      <c r="E13" s="16"/>
      <c r="F13" s="44"/>
      <c r="G13" s="44"/>
      <c r="H13" s="119">
        <v>310</v>
      </c>
      <c r="I13" s="16"/>
      <c r="J13" s="134" t="s">
        <v>9393</v>
      </c>
    </row>
    <row r="14" spans="1:10" ht="15.75">
      <c r="A14" s="67" t="s">
        <v>9092</v>
      </c>
      <c r="B14" s="16" t="s">
        <v>235</v>
      </c>
      <c r="C14" s="16" t="s">
        <v>163</v>
      </c>
      <c r="D14" s="16"/>
      <c r="E14" s="16"/>
      <c r="F14" s="44"/>
      <c r="G14" s="44"/>
      <c r="H14" s="122">
        <v>43</v>
      </c>
      <c r="I14" s="16"/>
      <c r="J14" s="107" t="s">
        <v>9394</v>
      </c>
    </row>
    <row r="15" spans="1:10" ht="15.75">
      <c r="A15" s="135" t="s">
        <v>9566</v>
      </c>
      <c r="B15" s="16" t="s">
        <v>235</v>
      </c>
      <c r="C15" s="16" t="s">
        <v>163</v>
      </c>
      <c r="D15" s="16"/>
      <c r="E15" s="16"/>
      <c r="F15" s="44"/>
      <c r="G15" s="44"/>
      <c r="H15" s="122">
        <v>34</v>
      </c>
      <c r="I15" s="16"/>
      <c r="J15" s="107" t="s">
        <v>9395</v>
      </c>
    </row>
    <row r="16" spans="1:10" ht="15.75">
      <c r="A16" s="135" t="s">
        <v>9559</v>
      </c>
      <c r="B16" s="16" t="s">
        <v>235</v>
      </c>
      <c r="C16" s="16" t="s">
        <v>163</v>
      </c>
      <c r="D16" s="16"/>
      <c r="E16" s="16"/>
      <c r="F16" s="44"/>
      <c r="G16" s="44"/>
      <c r="H16" s="122">
        <v>79</v>
      </c>
      <c r="I16" s="16"/>
      <c r="J16" s="107" t="s">
        <v>9541</v>
      </c>
    </row>
    <row r="17" spans="1:10" ht="15.75">
      <c r="A17" s="117" t="s">
        <v>9555</v>
      </c>
      <c r="B17" s="16" t="s">
        <v>235</v>
      </c>
      <c r="C17" s="16" t="s">
        <v>163</v>
      </c>
      <c r="D17" s="16"/>
      <c r="E17" s="16"/>
      <c r="F17" s="44"/>
      <c r="G17" s="44"/>
      <c r="H17" s="122">
        <v>40</v>
      </c>
      <c r="I17" s="16"/>
      <c r="J17" s="107" t="s">
        <v>9542</v>
      </c>
    </row>
    <row r="18" spans="1:10" ht="15.75">
      <c r="A18" s="65" t="s">
        <v>9315</v>
      </c>
      <c r="B18" s="16" t="s">
        <v>204</v>
      </c>
      <c r="C18" s="16" t="s">
        <v>82</v>
      </c>
      <c r="D18" s="16"/>
      <c r="E18" s="16"/>
      <c r="F18" s="44"/>
      <c r="G18" s="44"/>
      <c r="H18" s="123">
        <v>6800</v>
      </c>
      <c r="I18" s="16"/>
      <c r="J18" s="553" t="s">
        <v>9156</v>
      </c>
    </row>
    <row r="19" spans="1:10" ht="15.75">
      <c r="A19" s="65" t="s">
        <v>9316</v>
      </c>
      <c r="B19" s="16" t="s">
        <v>204</v>
      </c>
      <c r="C19" s="16" t="s">
        <v>58</v>
      </c>
      <c r="D19" s="16"/>
      <c r="E19" s="16"/>
      <c r="F19" s="44"/>
      <c r="G19" s="44"/>
      <c r="H19" s="123">
        <v>9000</v>
      </c>
      <c r="I19" s="16"/>
      <c r="J19" s="553"/>
    </row>
    <row r="20" spans="1:10" ht="15.75">
      <c r="A20" s="117" t="s">
        <v>9567</v>
      </c>
      <c r="B20" s="16" t="s">
        <v>204</v>
      </c>
      <c r="C20" s="16" t="s">
        <v>58</v>
      </c>
      <c r="D20" s="16"/>
      <c r="E20" s="16"/>
      <c r="F20" s="44"/>
      <c r="G20" s="44"/>
      <c r="H20" s="123">
        <v>96000</v>
      </c>
      <c r="I20" s="16"/>
      <c r="J20" s="21" t="s">
        <v>9157</v>
      </c>
    </row>
    <row r="21" spans="1:10" ht="15.75">
      <c r="A21" s="117" t="s">
        <v>9568</v>
      </c>
      <c r="B21" s="16" t="s">
        <v>204</v>
      </c>
      <c r="C21" s="16" t="s">
        <v>82</v>
      </c>
      <c r="D21" s="16"/>
      <c r="E21" s="16"/>
      <c r="F21" s="44"/>
      <c r="G21" s="44"/>
      <c r="H21" s="123">
        <v>48000</v>
      </c>
      <c r="I21" s="16"/>
      <c r="J21" s="21" t="s">
        <v>9158</v>
      </c>
    </row>
    <row r="22" spans="1:10" ht="15.75">
      <c r="A22" s="65" t="s">
        <v>9446</v>
      </c>
      <c r="B22" s="16" t="s">
        <v>204</v>
      </c>
      <c r="C22" s="16" t="s">
        <v>58</v>
      </c>
      <c r="D22" s="16"/>
      <c r="E22" s="16"/>
      <c r="F22" s="44"/>
      <c r="G22" s="44"/>
      <c r="H22" s="124">
        <f>63300+1266</f>
        <v>64566</v>
      </c>
      <c r="I22" s="16"/>
      <c r="J22" s="21" t="s">
        <v>9543</v>
      </c>
    </row>
    <row r="23" spans="1:10" ht="15.75">
      <c r="A23" s="65" t="s">
        <v>9451</v>
      </c>
      <c r="B23" s="16" t="s">
        <v>204</v>
      </c>
      <c r="C23" s="16" t="s">
        <v>58</v>
      </c>
      <c r="D23" s="16"/>
      <c r="E23" s="16"/>
      <c r="F23" s="44"/>
      <c r="G23" s="44"/>
      <c r="H23" s="124">
        <f>8000+160</f>
        <v>8160</v>
      </c>
      <c r="I23" s="16"/>
      <c r="J23" s="21" t="s">
        <v>9544</v>
      </c>
    </row>
    <row r="24" spans="1:10" ht="15.75">
      <c r="A24" s="117" t="s">
        <v>9364</v>
      </c>
      <c r="B24" s="16" t="s">
        <v>283</v>
      </c>
      <c r="C24" s="16" t="s">
        <v>58</v>
      </c>
      <c r="D24" s="16"/>
      <c r="E24" s="16" t="s">
        <v>8461</v>
      </c>
      <c r="F24" s="44"/>
      <c r="G24" s="44"/>
      <c r="H24" s="125">
        <v>2676</v>
      </c>
      <c r="I24" s="16"/>
      <c r="J24" s="543" t="s">
        <v>9545</v>
      </c>
    </row>
    <row r="25" spans="1:10" ht="15.75">
      <c r="A25" s="117" t="s">
        <v>9364</v>
      </c>
      <c r="B25" s="16" t="s">
        <v>283</v>
      </c>
      <c r="C25" s="16" t="s">
        <v>58</v>
      </c>
      <c r="D25" s="16"/>
      <c r="E25" s="16" t="s">
        <v>66</v>
      </c>
      <c r="F25" s="44"/>
      <c r="G25" s="44"/>
      <c r="H25" s="125">
        <f>4400+44</f>
        <v>4444</v>
      </c>
      <c r="I25" s="16"/>
      <c r="J25" s="543"/>
    </row>
    <row r="26" spans="1:10" ht="15.75">
      <c r="A26" s="117" t="s">
        <v>9364</v>
      </c>
      <c r="B26" s="16" t="s">
        <v>283</v>
      </c>
      <c r="C26" s="16" t="s">
        <v>58</v>
      </c>
      <c r="D26" s="16"/>
      <c r="E26" s="16" t="s">
        <v>8223</v>
      </c>
      <c r="F26" s="44"/>
      <c r="G26" s="44"/>
      <c r="H26" s="125">
        <f>8000+80</f>
        <v>8080</v>
      </c>
      <c r="I26" s="16"/>
      <c r="J26" s="131" t="s">
        <v>9546</v>
      </c>
    </row>
    <row r="27" spans="1:10">
      <c r="A27" s="65" t="s">
        <v>9552</v>
      </c>
      <c r="B27" s="16" t="s">
        <v>265</v>
      </c>
      <c r="C27" s="16" t="s">
        <v>58</v>
      </c>
      <c r="D27" s="16"/>
      <c r="E27" s="16"/>
      <c r="F27" s="44"/>
      <c r="G27" s="44"/>
      <c r="H27" s="136">
        <v>240</v>
      </c>
      <c r="I27" s="16"/>
      <c r="J27" s="552" t="s">
        <v>9161</v>
      </c>
    </row>
    <row r="28" spans="1:10">
      <c r="A28" s="65" t="s">
        <v>9553</v>
      </c>
      <c r="B28" s="16" t="s">
        <v>265</v>
      </c>
      <c r="C28" s="16" t="s">
        <v>58</v>
      </c>
      <c r="D28" s="16"/>
      <c r="E28" s="16"/>
      <c r="F28" s="44"/>
      <c r="G28" s="44"/>
      <c r="H28" s="136">
        <v>108</v>
      </c>
      <c r="I28" s="16"/>
      <c r="J28" s="552"/>
    </row>
    <row r="29" spans="1:10" ht="15.75">
      <c r="A29" s="65" t="s">
        <v>9490</v>
      </c>
      <c r="B29" s="16" t="s">
        <v>265</v>
      </c>
      <c r="C29" s="16" t="s">
        <v>58</v>
      </c>
      <c r="D29" s="16"/>
      <c r="E29" s="16"/>
      <c r="F29" s="44"/>
      <c r="G29" s="44"/>
      <c r="H29" s="137">
        <f>400+6</f>
        <v>406</v>
      </c>
      <c r="I29" s="16"/>
      <c r="J29" s="543" t="s">
        <v>9162</v>
      </c>
    </row>
    <row r="30" spans="1:10" ht="15.75">
      <c r="A30" s="65" t="s">
        <v>9491</v>
      </c>
      <c r="B30" s="16" t="s">
        <v>265</v>
      </c>
      <c r="C30" s="16" t="s">
        <v>58</v>
      </c>
      <c r="D30" s="16"/>
      <c r="E30" s="16"/>
      <c r="F30" s="44"/>
      <c r="G30" s="44"/>
      <c r="H30" s="137">
        <f>550+8</f>
        <v>558</v>
      </c>
      <c r="I30" s="16"/>
      <c r="J30" s="543"/>
    </row>
    <row r="31" spans="1:10" ht="15.75">
      <c r="A31" s="117" t="s">
        <v>9655</v>
      </c>
      <c r="B31" s="16" t="s">
        <v>288</v>
      </c>
      <c r="C31" s="16" t="s">
        <v>54</v>
      </c>
      <c r="D31" s="16"/>
      <c r="E31" s="16">
        <v>476</v>
      </c>
      <c r="F31" s="44"/>
      <c r="G31" s="44"/>
      <c r="H31" s="126">
        <v>81</v>
      </c>
      <c r="I31" s="16"/>
      <c r="J31" s="118" t="s">
        <v>9547</v>
      </c>
    </row>
    <row r="32" spans="1:10" ht="15.75">
      <c r="A32" s="117" t="s">
        <v>9256</v>
      </c>
      <c r="B32" s="16" t="s">
        <v>288</v>
      </c>
      <c r="C32" s="16" t="s">
        <v>54</v>
      </c>
      <c r="D32" s="16"/>
      <c r="E32" s="16">
        <v>229</v>
      </c>
      <c r="F32" s="44"/>
      <c r="G32" s="44"/>
      <c r="H32" s="127">
        <v>2</v>
      </c>
      <c r="I32" s="16"/>
      <c r="J32" s="539" t="s">
        <v>9165</v>
      </c>
    </row>
    <row r="33" spans="1:10" ht="15.75">
      <c r="A33" s="117" t="s">
        <v>9247</v>
      </c>
      <c r="B33" s="16" t="s">
        <v>288</v>
      </c>
      <c r="C33" s="16" t="s">
        <v>54</v>
      </c>
      <c r="D33" s="16"/>
      <c r="E33" s="16">
        <v>486</v>
      </c>
      <c r="F33" s="44"/>
      <c r="G33" s="44"/>
      <c r="H33" s="127">
        <v>7</v>
      </c>
      <c r="I33" s="16"/>
      <c r="J33" s="539"/>
    </row>
    <row r="34" spans="1:10" ht="15.75">
      <c r="A34" s="117" t="s">
        <v>9244</v>
      </c>
      <c r="B34" s="16" t="s">
        <v>288</v>
      </c>
      <c r="C34" s="16" t="s">
        <v>54</v>
      </c>
      <c r="D34" s="16"/>
      <c r="E34" s="16">
        <v>229</v>
      </c>
      <c r="F34" s="44"/>
      <c r="G34" s="44"/>
      <c r="H34" s="127">
        <v>10</v>
      </c>
      <c r="I34" s="16"/>
      <c r="J34" s="539"/>
    </row>
    <row r="35" spans="1:10" ht="15.75">
      <c r="A35" s="117" t="s">
        <v>9244</v>
      </c>
      <c r="B35" s="16" t="s">
        <v>288</v>
      </c>
      <c r="C35" s="16" t="s">
        <v>54</v>
      </c>
      <c r="D35" s="16"/>
      <c r="E35" s="16">
        <v>329</v>
      </c>
      <c r="F35" s="44"/>
      <c r="G35" s="44"/>
      <c r="H35" s="126">
        <v>47</v>
      </c>
      <c r="I35" s="16"/>
      <c r="J35" s="17" t="s">
        <v>9166</v>
      </c>
    </row>
    <row r="36" spans="1:10" ht="15.75">
      <c r="A36" s="117" t="s">
        <v>9246</v>
      </c>
      <c r="B36" s="16" t="s">
        <v>288</v>
      </c>
      <c r="C36" s="16" t="s">
        <v>54</v>
      </c>
      <c r="D36" s="16"/>
      <c r="E36" s="16">
        <v>319</v>
      </c>
      <c r="F36" s="44"/>
      <c r="G36" s="44"/>
      <c r="H36" s="126">
        <v>28</v>
      </c>
      <c r="I36" s="16"/>
      <c r="J36" s="539" t="s">
        <v>9340</v>
      </c>
    </row>
    <row r="37" spans="1:10" ht="15.75">
      <c r="A37" s="117" t="s">
        <v>9247</v>
      </c>
      <c r="B37" s="16" t="s">
        <v>288</v>
      </c>
      <c r="C37" s="16" t="s">
        <v>54</v>
      </c>
      <c r="D37" s="16"/>
      <c r="E37" s="16">
        <v>334</v>
      </c>
      <c r="F37" s="44"/>
      <c r="G37" s="44"/>
      <c r="H37" s="126">
        <v>6</v>
      </c>
      <c r="I37" s="16"/>
      <c r="J37" s="539"/>
    </row>
    <row r="38" spans="1:10" ht="15.75">
      <c r="A38" s="117" t="s">
        <v>9656</v>
      </c>
      <c r="B38" s="16" t="s">
        <v>288</v>
      </c>
      <c r="C38" s="16" t="s">
        <v>54</v>
      </c>
      <c r="D38" s="16"/>
      <c r="E38" s="16">
        <v>345</v>
      </c>
      <c r="F38" s="44"/>
      <c r="G38" s="44"/>
      <c r="H38" s="126">
        <v>25</v>
      </c>
      <c r="I38" s="16"/>
      <c r="J38" s="539"/>
    </row>
    <row r="39" spans="1:10" ht="15.75">
      <c r="A39" s="117" t="s">
        <v>9259</v>
      </c>
      <c r="B39" s="16" t="s">
        <v>288</v>
      </c>
      <c r="C39" s="16" t="s">
        <v>54</v>
      </c>
      <c r="D39" s="16"/>
      <c r="E39" s="16">
        <v>399</v>
      </c>
      <c r="F39" s="44"/>
      <c r="G39" s="44"/>
      <c r="H39" s="127">
        <v>3</v>
      </c>
      <c r="I39" s="16"/>
      <c r="J39" s="539" t="s">
        <v>9548</v>
      </c>
    </row>
    <row r="40" spans="1:10" ht="15.75">
      <c r="A40" s="117" t="s">
        <v>9244</v>
      </c>
      <c r="B40" s="16" t="s">
        <v>288</v>
      </c>
      <c r="C40" s="16" t="s">
        <v>54</v>
      </c>
      <c r="D40" s="16"/>
      <c r="E40" s="16">
        <v>329</v>
      </c>
      <c r="F40" s="44"/>
      <c r="G40" s="44"/>
      <c r="H40" s="127">
        <v>5</v>
      </c>
      <c r="I40" s="16"/>
      <c r="J40" s="539"/>
    </row>
    <row r="41" spans="1:10" ht="15.75">
      <c r="A41" s="117" t="s">
        <v>9249</v>
      </c>
      <c r="B41" s="16" t="s">
        <v>288</v>
      </c>
      <c r="C41" s="16" t="s">
        <v>54</v>
      </c>
      <c r="D41" s="16"/>
      <c r="E41" s="16" t="s">
        <v>4614</v>
      </c>
      <c r="F41" s="44"/>
      <c r="G41" s="44"/>
      <c r="H41" s="127">
        <v>7</v>
      </c>
      <c r="I41" s="16"/>
      <c r="J41" s="539"/>
    </row>
    <row r="42" spans="1:10" ht="15.75">
      <c r="A42" s="117" t="s">
        <v>9247</v>
      </c>
      <c r="B42" s="16" t="s">
        <v>288</v>
      </c>
      <c r="C42" s="16" t="s">
        <v>54</v>
      </c>
      <c r="D42" s="16"/>
      <c r="E42" s="16">
        <v>324</v>
      </c>
      <c r="F42" s="44"/>
      <c r="G42" s="44"/>
      <c r="H42" s="128">
        <v>9</v>
      </c>
      <c r="I42" s="16"/>
      <c r="J42" s="539" t="s">
        <v>9169</v>
      </c>
    </row>
    <row r="43" spans="1:10" ht="15.75">
      <c r="A43" s="117" t="s">
        <v>9249</v>
      </c>
      <c r="B43" s="16" t="s">
        <v>288</v>
      </c>
      <c r="C43" s="16" t="s">
        <v>54</v>
      </c>
      <c r="D43" s="16"/>
      <c r="E43" s="16">
        <v>340</v>
      </c>
      <c r="F43" s="44"/>
      <c r="G43" s="44"/>
      <c r="H43" s="128">
        <v>4</v>
      </c>
      <c r="I43" s="16"/>
      <c r="J43" s="539"/>
    </row>
    <row r="44" spans="1:10" ht="15.75">
      <c r="A44" s="117" t="s">
        <v>9259</v>
      </c>
      <c r="B44" s="16" t="s">
        <v>288</v>
      </c>
      <c r="C44" s="16" t="s">
        <v>54</v>
      </c>
      <c r="D44" s="16"/>
      <c r="E44" s="16" t="s">
        <v>6378</v>
      </c>
      <c r="F44" s="44"/>
      <c r="G44" s="44"/>
      <c r="H44" s="129">
        <v>5</v>
      </c>
      <c r="I44" s="16"/>
      <c r="J44" s="539" t="s">
        <v>9170</v>
      </c>
    </row>
    <row r="45" spans="1:10" ht="15.75">
      <c r="A45" s="117" t="s">
        <v>9246</v>
      </c>
      <c r="B45" s="16" t="s">
        <v>288</v>
      </c>
      <c r="C45" s="16" t="s">
        <v>54</v>
      </c>
      <c r="D45" s="16"/>
      <c r="E45" s="16" t="s">
        <v>6378</v>
      </c>
      <c r="F45" s="44"/>
      <c r="G45" s="44"/>
      <c r="H45" s="129">
        <v>4</v>
      </c>
      <c r="I45" s="16"/>
      <c r="J45" s="539"/>
    </row>
    <row r="46" spans="1:10" ht="15.75">
      <c r="A46" s="117" t="s">
        <v>9247</v>
      </c>
      <c r="B46" s="16" t="s">
        <v>288</v>
      </c>
      <c r="C46" s="16" t="s">
        <v>54</v>
      </c>
      <c r="D46" s="16"/>
      <c r="E46" s="16">
        <v>255</v>
      </c>
      <c r="F46" s="44"/>
      <c r="G46" s="44"/>
      <c r="H46" s="129">
        <v>4</v>
      </c>
      <c r="I46" s="16"/>
      <c r="J46" s="539"/>
    </row>
    <row r="47" spans="1:10" ht="15.75">
      <c r="A47" s="117" t="s">
        <v>9247</v>
      </c>
      <c r="B47" s="16" t="s">
        <v>288</v>
      </c>
      <c r="C47" s="16" t="s">
        <v>54</v>
      </c>
      <c r="D47" s="16"/>
      <c r="E47" s="16">
        <v>494</v>
      </c>
      <c r="F47" s="44"/>
      <c r="G47" s="44"/>
      <c r="H47" s="129">
        <v>2</v>
      </c>
      <c r="I47" s="16"/>
      <c r="J47" s="539"/>
    </row>
    <row r="48" spans="1:10" ht="15.75">
      <c r="A48" s="117" t="s">
        <v>9124</v>
      </c>
      <c r="B48" s="16" t="s">
        <v>288</v>
      </c>
      <c r="C48" s="16" t="s">
        <v>54</v>
      </c>
      <c r="D48" s="16"/>
      <c r="E48" s="16">
        <v>435</v>
      </c>
      <c r="F48" s="44"/>
      <c r="G48" s="44"/>
      <c r="H48" s="129">
        <v>3</v>
      </c>
      <c r="I48" s="16"/>
      <c r="J48" s="539"/>
    </row>
    <row r="49" spans="1:10" ht="15.75">
      <c r="A49" s="117" t="s">
        <v>9253</v>
      </c>
      <c r="B49" s="16" t="s">
        <v>288</v>
      </c>
      <c r="C49" s="16" t="s">
        <v>54</v>
      </c>
      <c r="D49" s="16"/>
      <c r="E49" s="16">
        <v>494</v>
      </c>
      <c r="F49" s="44"/>
      <c r="G49" s="44"/>
      <c r="H49" s="129">
        <v>2</v>
      </c>
      <c r="I49" s="16"/>
      <c r="J49" s="539"/>
    </row>
    <row r="50" spans="1:10" ht="15.75">
      <c r="A50" s="117" t="s">
        <v>9253</v>
      </c>
      <c r="B50" s="16" t="s">
        <v>288</v>
      </c>
      <c r="C50" s="16" t="s">
        <v>54</v>
      </c>
      <c r="D50" s="16"/>
      <c r="E50" s="16" t="s">
        <v>6378</v>
      </c>
      <c r="F50" s="44"/>
      <c r="G50" s="44"/>
      <c r="H50" s="129">
        <v>2</v>
      </c>
      <c r="I50" s="16"/>
      <c r="J50" s="539"/>
    </row>
    <row r="51" spans="1:10" ht="15.75">
      <c r="A51" s="117" t="s">
        <v>9253</v>
      </c>
      <c r="B51" s="16" t="s">
        <v>288</v>
      </c>
      <c r="C51" s="16" t="s">
        <v>54</v>
      </c>
      <c r="D51" s="16"/>
      <c r="E51" s="16" t="s">
        <v>4283</v>
      </c>
      <c r="F51" s="44"/>
      <c r="G51" s="44"/>
      <c r="H51" s="129">
        <v>2</v>
      </c>
      <c r="I51" s="16"/>
      <c r="J51" s="539"/>
    </row>
    <row r="52" spans="1:10" ht="15.75">
      <c r="A52" s="117" t="s">
        <v>9259</v>
      </c>
      <c r="B52" s="16" t="s">
        <v>288</v>
      </c>
      <c r="C52" s="16" t="s">
        <v>54</v>
      </c>
      <c r="D52" s="16"/>
      <c r="E52" s="16">
        <v>229</v>
      </c>
      <c r="F52" s="44"/>
      <c r="G52" s="44"/>
      <c r="H52" s="126">
        <v>3</v>
      </c>
      <c r="I52" s="16"/>
      <c r="J52" s="539" t="s">
        <v>9171</v>
      </c>
    </row>
    <row r="53" spans="1:10" ht="15.75">
      <c r="A53" s="117" t="s">
        <v>9259</v>
      </c>
      <c r="B53" s="16" t="s">
        <v>288</v>
      </c>
      <c r="C53" s="16" t="s">
        <v>54</v>
      </c>
      <c r="D53" s="16"/>
      <c r="E53" s="16">
        <v>344</v>
      </c>
      <c r="F53" s="44"/>
      <c r="G53" s="44"/>
      <c r="H53" s="126">
        <v>3</v>
      </c>
      <c r="I53" s="16"/>
      <c r="J53" s="539"/>
    </row>
    <row r="54" spans="1:10" ht="15.75">
      <c r="A54" s="117" t="s">
        <v>9657</v>
      </c>
      <c r="B54" s="16" t="s">
        <v>288</v>
      </c>
      <c r="C54" s="16" t="s">
        <v>54</v>
      </c>
      <c r="D54" s="16"/>
      <c r="E54" s="16">
        <v>335</v>
      </c>
      <c r="F54" s="44"/>
      <c r="G54" s="44"/>
      <c r="H54" s="126">
        <v>2</v>
      </c>
      <c r="I54" s="16"/>
      <c r="J54" s="539"/>
    </row>
    <row r="55" spans="1:10" ht="15.75">
      <c r="A55" s="117" t="s">
        <v>9554</v>
      </c>
      <c r="B55" s="16" t="s">
        <v>288</v>
      </c>
      <c r="C55" s="16" t="s">
        <v>54</v>
      </c>
      <c r="D55" s="16"/>
      <c r="E55" s="16">
        <v>486</v>
      </c>
      <c r="F55" s="44"/>
      <c r="G55" s="44"/>
      <c r="H55" s="126">
        <v>2</v>
      </c>
      <c r="I55" s="16"/>
      <c r="J55" s="539"/>
    </row>
    <row r="56" spans="1:10" ht="15.75">
      <c r="A56" s="117" t="s">
        <v>9246</v>
      </c>
      <c r="B56" s="16" t="s">
        <v>288</v>
      </c>
      <c r="C56" s="16" t="s">
        <v>54</v>
      </c>
      <c r="D56" s="16"/>
      <c r="E56" s="16">
        <v>256</v>
      </c>
      <c r="F56" s="44"/>
      <c r="G56" s="44"/>
      <c r="H56" s="126">
        <v>9</v>
      </c>
      <c r="I56" s="16"/>
      <c r="J56" s="539"/>
    </row>
    <row r="57" spans="1:10" ht="15.75">
      <c r="A57" s="117" t="s">
        <v>9247</v>
      </c>
      <c r="B57" s="16" t="s">
        <v>288</v>
      </c>
      <c r="C57" s="16" t="s">
        <v>54</v>
      </c>
      <c r="D57" s="16"/>
      <c r="E57" s="16" t="s">
        <v>8265</v>
      </c>
      <c r="F57" s="44"/>
      <c r="G57" s="44"/>
      <c r="H57" s="126">
        <v>5</v>
      </c>
      <c r="I57" s="16"/>
      <c r="J57" s="539"/>
    </row>
    <row r="58" spans="1:10" ht="15.75">
      <c r="A58" s="117" t="s">
        <v>9247</v>
      </c>
      <c r="B58" s="16" t="s">
        <v>288</v>
      </c>
      <c r="C58" s="16" t="s">
        <v>54</v>
      </c>
      <c r="D58" s="16"/>
      <c r="E58" s="16">
        <v>314</v>
      </c>
      <c r="F58" s="44"/>
      <c r="G58" s="44"/>
      <c r="H58" s="126">
        <v>3</v>
      </c>
      <c r="I58" s="16"/>
      <c r="J58" s="539"/>
    </row>
    <row r="59" spans="1:10" ht="15.75">
      <c r="A59" s="117" t="s">
        <v>9247</v>
      </c>
      <c r="B59" s="16" t="s">
        <v>288</v>
      </c>
      <c r="C59" s="16" t="s">
        <v>54</v>
      </c>
      <c r="D59" s="16"/>
      <c r="E59" s="16">
        <v>480</v>
      </c>
      <c r="F59" s="44"/>
      <c r="G59" s="44"/>
      <c r="H59" s="126">
        <v>6</v>
      </c>
      <c r="I59" s="16"/>
      <c r="J59" s="539"/>
    </row>
    <row r="60" spans="1:10" ht="15.75">
      <c r="A60" s="117" t="s">
        <v>9656</v>
      </c>
      <c r="B60" s="16" t="s">
        <v>288</v>
      </c>
      <c r="C60" s="16" t="s">
        <v>54</v>
      </c>
      <c r="D60" s="16"/>
      <c r="E60" s="16">
        <v>326</v>
      </c>
      <c r="F60" s="44"/>
      <c r="G60" s="44"/>
      <c r="H60" s="126">
        <v>6</v>
      </c>
      <c r="I60" s="16"/>
      <c r="J60" s="539" t="s">
        <v>9172</v>
      </c>
    </row>
    <row r="61" spans="1:10" ht="15.75">
      <c r="A61" s="117" t="s">
        <v>9248</v>
      </c>
      <c r="B61" s="16" t="s">
        <v>288</v>
      </c>
      <c r="C61" s="16" t="s">
        <v>54</v>
      </c>
      <c r="D61" s="16"/>
      <c r="E61" s="16">
        <v>334</v>
      </c>
      <c r="F61" s="44"/>
      <c r="G61" s="44"/>
      <c r="H61" s="126">
        <v>6</v>
      </c>
      <c r="I61" s="16"/>
      <c r="J61" s="539"/>
    </row>
    <row r="62" spans="1:10" ht="15.75">
      <c r="A62" s="117" t="s">
        <v>9254</v>
      </c>
      <c r="B62" s="16" t="s">
        <v>288</v>
      </c>
      <c r="C62" s="16" t="s">
        <v>54</v>
      </c>
      <c r="D62" s="16"/>
      <c r="E62" s="16">
        <v>483</v>
      </c>
      <c r="F62" s="44"/>
      <c r="G62" s="44"/>
      <c r="H62" s="126">
        <v>4</v>
      </c>
      <c r="I62" s="16"/>
      <c r="J62" s="539"/>
    </row>
    <row r="63" spans="1:10" ht="15.75">
      <c r="A63" s="117" t="s">
        <v>9249</v>
      </c>
      <c r="B63" s="16" t="s">
        <v>288</v>
      </c>
      <c r="C63" s="16" t="s">
        <v>54</v>
      </c>
      <c r="D63" s="16"/>
      <c r="E63" s="16">
        <v>496</v>
      </c>
      <c r="F63" s="44"/>
      <c r="G63" s="44"/>
      <c r="H63" s="126">
        <v>3</v>
      </c>
      <c r="I63" s="16"/>
      <c r="J63" s="539"/>
    </row>
    <row r="64" spans="1:10" ht="15.75">
      <c r="A64" s="117" t="s">
        <v>9244</v>
      </c>
      <c r="B64" s="16" t="s">
        <v>288</v>
      </c>
      <c r="C64" s="16" t="s">
        <v>54</v>
      </c>
      <c r="D64" s="16"/>
      <c r="E64" s="16">
        <v>229</v>
      </c>
      <c r="F64" s="44"/>
      <c r="G64" s="44"/>
      <c r="H64" s="126">
        <v>2</v>
      </c>
      <c r="I64" s="16"/>
      <c r="J64" s="539"/>
    </row>
    <row r="65" spans="1:10" ht="15.75">
      <c r="A65" s="117" t="s">
        <v>9244</v>
      </c>
      <c r="B65" s="16" t="s">
        <v>288</v>
      </c>
      <c r="C65" s="16" t="s">
        <v>54</v>
      </c>
      <c r="D65" s="16"/>
      <c r="E65" s="16">
        <v>329</v>
      </c>
      <c r="F65" s="44"/>
      <c r="G65" s="44"/>
      <c r="H65" s="126">
        <v>7</v>
      </c>
      <c r="I65" s="16"/>
      <c r="J65" s="539"/>
    </row>
    <row r="66" spans="1:10" ht="15.75">
      <c r="A66" s="117" t="s">
        <v>9256</v>
      </c>
      <c r="B66" s="16" t="s">
        <v>288</v>
      </c>
      <c r="C66" s="16" t="s">
        <v>54</v>
      </c>
      <c r="D66" s="16"/>
      <c r="E66" s="16">
        <v>1003</v>
      </c>
      <c r="F66" s="44"/>
      <c r="G66" s="44"/>
      <c r="H66" s="126">
        <v>3</v>
      </c>
      <c r="I66" s="16"/>
      <c r="J66" s="539"/>
    </row>
    <row r="67" spans="1:10" ht="15.75">
      <c r="A67" s="117" t="s">
        <v>9248</v>
      </c>
      <c r="B67" s="16" t="s">
        <v>288</v>
      </c>
      <c r="C67" s="16" t="s">
        <v>54</v>
      </c>
      <c r="D67" s="16"/>
      <c r="E67" s="16">
        <v>365</v>
      </c>
      <c r="F67" s="44"/>
      <c r="G67" s="44"/>
      <c r="H67" s="126">
        <v>2</v>
      </c>
      <c r="I67" s="16"/>
      <c r="J67" s="539"/>
    </row>
    <row r="68" spans="1:10" ht="15.75">
      <c r="A68" s="117" t="s">
        <v>9248</v>
      </c>
      <c r="B68" s="16" t="s">
        <v>288</v>
      </c>
      <c r="C68" s="16" t="s">
        <v>54</v>
      </c>
      <c r="D68" s="16"/>
      <c r="E68" s="16">
        <v>372</v>
      </c>
      <c r="F68" s="44"/>
      <c r="G68" s="44"/>
      <c r="H68" s="126">
        <v>2</v>
      </c>
      <c r="I68" s="16"/>
      <c r="J68" s="539"/>
    </row>
    <row r="69" spans="1:10" ht="15.75">
      <c r="A69" s="117" t="s">
        <v>9248</v>
      </c>
      <c r="B69" s="16" t="s">
        <v>288</v>
      </c>
      <c r="C69" s="16" t="s">
        <v>54</v>
      </c>
      <c r="D69" s="16"/>
      <c r="E69" s="16">
        <v>483</v>
      </c>
      <c r="F69" s="44"/>
      <c r="G69" s="44"/>
      <c r="H69" s="126">
        <v>2</v>
      </c>
      <c r="I69" s="16"/>
      <c r="J69" s="539"/>
    </row>
    <row r="70" spans="1:10" ht="15.75">
      <c r="A70" s="117" t="s">
        <v>9248</v>
      </c>
      <c r="B70" s="16" t="s">
        <v>288</v>
      </c>
      <c r="C70" s="16" t="s">
        <v>54</v>
      </c>
      <c r="D70" s="16"/>
      <c r="E70" s="16">
        <v>496</v>
      </c>
      <c r="F70" s="44"/>
      <c r="G70" s="44"/>
      <c r="H70" s="126">
        <v>2</v>
      </c>
      <c r="I70" s="16"/>
      <c r="J70" s="539"/>
    </row>
    <row r="71" spans="1:10" ht="15.75">
      <c r="A71" s="117" t="s">
        <v>9248</v>
      </c>
      <c r="B71" s="16" t="s">
        <v>288</v>
      </c>
      <c r="C71" s="16" t="s">
        <v>54</v>
      </c>
      <c r="D71" s="16"/>
      <c r="E71" s="16" t="s">
        <v>4089</v>
      </c>
      <c r="F71" s="44"/>
      <c r="G71" s="44"/>
      <c r="H71" s="126">
        <v>4</v>
      </c>
      <c r="I71" s="16"/>
      <c r="J71" s="539"/>
    </row>
    <row r="72" spans="1:10" ht="15.75">
      <c r="A72" s="117" t="s">
        <v>9249</v>
      </c>
      <c r="B72" s="16" t="s">
        <v>288</v>
      </c>
      <c r="C72" s="16" t="s">
        <v>54</v>
      </c>
      <c r="D72" s="16"/>
      <c r="E72" s="16">
        <v>72</v>
      </c>
      <c r="F72" s="44"/>
      <c r="G72" s="44"/>
      <c r="H72" s="126">
        <v>6</v>
      </c>
      <c r="I72" s="16"/>
      <c r="J72" s="539" t="s">
        <v>9173</v>
      </c>
    </row>
    <row r="73" spans="1:10" ht="15.75">
      <c r="A73" s="117" t="s">
        <v>9249</v>
      </c>
      <c r="B73" s="16" t="s">
        <v>288</v>
      </c>
      <c r="C73" s="16" t="s">
        <v>54</v>
      </c>
      <c r="D73" s="16"/>
      <c r="E73" s="16">
        <v>104</v>
      </c>
      <c r="F73" s="44"/>
      <c r="G73" s="44"/>
      <c r="H73" s="126">
        <v>3</v>
      </c>
      <c r="I73" s="16"/>
      <c r="J73" s="539"/>
    </row>
    <row r="74" spans="1:10" ht="15.75">
      <c r="A74" s="117" t="s">
        <v>9249</v>
      </c>
      <c r="B74" s="16" t="s">
        <v>288</v>
      </c>
      <c r="C74" s="16" t="s">
        <v>54</v>
      </c>
      <c r="D74" s="16"/>
      <c r="E74" s="16">
        <v>106</v>
      </c>
      <c r="F74" s="44"/>
      <c r="G74" s="44"/>
      <c r="H74" s="126">
        <v>5</v>
      </c>
      <c r="I74" s="16"/>
      <c r="J74" s="539"/>
    </row>
    <row r="75" spans="1:10" ht="15.75">
      <c r="A75" s="117" t="s">
        <v>9249</v>
      </c>
      <c r="B75" s="16" t="s">
        <v>288</v>
      </c>
      <c r="C75" s="16" t="s">
        <v>54</v>
      </c>
      <c r="D75" s="16"/>
      <c r="E75" s="16">
        <v>256</v>
      </c>
      <c r="F75" s="44"/>
      <c r="G75" s="44"/>
      <c r="H75" s="126">
        <v>2</v>
      </c>
      <c r="I75" s="16"/>
      <c r="J75" s="539"/>
    </row>
    <row r="76" spans="1:10" ht="15.75">
      <c r="A76" s="117" t="s">
        <v>9249</v>
      </c>
      <c r="B76" s="16" t="s">
        <v>288</v>
      </c>
      <c r="C76" s="16" t="s">
        <v>54</v>
      </c>
      <c r="D76" s="16"/>
      <c r="E76" s="16">
        <v>334</v>
      </c>
      <c r="F76" s="44"/>
      <c r="G76" s="44"/>
      <c r="H76" s="126">
        <v>49</v>
      </c>
      <c r="I76" s="16"/>
      <c r="J76" s="539"/>
    </row>
    <row r="77" spans="1:10" ht="15.75">
      <c r="A77" s="117" t="s">
        <v>9249</v>
      </c>
      <c r="B77" s="16" t="s">
        <v>288</v>
      </c>
      <c r="C77" s="16" t="s">
        <v>54</v>
      </c>
      <c r="D77" s="16"/>
      <c r="E77" s="16">
        <v>345</v>
      </c>
      <c r="F77" s="44"/>
      <c r="G77" s="44"/>
      <c r="H77" s="126">
        <v>3</v>
      </c>
      <c r="I77" s="16"/>
      <c r="J77" s="539"/>
    </row>
    <row r="78" spans="1:10" ht="15.75">
      <c r="A78" s="117" t="s">
        <v>9249</v>
      </c>
      <c r="B78" s="16" t="s">
        <v>288</v>
      </c>
      <c r="C78" s="16" t="s">
        <v>54</v>
      </c>
      <c r="D78" s="16"/>
      <c r="E78" s="16">
        <v>346</v>
      </c>
      <c r="F78" s="44"/>
      <c r="G78" s="44"/>
      <c r="H78" s="126">
        <v>17</v>
      </c>
      <c r="I78" s="16"/>
      <c r="J78" s="539" t="s">
        <v>9174</v>
      </c>
    </row>
    <row r="79" spans="1:10" ht="15.75">
      <c r="A79" s="117" t="s">
        <v>9249</v>
      </c>
      <c r="B79" s="16" t="s">
        <v>288</v>
      </c>
      <c r="C79" s="16" t="s">
        <v>54</v>
      </c>
      <c r="D79" s="16"/>
      <c r="E79" s="16">
        <v>480</v>
      </c>
      <c r="F79" s="44"/>
      <c r="G79" s="44"/>
      <c r="H79" s="126">
        <v>4</v>
      </c>
      <c r="I79" s="16"/>
      <c r="J79" s="539"/>
    </row>
    <row r="80" spans="1:10" ht="15.75">
      <c r="A80" s="117" t="s">
        <v>9249</v>
      </c>
      <c r="B80" s="16" t="s">
        <v>288</v>
      </c>
      <c r="C80" s="16" t="s">
        <v>54</v>
      </c>
      <c r="D80" s="16"/>
      <c r="E80" s="16">
        <v>481</v>
      </c>
      <c r="F80" s="44"/>
      <c r="G80" s="44"/>
      <c r="H80" s="126">
        <v>12</v>
      </c>
      <c r="I80" s="16"/>
      <c r="J80" s="539"/>
    </row>
    <row r="81" spans="1:10" ht="15.75">
      <c r="A81" s="117" t="s">
        <v>9249</v>
      </c>
      <c r="B81" s="16" t="s">
        <v>288</v>
      </c>
      <c r="C81" s="16" t="s">
        <v>54</v>
      </c>
      <c r="D81" s="16"/>
      <c r="E81" s="16">
        <v>483</v>
      </c>
      <c r="F81" s="44"/>
      <c r="G81" s="44"/>
      <c r="H81" s="126">
        <v>14</v>
      </c>
      <c r="I81" s="16"/>
      <c r="J81" s="539"/>
    </row>
    <row r="82" spans="1:10" ht="15.75">
      <c r="A82" s="117" t="s">
        <v>9249</v>
      </c>
      <c r="B82" s="16" t="s">
        <v>288</v>
      </c>
      <c r="C82" s="16" t="s">
        <v>54</v>
      </c>
      <c r="D82" s="16"/>
      <c r="E82" s="16">
        <v>496</v>
      </c>
      <c r="F82" s="44"/>
      <c r="G82" s="44"/>
      <c r="H82" s="126">
        <v>6</v>
      </c>
      <c r="I82" s="16"/>
      <c r="J82" s="539"/>
    </row>
    <row r="83" spans="1:10" ht="15.75">
      <c r="A83" s="117" t="s">
        <v>9249</v>
      </c>
      <c r="B83" s="16" t="s">
        <v>288</v>
      </c>
      <c r="C83" s="16" t="s">
        <v>54</v>
      </c>
      <c r="D83" s="16"/>
      <c r="E83" s="16" t="s">
        <v>6226</v>
      </c>
      <c r="F83" s="44"/>
      <c r="G83" s="44"/>
      <c r="H83" s="126">
        <v>4</v>
      </c>
      <c r="I83" s="16"/>
      <c r="J83" s="539"/>
    </row>
    <row r="84" spans="1:10" ht="15.75">
      <c r="A84" s="117" t="s">
        <v>9249</v>
      </c>
      <c r="B84" s="16" t="s">
        <v>288</v>
      </c>
      <c r="C84" s="16" t="s">
        <v>54</v>
      </c>
      <c r="D84" s="16"/>
      <c r="E84" s="16" t="s">
        <v>4293</v>
      </c>
      <c r="F84" s="44"/>
      <c r="G84" s="44"/>
      <c r="H84" s="126">
        <v>15</v>
      </c>
      <c r="I84" s="16"/>
      <c r="J84" s="539"/>
    </row>
    <row r="85" spans="1:10" ht="15.75">
      <c r="A85" s="117" t="s">
        <v>9249</v>
      </c>
      <c r="B85" s="16" t="s">
        <v>288</v>
      </c>
      <c r="C85" s="16" t="s">
        <v>54</v>
      </c>
      <c r="D85" s="16"/>
      <c r="E85" s="16" t="s">
        <v>7887</v>
      </c>
      <c r="F85" s="44"/>
      <c r="G85" s="44"/>
      <c r="H85" s="126">
        <v>11</v>
      </c>
      <c r="I85" s="16"/>
      <c r="J85" s="17" t="s">
        <v>9175</v>
      </c>
    </row>
    <row r="86" spans="1:10" ht="15.75">
      <c r="A86" s="117" t="s">
        <v>9247</v>
      </c>
      <c r="B86" s="16" t="s">
        <v>288</v>
      </c>
      <c r="C86" s="16" t="s">
        <v>54</v>
      </c>
      <c r="D86" s="16"/>
      <c r="E86" s="16">
        <v>256</v>
      </c>
      <c r="F86" s="44"/>
      <c r="G86" s="44"/>
      <c r="H86" s="127">
        <v>9</v>
      </c>
      <c r="I86" s="16"/>
      <c r="J86" s="17" t="s">
        <v>9176</v>
      </c>
    </row>
    <row r="87" spans="1:10" ht="15.75">
      <c r="A87" s="40" t="s">
        <v>9565</v>
      </c>
      <c r="B87" s="16" t="s">
        <v>279</v>
      </c>
      <c r="C87" s="16" t="s">
        <v>41</v>
      </c>
      <c r="D87" s="16"/>
      <c r="E87" s="16"/>
      <c r="F87" s="44"/>
      <c r="G87" s="44"/>
      <c r="H87" s="119">
        <v>50</v>
      </c>
      <c r="I87" s="16"/>
      <c r="J87" s="60" t="s">
        <v>9549</v>
      </c>
    </row>
    <row r="88" spans="1:10" ht="15.75">
      <c r="A88" s="40" t="s">
        <v>9654</v>
      </c>
      <c r="B88" s="16" t="s">
        <v>279</v>
      </c>
      <c r="C88" s="16" t="s">
        <v>41</v>
      </c>
      <c r="D88" s="16"/>
      <c r="E88" s="16" t="s">
        <v>66</v>
      </c>
      <c r="F88" s="44"/>
      <c r="G88" s="44"/>
      <c r="H88" s="119">
        <v>50</v>
      </c>
      <c r="I88" s="16"/>
      <c r="J88" s="60" t="s">
        <v>9550</v>
      </c>
    </row>
    <row r="89" spans="1:10" ht="15.75">
      <c r="A89" s="40" t="s">
        <v>9243</v>
      </c>
      <c r="B89" s="16" t="s">
        <v>1645</v>
      </c>
      <c r="C89" s="16" t="s">
        <v>58</v>
      </c>
      <c r="D89" s="16"/>
      <c r="E89" s="16" t="s">
        <v>55</v>
      </c>
      <c r="F89" s="44"/>
      <c r="G89" s="44"/>
      <c r="H89" s="119">
        <v>100</v>
      </c>
      <c r="I89" s="16"/>
      <c r="J89" s="531" t="s">
        <v>9551</v>
      </c>
    </row>
    <row r="90" spans="1:10" ht="15.75">
      <c r="A90" s="40" t="s">
        <v>9243</v>
      </c>
      <c r="B90" s="16" t="s">
        <v>1645</v>
      </c>
      <c r="C90" s="16" t="s">
        <v>58</v>
      </c>
      <c r="D90" s="16"/>
      <c r="E90" s="16" t="s">
        <v>55</v>
      </c>
      <c r="F90" s="44"/>
      <c r="G90" s="44"/>
      <c r="H90" s="119">
        <v>500</v>
      </c>
      <c r="I90" s="16"/>
      <c r="J90" s="531"/>
    </row>
    <row r="91" spans="1:10" ht="23.25" customHeight="1">
      <c r="A91" s="96"/>
      <c r="B91" s="16"/>
      <c r="C91" s="16"/>
      <c r="D91" s="16"/>
      <c r="E91" s="16"/>
      <c r="F91" s="44"/>
      <c r="G91" s="44"/>
      <c r="H91" s="22"/>
      <c r="I91" s="16"/>
      <c r="J91" s="64"/>
    </row>
    <row r="92" spans="1:10" ht="23.25" customHeight="1">
      <c r="A92" s="96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16"/>
      <c r="C93" s="16"/>
      <c r="D93" s="16"/>
      <c r="E93" s="16"/>
      <c r="F93" s="44"/>
      <c r="G93" s="44"/>
      <c r="H93" s="22"/>
      <c r="I93" s="16"/>
      <c r="J93" s="98"/>
    </row>
    <row r="94" spans="1:10" ht="23.25" customHeight="1">
      <c r="A94" s="96"/>
      <c r="B94" s="16"/>
      <c r="C94" s="16"/>
      <c r="D94" s="16"/>
      <c r="E94" s="16"/>
      <c r="F94" s="44"/>
      <c r="G94" s="44"/>
      <c r="H94" s="57"/>
      <c r="I94" s="16"/>
      <c r="J94" s="98"/>
    </row>
    <row r="95" spans="1:10" ht="23.25" customHeight="1">
      <c r="A95" s="96"/>
      <c r="B95" s="16"/>
      <c r="C95" s="16"/>
      <c r="D95" s="16"/>
      <c r="E95" s="16"/>
      <c r="F95" s="44"/>
      <c r="G95" s="44"/>
      <c r="H95" s="22"/>
      <c r="I95" s="16"/>
      <c r="J95" s="98"/>
    </row>
    <row r="96" spans="1:10" ht="23.25" customHeight="1">
      <c r="A96" s="96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15.75">
      <c r="A98" s="111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16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16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73"/>
      <c r="B101" s="16"/>
      <c r="C101" s="16"/>
      <c r="D101" s="16"/>
      <c r="E101" s="16"/>
      <c r="F101" s="44"/>
      <c r="G101" s="44"/>
      <c r="H101" s="57"/>
      <c r="I101" s="16"/>
      <c r="J101" s="98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57"/>
      <c r="I103" s="16"/>
      <c r="J103" s="64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50"/>
      <c r="I104" s="16"/>
      <c r="J104" s="70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70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17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70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17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19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50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17"/>
      <c r="I124" s="16"/>
      <c r="J124" s="70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50"/>
      <c r="I125" s="16"/>
      <c r="J125" s="17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17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19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23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50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58"/>
      <c r="I134" s="16"/>
      <c r="J134" s="17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7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50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9"/>
      <c r="I144" s="16"/>
      <c r="J144" s="70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7"/>
      <c r="I146" s="16"/>
      <c r="J146" s="17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50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9"/>
      <c r="I158" s="16"/>
      <c r="J158" s="70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7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9"/>
      <c r="I162" s="16"/>
      <c r="J162" s="17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7"/>
      <c r="I165" s="16"/>
      <c r="J165" s="70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17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9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7"/>
      <c r="I170" s="16"/>
      <c r="J170" s="70"/>
    </row>
    <row r="171" spans="1:10" ht="23.25" customHeight="1">
      <c r="A171" s="47"/>
      <c r="B171" s="16"/>
      <c r="C171" s="16"/>
      <c r="D171" s="16"/>
      <c r="E171" s="16"/>
      <c r="F171" s="44"/>
      <c r="G171" s="44"/>
      <c r="H171" s="19"/>
      <c r="I171" s="16"/>
      <c r="J171" s="17"/>
    </row>
    <row r="172" spans="1:10" ht="23.25" customHeight="1">
      <c r="A172" s="73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49"/>
      <c r="I173" s="16"/>
      <c r="J173" s="60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23"/>
      <c r="I191" s="16"/>
      <c r="J191" s="531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60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531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60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59"/>
    </row>
    <row r="203" spans="1:10" ht="23.25" customHeight="1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9"/>
      <c r="I204" s="16"/>
      <c r="J204" s="60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 ht="15.75">
      <c r="A214" s="4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  <row r="767" spans="1:10">
      <c r="A767" s="67"/>
      <c r="B767" s="16"/>
      <c r="C767" s="16"/>
      <c r="D767" s="16"/>
      <c r="E767" s="16"/>
      <c r="F767" s="44"/>
      <c r="G767" s="44"/>
      <c r="H767" s="44"/>
      <c r="I767" s="16"/>
      <c r="J767" s="44"/>
    </row>
  </sheetData>
  <mergeCells count="28">
    <mergeCell ref="A1:J1"/>
    <mergeCell ref="A2:E2"/>
    <mergeCell ref="F2:J2"/>
    <mergeCell ref="A3:E3"/>
    <mergeCell ref="F3:J3"/>
    <mergeCell ref="J18:J19"/>
    <mergeCell ref="J174:J175"/>
    <mergeCell ref="J52:J59"/>
    <mergeCell ref="J60:J71"/>
    <mergeCell ref="J72:J77"/>
    <mergeCell ref="J78:J84"/>
    <mergeCell ref="J89:J90"/>
    <mergeCell ref="J196:J197"/>
    <mergeCell ref="J198:J199"/>
    <mergeCell ref="J24:J25"/>
    <mergeCell ref="J27:J28"/>
    <mergeCell ref="J29:J30"/>
    <mergeCell ref="J32:J34"/>
    <mergeCell ref="J36:J38"/>
    <mergeCell ref="J39:J41"/>
    <mergeCell ref="J42:J43"/>
    <mergeCell ref="J44:J51"/>
    <mergeCell ref="J176:J178"/>
    <mergeCell ref="J179:J180"/>
    <mergeCell ref="J181:J183"/>
    <mergeCell ref="J184:J185"/>
    <mergeCell ref="J186:J188"/>
    <mergeCell ref="J189:J19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D00-000000000000}">
          <x14:formula1>
            <xm:f>'Varient Value'!$D:$D</xm:f>
          </x14:formula1>
          <xm:sqref>E5:E9941</xm:sqref>
        </x14:dataValidation>
        <x14:dataValidation type="list" allowBlank="1" showInputMessage="1" showErrorMessage="1" xr:uid="{00000000-0002-0000-0D00-000001000000}">
          <x14:formula1>
            <xm:f>'Varient Value'!$B$2:$B$67</xm:f>
          </x14:formula1>
          <xm:sqref>C5:C9941</xm:sqref>
        </x14:dataValidation>
        <x14:dataValidation type="list" allowBlank="1" showInputMessage="1" showErrorMessage="1" xr:uid="{00000000-0002-0000-0D00-000002000000}">
          <x14:formula1>
            <xm:f>'Varient Value'!$C$2:$C$244</xm:f>
          </x14:formula1>
          <xm:sqref>D5:D9941</xm:sqref>
        </x14:dataValidation>
        <x14:dataValidation type="list" allowBlank="1" showInputMessage="1" showErrorMessage="1" xr:uid="{00000000-0002-0000-0D00-000003000000}">
          <x14:formula1>
            <xm:f>'Varient Value'!$E$2:$E$4</xm:f>
          </x14:formula1>
          <xm:sqref>F5:F941</xm:sqref>
        </x14:dataValidation>
        <x14:dataValidation type="list" allowBlank="1" showInputMessage="1" showErrorMessage="1" xr:uid="{00000000-0002-0000-0D00-000004000000}">
          <x14:formula1>
            <xm:f>'Varient Value'!$F$2:$F$612</xm:f>
          </x14:formula1>
          <xm:sqref>G5:G9941</xm:sqref>
        </x14:dataValidation>
        <x14:dataValidation type="list" allowBlank="1" showInputMessage="1" showErrorMessage="1" xr:uid="{00000000-0002-0000-0D00-000005000000}">
          <x14:formula1>
            <xm:f>'Varient Value'!$A$2:$A$568</xm:f>
          </x14:formula1>
          <xm:sqref>B5:B9941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J757"/>
  <sheetViews>
    <sheetView zoomScaleNormal="100" workbookViewId="0">
      <pane ySplit="4" topLeftCell="A5" activePane="bottomLeft" state="frozen"/>
      <selection activeCell="J8" sqref="J8"/>
      <selection pane="bottomLeft" activeCell="J8" sqref="J8"/>
    </sheetView>
  </sheetViews>
  <sheetFormatPr defaultRowHeight="15"/>
  <cols>
    <col min="1" max="1" width="80" style="85" bestFit="1" customWidth="1"/>
    <col min="2" max="2" width="17.42578125" style="35" bestFit="1" customWidth="1"/>
    <col min="3" max="3" width="12" style="35" bestFit="1" customWidth="1"/>
    <col min="4" max="4" width="4.710937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9678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>
      <c r="A5" s="113" t="s">
        <v>9698</v>
      </c>
      <c r="B5" s="16" t="s">
        <v>235</v>
      </c>
      <c r="C5" s="16" t="s">
        <v>163</v>
      </c>
      <c r="D5" s="16"/>
      <c r="E5" s="16"/>
      <c r="F5" s="44"/>
      <c r="G5" s="44"/>
      <c r="H5" s="78">
        <v>130</v>
      </c>
      <c r="I5" s="44"/>
      <c r="J5" s="131" t="s">
        <v>9319</v>
      </c>
    </row>
    <row r="6" spans="1:10">
      <c r="A6" s="113" t="s">
        <v>9698</v>
      </c>
      <c r="B6" s="16" t="s">
        <v>235</v>
      </c>
      <c r="C6" s="16" t="s">
        <v>163</v>
      </c>
      <c r="D6" s="16"/>
      <c r="E6" s="16"/>
      <c r="F6" s="44"/>
      <c r="G6" s="44"/>
      <c r="H6" s="78">
        <v>412</v>
      </c>
      <c r="I6" s="44"/>
      <c r="J6" s="131" t="s">
        <v>9569</v>
      </c>
    </row>
    <row r="7" spans="1:10">
      <c r="A7" s="135" t="s">
        <v>9704</v>
      </c>
      <c r="B7" s="16" t="s">
        <v>235</v>
      </c>
      <c r="C7" s="16" t="s">
        <v>163</v>
      </c>
      <c r="D7" s="16"/>
      <c r="E7" s="16"/>
      <c r="F7" s="44"/>
      <c r="G7" s="44"/>
      <c r="H7" s="76">
        <v>61</v>
      </c>
      <c r="I7" s="44"/>
      <c r="J7" s="131" t="s">
        <v>9129</v>
      </c>
    </row>
    <row r="8" spans="1:10" ht="15.75">
      <c r="A8" s="135" t="s">
        <v>9699</v>
      </c>
      <c r="B8" s="16" t="s">
        <v>235</v>
      </c>
      <c r="C8" s="16" t="s">
        <v>163</v>
      </c>
      <c r="D8" s="16"/>
      <c r="E8" s="16"/>
      <c r="F8" s="44"/>
      <c r="G8" s="44"/>
      <c r="H8" s="139">
        <v>100</v>
      </c>
      <c r="I8" s="44"/>
      <c r="J8" s="131" t="s">
        <v>9130</v>
      </c>
    </row>
    <row r="9" spans="1:10" ht="15.75">
      <c r="A9" s="135" t="s">
        <v>9705</v>
      </c>
      <c r="B9" s="16" t="s">
        <v>235</v>
      </c>
      <c r="C9" s="16" t="s">
        <v>163</v>
      </c>
      <c r="D9" s="16"/>
      <c r="E9" s="16"/>
      <c r="F9" s="44"/>
      <c r="G9" s="44"/>
      <c r="H9" s="140">
        <v>50</v>
      </c>
      <c r="I9" s="44"/>
      <c r="J9" s="131" t="s">
        <v>9395</v>
      </c>
    </row>
    <row r="10" spans="1:10" ht="15.75">
      <c r="A10" s="113" t="s">
        <v>9698</v>
      </c>
      <c r="B10" s="16" t="s">
        <v>235</v>
      </c>
      <c r="C10" s="16" t="s">
        <v>163</v>
      </c>
      <c r="D10" s="16"/>
      <c r="E10" s="16"/>
      <c r="F10" s="44"/>
      <c r="G10" s="44"/>
      <c r="H10" s="20">
        <v>18</v>
      </c>
      <c r="I10" s="16"/>
      <c r="J10" s="131" t="s">
        <v>9328</v>
      </c>
    </row>
    <row r="11" spans="1:10" ht="15.75">
      <c r="A11" s="135" t="s">
        <v>9706</v>
      </c>
      <c r="B11" s="16" t="s">
        <v>235</v>
      </c>
      <c r="C11" s="16" t="s">
        <v>163</v>
      </c>
      <c r="D11" s="16"/>
      <c r="E11" s="16"/>
      <c r="F11" s="44"/>
      <c r="G11" s="44"/>
      <c r="H11" s="141">
        <v>75</v>
      </c>
      <c r="I11" s="16"/>
      <c r="J11" s="147" t="s">
        <v>9570</v>
      </c>
    </row>
    <row r="12" spans="1:10" ht="15.75">
      <c r="A12" s="135" t="s">
        <v>9094</v>
      </c>
      <c r="B12" s="16" t="s">
        <v>235</v>
      </c>
      <c r="C12" s="16" t="s">
        <v>163</v>
      </c>
      <c r="D12" s="16"/>
      <c r="E12" s="16"/>
      <c r="F12" s="44"/>
      <c r="G12" s="44"/>
      <c r="H12" s="50">
        <v>135</v>
      </c>
      <c r="I12" s="16"/>
      <c r="J12" s="60" t="s">
        <v>9571</v>
      </c>
    </row>
    <row r="13" spans="1:10" ht="15.75">
      <c r="A13" s="67" t="s">
        <v>9092</v>
      </c>
      <c r="B13" s="16" t="s">
        <v>235</v>
      </c>
      <c r="C13" s="16" t="s">
        <v>163</v>
      </c>
      <c r="D13" s="16"/>
      <c r="E13" s="16"/>
      <c r="F13" s="44"/>
      <c r="G13" s="44"/>
      <c r="H13" s="50">
        <v>280</v>
      </c>
      <c r="I13" s="16"/>
      <c r="J13" s="60" t="s">
        <v>9572</v>
      </c>
    </row>
    <row r="14" spans="1:10" ht="15.75">
      <c r="A14" s="138" t="s">
        <v>9670</v>
      </c>
      <c r="B14" s="16" t="s">
        <v>235</v>
      </c>
      <c r="C14" s="16" t="s">
        <v>163</v>
      </c>
      <c r="D14" s="16"/>
      <c r="E14" s="16"/>
      <c r="F14" s="44"/>
      <c r="G14" s="44"/>
      <c r="H14" s="50">
        <v>109</v>
      </c>
      <c r="I14" s="16"/>
      <c r="J14" s="60" t="s">
        <v>9573</v>
      </c>
    </row>
    <row r="15" spans="1:10" ht="15.75">
      <c r="A15" s="135" t="s">
        <v>9566</v>
      </c>
      <c r="B15" s="16" t="s">
        <v>235</v>
      </c>
      <c r="C15" s="16" t="s">
        <v>163</v>
      </c>
      <c r="D15" s="16"/>
      <c r="E15" s="16"/>
      <c r="F15" s="44"/>
      <c r="G15" s="44"/>
      <c r="H15" s="50">
        <v>155</v>
      </c>
      <c r="I15" s="16"/>
      <c r="J15" s="60" t="s">
        <v>9574</v>
      </c>
    </row>
    <row r="16" spans="1:10" ht="15.75">
      <c r="A16" s="135" t="s">
        <v>9700</v>
      </c>
      <c r="B16" s="16" t="s">
        <v>235</v>
      </c>
      <c r="C16" s="16" t="s">
        <v>163</v>
      </c>
      <c r="D16" s="16"/>
      <c r="E16" s="16"/>
      <c r="F16" s="44"/>
      <c r="G16" s="44"/>
      <c r="H16" s="142">
        <v>130</v>
      </c>
      <c r="I16" s="16"/>
      <c r="J16" s="60" t="s">
        <v>9575</v>
      </c>
    </row>
    <row r="17" spans="1:10" ht="15.75">
      <c r="A17" s="135" t="s">
        <v>9700</v>
      </c>
      <c r="B17" s="16" t="s">
        <v>235</v>
      </c>
      <c r="C17" s="16" t="s">
        <v>163</v>
      </c>
      <c r="D17" s="16"/>
      <c r="E17" s="16"/>
      <c r="F17" s="44"/>
      <c r="G17" s="44"/>
      <c r="H17" s="142">
        <v>80</v>
      </c>
      <c r="I17" s="16"/>
      <c r="J17" s="60" t="s">
        <v>9576</v>
      </c>
    </row>
    <row r="18" spans="1:10" ht="15.75">
      <c r="A18" s="135" t="s">
        <v>9097</v>
      </c>
      <c r="B18" s="16" t="s">
        <v>235</v>
      </c>
      <c r="C18" s="16" t="s">
        <v>163</v>
      </c>
      <c r="D18" s="16"/>
      <c r="E18" s="16"/>
      <c r="F18" s="44"/>
      <c r="G18" s="44"/>
      <c r="H18" s="142">
        <v>25</v>
      </c>
      <c r="I18" s="16"/>
      <c r="J18" s="60" t="s">
        <v>9577</v>
      </c>
    </row>
    <row r="19" spans="1:10" ht="15.75">
      <c r="A19" s="135" t="s">
        <v>9701</v>
      </c>
      <c r="B19" s="16" t="s">
        <v>235</v>
      </c>
      <c r="C19" s="16" t="s">
        <v>163</v>
      </c>
      <c r="D19" s="16"/>
      <c r="E19" s="16"/>
      <c r="F19" s="44"/>
      <c r="G19" s="44"/>
      <c r="H19" s="142">
        <v>281</v>
      </c>
      <c r="I19" s="16"/>
      <c r="J19" s="60" t="s">
        <v>9578</v>
      </c>
    </row>
    <row r="20" spans="1:10" ht="15.75">
      <c r="A20" s="138" t="s">
        <v>9703</v>
      </c>
      <c r="B20" s="16" t="s">
        <v>235</v>
      </c>
      <c r="C20" s="16" t="s">
        <v>163</v>
      </c>
      <c r="D20" s="16"/>
      <c r="E20" s="16"/>
      <c r="F20" s="44"/>
      <c r="G20" s="44"/>
      <c r="H20" s="143">
        <v>85</v>
      </c>
      <c r="I20" s="16"/>
      <c r="J20" s="60" t="s">
        <v>9579</v>
      </c>
    </row>
    <row r="21" spans="1:10" ht="15.75">
      <c r="A21" s="138" t="s">
        <v>9702</v>
      </c>
      <c r="B21" s="16" t="s">
        <v>235</v>
      </c>
      <c r="C21" s="16" t="s">
        <v>163</v>
      </c>
      <c r="D21" s="16"/>
      <c r="E21" s="16"/>
      <c r="F21" s="44"/>
      <c r="G21" s="44"/>
      <c r="H21" s="143">
        <v>65</v>
      </c>
      <c r="I21" s="16"/>
      <c r="J21" s="60" t="s">
        <v>9580</v>
      </c>
    </row>
    <row r="22" spans="1:10" ht="15.75">
      <c r="A22" s="135" t="s">
        <v>9707</v>
      </c>
      <c r="B22" s="16" t="s">
        <v>235</v>
      </c>
      <c r="C22" s="16" t="s">
        <v>163</v>
      </c>
      <c r="D22" s="16"/>
      <c r="E22" s="16"/>
      <c r="F22" s="44"/>
      <c r="G22" s="44"/>
      <c r="H22" s="54">
        <v>121</v>
      </c>
      <c r="I22" s="16"/>
      <c r="J22" s="60" t="s">
        <v>9581</v>
      </c>
    </row>
    <row r="23" spans="1:10" ht="15.75">
      <c r="A23" s="3" t="s">
        <v>9297</v>
      </c>
      <c r="B23" s="16" t="s">
        <v>265</v>
      </c>
      <c r="C23" s="16" t="s">
        <v>58</v>
      </c>
      <c r="D23" s="16"/>
      <c r="E23" s="16"/>
      <c r="F23" s="44"/>
      <c r="G23" s="44"/>
      <c r="H23" s="22">
        <v>1350</v>
      </c>
      <c r="I23" s="16"/>
      <c r="J23" s="554" t="s">
        <v>9156</v>
      </c>
    </row>
    <row r="24" spans="1:10" ht="15.75">
      <c r="A24" s="3" t="s">
        <v>9298</v>
      </c>
      <c r="B24" s="16" t="s">
        <v>265</v>
      </c>
      <c r="C24" s="16" t="s">
        <v>58</v>
      </c>
      <c r="D24" s="16"/>
      <c r="E24" s="16"/>
      <c r="F24" s="44"/>
      <c r="G24" s="44"/>
      <c r="H24" s="22">
        <v>2100</v>
      </c>
      <c r="I24" s="16"/>
      <c r="J24" s="554"/>
    </row>
    <row r="25" spans="1:10" ht="15.75">
      <c r="A25" s="138" t="s">
        <v>9688</v>
      </c>
      <c r="B25" s="16" t="s">
        <v>265</v>
      </c>
      <c r="C25" s="16" t="s">
        <v>58</v>
      </c>
      <c r="D25" s="16"/>
      <c r="E25" s="16"/>
      <c r="F25" s="44"/>
      <c r="G25" s="44"/>
      <c r="H25" s="22">
        <v>3000</v>
      </c>
      <c r="I25" s="16"/>
      <c r="J25" s="554" t="s">
        <v>9157</v>
      </c>
    </row>
    <row r="26" spans="1:10" ht="15.75">
      <c r="A26" s="138" t="s">
        <v>9689</v>
      </c>
      <c r="B26" s="16" t="s">
        <v>265</v>
      </c>
      <c r="C26" s="16" t="s">
        <v>58</v>
      </c>
      <c r="D26" s="16"/>
      <c r="E26" s="16"/>
      <c r="F26" s="44"/>
      <c r="G26" s="44"/>
      <c r="H26" s="22">
        <v>1000</v>
      </c>
      <c r="I26" s="16"/>
      <c r="J26" s="554"/>
    </row>
    <row r="27" spans="1:10" ht="15.75">
      <c r="A27" s="138" t="s">
        <v>9689</v>
      </c>
      <c r="B27" s="16" t="s">
        <v>265</v>
      </c>
      <c r="C27" s="16" t="s">
        <v>58</v>
      </c>
      <c r="D27" s="16"/>
      <c r="E27" s="16"/>
      <c r="F27" s="44"/>
      <c r="G27" s="44"/>
      <c r="H27" s="22">
        <v>8000</v>
      </c>
      <c r="I27" s="16"/>
      <c r="J27" s="57" t="s">
        <v>9333</v>
      </c>
    </row>
    <row r="28" spans="1:10" ht="15.75">
      <c r="A28" s="65" t="s">
        <v>9661</v>
      </c>
      <c r="B28" s="16" t="s">
        <v>209</v>
      </c>
      <c r="C28" s="16" t="s">
        <v>163</v>
      </c>
      <c r="D28" s="16"/>
      <c r="E28" s="16"/>
      <c r="F28" s="44"/>
      <c r="G28" s="44"/>
      <c r="H28" s="144">
        <v>350</v>
      </c>
      <c r="I28" s="16"/>
      <c r="J28" s="555" t="s">
        <v>9582</v>
      </c>
    </row>
    <row r="29" spans="1:10" ht="15.75">
      <c r="A29" s="65" t="s">
        <v>9662</v>
      </c>
      <c r="B29" s="16" t="s">
        <v>209</v>
      </c>
      <c r="C29" s="16" t="s">
        <v>163</v>
      </c>
      <c r="D29" s="16"/>
      <c r="E29" s="16"/>
      <c r="F29" s="44"/>
      <c r="G29" s="44"/>
      <c r="H29" s="144">
        <v>320</v>
      </c>
      <c r="I29" s="16"/>
      <c r="J29" s="555"/>
    </row>
    <row r="30" spans="1:10" ht="15.75">
      <c r="A30" s="3" t="s">
        <v>9679</v>
      </c>
      <c r="B30" s="16" t="s">
        <v>265</v>
      </c>
      <c r="C30" s="16" t="s">
        <v>58</v>
      </c>
      <c r="D30" s="16"/>
      <c r="E30" s="16"/>
      <c r="F30" s="44"/>
      <c r="G30" s="44"/>
      <c r="H30" s="145">
        <v>4730</v>
      </c>
      <c r="I30" s="16"/>
      <c r="J30" s="531" t="s">
        <v>9335</v>
      </c>
    </row>
    <row r="31" spans="1:10" ht="15.75">
      <c r="A31" s="3" t="s">
        <v>9680</v>
      </c>
      <c r="B31" s="16" t="s">
        <v>265</v>
      </c>
      <c r="C31" s="16" t="s">
        <v>58</v>
      </c>
      <c r="D31" s="16"/>
      <c r="E31" s="16"/>
      <c r="F31" s="44"/>
      <c r="G31" s="44"/>
      <c r="H31" s="145">
        <v>190</v>
      </c>
      <c r="I31" s="16"/>
      <c r="J31" s="531"/>
    </row>
    <row r="32" spans="1:10" ht="15.75">
      <c r="A32" s="3" t="s">
        <v>9681</v>
      </c>
      <c r="B32" s="16" t="s">
        <v>265</v>
      </c>
      <c r="C32" s="16" t="s">
        <v>58</v>
      </c>
      <c r="D32" s="16"/>
      <c r="E32" s="16"/>
      <c r="F32" s="44"/>
      <c r="G32" s="44"/>
      <c r="H32" s="145">
        <v>3800</v>
      </c>
      <c r="I32" s="16"/>
      <c r="J32" s="60" t="s">
        <v>9336</v>
      </c>
    </row>
    <row r="33" spans="1:10" ht="15.75">
      <c r="A33" s="3" t="s">
        <v>9679</v>
      </c>
      <c r="B33" s="16" t="s">
        <v>265</v>
      </c>
      <c r="C33" s="16" t="s">
        <v>58</v>
      </c>
      <c r="D33" s="16"/>
      <c r="E33" s="16"/>
      <c r="F33" s="44"/>
      <c r="G33" s="44"/>
      <c r="H33" s="145">
        <v>470</v>
      </c>
      <c r="I33" s="16"/>
      <c r="J33" s="531" t="s">
        <v>9160</v>
      </c>
    </row>
    <row r="34" spans="1:10" ht="15.75">
      <c r="A34" s="3" t="s">
        <v>9681</v>
      </c>
      <c r="B34" s="16" t="s">
        <v>265</v>
      </c>
      <c r="C34" s="16" t="s">
        <v>58</v>
      </c>
      <c r="D34" s="16"/>
      <c r="E34" s="16"/>
      <c r="F34" s="44"/>
      <c r="G34" s="44"/>
      <c r="H34" s="145">
        <v>750</v>
      </c>
      <c r="I34" s="16"/>
      <c r="J34" s="531"/>
    </row>
    <row r="35" spans="1:10" ht="15.75">
      <c r="A35" s="3" t="s">
        <v>9680</v>
      </c>
      <c r="B35" s="16" t="s">
        <v>265</v>
      </c>
      <c r="C35" s="16" t="s">
        <v>58</v>
      </c>
      <c r="D35" s="16"/>
      <c r="E35" s="16"/>
      <c r="F35" s="44"/>
      <c r="G35" s="44"/>
      <c r="H35" s="145">
        <v>100</v>
      </c>
      <c r="I35" s="16"/>
      <c r="J35" s="531"/>
    </row>
    <row r="36" spans="1:10" ht="15.75">
      <c r="A36" s="3" t="s">
        <v>9680</v>
      </c>
      <c r="B36" s="16" t="s">
        <v>265</v>
      </c>
      <c r="C36" s="16" t="s">
        <v>58</v>
      </c>
      <c r="D36" s="16"/>
      <c r="E36" s="16"/>
      <c r="F36" s="44"/>
      <c r="G36" s="44"/>
      <c r="H36" s="145">
        <v>150</v>
      </c>
      <c r="I36" s="16"/>
      <c r="J36" s="531"/>
    </row>
    <row r="37" spans="1:10" ht="15.75">
      <c r="A37" s="3" t="s">
        <v>9277</v>
      </c>
      <c r="B37" s="16" t="s">
        <v>265</v>
      </c>
      <c r="C37" s="16" t="s">
        <v>58</v>
      </c>
      <c r="D37" s="16"/>
      <c r="E37" s="16"/>
      <c r="F37" s="44"/>
      <c r="G37" s="44"/>
      <c r="H37" s="18">
        <v>665</v>
      </c>
      <c r="I37" s="16"/>
      <c r="J37" s="556" t="s">
        <v>9161</v>
      </c>
    </row>
    <row r="38" spans="1:10" ht="15.75">
      <c r="A38" s="3" t="s">
        <v>9278</v>
      </c>
      <c r="B38" s="16" t="s">
        <v>265</v>
      </c>
      <c r="C38" s="16" t="s">
        <v>58</v>
      </c>
      <c r="D38" s="16"/>
      <c r="E38" s="16"/>
      <c r="F38" s="44"/>
      <c r="G38" s="44"/>
      <c r="H38" s="18">
        <v>317</v>
      </c>
      <c r="I38" s="16"/>
      <c r="J38" s="557"/>
    </row>
    <row r="39" spans="1:10" ht="15.75">
      <c r="A39" s="3" t="s">
        <v>9682</v>
      </c>
      <c r="B39" s="16" t="s">
        <v>265</v>
      </c>
      <c r="C39" s="16" t="s">
        <v>58</v>
      </c>
      <c r="D39" s="16"/>
      <c r="E39" s="16"/>
      <c r="F39" s="44"/>
      <c r="G39" s="44"/>
      <c r="H39" s="18">
        <v>752</v>
      </c>
      <c r="I39" s="16"/>
      <c r="J39" s="557"/>
    </row>
    <row r="40" spans="1:10" ht="15.75">
      <c r="A40" s="3" t="s">
        <v>9683</v>
      </c>
      <c r="B40" s="16" t="s">
        <v>265</v>
      </c>
      <c r="C40" s="16" t="s">
        <v>58</v>
      </c>
      <c r="D40" s="16"/>
      <c r="E40" s="16"/>
      <c r="F40" s="44"/>
      <c r="G40" s="44"/>
      <c r="H40" s="18">
        <v>860</v>
      </c>
      <c r="I40" s="16"/>
      <c r="J40" s="557"/>
    </row>
    <row r="41" spans="1:10" ht="15.75">
      <c r="A41" s="138" t="s">
        <v>9687</v>
      </c>
      <c r="B41" s="16" t="s">
        <v>265</v>
      </c>
      <c r="C41" s="16" t="s">
        <v>58</v>
      </c>
      <c r="D41" s="16"/>
      <c r="E41" s="16"/>
      <c r="F41" s="44"/>
      <c r="G41" s="44"/>
      <c r="H41" s="22">
        <v>620</v>
      </c>
      <c r="I41" s="16"/>
      <c r="J41" s="554" t="s">
        <v>9162</v>
      </c>
    </row>
    <row r="42" spans="1:10" ht="15.75">
      <c r="A42" s="138" t="s">
        <v>9686</v>
      </c>
      <c r="B42" s="16" t="s">
        <v>265</v>
      </c>
      <c r="C42" s="16" t="s">
        <v>58</v>
      </c>
      <c r="D42" s="16"/>
      <c r="E42" s="16"/>
      <c r="F42" s="44"/>
      <c r="G42" s="44"/>
      <c r="H42" s="22">
        <v>1250</v>
      </c>
      <c r="I42" s="16"/>
      <c r="J42" s="555"/>
    </row>
    <row r="43" spans="1:10" ht="15.75">
      <c r="A43" s="138" t="s">
        <v>9685</v>
      </c>
      <c r="B43" s="16" t="s">
        <v>265</v>
      </c>
      <c r="C43" s="16" t="s">
        <v>58</v>
      </c>
      <c r="D43" s="16"/>
      <c r="E43" s="16"/>
      <c r="F43" s="44"/>
      <c r="G43" s="44"/>
      <c r="H43" s="22">
        <v>1250</v>
      </c>
      <c r="I43" s="16"/>
      <c r="J43" s="554" t="s">
        <v>9163</v>
      </c>
    </row>
    <row r="44" spans="1:10" ht="15.75">
      <c r="A44" s="138" t="s">
        <v>9684</v>
      </c>
      <c r="B44" s="16" t="s">
        <v>265</v>
      </c>
      <c r="C44" s="16" t="s">
        <v>58</v>
      </c>
      <c r="D44" s="16"/>
      <c r="E44" s="16"/>
      <c r="F44" s="44"/>
      <c r="G44" s="44"/>
      <c r="H44" s="22">
        <v>2450</v>
      </c>
      <c r="I44" s="16"/>
      <c r="J44" s="555"/>
    </row>
    <row r="45" spans="1:10" ht="15.75">
      <c r="A45" s="3" t="s">
        <v>9456</v>
      </c>
      <c r="B45" s="16" t="s">
        <v>204</v>
      </c>
      <c r="C45" s="16" t="s">
        <v>82</v>
      </c>
      <c r="D45" s="16"/>
      <c r="E45" s="16"/>
      <c r="F45" s="44"/>
      <c r="G45" s="44"/>
      <c r="H45" s="132">
        <v>8364</v>
      </c>
      <c r="I45" s="16"/>
      <c r="J45" s="541" t="s">
        <v>9548</v>
      </c>
    </row>
    <row r="46" spans="1:10" ht="15.75">
      <c r="A46" s="3" t="s">
        <v>9455</v>
      </c>
      <c r="B46" s="16" t="s">
        <v>204</v>
      </c>
      <c r="C46" s="16" t="s">
        <v>58</v>
      </c>
      <c r="D46" s="16"/>
      <c r="E46" s="16"/>
      <c r="F46" s="44"/>
      <c r="G46" s="44"/>
      <c r="H46" s="132">
        <v>16626</v>
      </c>
      <c r="I46" s="16"/>
      <c r="J46" s="541"/>
    </row>
    <row r="47" spans="1:10" ht="15.75">
      <c r="A47" s="3" t="s">
        <v>9454</v>
      </c>
      <c r="B47" s="16" t="s">
        <v>204</v>
      </c>
      <c r="C47" s="16" t="s">
        <v>58</v>
      </c>
      <c r="D47" s="16"/>
      <c r="E47" s="16"/>
      <c r="F47" s="44"/>
      <c r="G47" s="44"/>
      <c r="H47" s="132">
        <v>12546</v>
      </c>
      <c r="I47" s="16"/>
      <c r="J47" s="541" t="s">
        <v>9169</v>
      </c>
    </row>
    <row r="48" spans="1:10" ht="15.75">
      <c r="A48" s="3" t="s">
        <v>9453</v>
      </c>
      <c r="B48" s="16" t="s">
        <v>204</v>
      </c>
      <c r="C48" s="16" t="s">
        <v>82</v>
      </c>
      <c r="D48" s="16"/>
      <c r="E48" s="16"/>
      <c r="F48" s="44"/>
      <c r="G48" s="44"/>
      <c r="H48" s="132">
        <v>2652</v>
      </c>
      <c r="I48" s="16"/>
      <c r="J48" s="541"/>
    </row>
    <row r="49" spans="1:10" ht="15.75">
      <c r="A49" s="3" t="s">
        <v>9456</v>
      </c>
      <c r="B49" s="16" t="s">
        <v>204</v>
      </c>
      <c r="C49" s="16" t="s">
        <v>82</v>
      </c>
      <c r="D49" s="16"/>
      <c r="E49" s="16"/>
      <c r="F49" s="44"/>
      <c r="G49" s="44"/>
      <c r="H49" s="132">
        <v>5916</v>
      </c>
      <c r="I49" s="16"/>
      <c r="J49" s="541" t="s">
        <v>9170</v>
      </c>
    </row>
    <row r="50" spans="1:10" ht="15.75">
      <c r="A50" s="3" t="s">
        <v>9455</v>
      </c>
      <c r="B50" s="16" t="s">
        <v>204</v>
      </c>
      <c r="C50" s="16" t="s">
        <v>58</v>
      </c>
      <c r="D50" s="16"/>
      <c r="E50" s="16"/>
      <c r="F50" s="44"/>
      <c r="G50" s="44"/>
      <c r="H50" s="132">
        <v>11526</v>
      </c>
      <c r="I50" s="16"/>
      <c r="J50" s="541"/>
    </row>
    <row r="51" spans="1:10" ht="15.75">
      <c r="A51" s="138" t="s">
        <v>9659</v>
      </c>
      <c r="B51" s="16" t="s">
        <v>209</v>
      </c>
      <c r="C51" s="16" t="s">
        <v>163</v>
      </c>
      <c r="D51" s="16"/>
      <c r="E51" s="16"/>
      <c r="F51" s="44"/>
      <c r="G51" s="44"/>
      <c r="H51" s="18">
        <v>152</v>
      </c>
      <c r="I51" s="16"/>
      <c r="J51" s="148" t="s">
        <v>9171</v>
      </c>
    </row>
    <row r="52" spans="1:10" ht="15.75">
      <c r="A52" s="138" t="s">
        <v>9658</v>
      </c>
      <c r="B52" s="16" t="s">
        <v>209</v>
      </c>
      <c r="C52" s="16" t="s">
        <v>163</v>
      </c>
      <c r="D52" s="16"/>
      <c r="E52" s="16"/>
      <c r="F52" s="44"/>
      <c r="G52" s="44"/>
      <c r="H52" s="18">
        <v>360</v>
      </c>
      <c r="I52" s="16"/>
      <c r="J52" s="149" t="s">
        <v>9583</v>
      </c>
    </row>
    <row r="53" spans="1:10" ht="21.75" customHeight="1">
      <c r="A53" s="138" t="s">
        <v>9246</v>
      </c>
      <c r="B53" s="16" t="s">
        <v>288</v>
      </c>
      <c r="C53" s="16" t="s">
        <v>54</v>
      </c>
      <c r="D53" s="16"/>
      <c r="E53" s="16" t="s">
        <v>8960</v>
      </c>
      <c r="F53" s="44"/>
      <c r="G53" s="44"/>
      <c r="H53" s="22">
        <v>67</v>
      </c>
      <c r="I53" s="16"/>
      <c r="J53" s="150" t="s">
        <v>9584</v>
      </c>
    </row>
    <row r="54" spans="1:10" ht="21.75" customHeight="1">
      <c r="A54" s="138" t="s">
        <v>9248</v>
      </c>
      <c r="B54" s="16" t="s">
        <v>288</v>
      </c>
      <c r="C54" s="16" t="s">
        <v>54</v>
      </c>
      <c r="D54" s="16"/>
      <c r="E54" s="16">
        <v>1091</v>
      </c>
      <c r="F54" s="44"/>
      <c r="G54" s="44"/>
      <c r="H54" s="57">
        <v>2</v>
      </c>
      <c r="I54" s="16"/>
      <c r="J54" s="558" t="s">
        <v>9585</v>
      </c>
    </row>
    <row r="55" spans="1:10" ht="21.75" customHeight="1">
      <c r="A55" s="138" t="s">
        <v>9249</v>
      </c>
      <c r="B55" s="16" t="s">
        <v>288</v>
      </c>
      <c r="C55" s="16" t="s">
        <v>54</v>
      </c>
      <c r="D55" s="16"/>
      <c r="E55" s="16">
        <v>465</v>
      </c>
      <c r="F55" s="44"/>
      <c r="G55" s="44"/>
      <c r="H55" s="19">
        <v>7</v>
      </c>
      <c r="I55" s="16"/>
      <c r="J55" s="558"/>
    </row>
    <row r="56" spans="1:10" ht="21.75" customHeight="1">
      <c r="A56" s="138" t="s">
        <v>9249</v>
      </c>
      <c r="B56" s="16" t="s">
        <v>288</v>
      </c>
      <c r="C56" s="16" t="s">
        <v>54</v>
      </c>
      <c r="D56" s="16"/>
      <c r="E56" s="16">
        <v>324</v>
      </c>
      <c r="F56" s="44"/>
      <c r="G56" s="44"/>
      <c r="H56" s="146">
        <v>4</v>
      </c>
      <c r="I56" s="16"/>
      <c r="J56" s="558"/>
    </row>
    <row r="57" spans="1:10" ht="21.75" customHeight="1">
      <c r="A57" s="138" t="s">
        <v>9246</v>
      </c>
      <c r="B57" s="16" t="s">
        <v>288</v>
      </c>
      <c r="C57" s="16" t="s">
        <v>54</v>
      </c>
      <c r="D57" s="16"/>
      <c r="E57" s="16">
        <v>323</v>
      </c>
      <c r="F57" s="44"/>
      <c r="G57" s="44"/>
      <c r="H57" s="22">
        <v>72</v>
      </c>
      <c r="I57" s="16"/>
      <c r="J57" s="150" t="s">
        <v>9586</v>
      </c>
    </row>
    <row r="58" spans="1:10" ht="21.75" customHeight="1">
      <c r="A58" s="138" t="s">
        <v>9246</v>
      </c>
      <c r="B58" s="16" t="s">
        <v>288</v>
      </c>
      <c r="C58" s="16" t="s">
        <v>54</v>
      </c>
      <c r="D58" s="16"/>
      <c r="E58" s="16">
        <v>323</v>
      </c>
      <c r="F58" s="44"/>
      <c r="G58" s="44"/>
      <c r="H58" s="22">
        <v>32</v>
      </c>
      <c r="I58" s="16"/>
      <c r="J58" s="558" t="s">
        <v>9587</v>
      </c>
    </row>
    <row r="59" spans="1:10" ht="21.75" customHeight="1">
      <c r="A59" s="138" t="s">
        <v>9246</v>
      </c>
      <c r="B59" s="16" t="s">
        <v>288</v>
      </c>
      <c r="C59" s="16" t="s">
        <v>54</v>
      </c>
      <c r="D59" s="16"/>
      <c r="E59" s="16">
        <v>319</v>
      </c>
      <c r="F59" s="44"/>
      <c r="G59" s="44"/>
      <c r="H59" s="22">
        <v>34</v>
      </c>
      <c r="I59" s="16"/>
      <c r="J59" s="558"/>
    </row>
    <row r="60" spans="1:10" ht="21.75" customHeight="1">
      <c r="A60" s="138" t="s">
        <v>9259</v>
      </c>
      <c r="B60" s="16" t="s">
        <v>288</v>
      </c>
      <c r="C60" s="16" t="s">
        <v>54</v>
      </c>
      <c r="D60" s="16"/>
      <c r="E60" s="16">
        <v>101</v>
      </c>
      <c r="F60" s="44"/>
      <c r="G60" s="44"/>
      <c r="H60" s="22">
        <v>3</v>
      </c>
      <c r="I60" s="16"/>
      <c r="J60" s="558" t="s">
        <v>9588</v>
      </c>
    </row>
    <row r="61" spans="1:10" ht="21.75" customHeight="1">
      <c r="A61" s="138" t="s">
        <v>9259</v>
      </c>
      <c r="B61" s="16" t="s">
        <v>288</v>
      </c>
      <c r="C61" s="16" t="s">
        <v>54</v>
      </c>
      <c r="D61" s="16"/>
      <c r="E61" s="16">
        <v>399</v>
      </c>
      <c r="F61" s="44"/>
      <c r="G61" s="44"/>
      <c r="H61" s="22">
        <v>10</v>
      </c>
      <c r="I61" s="16"/>
      <c r="J61" s="558"/>
    </row>
    <row r="62" spans="1:10" ht="21.75" customHeight="1">
      <c r="A62" s="138" t="s">
        <v>9259</v>
      </c>
      <c r="B62" s="16" t="s">
        <v>288</v>
      </c>
      <c r="C62" s="16" t="s">
        <v>54</v>
      </c>
      <c r="D62" s="16"/>
      <c r="E62" s="16">
        <v>480</v>
      </c>
      <c r="F62" s="44"/>
      <c r="G62" s="44"/>
      <c r="H62" s="22">
        <v>3</v>
      </c>
      <c r="I62" s="16"/>
      <c r="J62" s="558"/>
    </row>
    <row r="63" spans="1:10" ht="21.75" customHeight="1">
      <c r="A63" s="138" t="s">
        <v>9695</v>
      </c>
      <c r="B63" s="16" t="s">
        <v>288</v>
      </c>
      <c r="C63" s="16" t="s">
        <v>54</v>
      </c>
      <c r="D63" s="16"/>
      <c r="E63" s="16">
        <v>345</v>
      </c>
      <c r="F63" s="44"/>
      <c r="G63" s="44"/>
      <c r="H63" s="22">
        <v>72</v>
      </c>
      <c r="I63" s="16"/>
      <c r="J63" s="150" t="s">
        <v>9589</v>
      </c>
    </row>
    <row r="64" spans="1:10" ht="21.75" customHeight="1">
      <c r="A64" s="138" t="s">
        <v>9695</v>
      </c>
      <c r="B64" s="16" t="s">
        <v>288</v>
      </c>
      <c r="C64" s="16" t="s">
        <v>54</v>
      </c>
      <c r="D64" s="16"/>
      <c r="E64" s="16">
        <v>345</v>
      </c>
      <c r="F64" s="44"/>
      <c r="G64" s="44"/>
      <c r="H64" s="22">
        <v>45</v>
      </c>
      <c r="I64" s="16"/>
      <c r="J64" s="558" t="s">
        <v>9590</v>
      </c>
    </row>
    <row r="65" spans="1:10" ht="21.75" customHeight="1">
      <c r="A65" s="138" t="s">
        <v>9244</v>
      </c>
      <c r="B65" s="16" t="s">
        <v>288</v>
      </c>
      <c r="C65" s="16" t="s">
        <v>54</v>
      </c>
      <c r="D65" s="16"/>
      <c r="E65" s="16">
        <v>101</v>
      </c>
      <c r="F65" s="44"/>
      <c r="G65" s="44"/>
      <c r="H65" s="22">
        <v>8</v>
      </c>
      <c r="I65" s="16"/>
      <c r="J65" s="558"/>
    </row>
    <row r="66" spans="1:10" ht="21.75" customHeight="1">
      <c r="A66" s="138" t="s">
        <v>9244</v>
      </c>
      <c r="B66" s="16" t="s">
        <v>288</v>
      </c>
      <c r="C66" s="16" t="s">
        <v>54</v>
      </c>
      <c r="D66" s="16"/>
      <c r="E66" s="16">
        <v>102</v>
      </c>
      <c r="F66" s="44"/>
      <c r="G66" s="44"/>
      <c r="H66" s="22">
        <v>14</v>
      </c>
      <c r="I66" s="16"/>
      <c r="J66" s="558"/>
    </row>
    <row r="67" spans="1:10" ht="21.75" customHeight="1">
      <c r="A67" s="138" t="s">
        <v>9244</v>
      </c>
      <c r="B67" s="16" t="s">
        <v>288</v>
      </c>
      <c r="C67" s="16" t="s">
        <v>54</v>
      </c>
      <c r="D67" s="16"/>
      <c r="E67" s="16">
        <v>326</v>
      </c>
      <c r="F67" s="44"/>
      <c r="G67" s="44"/>
      <c r="H67" s="22">
        <v>22</v>
      </c>
      <c r="I67" s="16"/>
      <c r="J67" s="558" t="s">
        <v>9591</v>
      </c>
    </row>
    <row r="68" spans="1:10" ht="21.75" customHeight="1">
      <c r="A68" s="138" t="s">
        <v>9256</v>
      </c>
      <c r="B68" s="16" t="s">
        <v>288</v>
      </c>
      <c r="C68" s="16" t="s">
        <v>54</v>
      </c>
      <c r="D68" s="16"/>
      <c r="E68" s="16">
        <v>326</v>
      </c>
      <c r="F68" s="44"/>
      <c r="G68" s="44"/>
      <c r="H68" s="22">
        <v>10</v>
      </c>
      <c r="I68" s="16"/>
      <c r="J68" s="558"/>
    </row>
    <row r="69" spans="1:10" ht="21.75" customHeight="1">
      <c r="A69" s="138" t="s">
        <v>9249</v>
      </c>
      <c r="B69" s="16" t="s">
        <v>288</v>
      </c>
      <c r="C69" s="16" t="s">
        <v>54</v>
      </c>
      <c r="D69" s="16"/>
      <c r="E69" s="16">
        <v>334</v>
      </c>
      <c r="F69" s="44"/>
      <c r="G69" s="44"/>
      <c r="H69" s="22">
        <v>22</v>
      </c>
      <c r="I69" s="16"/>
      <c r="J69" s="558" t="s">
        <v>9592</v>
      </c>
    </row>
    <row r="70" spans="1:10" ht="21.75" customHeight="1">
      <c r="A70" s="138" t="s">
        <v>9249</v>
      </c>
      <c r="B70" s="16" t="s">
        <v>288</v>
      </c>
      <c r="C70" s="16" t="s">
        <v>54</v>
      </c>
      <c r="D70" s="16"/>
      <c r="E70" s="16">
        <v>340</v>
      </c>
      <c r="F70" s="44"/>
      <c r="G70" s="44"/>
      <c r="H70" s="22">
        <v>5</v>
      </c>
      <c r="I70" s="16"/>
      <c r="J70" s="558"/>
    </row>
    <row r="71" spans="1:10" ht="21.75" customHeight="1">
      <c r="A71" s="138" t="s">
        <v>9249</v>
      </c>
      <c r="B71" s="16" t="s">
        <v>288</v>
      </c>
      <c r="C71" s="16" t="s">
        <v>54</v>
      </c>
      <c r="D71" s="16"/>
      <c r="E71" s="16">
        <v>372</v>
      </c>
      <c r="F71" s="44"/>
      <c r="G71" s="44"/>
      <c r="H71" s="22">
        <v>11</v>
      </c>
      <c r="I71" s="16"/>
      <c r="J71" s="558"/>
    </row>
    <row r="72" spans="1:10" ht="21.75" customHeight="1">
      <c r="A72" s="138" t="s">
        <v>9249</v>
      </c>
      <c r="B72" s="16" t="s">
        <v>288</v>
      </c>
      <c r="C72" s="16" t="s">
        <v>54</v>
      </c>
      <c r="D72" s="16"/>
      <c r="E72" s="16">
        <v>465</v>
      </c>
      <c r="F72" s="44"/>
      <c r="G72" s="44"/>
      <c r="H72" s="22">
        <v>14</v>
      </c>
      <c r="I72" s="16"/>
      <c r="J72" s="558"/>
    </row>
    <row r="73" spans="1:10" ht="21.75" customHeight="1">
      <c r="A73" s="138" t="s">
        <v>9244</v>
      </c>
      <c r="B73" s="16" t="s">
        <v>288</v>
      </c>
      <c r="C73" s="16" t="s">
        <v>54</v>
      </c>
      <c r="D73" s="16"/>
      <c r="E73" s="16">
        <v>329</v>
      </c>
      <c r="F73" s="44"/>
      <c r="G73" s="44"/>
      <c r="H73" s="22">
        <v>100</v>
      </c>
      <c r="I73" s="16"/>
      <c r="J73" s="150" t="s">
        <v>9593</v>
      </c>
    </row>
    <row r="74" spans="1:10" ht="21.75" customHeight="1">
      <c r="A74" s="138" t="s">
        <v>9244</v>
      </c>
      <c r="B74" s="16" t="s">
        <v>288</v>
      </c>
      <c r="C74" s="16" t="s">
        <v>54</v>
      </c>
      <c r="D74" s="16"/>
      <c r="E74" s="16">
        <v>329</v>
      </c>
      <c r="F74" s="44"/>
      <c r="G74" s="44"/>
      <c r="H74" s="22">
        <v>6</v>
      </c>
      <c r="I74" s="16"/>
      <c r="J74" s="558" t="s">
        <v>9594</v>
      </c>
    </row>
    <row r="75" spans="1:10" ht="21.75" customHeight="1">
      <c r="A75" s="138" t="s">
        <v>9256</v>
      </c>
      <c r="B75" s="16" t="s">
        <v>288</v>
      </c>
      <c r="C75" s="16" t="s">
        <v>54</v>
      </c>
      <c r="D75" s="16"/>
      <c r="E75" s="16">
        <v>375</v>
      </c>
      <c r="F75" s="44"/>
      <c r="G75" s="44"/>
      <c r="H75" s="22">
        <v>15</v>
      </c>
      <c r="I75" s="16"/>
      <c r="J75" s="558"/>
    </row>
    <row r="76" spans="1:10" ht="21.75" customHeight="1">
      <c r="A76" s="138" t="s">
        <v>9249</v>
      </c>
      <c r="B76" s="16" t="s">
        <v>288</v>
      </c>
      <c r="C76" s="16" t="s">
        <v>54</v>
      </c>
      <c r="D76" s="16"/>
      <c r="E76" s="16">
        <v>375</v>
      </c>
      <c r="F76" s="44"/>
      <c r="G76" s="44"/>
      <c r="H76" s="22">
        <v>32</v>
      </c>
      <c r="I76" s="16"/>
      <c r="J76" s="150" t="s">
        <v>9595</v>
      </c>
    </row>
    <row r="77" spans="1:10" ht="21.75" customHeight="1">
      <c r="A77" s="138" t="s">
        <v>9256</v>
      </c>
      <c r="B77" s="16" t="s">
        <v>288</v>
      </c>
      <c r="C77" s="16" t="s">
        <v>54</v>
      </c>
      <c r="D77" s="16"/>
      <c r="E77" s="16" t="s">
        <v>4086</v>
      </c>
      <c r="F77" s="44"/>
      <c r="G77" s="44"/>
      <c r="H77" s="57">
        <v>9</v>
      </c>
      <c r="I77" s="16"/>
      <c r="J77" s="558" t="s">
        <v>9596</v>
      </c>
    </row>
    <row r="78" spans="1:10" ht="21.75" customHeight="1">
      <c r="A78" s="138" t="s">
        <v>9249</v>
      </c>
      <c r="B78" s="16" t="s">
        <v>288</v>
      </c>
      <c r="C78" s="16" t="s">
        <v>54</v>
      </c>
      <c r="D78" s="16"/>
      <c r="E78" s="16">
        <v>372</v>
      </c>
      <c r="F78" s="44"/>
      <c r="G78" s="44"/>
      <c r="H78" s="57">
        <v>8</v>
      </c>
      <c r="I78" s="16"/>
      <c r="J78" s="558"/>
    </row>
    <row r="79" spans="1:10" ht="21.75" customHeight="1">
      <c r="A79" s="138" t="s">
        <v>9244</v>
      </c>
      <c r="B79" s="16" t="s">
        <v>288</v>
      </c>
      <c r="C79" s="16" t="s">
        <v>54</v>
      </c>
      <c r="D79" s="16"/>
      <c r="E79" s="16">
        <v>251</v>
      </c>
      <c r="F79" s="44"/>
      <c r="G79" s="44"/>
      <c r="H79" s="22">
        <v>18</v>
      </c>
      <c r="I79" s="16"/>
      <c r="J79" s="558" t="s">
        <v>9597</v>
      </c>
    </row>
    <row r="80" spans="1:10" ht="21.75" customHeight="1">
      <c r="A80" s="138" t="s">
        <v>9244</v>
      </c>
      <c r="B80" s="16" t="s">
        <v>288</v>
      </c>
      <c r="C80" s="16" t="s">
        <v>54</v>
      </c>
      <c r="D80" s="16"/>
      <c r="E80" s="16">
        <v>344</v>
      </c>
      <c r="F80" s="44"/>
      <c r="G80" s="44"/>
      <c r="H80" s="22">
        <v>7</v>
      </c>
      <c r="I80" s="16"/>
      <c r="J80" s="558"/>
    </row>
    <row r="81" spans="1:10" ht="21.75" customHeight="1">
      <c r="A81" s="138" t="s">
        <v>9244</v>
      </c>
      <c r="B81" s="16" t="s">
        <v>288</v>
      </c>
      <c r="C81" s="16" t="s">
        <v>54</v>
      </c>
      <c r="D81" s="16"/>
      <c r="E81" s="16">
        <v>480</v>
      </c>
      <c r="F81" s="44"/>
      <c r="G81" s="44"/>
      <c r="H81" s="22">
        <v>10</v>
      </c>
      <c r="I81" s="16"/>
      <c r="J81" s="558"/>
    </row>
    <row r="82" spans="1:10" ht="21.75" customHeight="1">
      <c r="A82" s="138" t="s">
        <v>9244</v>
      </c>
      <c r="B82" s="16" t="s">
        <v>288</v>
      </c>
      <c r="C82" s="16" t="s">
        <v>54</v>
      </c>
      <c r="D82" s="16"/>
      <c r="E82" s="16">
        <v>485</v>
      </c>
      <c r="F82" s="44"/>
      <c r="G82" s="44"/>
      <c r="H82" s="22">
        <v>18</v>
      </c>
      <c r="I82" s="16"/>
      <c r="J82" s="558"/>
    </row>
    <row r="83" spans="1:10" ht="21.75" customHeight="1">
      <c r="A83" s="138" t="s">
        <v>9249</v>
      </c>
      <c r="B83" s="16" t="s">
        <v>288</v>
      </c>
      <c r="C83" s="16" t="s">
        <v>54</v>
      </c>
      <c r="D83" s="16"/>
      <c r="E83" s="16">
        <v>492</v>
      </c>
      <c r="F83" s="44"/>
      <c r="G83" s="44"/>
      <c r="H83" s="22">
        <v>5</v>
      </c>
      <c r="I83" s="16"/>
      <c r="J83" s="558" t="s">
        <v>9598</v>
      </c>
    </row>
    <row r="84" spans="1:10" ht="21.75" customHeight="1">
      <c r="A84" s="138" t="s">
        <v>9249</v>
      </c>
      <c r="B84" s="16" t="s">
        <v>288</v>
      </c>
      <c r="C84" s="16" t="s">
        <v>54</v>
      </c>
      <c r="D84" s="16"/>
      <c r="E84" s="16">
        <v>476</v>
      </c>
      <c r="F84" s="44"/>
      <c r="G84" s="44"/>
      <c r="H84" s="22">
        <v>9</v>
      </c>
      <c r="I84" s="16"/>
      <c r="J84" s="558"/>
    </row>
    <row r="85" spans="1:10" ht="21.75" customHeight="1">
      <c r="A85" s="138" t="s">
        <v>9249</v>
      </c>
      <c r="B85" s="16" t="s">
        <v>288</v>
      </c>
      <c r="C85" s="16" t="s">
        <v>54</v>
      </c>
      <c r="D85" s="16"/>
      <c r="E85" s="16">
        <v>479</v>
      </c>
      <c r="F85" s="44"/>
      <c r="G85" s="44"/>
      <c r="H85" s="22">
        <v>6</v>
      </c>
      <c r="I85" s="16"/>
      <c r="J85" s="558"/>
    </row>
    <row r="86" spans="1:10" ht="21.75" customHeight="1">
      <c r="A86" s="138" t="s">
        <v>9249</v>
      </c>
      <c r="B86" s="16" t="s">
        <v>288</v>
      </c>
      <c r="C86" s="16" t="s">
        <v>54</v>
      </c>
      <c r="D86" s="16"/>
      <c r="E86" s="16" t="s">
        <v>7526</v>
      </c>
      <c r="F86" s="44"/>
      <c r="G86" s="44"/>
      <c r="H86" s="22">
        <v>32</v>
      </c>
      <c r="I86" s="16"/>
      <c r="J86" s="558"/>
    </row>
    <row r="87" spans="1:10" ht="21.75" customHeight="1">
      <c r="A87" s="138" t="s">
        <v>9248</v>
      </c>
      <c r="B87" s="16" t="s">
        <v>288</v>
      </c>
      <c r="C87" s="16" t="s">
        <v>54</v>
      </c>
      <c r="D87" s="16"/>
      <c r="E87" s="16">
        <v>1003</v>
      </c>
      <c r="F87" s="44"/>
      <c r="G87" s="44"/>
      <c r="H87" s="22">
        <v>54</v>
      </c>
      <c r="I87" s="16"/>
      <c r="J87" s="150" t="s">
        <v>9599</v>
      </c>
    </row>
    <row r="88" spans="1:10" ht="21.75" customHeight="1">
      <c r="A88" s="138" t="s">
        <v>9244</v>
      </c>
      <c r="B88" s="16" t="s">
        <v>288</v>
      </c>
      <c r="C88" s="16" t="s">
        <v>54</v>
      </c>
      <c r="D88" s="16"/>
      <c r="E88" s="16" t="s">
        <v>4086</v>
      </c>
      <c r="F88" s="44"/>
      <c r="G88" s="44"/>
      <c r="H88" s="57">
        <v>21</v>
      </c>
      <c r="I88" s="16"/>
      <c r="J88" s="150" t="s">
        <v>9600</v>
      </c>
    </row>
    <row r="89" spans="1:10" ht="21.75" customHeight="1">
      <c r="A89" s="138" t="s">
        <v>9246</v>
      </c>
      <c r="B89" s="16" t="s">
        <v>288</v>
      </c>
      <c r="C89" s="16" t="s">
        <v>54</v>
      </c>
      <c r="D89" s="16"/>
      <c r="E89" s="16" t="s">
        <v>9690</v>
      </c>
      <c r="F89" s="44"/>
      <c r="G89" s="44"/>
      <c r="H89" s="57">
        <v>19</v>
      </c>
      <c r="I89" s="16"/>
      <c r="J89" s="150" t="s">
        <v>9601</v>
      </c>
    </row>
    <row r="90" spans="1:10" ht="15.75">
      <c r="A90" s="138" t="s">
        <v>9660</v>
      </c>
      <c r="B90" s="16" t="s">
        <v>235</v>
      </c>
      <c r="C90" s="16" t="s">
        <v>163</v>
      </c>
      <c r="D90" s="16"/>
      <c r="E90" s="16"/>
      <c r="F90" s="44"/>
      <c r="G90" s="44"/>
      <c r="H90" s="49">
        <v>50</v>
      </c>
      <c r="I90" s="16"/>
      <c r="J90" s="60" t="s">
        <v>9602</v>
      </c>
    </row>
    <row r="91" spans="1:10" ht="23.25" customHeight="1">
      <c r="A91" s="73"/>
      <c r="B91" s="16"/>
      <c r="C91" s="16"/>
      <c r="D91" s="16"/>
      <c r="E91" s="16"/>
      <c r="F91" s="44"/>
      <c r="G91" s="44"/>
      <c r="H91" s="57"/>
      <c r="I91" s="16"/>
      <c r="J91" s="98"/>
    </row>
    <row r="92" spans="1:10" ht="23.25" customHeight="1">
      <c r="A92" s="47"/>
      <c r="B92" s="16"/>
      <c r="C92" s="16"/>
      <c r="D92" s="16"/>
      <c r="E92" s="16"/>
      <c r="F92" s="44"/>
      <c r="G92" s="44"/>
      <c r="H92" s="57"/>
      <c r="I92" s="16"/>
      <c r="J92" s="64"/>
    </row>
    <row r="93" spans="1:10" ht="23.25" customHeight="1">
      <c r="A93" s="47"/>
      <c r="B93" s="16"/>
      <c r="C93" s="16"/>
      <c r="D93" s="16"/>
      <c r="E93" s="16"/>
      <c r="F93" s="44"/>
      <c r="G93" s="44"/>
      <c r="H93" s="57"/>
      <c r="I93" s="16"/>
      <c r="J93" s="64"/>
    </row>
    <row r="94" spans="1:10" ht="23.25" customHeight="1">
      <c r="A94" s="47"/>
      <c r="B94" s="16"/>
      <c r="C94" s="16"/>
      <c r="D94" s="16"/>
      <c r="E94" s="16"/>
      <c r="F94" s="44"/>
      <c r="G94" s="44"/>
      <c r="H94" s="50"/>
      <c r="I94" s="16"/>
      <c r="J94" s="70"/>
    </row>
    <row r="95" spans="1:10" ht="23.25" customHeight="1">
      <c r="A95" s="47"/>
      <c r="B95" s="16"/>
      <c r="C95" s="16"/>
      <c r="D95" s="16"/>
      <c r="E95" s="16"/>
      <c r="F95" s="44"/>
      <c r="G95" s="44"/>
      <c r="H95" s="19"/>
      <c r="I95" s="16"/>
      <c r="J95" s="70"/>
    </row>
    <row r="96" spans="1:10" ht="23.25" customHeight="1">
      <c r="A96" s="47"/>
      <c r="B96" s="16"/>
      <c r="C96" s="16"/>
      <c r="D96" s="16"/>
      <c r="E96" s="16"/>
      <c r="F96" s="44"/>
      <c r="G96" s="44"/>
      <c r="H96" s="19"/>
      <c r="I96" s="16"/>
      <c r="J96" s="70"/>
    </row>
    <row r="97" spans="1:10" ht="23.25" customHeight="1">
      <c r="A97" s="47"/>
      <c r="B97" s="16"/>
      <c r="C97" s="16"/>
      <c r="D97" s="16"/>
      <c r="E97" s="16"/>
      <c r="F97" s="44"/>
      <c r="G97" s="44"/>
      <c r="H97" s="19"/>
      <c r="I97" s="16"/>
      <c r="J97" s="70"/>
    </row>
    <row r="98" spans="1:10" ht="23.25" customHeight="1">
      <c r="A98" s="47"/>
      <c r="B98" s="16"/>
      <c r="C98" s="16"/>
      <c r="D98" s="16"/>
      <c r="E98" s="16"/>
      <c r="F98" s="44"/>
      <c r="G98" s="44"/>
      <c r="H98" s="19"/>
      <c r="I98" s="16"/>
      <c r="J98" s="70"/>
    </row>
    <row r="99" spans="1:10" ht="23.25" customHeight="1">
      <c r="A99" s="47"/>
      <c r="B99" s="16"/>
      <c r="C99" s="16"/>
      <c r="D99" s="16"/>
      <c r="E99" s="16"/>
      <c r="F99" s="44"/>
      <c r="G99" s="44"/>
      <c r="H99" s="19"/>
      <c r="I99" s="16"/>
      <c r="J99" s="17"/>
    </row>
    <row r="100" spans="1:10" ht="23.25" customHeight="1">
      <c r="A100" s="47"/>
      <c r="B100" s="16"/>
      <c r="C100" s="16"/>
      <c r="D100" s="16"/>
      <c r="E100" s="16"/>
      <c r="F100" s="44"/>
      <c r="G100" s="44"/>
      <c r="H100" s="19"/>
      <c r="I100" s="16"/>
      <c r="J100" s="17"/>
    </row>
    <row r="101" spans="1:10" ht="23.25" customHeight="1">
      <c r="A101" s="47"/>
      <c r="B101" s="16"/>
      <c r="C101" s="16"/>
      <c r="D101" s="16"/>
      <c r="E101" s="16"/>
      <c r="F101" s="44"/>
      <c r="G101" s="44"/>
      <c r="H101" s="19"/>
      <c r="I101" s="16"/>
      <c r="J101" s="70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19"/>
      <c r="I102" s="16"/>
      <c r="J102" s="70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19"/>
      <c r="I103" s="16"/>
      <c r="J103" s="70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19"/>
      <c r="I104" s="16"/>
      <c r="J104" s="17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70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50"/>
      <c r="I109" s="16"/>
      <c r="J109" s="70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7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7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7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7"/>
      <c r="I113" s="16"/>
      <c r="J113" s="70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7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50"/>
      <c r="I115" s="16"/>
      <c r="J115" s="17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17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19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9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23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50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58"/>
      <c r="I124" s="16"/>
      <c r="J124" s="17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7"/>
      <c r="I125" s="16"/>
      <c r="J125" s="70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7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7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7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19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19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50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9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19"/>
      <c r="I133" s="16"/>
      <c r="J133" s="70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9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17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17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50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9"/>
      <c r="I144" s="16"/>
      <c r="J144" s="70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7"/>
      <c r="I149" s="16"/>
      <c r="J149" s="17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17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17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19"/>
      <c r="I152" s="16"/>
      <c r="J152" s="17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7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7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7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17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9"/>
      <c r="I158" s="16"/>
      <c r="J158" s="70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7"/>
      <c r="I159" s="16"/>
      <c r="J159" s="70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7"/>
      <c r="I160" s="16"/>
      <c r="J160" s="70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73"/>
      <c r="B162" s="16"/>
      <c r="C162" s="16"/>
      <c r="D162" s="16"/>
      <c r="E162" s="16"/>
      <c r="F162" s="44"/>
      <c r="G162" s="44"/>
      <c r="H162" s="49"/>
      <c r="I162" s="16"/>
      <c r="J162" s="6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49"/>
      <c r="I163" s="16"/>
      <c r="J163" s="6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23"/>
      <c r="I164" s="16"/>
      <c r="J164" s="531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23"/>
      <c r="I165" s="16"/>
      <c r="J165" s="531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23"/>
      <c r="I166" s="16"/>
      <c r="J166" s="531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23"/>
      <c r="I167" s="16"/>
      <c r="J167" s="531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23"/>
      <c r="I168" s="16"/>
      <c r="J168" s="531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23"/>
      <c r="I169" s="16"/>
      <c r="J169" s="531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23"/>
      <c r="I170" s="16"/>
      <c r="J170" s="531"/>
    </row>
    <row r="171" spans="1:10" ht="23.25" customHeight="1">
      <c r="A171" s="47"/>
      <c r="B171" s="16"/>
      <c r="C171" s="16"/>
      <c r="D171" s="16"/>
      <c r="E171" s="16"/>
      <c r="F171" s="44"/>
      <c r="G171" s="44"/>
      <c r="H171" s="23"/>
      <c r="I171" s="16"/>
      <c r="J171" s="531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23"/>
      <c r="I172" s="16"/>
      <c r="J172" s="531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49"/>
      <c r="I182" s="16"/>
      <c r="J182" s="60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49"/>
      <c r="I183" s="16"/>
      <c r="J183" s="60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49"/>
      <c r="I184" s="16"/>
      <c r="J184" s="60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49"/>
      <c r="I185" s="16"/>
      <c r="J185" s="60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49"/>
      <c r="I186" s="16"/>
      <c r="J186" s="531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49"/>
      <c r="I187" s="16"/>
      <c r="J187" s="531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49"/>
      <c r="I188" s="16"/>
      <c r="J188" s="531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49"/>
      <c r="I189" s="16"/>
      <c r="J189" s="531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59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15.75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15.75">
      <c r="A195" s="47"/>
      <c r="B195" s="16"/>
      <c r="C195" s="16"/>
      <c r="D195" s="16"/>
      <c r="E195" s="16"/>
      <c r="F195" s="44"/>
      <c r="G195" s="44"/>
      <c r="H195" s="44"/>
      <c r="I195" s="16"/>
      <c r="J195" s="44"/>
    </row>
    <row r="196" spans="1:10" ht="15.75">
      <c r="A196" s="47"/>
      <c r="B196" s="16"/>
      <c r="C196" s="16"/>
      <c r="D196" s="16"/>
      <c r="E196" s="16"/>
      <c r="F196" s="44"/>
      <c r="G196" s="44"/>
      <c r="H196" s="44"/>
      <c r="I196" s="16"/>
      <c r="J196" s="44"/>
    </row>
    <row r="197" spans="1:10" ht="15.75">
      <c r="A197" s="47"/>
      <c r="B197" s="16"/>
      <c r="C197" s="16"/>
      <c r="D197" s="16"/>
      <c r="E197" s="16"/>
      <c r="F197" s="44"/>
      <c r="G197" s="44"/>
      <c r="H197" s="44"/>
      <c r="I197" s="16"/>
      <c r="J197" s="44"/>
    </row>
    <row r="198" spans="1:10" ht="15.75">
      <c r="A198" s="47"/>
      <c r="B198" s="16"/>
      <c r="C198" s="16"/>
      <c r="D198" s="16"/>
      <c r="E198" s="16"/>
      <c r="F198" s="44"/>
      <c r="G198" s="44"/>
      <c r="H198" s="44"/>
      <c r="I198" s="16"/>
      <c r="J198" s="44"/>
    </row>
    <row r="199" spans="1:10" ht="15.75">
      <c r="A199" s="47"/>
      <c r="B199" s="16"/>
      <c r="C199" s="16"/>
      <c r="D199" s="16"/>
      <c r="E199" s="16"/>
      <c r="F199" s="44"/>
      <c r="G199" s="44"/>
      <c r="H199" s="44"/>
      <c r="I199" s="16"/>
      <c r="J199" s="44"/>
    </row>
    <row r="200" spans="1:10" ht="15.75">
      <c r="A200" s="47"/>
      <c r="B200" s="16"/>
      <c r="C200" s="16"/>
      <c r="D200" s="16"/>
      <c r="E200" s="16"/>
      <c r="F200" s="44"/>
      <c r="G200" s="44"/>
      <c r="H200" s="44"/>
      <c r="I200" s="16"/>
      <c r="J200" s="44"/>
    </row>
    <row r="201" spans="1:10" ht="15.75">
      <c r="A201" s="47"/>
      <c r="B201" s="16"/>
      <c r="C201" s="16"/>
      <c r="D201" s="16"/>
      <c r="E201" s="16"/>
      <c r="F201" s="44"/>
      <c r="G201" s="44"/>
      <c r="H201" s="44"/>
      <c r="I201" s="16"/>
      <c r="J201" s="44"/>
    </row>
    <row r="202" spans="1:10" ht="15.75">
      <c r="A202" s="47"/>
      <c r="B202" s="16"/>
      <c r="C202" s="16"/>
      <c r="D202" s="16"/>
      <c r="E202" s="16"/>
      <c r="F202" s="44"/>
      <c r="G202" s="44"/>
      <c r="H202" s="44"/>
      <c r="I202" s="16"/>
      <c r="J202" s="44"/>
    </row>
    <row r="203" spans="1:10" ht="15.75">
      <c r="A203" s="47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>
      <c r="A205" s="6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>
      <c r="A206" s="6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>
      <c r="A207" s="6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>
      <c r="A208" s="6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>
      <c r="A209" s="6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>
      <c r="A210" s="6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>
      <c r="A211" s="6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</sheetData>
  <mergeCells count="35">
    <mergeCell ref="J83:J86"/>
    <mergeCell ref="J67:J68"/>
    <mergeCell ref="J69:J72"/>
    <mergeCell ref="J74:J75"/>
    <mergeCell ref="J77:J78"/>
    <mergeCell ref="J79:J82"/>
    <mergeCell ref="J49:J50"/>
    <mergeCell ref="J54:J56"/>
    <mergeCell ref="J58:J59"/>
    <mergeCell ref="J60:J62"/>
    <mergeCell ref="J64:J66"/>
    <mergeCell ref="J164:J165"/>
    <mergeCell ref="A1:J1"/>
    <mergeCell ref="A2:E2"/>
    <mergeCell ref="F2:J2"/>
    <mergeCell ref="A3:E3"/>
    <mergeCell ref="F3:J3"/>
    <mergeCell ref="J23:J24"/>
    <mergeCell ref="J25:J26"/>
    <mergeCell ref="J28:J29"/>
    <mergeCell ref="J30:J31"/>
    <mergeCell ref="J33:J36"/>
    <mergeCell ref="J37:J40"/>
    <mergeCell ref="J41:J42"/>
    <mergeCell ref="J43:J44"/>
    <mergeCell ref="J45:J46"/>
    <mergeCell ref="J47:J48"/>
    <mergeCell ref="J186:J187"/>
    <mergeCell ref="J188:J189"/>
    <mergeCell ref="J166:J168"/>
    <mergeCell ref="J169:J170"/>
    <mergeCell ref="J171:J173"/>
    <mergeCell ref="J174:J175"/>
    <mergeCell ref="J176:J178"/>
    <mergeCell ref="J179:J18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E00-000000000000}">
          <x14:formula1>
            <xm:f>'Varient Value'!$A$2:$A$568</xm:f>
          </x14:formula1>
          <xm:sqref>B5:B9931</xm:sqref>
        </x14:dataValidation>
        <x14:dataValidation type="list" allowBlank="1" showInputMessage="1" showErrorMessage="1" xr:uid="{00000000-0002-0000-0E00-000001000000}">
          <x14:formula1>
            <xm:f>'Varient Value'!$F$2:$F$612</xm:f>
          </x14:formula1>
          <xm:sqref>G5:G9931</xm:sqref>
        </x14:dataValidation>
        <x14:dataValidation type="list" allowBlank="1" showInputMessage="1" showErrorMessage="1" xr:uid="{00000000-0002-0000-0E00-000002000000}">
          <x14:formula1>
            <xm:f>'Varient Value'!$E$2:$E$4</xm:f>
          </x14:formula1>
          <xm:sqref>F5:F931</xm:sqref>
        </x14:dataValidation>
        <x14:dataValidation type="list" allowBlank="1" showInputMessage="1" showErrorMessage="1" xr:uid="{00000000-0002-0000-0E00-000003000000}">
          <x14:formula1>
            <xm:f>'Varient Value'!$C$2:$C$244</xm:f>
          </x14:formula1>
          <xm:sqref>D5:D9931</xm:sqref>
        </x14:dataValidation>
        <x14:dataValidation type="list" allowBlank="1" showInputMessage="1" showErrorMessage="1" xr:uid="{00000000-0002-0000-0E00-000004000000}">
          <x14:formula1>
            <xm:f>'Varient Value'!$B$2:$B$67</xm:f>
          </x14:formula1>
          <xm:sqref>C5:C9931</xm:sqref>
        </x14:dataValidation>
        <x14:dataValidation type="list" allowBlank="1" showInputMessage="1" showErrorMessage="1" xr:uid="{00000000-0002-0000-0E00-000005000000}">
          <x14:formula1>
            <xm:f>'Varient Value'!$D:$D</xm:f>
          </x14:formula1>
          <xm:sqref>E5:E9931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J766"/>
  <sheetViews>
    <sheetView workbookViewId="0">
      <selection activeCell="J8" sqref="J8"/>
    </sheetView>
  </sheetViews>
  <sheetFormatPr defaultRowHeight="15"/>
  <cols>
    <col min="1" max="1" width="82.28515625" style="85" bestFit="1" customWidth="1"/>
    <col min="2" max="2" width="17.42578125" style="41" bestFit="1" customWidth="1"/>
    <col min="3" max="3" width="12" style="35" bestFit="1" customWidth="1"/>
    <col min="4" max="4" width="4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9673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8">
      <c r="A5" s="163" t="s">
        <v>9095</v>
      </c>
      <c r="B5" s="16" t="s">
        <v>235</v>
      </c>
      <c r="C5" s="16" t="s">
        <v>163</v>
      </c>
      <c r="D5" s="16"/>
      <c r="E5" s="16"/>
      <c r="F5" s="44"/>
      <c r="G5" s="44"/>
      <c r="H5" s="164">
        <v>50</v>
      </c>
      <c r="I5" s="44"/>
      <c r="J5" s="166" t="s">
        <v>9079</v>
      </c>
    </row>
    <row r="6" spans="1:10" ht="18">
      <c r="A6" s="65" t="s">
        <v>9674</v>
      </c>
      <c r="B6" s="16" t="s">
        <v>265</v>
      </c>
      <c r="C6" s="16" t="s">
        <v>58</v>
      </c>
      <c r="D6" s="16"/>
      <c r="E6" s="16"/>
      <c r="F6" s="44"/>
      <c r="G6" s="44"/>
      <c r="H6" s="165">
        <v>3000</v>
      </c>
      <c r="I6" s="44"/>
      <c r="J6" s="559" t="s">
        <v>9075</v>
      </c>
    </row>
    <row r="7" spans="1:10" ht="18">
      <c r="A7" s="65" t="s">
        <v>9675</v>
      </c>
      <c r="B7" s="16" t="s">
        <v>265</v>
      </c>
      <c r="C7" s="16" t="s">
        <v>58</v>
      </c>
      <c r="D7" s="16"/>
      <c r="E7" s="16"/>
      <c r="F7" s="44"/>
      <c r="G7" s="44"/>
      <c r="H7" s="165">
        <v>1000</v>
      </c>
      <c r="I7" s="44"/>
      <c r="J7" s="560"/>
    </row>
    <row r="8" spans="1:10" ht="18">
      <c r="A8" s="65" t="s">
        <v>9675</v>
      </c>
      <c r="B8" s="16" t="s">
        <v>265</v>
      </c>
      <c r="C8" s="16" t="s">
        <v>58</v>
      </c>
      <c r="D8" s="16"/>
      <c r="E8" s="16"/>
      <c r="F8" s="44"/>
      <c r="G8" s="44"/>
      <c r="H8" s="165">
        <v>4000</v>
      </c>
      <c r="I8" s="44"/>
      <c r="J8" s="167" t="s">
        <v>9076</v>
      </c>
    </row>
    <row r="9" spans="1:10" ht="18">
      <c r="A9" s="65" t="s">
        <v>9675</v>
      </c>
      <c r="B9" s="16" t="s">
        <v>265</v>
      </c>
      <c r="C9" s="16" t="s">
        <v>58</v>
      </c>
      <c r="D9" s="16"/>
      <c r="E9" s="16"/>
      <c r="F9" s="44"/>
      <c r="G9" s="44"/>
      <c r="H9" s="165">
        <v>4000</v>
      </c>
      <c r="I9" s="44"/>
      <c r="J9" s="167" t="s">
        <v>9677</v>
      </c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3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543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1"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  <mergeCell ref="J6:J7"/>
    <mergeCell ref="J195:J196"/>
    <mergeCell ref="J197:J198"/>
    <mergeCell ref="J175:J177"/>
    <mergeCell ref="J178:J179"/>
    <mergeCell ref="J180:J182"/>
    <mergeCell ref="J183:J184"/>
    <mergeCell ref="J185:J187"/>
    <mergeCell ref="J188:J19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F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F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F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F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F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F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J766"/>
  <sheetViews>
    <sheetView workbookViewId="0">
      <pane ySplit="4" topLeftCell="A5" activePane="bottomLeft" state="frozen"/>
      <selection activeCell="J8" sqref="J8"/>
      <selection pane="bottomLeft" activeCell="J8" sqref="J8"/>
    </sheetView>
  </sheetViews>
  <sheetFormatPr defaultRowHeight="15"/>
  <cols>
    <col min="1" max="1" width="82.28515625" style="85" bestFit="1" customWidth="1"/>
    <col min="2" max="2" width="17.42578125" style="35" bestFit="1" customWidth="1"/>
    <col min="3" max="3" width="12" style="35" bestFit="1" customWidth="1"/>
    <col min="4" max="4" width="4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>
        <v>1872017814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8.75" customHeight="1">
      <c r="A5" s="65" t="s">
        <v>9676</v>
      </c>
      <c r="B5" s="16" t="s">
        <v>265</v>
      </c>
      <c r="C5" s="16" t="s">
        <v>58</v>
      </c>
      <c r="D5" s="16"/>
      <c r="E5" s="16"/>
      <c r="F5" s="44"/>
      <c r="G5" s="44"/>
      <c r="H5" s="18">
        <v>1160</v>
      </c>
      <c r="I5" s="44"/>
      <c r="J5" s="80"/>
    </row>
    <row r="6" spans="1:10" ht="18.75" customHeight="1">
      <c r="A6" s="40" t="s">
        <v>9696</v>
      </c>
      <c r="B6" s="16" t="s">
        <v>265</v>
      </c>
      <c r="C6" s="16" t="s">
        <v>58</v>
      </c>
      <c r="D6" s="16"/>
      <c r="E6" s="16"/>
      <c r="F6" s="44"/>
      <c r="G6" s="44"/>
      <c r="H6" s="108">
        <v>940</v>
      </c>
      <c r="I6" s="44"/>
      <c r="J6" s="80"/>
    </row>
    <row r="7" spans="1:10" ht="18.75" customHeight="1">
      <c r="A7" s="40" t="s">
        <v>9697</v>
      </c>
      <c r="B7" s="16" t="s">
        <v>265</v>
      </c>
      <c r="C7" s="16" t="s">
        <v>58</v>
      </c>
      <c r="D7" s="16"/>
      <c r="E7" s="16"/>
      <c r="F7" s="44"/>
      <c r="G7" s="44"/>
      <c r="H7" s="54">
        <v>1820</v>
      </c>
      <c r="I7" s="44"/>
      <c r="J7" s="107"/>
    </row>
    <row r="8" spans="1:10" ht="23.25" customHeight="1">
      <c r="A8" s="115"/>
      <c r="B8" s="16"/>
      <c r="C8" s="16"/>
      <c r="D8" s="16"/>
      <c r="E8" s="16"/>
      <c r="F8" s="44"/>
      <c r="G8" s="44"/>
      <c r="H8" s="109"/>
      <c r="I8" s="44"/>
      <c r="J8" s="107"/>
    </row>
    <row r="9" spans="1:10" ht="23.25" customHeight="1">
      <c r="A9" s="115"/>
      <c r="B9" s="16"/>
      <c r="C9" s="16"/>
      <c r="D9" s="16"/>
      <c r="E9" s="16"/>
      <c r="F9" s="44"/>
      <c r="G9" s="44"/>
      <c r="H9" s="109"/>
      <c r="I9" s="44"/>
      <c r="J9" s="107"/>
    </row>
    <row r="10" spans="1:10" ht="23.25" customHeight="1">
      <c r="A10" s="115"/>
      <c r="B10" s="16"/>
      <c r="C10" s="16"/>
      <c r="D10" s="16"/>
      <c r="E10" s="16"/>
      <c r="F10" s="44"/>
      <c r="G10" s="44"/>
      <c r="H10" s="52"/>
      <c r="I10" s="16"/>
      <c r="J10" s="543"/>
    </row>
    <row r="11" spans="1:10" ht="23.25" customHeight="1">
      <c r="A11" s="115"/>
      <c r="B11" s="16"/>
      <c r="C11" s="16"/>
      <c r="D11" s="16"/>
      <c r="E11" s="16"/>
      <c r="F11" s="44"/>
      <c r="G11" s="44"/>
      <c r="H11" s="52"/>
      <c r="I11" s="16"/>
      <c r="J11" s="543"/>
    </row>
    <row r="12" spans="1:10" ht="15.75">
      <c r="A12" s="114"/>
      <c r="B12" s="16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16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16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16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16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16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16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16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16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16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16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16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16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16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16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16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16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16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16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16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16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16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16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16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16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16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16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16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16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16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16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16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16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16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16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16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16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16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16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16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16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16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16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16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16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16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16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16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16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16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16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16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16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16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16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16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16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16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16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16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16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16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16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16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16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16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16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16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16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16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16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16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16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16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16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16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16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16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16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16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16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16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16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16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16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16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  <mergeCell ref="J195:J196"/>
    <mergeCell ref="J197:J198"/>
    <mergeCell ref="J175:J177"/>
    <mergeCell ref="J178:J179"/>
    <mergeCell ref="J180:J182"/>
    <mergeCell ref="J183:J184"/>
    <mergeCell ref="J185:J187"/>
    <mergeCell ref="J188:J19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0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10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0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0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0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0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J766"/>
  <sheetViews>
    <sheetView workbookViewId="0">
      <selection activeCell="A10" sqref="A10"/>
    </sheetView>
  </sheetViews>
  <sheetFormatPr defaultRowHeight="15"/>
  <cols>
    <col min="1" max="1" width="82.28515625" style="85" bestFit="1" customWidth="1"/>
    <col min="2" max="2" width="17.42578125" style="41" bestFit="1" customWidth="1"/>
    <col min="3" max="3" width="12" style="35" bestFit="1" customWidth="1"/>
    <col min="4" max="4" width="4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9723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5.75">
      <c r="A5" s="135" t="s">
        <v>9291</v>
      </c>
      <c r="B5" s="16" t="s">
        <v>209</v>
      </c>
      <c r="C5" s="16" t="s">
        <v>163</v>
      </c>
      <c r="D5" s="16"/>
      <c r="E5" s="16"/>
      <c r="F5" s="44"/>
      <c r="G5" s="44"/>
      <c r="H5" s="18">
        <v>120</v>
      </c>
      <c r="I5" s="44"/>
      <c r="J5" s="561" t="s">
        <v>9724</v>
      </c>
    </row>
    <row r="6" spans="1:10" ht="15.75" customHeight="1">
      <c r="A6" s="135" t="s">
        <v>9292</v>
      </c>
      <c r="B6" s="16" t="s">
        <v>209</v>
      </c>
      <c r="C6" s="16" t="s">
        <v>163</v>
      </c>
      <c r="D6" s="16"/>
      <c r="E6" s="16"/>
      <c r="F6" s="44"/>
      <c r="G6" s="44"/>
      <c r="H6" s="108">
        <v>120</v>
      </c>
      <c r="I6" s="44"/>
      <c r="J6" s="561"/>
    </row>
    <row r="7" spans="1:10" ht="15.75">
      <c r="A7" s="135" t="s">
        <v>9293</v>
      </c>
      <c r="B7" s="16" t="s">
        <v>209</v>
      </c>
      <c r="C7" s="16" t="s">
        <v>163</v>
      </c>
      <c r="D7" s="16"/>
      <c r="E7" s="16"/>
      <c r="F7" s="44"/>
      <c r="G7" s="44"/>
      <c r="H7" s="54">
        <v>125</v>
      </c>
      <c r="I7" s="44"/>
      <c r="J7" s="561"/>
    </row>
    <row r="8" spans="1:10" ht="23.25" customHeight="1">
      <c r="A8" s="115" t="s">
        <v>9244</v>
      </c>
      <c r="B8" s="16" t="s">
        <v>288</v>
      </c>
      <c r="C8" s="16" t="s">
        <v>54</v>
      </c>
      <c r="D8" s="16"/>
      <c r="E8" s="16">
        <v>229</v>
      </c>
      <c r="F8" s="44"/>
      <c r="G8" s="44"/>
      <c r="H8" s="109">
        <v>7</v>
      </c>
      <c r="I8" s="44"/>
      <c r="J8" s="107" t="s">
        <v>9725</v>
      </c>
    </row>
    <row r="9" spans="1:10" ht="23.25" customHeight="1">
      <c r="A9" s="115" t="s">
        <v>9255</v>
      </c>
      <c r="B9" s="16" t="s">
        <v>288</v>
      </c>
      <c r="C9" s="16" t="s">
        <v>54</v>
      </c>
      <c r="D9" s="16"/>
      <c r="E9" s="16">
        <v>105</v>
      </c>
      <c r="F9" s="44"/>
      <c r="G9" s="44"/>
      <c r="H9" s="109">
        <v>3</v>
      </c>
      <c r="I9" s="44"/>
      <c r="J9" s="537" t="s">
        <v>9077</v>
      </c>
    </row>
    <row r="10" spans="1:10" ht="23.25" customHeight="1">
      <c r="A10" s="115" t="s">
        <v>9255</v>
      </c>
      <c r="B10" s="16" t="s">
        <v>288</v>
      </c>
      <c r="C10" s="16" t="s">
        <v>54</v>
      </c>
      <c r="D10" s="16"/>
      <c r="E10" s="16" t="s">
        <v>4085</v>
      </c>
      <c r="F10" s="44"/>
      <c r="G10" s="44"/>
      <c r="H10" s="52">
        <v>5</v>
      </c>
      <c r="I10" s="16"/>
      <c r="J10" s="537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171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1">
    <mergeCell ref="J173:J174"/>
    <mergeCell ref="A1:J1"/>
    <mergeCell ref="A2:E2"/>
    <mergeCell ref="F2:J2"/>
    <mergeCell ref="A3:E3"/>
    <mergeCell ref="F3:J3"/>
    <mergeCell ref="J12:J14"/>
    <mergeCell ref="J15:J16"/>
    <mergeCell ref="J18:J19"/>
    <mergeCell ref="J20:J26"/>
    <mergeCell ref="J27:J34"/>
    <mergeCell ref="J5:J7"/>
    <mergeCell ref="J9:J10"/>
    <mergeCell ref="J195:J196"/>
    <mergeCell ref="J197:J198"/>
    <mergeCell ref="J175:J177"/>
    <mergeCell ref="J178:J179"/>
    <mergeCell ref="J180:J182"/>
    <mergeCell ref="J183:J184"/>
    <mergeCell ref="J185:J187"/>
    <mergeCell ref="J188:J19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1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11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1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1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1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1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J766"/>
  <sheetViews>
    <sheetView workbookViewId="0">
      <pane ySplit="4" topLeftCell="A98" activePane="bottomLeft" state="frozen"/>
      <selection pane="bottomLeft" activeCell="A101" sqref="A101"/>
    </sheetView>
  </sheetViews>
  <sheetFormatPr defaultRowHeight="15"/>
  <cols>
    <col min="1" max="1" width="63.140625" style="85" bestFit="1" customWidth="1"/>
    <col min="2" max="2" width="29.85546875" style="35" bestFit="1" customWidth="1"/>
    <col min="3" max="3" width="12" style="35" bestFit="1" customWidth="1"/>
    <col min="4" max="4" width="4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9755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9.25" customHeight="1">
      <c r="A5" s="67" t="s">
        <v>9736</v>
      </c>
      <c r="B5" s="16" t="s">
        <v>235</v>
      </c>
      <c r="C5" s="16" t="s">
        <v>163</v>
      </c>
      <c r="D5" s="16"/>
      <c r="E5" s="16"/>
      <c r="F5" s="44"/>
      <c r="G5" s="44"/>
      <c r="H5" s="50">
        <v>60</v>
      </c>
      <c r="I5" s="44"/>
      <c r="J5" s="107" t="s">
        <v>9478</v>
      </c>
    </row>
    <row r="6" spans="1:10" ht="29.25" customHeight="1">
      <c r="A6" s="67" t="s">
        <v>9094</v>
      </c>
      <c r="B6" s="16" t="s">
        <v>235</v>
      </c>
      <c r="C6" s="16" t="s">
        <v>163</v>
      </c>
      <c r="D6" s="16"/>
      <c r="E6" s="16"/>
      <c r="F6" s="44"/>
      <c r="G6" s="44"/>
      <c r="H6" s="50">
        <v>80</v>
      </c>
      <c r="I6" s="44"/>
      <c r="J6" s="107" t="s">
        <v>9603</v>
      </c>
    </row>
    <row r="7" spans="1:10" ht="29.25" customHeight="1">
      <c r="A7" s="67" t="s">
        <v>9094</v>
      </c>
      <c r="B7" s="16" t="s">
        <v>235</v>
      </c>
      <c r="C7" s="16" t="s">
        <v>163</v>
      </c>
      <c r="D7" s="16"/>
      <c r="E7" s="16"/>
      <c r="F7" s="44"/>
      <c r="G7" s="44"/>
      <c r="H7" s="50">
        <v>70</v>
      </c>
      <c r="I7" s="44"/>
      <c r="J7" s="107" t="s">
        <v>9481</v>
      </c>
    </row>
    <row r="8" spans="1:10" ht="29.25" customHeight="1">
      <c r="A8" s="67" t="s">
        <v>9737</v>
      </c>
      <c r="B8" s="16" t="s">
        <v>235</v>
      </c>
      <c r="C8" s="16" t="s">
        <v>163</v>
      </c>
      <c r="D8" s="16"/>
      <c r="E8" s="16"/>
      <c r="F8" s="44"/>
      <c r="G8" s="44"/>
      <c r="H8" s="50">
        <v>110</v>
      </c>
      <c r="I8" s="44"/>
      <c r="J8" s="107" t="s">
        <v>9482</v>
      </c>
    </row>
    <row r="9" spans="1:10" ht="29.25" customHeight="1">
      <c r="A9" s="67" t="s">
        <v>9672</v>
      </c>
      <c r="B9" s="16" t="s">
        <v>235</v>
      </c>
      <c r="C9" s="16" t="s">
        <v>163</v>
      </c>
      <c r="D9" s="16"/>
      <c r="E9" s="16"/>
      <c r="F9" s="44"/>
      <c r="G9" s="44"/>
      <c r="H9" s="18">
        <v>50</v>
      </c>
      <c r="I9" s="44"/>
      <c r="J9" s="107" t="s">
        <v>9604</v>
      </c>
    </row>
    <row r="10" spans="1:10" ht="29.25" customHeight="1">
      <c r="A10" s="67" t="s">
        <v>9671</v>
      </c>
      <c r="B10" s="16" t="s">
        <v>235</v>
      </c>
      <c r="C10" s="16" t="s">
        <v>163</v>
      </c>
      <c r="D10" s="16"/>
      <c r="E10" s="16"/>
      <c r="F10" s="44"/>
      <c r="G10" s="44"/>
      <c r="H10" s="78">
        <v>380</v>
      </c>
      <c r="I10" s="16"/>
      <c r="J10" s="107" t="s">
        <v>9605</v>
      </c>
    </row>
    <row r="11" spans="1:10" ht="29.25" customHeight="1">
      <c r="A11" s="173" t="s">
        <v>9750</v>
      </c>
      <c r="B11" s="16" t="s">
        <v>235</v>
      </c>
      <c r="C11" s="16" t="s">
        <v>163</v>
      </c>
      <c r="D11" s="16"/>
      <c r="E11" s="16"/>
      <c r="F11" s="44"/>
      <c r="G11" s="44"/>
      <c r="H11" s="18">
        <v>113</v>
      </c>
      <c r="I11" s="16"/>
      <c r="J11" s="80" t="s">
        <v>9606</v>
      </c>
    </row>
    <row r="12" spans="1:10" ht="29.25" customHeight="1">
      <c r="A12" s="67" t="s">
        <v>9738</v>
      </c>
      <c r="B12" s="16" t="s">
        <v>235</v>
      </c>
      <c r="C12" s="16" t="s">
        <v>163</v>
      </c>
      <c r="D12" s="16"/>
      <c r="E12" s="16"/>
      <c r="F12" s="44"/>
      <c r="G12" s="44"/>
      <c r="H12" s="18">
        <v>52</v>
      </c>
      <c r="I12" s="16"/>
      <c r="J12" s="80" t="s">
        <v>9395</v>
      </c>
    </row>
    <row r="13" spans="1:10" ht="29.25" customHeight="1">
      <c r="A13" s="113" t="s">
        <v>9739</v>
      </c>
      <c r="B13" s="16" t="s">
        <v>235</v>
      </c>
      <c r="C13" s="16" t="s">
        <v>163</v>
      </c>
      <c r="D13" s="16"/>
      <c r="E13" s="16"/>
      <c r="F13" s="44"/>
      <c r="G13" s="44"/>
      <c r="H13" s="18">
        <v>55</v>
      </c>
      <c r="I13" s="16"/>
      <c r="J13" s="80" t="s">
        <v>9328</v>
      </c>
    </row>
    <row r="14" spans="1:10" s="41" customFormat="1" ht="29.25" customHeight="1">
      <c r="A14" s="113" t="s">
        <v>9670</v>
      </c>
      <c r="B14" s="16" t="s">
        <v>235</v>
      </c>
      <c r="C14" s="16" t="s">
        <v>163</v>
      </c>
      <c r="D14" s="16"/>
      <c r="E14" s="16"/>
      <c r="F14" s="16"/>
      <c r="G14" s="16"/>
      <c r="H14" s="50">
        <v>117</v>
      </c>
      <c r="I14" s="16"/>
      <c r="J14" s="80" t="s">
        <v>9570</v>
      </c>
    </row>
    <row r="15" spans="1:10" s="41" customFormat="1" ht="29.25" customHeight="1">
      <c r="A15" s="67" t="s">
        <v>9669</v>
      </c>
      <c r="B15" s="16" t="s">
        <v>235</v>
      </c>
      <c r="C15" s="16" t="s">
        <v>163</v>
      </c>
      <c r="D15" s="16"/>
      <c r="E15" s="16"/>
      <c r="F15" s="16"/>
      <c r="G15" s="16"/>
      <c r="H15" s="50">
        <v>90</v>
      </c>
      <c r="I15" s="16"/>
      <c r="J15" s="80" t="s">
        <v>9607</v>
      </c>
    </row>
    <row r="16" spans="1:10" s="41" customFormat="1" ht="29.25" customHeight="1">
      <c r="A16" s="67" t="s">
        <v>9668</v>
      </c>
      <c r="B16" s="16" t="s">
        <v>235</v>
      </c>
      <c r="C16" s="16" t="s">
        <v>163</v>
      </c>
      <c r="D16" s="16"/>
      <c r="E16" s="16"/>
      <c r="F16" s="16"/>
      <c r="G16" s="16"/>
      <c r="H16" s="18">
        <v>49</v>
      </c>
      <c r="I16" s="16"/>
      <c r="J16" s="140" t="s">
        <v>9608</v>
      </c>
    </row>
    <row r="17" spans="1:10" s="41" customFormat="1" ht="29.25" customHeight="1">
      <c r="A17" s="113" t="s">
        <v>9412</v>
      </c>
      <c r="B17" s="16" t="s">
        <v>235</v>
      </c>
      <c r="C17" s="16" t="s">
        <v>163</v>
      </c>
      <c r="D17" s="16"/>
      <c r="E17" s="16"/>
      <c r="F17" s="16"/>
      <c r="G17" s="16"/>
      <c r="H17" s="18">
        <v>30</v>
      </c>
      <c r="I17" s="16"/>
      <c r="J17" s="140" t="s">
        <v>9609</v>
      </c>
    </row>
    <row r="18" spans="1:10" s="41" customFormat="1" ht="29.25" customHeight="1">
      <c r="A18" s="113" t="s">
        <v>9413</v>
      </c>
      <c r="B18" s="16" t="s">
        <v>235</v>
      </c>
      <c r="C18" s="16" t="s">
        <v>58</v>
      </c>
      <c r="D18" s="16"/>
      <c r="E18" s="16"/>
      <c r="F18" s="16"/>
      <c r="G18" s="16"/>
      <c r="H18" s="152">
        <v>233</v>
      </c>
      <c r="I18" s="16"/>
      <c r="J18" s="562" t="s">
        <v>9610</v>
      </c>
    </row>
    <row r="19" spans="1:10" s="41" customFormat="1" ht="29.25" customHeight="1">
      <c r="A19" s="113" t="s">
        <v>9564</v>
      </c>
      <c r="B19" s="16" t="s">
        <v>235</v>
      </c>
      <c r="C19" s="16" t="s">
        <v>58</v>
      </c>
      <c r="D19" s="16"/>
      <c r="E19" s="16"/>
      <c r="F19" s="16"/>
      <c r="G19" s="16"/>
      <c r="H19" s="152">
        <v>107.7</v>
      </c>
      <c r="I19" s="16"/>
      <c r="J19" s="563"/>
    </row>
    <row r="20" spans="1:10" s="41" customFormat="1" ht="29.25" customHeight="1">
      <c r="A20" s="113" t="s">
        <v>9667</v>
      </c>
      <c r="B20" s="16" t="s">
        <v>1591</v>
      </c>
      <c r="C20" s="16" t="s">
        <v>163</v>
      </c>
      <c r="D20" s="16"/>
      <c r="E20" s="16"/>
      <c r="F20" s="16"/>
      <c r="G20" s="16"/>
      <c r="H20" s="152">
        <v>30</v>
      </c>
      <c r="I20" s="16"/>
      <c r="J20" s="155" t="s">
        <v>9611</v>
      </c>
    </row>
    <row r="21" spans="1:10" ht="29.25" customHeight="1">
      <c r="A21" s="113" t="s">
        <v>9740</v>
      </c>
      <c r="B21" s="16" t="s">
        <v>235</v>
      </c>
      <c r="C21" s="16" t="s">
        <v>163</v>
      </c>
      <c r="D21" s="16"/>
      <c r="E21" s="16"/>
      <c r="F21" s="44"/>
      <c r="G21" s="44"/>
      <c r="H21" s="22">
        <v>155</v>
      </c>
      <c r="I21" s="16"/>
      <c r="J21" s="155" t="s">
        <v>9612</v>
      </c>
    </row>
    <row r="22" spans="1:10" ht="29.25" customHeight="1">
      <c r="A22" s="67" t="s">
        <v>9741</v>
      </c>
      <c r="B22" s="16" t="s">
        <v>235</v>
      </c>
      <c r="C22" s="16" t="s">
        <v>163</v>
      </c>
      <c r="D22" s="16"/>
      <c r="E22" s="16"/>
      <c r="F22" s="44"/>
      <c r="G22" s="44"/>
      <c r="H22" s="18">
        <v>60</v>
      </c>
      <c r="I22" s="16"/>
      <c r="J22" s="155" t="s">
        <v>9613</v>
      </c>
    </row>
    <row r="23" spans="1:10" ht="29.25" customHeight="1">
      <c r="A23" s="67" t="s">
        <v>9741</v>
      </c>
      <c r="B23" s="16" t="s">
        <v>235</v>
      </c>
      <c r="C23" s="16" t="s">
        <v>163</v>
      </c>
      <c r="D23" s="16"/>
      <c r="E23" s="16"/>
      <c r="F23" s="44"/>
      <c r="G23" s="44"/>
      <c r="H23" s="18">
        <v>170</v>
      </c>
      <c r="I23" s="16"/>
      <c r="J23" s="155" t="s">
        <v>9614</v>
      </c>
    </row>
    <row r="24" spans="1:10" ht="29.25" customHeight="1">
      <c r="A24" s="67" t="s">
        <v>9742</v>
      </c>
      <c r="B24" s="16" t="s">
        <v>235</v>
      </c>
      <c r="C24" s="16" t="s">
        <v>163</v>
      </c>
      <c r="D24" s="16"/>
      <c r="E24" s="16"/>
      <c r="F24" s="44"/>
      <c r="G24" s="44"/>
      <c r="H24" s="18">
        <v>150</v>
      </c>
      <c r="I24" s="16"/>
      <c r="J24" s="155" t="s">
        <v>9615</v>
      </c>
    </row>
    <row r="25" spans="1:10" ht="29.25" customHeight="1">
      <c r="A25" s="67" t="s">
        <v>9743</v>
      </c>
      <c r="B25" s="16" t="s">
        <v>235</v>
      </c>
      <c r="C25" s="16" t="s">
        <v>163</v>
      </c>
      <c r="D25" s="16"/>
      <c r="E25" s="16"/>
      <c r="F25" s="44"/>
      <c r="G25" s="44"/>
      <c r="H25" s="18">
        <v>250</v>
      </c>
      <c r="I25" s="16"/>
      <c r="J25" s="155" t="s">
        <v>9616</v>
      </c>
    </row>
    <row r="26" spans="1:10" ht="29.25" customHeight="1">
      <c r="A26" s="172" t="s">
        <v>9744</v>
      </c>
      <c r="B26" s="16" t="s">
        <v>235</v>
      </c>
      <c r="C26" s="16" t="s">
        <v>163</v>
      </c>
      <c r="D26" s="16"/>
      <c r="E26" s="16"/>
      <c r="F26" s="44"/>
      <c r="G26" s="44"/>
      <c r="H26" s="22">
        <v>300</v>
      </c>
      <c r="I26" s="16"/>
      <c r="J26" s="155" t="s">
        <v>9617</v>
      </c>
    </row>
    <row r="27" spans="1:10" ht="29.25" customHeight="1">
      <c r="A27" s="172" t="s">
        <v>9744</v>
      </c>
      <c r="B27" s="16" t="s">
        <v>235</v>
      </c>
      <c r="C27" s="16" t="s">
        <v>163</v>
      </c>
      <c r="D27" s="16"/>
      <c r="E27" s="16"/>
      <c r="F27" s="44"/>
      <c r="G27" s="44"/>
      <c r="H27" s="22">
        <v>70</v>
      </c>
      <c r="I27" s="16"/>
      <c r="J27" s="155" t="s">
        <v>9577</v>
      </c>
    </row>
    <row r="28" spans="1:10" ht="29.25" customHeight="1">
      <c r="A28" s="172" t="s">
        <v>9745</v>
      </c>
      <c r="B28" s="16" t="s">
        <v>235</v>
      </c>
      <c r="C28" s="16" t="s">
        <v>163</v>
      </c>
      <c r="D28" s="16"/>
      <c r="E28" s="16"/>
      <c r="F28" s="44"/>
      <c r="G28" s="44"/>
      <c r="H28" s="22">
        <v>80</v>
      </c>
      <c r="I28" s="16"/>
      <c r="J28" s="155" t="s">
        <v>9618</v>
      </c>
    </row>
    <row r="29" spans="1:10" ht="29.25" customHeight="1">
      <c r="A29" s="113" t="s">
        <v>9746</v>
      </c>
      <c r="B29" s="16" t="s">
        <v>235</v>
      </c>
      <c r="C29" s="16" t="s">
        <v>163</v>
      </c>
      <c r="D29" s="16"/>
      <c r="E29" s="16"/>
      <c r="F29" s="44"/>
      <c r="G29" s="44"/>
      <c r="H29" s="22">
        <v>70</v>
      </c>
      <c r="I29" s="16"/>
      <c r="J29" s="155" t="s">
        <v>9619</v>
      </c>
    </row>
    <row r="30" spans="1:10" ht="29.25" customHeight="1">
      <c r="A30" s="113" t="s">
        <v>9746</v>
      </c>
      <c r="B30" s="16" t="s">
        <v>235</v>
      </c>
      <c r="C30" s="16" t="s">
        <v>163</v>
      </c>
      <c r="D30" s="16"/>
      <c r="E30" s="16"/>
      <c r="F30" s="44"/>
      <c r="G30" s="44"/>
      <c r="H30" s="22">
        <v>80</v>
      </c>
      <c r="I30" s="16"/>
      <c r="J30" s="155" t="s">
        <v>9620</v>
      </c>
    </row>
    <row r="31" spans="1:10" ht="29.25" customHeight="1">
      <c r="A31" s="113" t="s">
        <v>9103</v>
      </c>
      <c r="B31" s="16" t="s">
        <v>235</v>
      </c>
      <c r="C31" s="16" t="s">
        <v>163</v>
      </c>
      <c r="D31" s="16"/>
      <c r="E31" s="16"/>
      <c r="F31" s="44"/>
      <c r="G31" s="44"/>
      <c r="H31" s="22">
        <v>170</v>
      </c>
      <c r="I31" s="16"/>
      <c r="J31" s="155" t="s">
        <v>9621</v>
      </c>
    </row>
    <row r="32" spans="1:10" ht="29.25" customHeight="1">
      <c r="A32" s="67" t="s">
        <v>9747</v>
      </c>
      <c r="B32" s="16" t="s">
        <v>235</v>
      </c>
      <c r="C32" s="16" t="s">
        <v>163</v>
      </c>
      <c r="D32" s="16"/>
      <c r="E32" s="16"/>
      <c r="F32" s="44"/>
      <c r="G32" s="44"/>
      <c r="H32" s="22">
        <v>20</v>
      </c>
      <c r="I32" s="16"/>
      <c r="J32" s="155" t="s">
        <v>9622</v>
      </c>
    </row>
    <row r="33" spans="1:10" ht="29.25" customHeight="1">
      <c r="A33" s="67" t="s">
        <v>9701</v>
      </c>
      <c r="B33" s="16" t="s">
        <v>235</v>
      </c>
      <c r="C33" s="16" t="s">
        <v>163</v>
      </c>
      <c r="D33" s="16"/>
      <c r="E33" s="16"/>
      <c r="F33" s="44"/>
      <c r="G33" s="44"/>
      <c r="H33" s="153">
        <v>50</v>
      </c>
      <c r="I33" s="16"/>
      <c r="J33" s="155" t="s">
        <v>9623</v>
      </c>
    </row>
    <row r="34" spans="1:10" ht="29.25" customHeight="1">
      <c r="A34" s="67" t="s">
        <v>9378</v>
      </c>
      <c r="B34" s="16" t="s">
        <v>235</v>
      </c>
      <c r="C34" s="16" t="s">
        <v>163</v>
      </c>
      <c r="D34" s="16"/>
      <c r="E34" s="16"/>
      <c r="F34" s="44"/>
      <c r="G34" s="44"/>
      <c r="H34" s="50">
        <v>309</v>
      </c>
      <c r="I34" s="16"/>
      <c r="J34" s="155" t="s">
        <v>9624</v>
      </c>
    </row>
    <row r="35" spans="1:10" ht="29.25" customHeight="1">
      <c r="A35" s="172" t="s">
        <v>9748</v>
      </c>
      <c r="B35" s="16" t="s">
        <v>235</v>
      </c>
      <c r="C35" s="16" t="s">
        <v>163</v>
      </c>
      <c r="D35" s="16"/>
      <c r="E35" s="16"/>
      <c r="F35" s="44"/>
      <c r="G35" s="44"/>
      <c r="H35" s="50">
        <v>80</v>
      </c>
      <c r="I35" s="16"/>
      <c r="J35" s="155" t="s">
        <v>9625</v>
      </c>
    </row>
    <row r="36" spans="1:10" ht="29.25" customHeight="1">
      <c r="A36" s="67" t="s">
        <v>9749</v>
      </c>
      <c r="B36" s="16" t="s">
        <v>235</v>
      </c>
      <c r="C36" s="16" t="s">
        <v>163</v>
      </c>
      <c r="D36" s="16"/>
      <c r="E36" s="16"/>
      <c r="F36" s="44"/>
      <c r="G36" s="44"/>
      <c r="H36" s="50">
        <v>28</v>
      </c>
      <c r="I36" s="16"/>
      <c r="J36" s="155" t="s">
        <v>9138</v>
      </c>
    </row>
    <row r="37" spans="1:10" ht="29.25" customHeight="1">
      <c r="A37" s="40" t="s">
        <v>9732</v>
      </c>
      <c r="B37" s="16" t="s">
        <v>235</v>
      </c>
      <c r="C37" s="16" t="s">
        <v>163</v>
      </c>
      <c r="D37" s="16"/>
      <c r="E37" s="16"/>
      <c r="F37" s="44"/>
      <c r="G37" s="44"/>
      <c r="H37" s="22">
        <v>9000</v>
      </c>
      <c r="I37" s="16"/>
      <c r="J37" s="156" t="s">
        <v>9626</v>
      </c>
    </row>
    <row r="38" spans="1:10" ht="29.25" customHeight="1">
      <c r="A38" s="113" t="s">
        <v>9691</v>
      </c>
      <c r="B38" s="16" t="s">
        <v>288</v>
      </c>
      <c r="C38" s="16" t="s">
        <v>54</v>
      </c>
      <c r="D38" s="16"/>
      <c r="E38" s="16">
        <v>60599</v>
      </c>
      <c r="F38" s="44"/>
      <c r="G38" s="44"/>
      <c r="H38" s="50">
        <v>1</v>
      </c>
      <c r="I38" s="16"/>
      <c r="J38" s="564" t="s">
        <v>9156</v>
      </c>
    </row>
    <row r="39" spans="1:10" ht="29.25" customHeight="1">
      <c r="A39" s="113" t="s">
        <v>9692</v>
      </c>
      <c r="B39" s="16" t="s">
        <v>288</v>
      </c>
      <c r="C39" s="16" t="s">
        <v>54</v>
      </c>
      <c r="D39" s="16"/>
      <c r="E39" s="16">
        <v>60927</v>
      </c>
      <c r="F39" s="44"/>
      <c r="G39" s="44"/>
      <c r="H39" s="50">
        <v>11</v>
      </c>
      <c r="I39" s="16"/>
      <c r="J39" s="565"/>
    </row>
    <row r="40" spans="1:10" ht="29.25" customHeight="1">
      <c r="A40" s="113" t="s">
        <v>9693</v>
      </c>
      <c r="B40" s="16" t="s">
        <v>288</v>
      </c>
      <c r="C40" s="16" t="s">
        <v>54</v>
      </c>
      <c r="D40" s="16"/>
      <c r="E40" s="16">
        <v>64109</v>
      </c>
      <c r="F40" s="44"/>
      <c r="G40" s="44"/>
      <c r="H40" s="50">
        <v>65</v>
      </c>
      <c r="I40" s="16"/>
      <c r="J40" s="564" t="s">
        <v>9157</v>
      </c>
    </row>
    <row r="41" spans="1:10" ht="29.25" customHeight="1">
      <c r="A41" s="113" t="s">
        <v>9122</v>
      </c>
      <c r="B41" s="16" t="s">
        <v>288</v>
      </c>
      <c r="C41" s="16" t="s">
        <v>54</v>
      </c>
      <c r="D41" s="16"/>
      <c r="E41" s="16">
        <v>60927</v>
      </c>
      <c r="F41" s="44"/>
      <c r="G41" s="44"/>
      <c r="H41" s="50">
        <v>8</v>
      </c>
      <c r="I41" s="16"/>
      <c r="J41" s="565"/>
    </row>
    <row r="42" spans="1:10" ht="29.25" customHeight="1">
      <c r="A42" s="113" t="s">
        <v>9122</v>
      </c>
      <c r="B42" s="16" t="s">
        <v>288</v>
      </c>
      <c r="C42" s="16" t="s">
        <v>54</v>
      </c>
      <c r="D42" s="16"/>
      <c r="E42" s="16">
        <v>61401</v>
      </c>
      <c r="F42" s="44"/>
      <c r="G42" s="44"/>
      <c r="H42" s="50">
        <v>24</v>
      </c>
      <c r="I42" s="16"/>
      <c r="J42" s="564" t="s">
        <v>9158</v>
      </c>
    </row>
    <row r="43" spans="1:10" ht="29.25" customHeight="1">
      <c r="A43" s="113" t="s">
        <v>9123</v>
      </c>
      <c r="B43" s="16" t="s">
        <v>288</v>
      </c>
      <c r="C43" s="16" t="s">
        <v>54</v>
      </c>
      <c r="D43" s="16"/>
      <c r="E43" s="16">
        <v>61401</v>
      </c>
      <c r="F43" s="44"/>
      <c r="G43" s="44"/>
      <c r="H43" s="50">
        <v>8</v>
      </c>
      <c r="I43" s="16"/>
      <c r="J43" s="566"/>
    </row>
    <row r="44" spans="1:10" ht="29.25" customHeight="1">
      <c r="A44" s="113" t="s">
        <v>9247</v>
      </c>
      <c r="B44" s="16" t="s">
        <v>288</v>
      </c>
      <c r="C44" s="16" t="s">
        <v>54</v>
      </c>
      <c r="D44" s="16"/>
      <c r="E44" s="16">
        <v>64109</v>
      </c>
      <c r="F44" s="44"/>
      <c r="G44" s="44"/>
      <c r="H44" s="50">
        <v>15</v>
      </c>
      <c r="I44" s="16"/>
      <c r="J44" s="566"/>
    </row>
    <row r="45" spans="1:10" ht="29.25" customHeight="1">
      <c r="A45" s="113" t="s">
        <v>9124</v>
      </c>
      <c r="B45" s="16" t="s">
        <v>288</v>
      </c>
      <c r="C45" s="16" t="s">
        <v>54</v>
      </c>
      <c r="D45" s="16"/>
      <c r="E45" s="16">
        <v>60669</v>
      </c>
      <c r="F45" s="44"/>
      <c r="G45" s="44"/>
      <c r="H45" s="50">
        <v>7</v>
      </c>
      <c r="I45" s="16"/>
      <c r="J45" s="566"/>
    </row>
    <row r="46" spans="1:10" ht="29.25" customHeight="1">
      <c r="A46" s="113" t="s">
        <v>9694</v>
      </c>
      <c r="B46" s="16" t="s">
        <v>288</v>
      </c>
      <c r="C46" s="16" t="s">
        <v>54</v>
      </c>
      <c r="D46" s="16"/>
      <c r="E46" s="16">
        <v>64109</v>
      </c>
      <c r="F46" s="44"/>
      <c r="G46" s="44"/>
      <c r="H46" s="50">
        <v>9</v>
      </c>
      <c r="I46" s="16"/>
      <c r="J46" s="565"/>
    </row>
    <row r="47" spans="1:10" ht="29.25" customHeight="1">
      <c r="A47" s="113" t="s">
        <v>9708</v>
      </c>
      <c r="B47" s="16" t="s">
        <v>265</v>
      </c>
      <c r="C47" s="16" t="s">
        <v>163</v>
      </c>
      <c r="D47" s="16"/>
      <c r="E47" s="16"/>
      <c r="F47" s="44"/>
      <c r="G47" s="44"/>
      <c r="H47" s="23">
        <v>690</v>
      </c>
      <c r="I47" s="16"/>
      <c r="J47" s="80" t="s">
        <v>9396</v>
      </c>
    </row>
    <row r="48" spans="1:10" ht="29.25" customHeight="1">
      <c r="A48" s="40" t="s">
        <v>9709</v>
      </c>
      <c r="B48" s="16" t="s">
        <v>204</v>
      </c>
      <c r="C48" s="16" t="s">
        <v>82</v>
      </c>
      <c r="D48" s="16"/>
      <c r="E48" s="16"/>
      <c r="F48" s="44"/>
      <c r="G48" s="44"/>
      <c r="H48" s="49">
        <v>1020</v>
      </c>
      <c r="I48" s="16"/>
      <c r="J48" s="80" t="s">
        <v>9334</v>
      </c>
    </row>
    <row r="49" spans="1:10" ht="29.25" customHeight="1">
      <c r="A49" s="40" t="s">
        <v>9710</v>
      </c>
      <c r="B49" s="16" t="s">
        <v>204</v>
      </c>
      <c r="C49" s="16" t="s">
        <v>58</v>
      </c>
      <c r="D49" s="16"/>
      <c r="E49" s="16"/>
      <c r="F49" s="44"/>
      <c r="G49" s="44"/>
      <c r="H49" s="52">
        <v>12648</v>
      </c>
      <c r="I49" s="16"/>
      <c r="J49" s="567" t="s">
        <v>9544</v>
      </c>
    </row>
    <row r="50" spans="1:10" ht="29.25" customHeight="1">
      <c r="A50" s="173" t="s">
        <v>9754</v>
      </c>
      <c r="B50" s="16" t="s">
        <v>204</v>
      </c>
      <c r="C50" s="16" t="s">
        <v>58</v>
      </c>
      <c r="D50" s="16"/>
      <c r="E50" s="16"/>
      <c r="F50" s="44"/>
      <c r="G50" s="44"/>
      <c r="H50" s="52">
        <v>16830</v>
      </c>
      <c r="I50" s="16"/>
      <c r="J50" s="568"/>
    </row>
    <row r="51" spans="1:10" ht="29.25" customHeight="1">
      <c r="A51" s="113" t="s">
        <v>9259</v>
      </c>
      <c r="B51" s="16" t="s">
        <v>288</v>
      </c>
      <c r="C51" s="16" t="s">
        <v>54</v>
      </c>
      <c r="D51" s="16"/>
      <c r="E51" s="16">
        <v>329</v>
      </c>
      <c r="F51" s="44"/>
      <c r="G51" s="44"/>
      <c r="H51" s="23">
        <v>6</v>
      </c>
      <c r="I51" s="16"/>
      <c r="J51" s="549" t="s">
        <v>9336</v>
      </c>
    </row>
    <row r="52" spans="1:10" ht="29.25" customHeight="1">
      <c r="A52" s="113" t="s">
        <v>9259</v>
      </c>
      <c r="B52" s="16" t="s">
        <v>288</v>
      </c>
      <c r="C52" s="16" t="s">
        <v>54</v>
      </c>
      <c r="D52" s="16"/>
      <c r="E52" s="16">
        <v>226</v>
      </c>
      <c r="F52" s="44"/>
      <c r="G52" s="44"/>
      <c r="H52" s="22">
        <v>5</v>
      </c>
      <c r="I52" s="16"/>
      <c r="J52" s="551"/>
    </row>
    <row r="53" spans="1:10" ht="29.25" customHeight="1">
      <c r="A53" s="113" t="s">
        <v>9259</v>
      </c>
      <c r="B53" s="16" t="s">
        <v>288</v>
      </c>
      <c r="C53" s="16" t="s">
        <v>54</v>
      </c>
      <c r="D53" s="16"/>
      <c r="E53" s="16" t="s">
        <v>4920</v>
      </c>
      <c r="F53" s="44"/>
      <c r="G53" s="44"/>
      <c r="H53" s="22">
        <v>5</v>
      </c>
      <c r="I53" s="16"/>
      <c r="J53" s="551"/>
    </row>
    <row r="54" spans="1:10" ht="29.25" customHeight="1">
      <c r="A54" s="113" t="s">
        <v>9246</v>
      </c>
      <c r="B54" s="16" t="s">
        <v>288</v>
      </c>
      <c r="C54" s="16" t="s">
        <v>54</v>
      </c>
      <c r="D54" s="16"/>
      <c r="E54" s="16">
        <v>476</v>
      </c>
      <c r="F54" s="44"/>
      <c r="G54" s="44"/>
      <c r="H54" s="22">
        <v>9</v>
      </c>
      <c r="I54" s="16"/>
      <c r="J54" s="551"/>
    </row>
    <row r="55" spans="1:10" ht="29.25" customHeight="1">
      <c r="A55" s="113" t="s">
        <v>9247</v>
      </c>
      <c r="B55" s="16" t="s">
        <v>288</v>
      </c>
      <c r="C55" s="16" t="s">
        <v>54</v>
      </c>
      <c r="D55" s="16"/>
      <c r="E55" s="16" t="s">
        <v>7761</v>
      </c>
      <c r="F55" s="44"/>
      <c r="G55" s="44"/>
      <c r="H55" s="22">
        <v>23</v>
      </c>
      <c r="I55" s="16"/>
      <c r="J55" s="550"/>
    </row>
    <row r="56" spans="1:10" ht="29.25" customHeight="1">
      <c r="A56" s="113" t="s">
        <v>9248</v>
      </c>
      <c r="B56" s="16" t="s">
        <v>288</v>
      </c>
      <c r="C56" s="16" t="s">
        <v>54</v>
      </c>
      <c r="D56" s="16"/>
      <c r="E56" s="16" t="s">
        <v>4089</v>
      </c>
      <c r="F56" s="44"/>
      <c r="G56" s="44"/>
      <c r="H56" s="22">
        <v>1</v>
      </c>
      <c r="I56" s="16"/>
      <c r="J56" s="549" t="s">
        <v>9160</v>
      </c>
    </row>
    <row r="57" spans="1:10" ht="29.25" customHeight="1">
      <c r="A57" s="113" t="s">
        <v>9244</v>
      </c>
      <c r="B57" s="16" t="s">
        <v>288</v>
      </c>
      <c r="C57" s="16" t="s">
        <v>54</v>
      </c>
      <c r="D57" s="16"/>
      <c r="E57" s="16">
        <v>399</v>
      </c>
      <c r="F57" s="44"/>
      <c r="G57" s="44"/>
      <c r="H57" s="22">
        <v>43</v>
      </c>
      <c r="I57" s="16"/>
      <c r="J57" s="550"/>
    </row>
    <row r="58" spans="1:10" ht="29.25" customHeight="1">
      <c r="A58" s="113" t="s">
        <v>9244</v>
      </c>
      <c r="B58" s="16" t="s">
        <v>288</v>
      </c>
      <c r="C58" s="16" t="s">
        <v>54</v>
      </c>
      <c r="D58" s="16"/>
      <c r="E58" s="16" t="s">
        <v>4920</v>
      </c>
      <c r="F58" s="44"/>
      <c r="G58" s="44"/>
      <c r="H58" s="22">
        <v>17</v>
      </c>
      <c r="I58" s="16"/>
      <c r="J58" s="549" t="s">
        <v>9161</v>
      </c>
    </row>
    <row r="59" spans="1:10" ht="29.25" customHeight="1">
      <c r="A59" s="113" t="s">
        <v>9244</v>
      </c>
      <c r="B59" s="16" t="s">
        <v>288</v>
      </c>
      <c r="C59" s="16" t="s">
        <v>54</v>
      </c>
      <c r="D59" s="16"/>
      <c r="E59" s="16">
        <v>375</v>
      </c>
      <c r="F59" s="44"/>
      <c r="G59" s="44"/>
      <c r="H59" s="22">
        <v>22</v>
      </c>
      <c r="I59" s="16"/>
      <c r="J59" s="550"/>
    </row>
    <row r="60" spans="1:10" ht="29.25" customHeight="1">
      <c r="A60" s="113" t="s">
        <v>9256</v>
      </c>
      <c r="B60" s="16" t="s">
        <v>288</v>
      </c>
      <c r="C60" s="16" t="s">
        <v>54</v>
      </c>
      <c r="D60" s="16"/>
      <c r="E60" s="16">
        <v>329</v>
      </c>
      <c r="F60" s="44"/>
      <c r="G60" s="44"/>
      <c r="H60" s="22">
        <v>29</v>
      </c>
      <c r="I60" s="16"/>
      <c r="J60" s="17" t="s">
        <v>9162</v>
      </c>
    </row>
    <row r="61" spans="1:10" ht="29.25" customHeight="1">
      <c r="A61" s="113" t="s">
        <v>9534</v>
      </c>
      <c r="B61" s="16" t="s">
        <v>288</v>
      </c>
      <c r="C61" s="16" t="s">
        <v>54</v>
      </c>
      <c r="D61" s="16"/>
      <c r="E61" s="16" t="s">
        <v>8223</v>
      </c>
      <c r="F61" s="44"/>
      <c r="G61" s="44"/>
      <c r="H61" s="22">
        <v>4</v>
      </c>
      <c r="I61" s="16"/>
      <c r="J61" s="549" t="s">
        <v>9163</v>
      </c>
    </row>
    <row r="62" spans="1:10" ht="29.25" customHeight="1">
      <c r="A62" s="113" t="s">
        <v>9534</v>
      </c>
      <c r="B62" s="16" t="s">
        <v>288</v>
      </c>
      <c r="C62" s="16" t="s">
        <v>54</v>
      </c>
      <c r="D62" s="16"/>
      <c r="E62" s="16">
        <v>375</v>
      </c>
      <c r="F62" s="44"/>
      <c r="G62" s="44"/>
      <c r="H62" s="22">
        <v>15</v>
      </c>
      <c r="I62" s="16"/>
      <c r="J62" s="551"/>
    </row>
    <row r="63" spans="1:10" ht="29.25" customHeight="1">
      <c r="A63" s="113" t="s">
        <v>9534</v>
      </c>
      <c r="B63" s="16" t="s">
        <v>288</v>
      </c>
      <c r="C63" s="16" t="s">
        <v>54</v>
      </c>
      <c r="D63" s="16"/>
      <c r="E63" s="16" t="s">
        <v>4085</v>
      </c>
      <c r="F63" s="44"/>
      <c r="G63" s="44"/>
      <c r="H63" s="22">
        <v>11</v>
      </c>
      <c r="I63" s="16"/>
      <c r="J63" s="550"/>
    </row>
    <row r="64" spans="1:10" ht="29.25" customHeight="1">
      <c r="A64" s="113" t="s">
        <v>9246</v>
      </c>
      <c r="B64" s="16" t="s">
        <v>288</v>
      </c>
      <c r="C64" s="16" t="s">
        <v>54</v>
      </c>
      <c r="D64" s="16"/>
      <c r="E64" s="16">
        <v>116</v>
      </c>
      <c r="F64" s="44"/>
      <c r="G64" s="44"/>
      <c r="H64" s="22">
        <v>9</v>
      </c>
      <c r="I64" s="16"/>
      <c r="J64" s="549" t="s">
        <v>9164</v>
      </c>
    </row>
    <row r="65" spans="1:10" ht="29.25" customHeight="1">
      <c r="A65" s="113" t="s">
        <v>9247</v>
      </c>
      <c r="B65" s="16" t="s">
        <v>288</v>
      </c>
      <c r="C65" s="16" t="s">
        <v>54</v>
      </c>
      <c r="D65" s="16"/>
      <c r="E65" s="16" t="s">
        <v>8960</v>
      </c>
      <c r="F65" s="44"/>
      <c r="G65" s="44"/>
      <c r="H65" s="22">
        <v>9</v>
      </c>
      <c r="I65" s="16"/>
      <c r="J65" s="550"/>
    </row>
    <row r="66" spans="1:10" ht="29.25" customHeight="1">
      <c r="A66" s="113" t="s">
        <v>9247</v>
      </c>
      <c r="B66" s="16" t="s">
        <v>288</v>
      </c>
      <c r="C66" s="16" t="s">
        <v>54</v>
      </c>
      <c r="D66" s="16"/>
      <c r="E66" s="16">
        <v>476</v>
      </c>
      <c r="F66" s="44"/>
      <c r="G66" s="44"/>
      <c r="H66" s="22">
        <v>10</v>
      </c>
      <c r="I66" s="16"/>
      <c r="J66" s="549" t="s">
        <v>9165</v>
      </c>
    </row>
    <row r="67" spans="1:10" ht="29.25" customHeight="1">
      <c r="A67" s="113" t="s">
        <v>9247</v>
      </c>
      <c r="B67" s="16" t="s">
        <v>288</v>
      </c>
      <c r="C67" s="16" t="s">
        <v>54</v>
      </c>
      <c r="D67" s="16"/>
      <c r="E67" s="16">
        <v>483</v>
      </c>
      <c r="F67" s="44"/>
      <c r="G67" s="44"/>
      <c r="H67" s="22">
        <v>9</v>
      </c>
      <c r="I67" s="16"/>
      <c r="J67" s="550"/>
    </row>
    <row r="68" spans="1:10" ht="29.25" customHeight="1">
      <c r="A68" s="113" t="s">
        <v>9124</v>
      </c>
      <c r="B68" s="16" t="s">
        <v>288</v>
      </c>
      <c r="C68" s="16" t="s">
        <v>54</v>
      </c>
      <c r="D68" s="16"/>
      <c r="E68" s="16">
        <v>372</v>
      </c>
      <c r="F68" s="44"/>
      <c r="G68" s="44"/>
      <c r="H68" s="22">
        <v>4</v>
      </c>
      <c r="I68" s="16"/>
      <c r="J68" s="549" t="s">
        <v>9166</v>
      </c>
    </row>
    <row r="69" spans="1:10" ht="29.25" customHeight="1">
      <c r="A69" s="113" t="s">
        <v>9248</v>
      </c>
      <c r="B69" s="16" t="s">
        <v>288</v>
      </c>
      <c r="C69" s="16" t="s">
        <v>54</v>
      </c>
      <c r="D69" s="16"/>
      <c r="E69" s="16" t="s">
        <v>8960</v>
      </c>
      <c r="F69" s="44"/>
      <c r="G69" s="44"/>
      <c r="H69" s="22">
        <v>8</v>
      </c>
      <c r="I69" s="16"/>
      <c r="J69" s="551"/>
    </row>
    <row r="70" spans="1:10" ht="29.25" customHeight="1">
      <c r="A70" s="113" t="s">
        <v>9249</v>
      </c>
      <c r="B70" s="16" t="s">
        <v>288</v>
      </c>
      <c r="C70" s="16" t="s">
        <v>54</v>
      </c>
      <c r="D70" s="16"/>
      <c r="E70" s="16">
        <v>346</v>
      </c>
      <c r="F70" s="44"/>
      <c r="G70" s="44"/>
      <c r="H70" s="22">
        <v>6</v>
      </c>
      <c r="I70" s="16"/>
      <c r="J70" s="550"/>
    </row>
    <row r="71" spans="1:10" ht="29.25" customHeight="1">
      <c r="A71" s="113" t="s">
        <v>9247</v>
      </c>
      <c r="B71" s="16" t="s">
        <v>288</v>
      </c>
      <c r="C71" s="16" t="s">
        <v>54</v>
      </c>
      <c r="D71" s="16"/>
      <c r="E71" s="16">
        <v>372</v>
      </c>
      <c r="F71" s="44"/>
      <c r="G71" s="44"/>
      <c r="H71" s="22">
        <v>9</v>
      </c>
      <c r="I71" s="16"/>
      <c r="J71" s="549" t="s">
        <v>9340</v>
      </c>
    </row>
    <row r="72" spans="1:10" ht="29.25" customHeight="1">
      <c r="A72" s="113" t="s">
        <v>9247</v>
      </c>
      <c r="B72" s="16" t="s">
        <v>288</v>
      </c>
      <c r="C72" s="16" t="s">
        <v>54</v>
      </c>
      <c r="D72" s="16"/>
      <c r="E72" s="16">
        <v>492</v>
      </c>
      <c r="F72" s="44"/>
      <c r="G72" s="44"/>
      <c r="H72" s="22">
        <v>8</v>
      </c>
      <c r="I72" s="16"/>
      <c r="J72" s="550"/>
    </row>
    <row r="73" spans="1:10" ht="29.25" customHeight="1">
      <c r="A73" s="113" t="s">
        <v>9249</v>
      </c>
      <c r="B73" s="16" t="s">
        <v>288</v>
      </c>
      <c r="C73" s="16" t="s">
        <v>54</v>
      </c>
      <c r="D73" s="16"/>
      <c r="E73" s="16" t="s">
        <v>4293</v>
      </c>
      <c r="F73" s="44"/>
      <c r="G73" s="44"/>
      <c r="H73" s="22">
        <v>18</v>
      </c>
      <c r="I73" s="16"/>
      <c r="J73" s="17" t="s">
        <v>9548</v>
      </c>
    </row>
    <row r="74" spans="1:10" ht="29.25" customHeight="1">
      <c r="A74" s="113" t="s">
        <v>9364</v>
      </c>
      <c r="B74" s="16" t="s">
        <v>283</v>
      </c>
      <c r="C74" s="16" t="s">
        <v>58</v>
      </c>
      <c r="D74" s="16"/>
      <c r="E74" s="16" t="s">
        <v>66</v>
      </c>
      <c r="F74" s="44"/>
      <c r="G74" s="44"/>
      <c r="H74" s="49">
        <f>23900+239</f>
        <v>24139</v>
      </c>
      <c r="I74" s="16"/>
      <c r="J74" s="17" t="s">
        <v>9627</v>
      </c>
    </row>
    <row r="75" spans="1:10" ht="29.25" customHeight="1">
      <c r="A75" s="113" t="s">
        <v>9364</v>
      </c>
      <c r="B75" s="16" t="s">
        <v>283</v>
      </c>
      <c r="C75" s="16" t="s">
        <v>58</v>
      </c>
      <c r="D75" s="16"/>
      <c r="E75" s="16">
        <v>1012</v>
      </c>
      <c r="F75" s="44"/>
      <c r="G75" s="44"/>
      <c r="H75" s="49">
        <v>1818</v>
      </c>
      <c r="I75" s="16"/>
      <c r="J75" s="547" t="s">
        <v>9628</v>
      </c>
    </row>
    <row r="76" spans="1:10" ht="29.25" customHeight="1">
      <c r="A76" s="113" t="s">
        <v>9364</v>
      </c>
      <c r="B76" s="16" t="s">
        <v>283</v>
      </c>
      <c r="C76" s="16" t="s">
        <v>58</v>
      </c>
      <c r="D76" s="16"/>
      <c r="E76" s="16" t="s">
        <v>8476</v>
      </c>
      <c r="F76" s="44"/>
      <c r="G76" s="44"/>
      <c r="H76" s="49">
        <v>4141</v>
      </c>
      <c r="I76" s="16"/>
      <c r="J76" s="548"/>
    </row>
    <row r="77" spans="1:10" ht="29.25" customHeight="1">
      <c r="A77" s="113" t="s">
        <v>9366</v>
      </c>
      <c r="B77" s="16" t="s">
        <v>283</v>
      </c>
      <c r="C77" s="16" t="s">
        <v>58</v>
      </c>
      <c r="D77" s="16"/>
      <c r="E77" s="16" t="s">
        <v>55</v>
      </c>
      <c r="F77" s="44"/>
      <c r="G77" s="44"/>
      <c r="H77" s="49">
        <v>2626</v>
      </c>
      <c r="I77" s="16"/>
      <c r="J77" s="569"/>
    </row>
    <row r="78" spans="1:10" ht="29.25" customHeight="1">
      <c r="A78" s="113" t="s">
        <v>9364</v>
      </c>
      <c r="B78" s="16" t="s">
        <v>283</v>
      </c>
      <c r="C78" s="16" t="s">
        <v>58</v>
      </c>
      <c r="D78" s="16"/>
      <c r="E78" s="16" t="s">
        <v>5937</v>
      </c>
      <c r="F78" s="44"/>
      <c r="G78" s="44"/>
      <c r="H78" s="49">
        <v>2323</v>
      </c>
      <c r="I78" s="16"/>
      <c r="J78" s="547" t="s">
        <v>9629</v>
      </c>
    </row>
    <row r="79" spans="1:10" ht="29.25" customHeight="1">
      <c r="A79" s="113" t="s">
        <v>9365</v>
      </c>
      <c r="B79" s="16" t="s">
        <v>283</v>
      </c>
      <c r="C79" s="16" t="s">
        <v>58</v>
      </c>
      <c r="D79" s="16"/>
      <c r="E79" s="16" t="s">
        <v>9663</v>
      </c>
      <c r="F79" s="44"/>
      <c r="G79" s="44"/>
      <c r="H79" s="49">
        <v>5252</v>
      </c>
      <c r="I79" s="16"/>
      <c r="J79" s="548"/>
    </row>
    <row r="80" spans="1:10" ht="29.25" customHeight="1">
      <c r="A80" s="113" t="s">
        <v>9506</v>
      </c>
      <c r="B80" s="16" t="s">
        <v>283</v>
      </c>
      <c r="C80" s="16" t="s">
        <v>58</v>
      </c>
      <c r="D80" s="16"/>
      <c r="E80" s="16" t="s">
        <v>9663</v>
      </c>
      <c r="F80" s="44"/>
      <c r="G80" s="44"/>
      <c r="H80" s="49">
        <v>2626</v>
      </c>
      <c r="I80" s="16"/>
      <c r="J80" s="569"/>
    </row>
    <row r="81" spans="1:10" ht="29.25" customHeight="1">
      <c r="A81" s="113" t="s">
        <v>9364</v>
      </c>
      <c r="B81" s="16" t="s">
        <v>283</v>
      </c>
      <c r="C81" s="16" t="s">
        <v>58</v>
      </c>
      <c r="D81" s="16"/>
      <c r="E81" s="16" t="s">
        <v>8223</v>
      </c>
      <c r="F81" s="44"/>
      <c r="G81" s="44"/>
      <c r="H81" s="49">
        <f>16400+164</f>
        <v>16564</v>
      </c>
      <c r="I81" s="16"/>
      <c r="J81" s="157" t="s">
        <v>9630</v>
      </c>
    </row>
    <row r="82" spans="1:10" ht="29.25" customHeight="1">
      <c r="A82" s="113" t="s">
        <v>9365</v>
      </c>
      <c r="B82" s="16" t="s">
        <v>283</v>
      </c>
      <c r="C82" s="16" t="s">
        <v>58</v>
      </c>
      <c r="D82" s="16"/>
      <c r="E82" s="16" t="s">
        <v>55</v>
      </c>
      <c r="F82" s="44"/>
      <c r="G82" s="44"/>
      <c r="H82" s="49">
        <v>3232</v>
      </c>
      <c r="I82" s="16"/>
      <c r="J82" s="547" t="s">
        <v>9631</v>
      </c>
    </row>
    <row r="83" spans="1:10" ht="29.25" customHeight="1">
      <c r="A83" s="113" t="s">
        <v>9506</v>
      </c>
      <c r="B83" s="16" t="s">
        <v>283</v>
      </c>
      <c r="C83" s="16" t="s">
        <v>58</v>
      </c>
      <c r="D83" s="16"/>
      <c r="E83" s="16" t="s">
        <v>55</v>
      </c>
      <c r="F83" s="44"/>
      <c r="G83" s="44"/>
      <c r="H83" s="49">
        <v>3232</v>
      </c>
      <c r="I83" s="16"/>
      <c r="J83" s="548"/>
    </row>
    <row r="84" spans="1:10" ht="29.25" customHeight="1">
      <c r="A84" s="113" t="s">
        <v>9364</v>
      </c>
      <c r="B84" s="16" t="s">
        <v>283</v>
      </c>
      <c r="C84" s="16" t="s">
        <v>58</v>
      </c>
      <c r="D84" s="16"/>
      <c r="E84" s="16" t="s">
        <v>8223</v>
      </c>
      <c r="F84" s="44"/>
      <c r="G84" s="44"/>
      <c r="H84" s="49">
        <v>3737</v>
      </c>
      <c r="I84" s="16"/>
      <c r="J84" s="569"/>
    </row>
    <row r="85" spans="1:10" s="41" customFormat="1" ht="29.25" customHeight="1">
      <c r="A85" s="40" t="s">
        <v>9315</v>
      </c>
      <c r="B85" s="16" t="s">
        <v>204</v>
      </c>
      <c r="C85" s="16" t="s">
        <v>82</v>
      </c>
      <c r="D85" s="16"/>
      <c r="E85" s="16"/>
      <c r="F85" s="16"/>
      <c r="G85" s="16"/>
      <c r="H85" s="21">
        <f>20300+200</f>
        <v>20500</v>
      </c>
      <c r="I85" s="16"/>
      <c r="J85" s="570" t="s">
        <v>9177</v>
      </c>
    </row>
    <row r="86" spans="1:10" s="41" customFormat="1" ht="29.25" customHeight="1">
      <c r="A86" s="40" t="s">
        <v>9316</v>
      </c>
      <c r="B86" s="16" t="s">
        <v>204</v>
      </c>
      <c r="C86" s="16" t="s">
        <v>58</v>
      </c>
      <c r="D86" s="16"/>
      <c r="E86" s="16"/>
      <c r="F86" s="16"/>
      <c r="G86" s="16"/>
      <c r="H86" s="21">
        <f>27000+270</f>
        <v>27270</v>
      </c>
      <c r="I86" s="16"/>
      <c r="J86" s="571"/>
    </row>
    <row r="87" spans="1:10" s="41" customFormat="1" ht="29.25" customHeight="1">
      <c r="A87" s="40" t="s">
        <v>9315</v>
      </c>
      <c r="B87" s="16" t="s">
        <v>204</v>
      </c>
      <c r="C87" s="16" t="s">
        <v>82</v>
      </c>
      <c r="D87" s="16"/>
      <c r="E87" s="16"/>
      <c r="F87" s="16"/>
      <c r="G87" s="16"/>
      <c r="H87" s="21">
        <f>94900+950</f>
        <v>95850</v>
      </c>
      <c r="I87" s="16"/>
      <c r="J87" s="158" t="s">
        <v>9632</v>
      </c>
    </row>
    <row r="88" spans="1:10" s="41" customFormat="1" ht="29.25" customHeight="1">
      <c r="A88" s="40" t="s">
        <v>9316</v>
      </c>
      <c r="B88" s="16" t="s">
        <v>204</v>
      </c>
      <c r="C88" s="16" t="s">
        <v>58</v>
      </c>
      <c r="D88" s="16"/>
      <c r="E88" s="16"/>
      <c r="F88" s="16"/>
      <c r="G88" s="16"/>
      <c r="H88" s="21">
        <f>126500+1300</f>
        <v>127800</v>
      </c>
      <c r="I88" s="16"/>
      <c r="J88" s="158" t="s">
        <v>9633</v>
      </c>
    </row>
    <row r="89" spans="1:10" s="41" customFormat="1" ht="29.25" customHeight="1">
      <c r="A89" s="41" t="s">
        <v>9317</v>
      </c>
      <c r="B89" s="16" t="s">
        <v>204</v>
      </c>
      <c r="C89" s="16" t="s">
        <v>82</v>
      </c>
      <c r="D89" s="16"/>
      <c r="E89" s="16"/>
      <c r="F89" s="16"/>
      <c r="G89" s="16"/>
      <c r="H89" s="21">
        <f>59400+600</f>
        <v>60000</v>
      </c>
      <c r="I89" s="16"/>
      <c r="J89" s="158" t="s">
        <v>9313</v>
      </c>
    </row>
    <row r="90" spans="1:10" s="41" customFormat="1" ht="29.25" customHeight="1">
      <c r="A90" s="41" t="s">
        <v>9318</v>
      </c>
      <c r="B90" s="16" t="s">
        <v>204</v>
      </c>
      <c r="C90" s="16" t="s">
        <v>58</v>
      </c>
      <c r="D90" s="16"/>
      <c r="E90" s="16"/>
      <c r="F90" s="16"/>
      <c r="G90" s="16"/>
      <c r="H90" s="21">
        <f>136600+1370</f>
        <v>137970</v>
      </c>
      <c r="I90" s="16"/>
      <c r="J90" s="158" t="s">
        <v>9634</v>
      </c>
    </row>
    <row r="91" spans="1:10" ht="29.25" customHeight="1">
      <c r="A91" s="113" t="s">
        <v>9244</v>
      </c>
      <c r="B91" s="16" t="s">
        <v>288</v>
      </c>
      <c r="C91" s="16" t="s">
        <v>54</v>
      </c>
      <c r="D91" s="16"/>
      <c r="E91" s="16">
        <v>399</v>
      </c>
      <c r="F91" s="44"/>
      <c r="G91" s="44"/>
      <c r="H91" s="57">
        <v>14</v>
      </c>
      <c r="I91" s="16"/>
      <c r="J91" s="17" t="s">
        <v>9635</v>
      </c>
    </row>
    <row r="92" spans="1:10" ht="29.25" customHeight="1">
      <c r="A92" s="113" t="s">
        <v>9247</v>
      </c>
      <c r="B92" s="16" t="s">
        <v>288</v>
      </c>
      <c r="C92" s="16" t="s">
        <v>54</v>
      </c>
      <c r="D92" s="16"/>
      <c r="E92" s="16">
        <v>375</v>
      </c>
      <c r="F92" s="44"/>
      <c r="G92" s="44"/>
      <c r="H92" s="22">
        <v>53</v>
      </c>
      <c r="I92" s="16"/>
      <c r="J92" s="17" t="s">
        <v>9342</v>
      </c>
    </row>
    <row r="93" spans="1:10" ht="29.25" customHeight="1">
      <c r="A93" s="113" t="s">
        <v>9249</v>
      </c>
      <c r="B93" s="16" t="s">
        <v>288</v>
      </c>
      <c r="C93" s="16" t="s">
        <v>54</v>
      </c>
      <c r="D93" s="16"/>
      <c r="E93" s="16" t="s">
        <v>9664</v>
      </c>
      <c r="F93" s="44"/>
      <c r="G93" s="44"/>
      <c r="H93" s="22">
        <v>8</v>
      </c>
      <c r="I93" s="16"/>
      <c r="J93" s="27" t="s">
        <v>9181</v>
      </c>
    </row>
    <row r="94" spans="1:10" ht="29.25" customHeight="1">
      <c r="A94" s="40" t="s">
        <v>9733</v>
      </c>
      <c r="B94" s="16" t="s">
        <v>265</v>
      </c>
      <c r="C94" s="16" t="s">
        <v>58</v>
      </c>
      <c r="D94" s="16"/>
      <c r="E94" s="16"/>
      <c r="F94" s="44"/>
      <c r="G94" s="44"/>
      <c r="H94" s="18">
        <f>1160+18</f>
        <v>1178</v>
      </c>
      <c r="I94" s="16"/>
      <c r="J94" s="533" t="s">
        <v>9343</v>
      </c>
    </row>
    <row r="95" spans="1:10" ht="29.25" customHeight="1">
      <c r="A95" s="40" t="s">
        <v>9734</v>
      </c>
      <c r="B95" s="16" t="s">
        <v>265</v>
      </c>
      <c r="C95" s="16" t="s">
        <v>58</v>
      </c>
      <c r="D95" s="16"/>
      <c r="E95" s="16"/>
      <c r="F95" s="44"/>
      <c r="G95" s="44"/>
      <c r="H95" s="154">
        <f>1530+24</f>
        <v>1554</v>
      </c>
      <c r="I95" s="16"/>
      <c r="J95" s="533"/>
    </row>
    <row r="96" spans="1:10" ht="29.25" customHeight="1">
      <c r="A96" s="40" t="s">
        <v>9735</v>
      </c>
      <c r="B96" s="16" t="s">
        <v>265</v>
      </c>
      <c r="C96" s="16" t="s">
        <v>58</v>
      </c>
      <c r="D96" s="16"/>
      <c r="E96" s="16"/>
      <c r="F96" s="44"/>
      <c r="G96" s="44"/>
      <c r="H96" s="154">
        <f>120+2</f>
        <v>122</v>
      </c>
      <c r="I96" s="16"/>
      <c r="J96" s="533"/>
    </row>
    <row r="97" spans="1:10" ht="29.25" customHeight="1">
      <c r="A97" s="113" t="s">
        <v>9731</v>
      </c>
      <c r="B97" s="16" t="s">
        <v>269</v>
      </c>
      <c r="C97" s="16" t="s">
        <v>163</v>
      </c>
      <c r="D97" s="16"/>
      <c r="E97" s="16" t="s">
        <v>66</v>
      </c>
      <c r="F97" s="44"/>
      <c r="G97" s="44"/>
      <c r="H97" s="49">
        <v>200</v>
      </c>
      <c r="I97" s="16"/>
      <c r="J97" s="60" t="s">
        <v>9636</v>
      </c>
    </row>
    <row r="98" spans="1:10" ht="29.25" customHeight="1">
      <c r="A98" s="40" t="s">
        <v>9383</v>
      </c>
      <c r="B98" s="16" t="s">
        <v>235</v>
      </c>
      <c r="C98" s="16" t="s">
        <v>163</v>
      </c>
      <c r="D98" s="16"/>
      <c r="E98" s="16"/>
      <c r="F98" s="44"/>
      <c r="G98" s="44"/>
      <c r="H98" s="49">
        <v>1094</v>
      </c>
      <c r="I98" s="16"/>
      <c r="J98" s="60" t="s">
        <v>9637</v>
      </c>
    </row>
    <row r="99" spans="1:10" ht="29.25" customHeight="1">
      <c r="A99" s="113" t="s">
        <v>9561</v>
      </c>
      <c r="B99" s="16" t="s">
        <v>235</v>
      </c>
      <c r="C99" s="16" t="s">
        <v>163</v>
      </c>
      <c r="D99" s="16"/>
      <c r="E99" s="16"/>
      <c r="F99" s="44"/>
      <c r="G99" s="44"/>
      <c r="H99" s="49">
        <v>200</v>
      </c>
      <c r="I99" s="16"/>
      <c r="J99" s="60" t="s">
        <v>9638</v>
      </c>
    </row>
    <row r="100" spans="1:10" ht="29.25" customHeight="1">
      <c r="A100" s="113" t="s">
        <v>9730</v>
      </c>
      <c r="B100" s="16" t="s">
        <v>1585</v>
      </c>
      <c r="C100" s="16" t="s">
        <v>167</v>
      </c>
      <c r="D100" s="16"/>
      <c r="E100" s="16"/>
      <c r="F100" s="44"/>
      <c r="G100" s="44"/>
      <c r="H100" s="49">
        <v>182.88</v>
      </c>
      <c r="I100" s="16"/>
      <c r="J100" s="60" t="s">
        <v>9639</v>
      </c>
    </row>
    <row r="101" spans="1:10" ht="29.25" customHeight="1">
      <c r="A101" s="113" t="s">
        <v>9729</v>
      </c>
      <c r="B101" s="16" t="s">
        <v>1585</v>
      </c>
      <c r="C101" s="16" t="s">
        <v>167</v>
      </c>
      <c r="D101" s="16"/>
      <c r="E101" s="16"/>
      <c r="F101" s="44"/>
      <c r="G101" s="44"/>
      <c r="H101" s="49">
        <v>91.44</v>
      </c>
      <c r="I101" s="16"/>
      <c r="J101" s="60" t="s">
        <v>9640</v>
      </c>
    </row>
    <row r="102" spans="1:10" ht="29.25" customHeight="1">
      <c r="A102" s="113" t="s">
        <v>9728</v>
      </c>
      <c r="B102" s="16" t="s">
        <v>235</v>
      </c>
      <c r="C102" s="16" t="s">
        <v>163</v>
      </c>
      <c r="D102" s="16"/>
      <c r="E102" s="16"/>
      <c r="F102" s="44"/>
      <c r="G102" s="44"/>
      <c r="H102" s="49">
        <v>200</v>
      </c>
      <c r="I102" s="16"/>
      <c r="J102" s="60" t="s">
        <v>9641</v>
      </c>
    </row>
    <row r="103" spans="1:10" ht="29.25" customHeight="1">
      <c r="A103" s="67" t="s">
        <v>9666</v>
      </c>
      <c r="B103" s="16" t="s">
        <v>235</v>
      </c>
      <c r="C103" s="16" t="s">
        <v>163</v>
      </c>
      <c r="D103" s="16"/>
      <c r="E103" s="16"/>
      <c r="F103" s="44"/>
      <c r="G103" s="44"/>
      <c r="H103" s="49">
        <v>400</v>
      </c>
      <c r="I103" s="16"/>
      <c r="J103" s="60" t="s">
        <v>9642</v>
      </c>
    </row>
    <row r="104" spans="1:10" ht="29.25" customHeight="1">
      <c r="A104" s="67" t="s">
        <v>9665</v>
      </c>
      <c r="B104" s="16" t="s">
        <v>235</v>
      </c>
      <c r="C104" s="16" t="s">
        <v>163</v>
      </c>
      <c r="D104" s="16"/>
      <c r="E104" s="16"/>
      <c r="F104" s="44"/>
      <c r="G104" s="44"/>
      <c r="H104" s="49">
        <v>400</v>
      </c>
      <c r="I104" s="16"/>
      <c r="J104" s="60" t="s">
        <v>9643</v>
      </c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32">
    <mergeCell ref="J82:J84"/>
    <mergeCell ref="J85:J86"/>
    <mergeCell ref="J94:J96"/>
    <mergeCell ref="J66:J67"/>
    <mergeCell ref="J68:J70"/>
    <mergeCell ref="J71:J72"/>
    <mergeCell ref="J75:J77"/>
    <mergeCell ref="J78:J80"/>
    <mergeCell ref="J173:J174"/>
    <mergeCell ref="A1:J1"/>
    <mergeCell ref="A2:E2"/>
    <mergeCell ref="F2:J2"/>
    <mergeCell ref="A3:E3"/>
    <mergeCell ref="F3:J3"/>
    <mergeCell ref="J18:J19"/>
    <mergeCell ref="J38:J39"/>
    <mergeCell ref="J40:J41"/>
    <mergeCell ref="J42:J46"/>
    <mergeCell ref="J49:J50"/>
    <mergeCell ref="J51:J55"/>
    <mergeCell ref="J56:J57"/>
    <mergeCell ref="J58:J59"/>
    <mergeCell ref="J61:J63"/>
    <mergeCell ref="J64:J65"/>
    <mergeCell ref="J195:J196"/>
    <mergeCell ref="J197:J198"/>
    <mergeCell ref="J175:J177"/>
    <mergeCell ref="J178:J179"/>
    <mergeCell ref="J180:J182"/>
    <mergeCell ref="J183:J184"/>
    <mergeCell ref="J185:J187"/>
    <mergeCell ref="J188:J19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2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12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2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2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2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2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J739"/>
  <sheetViews>
    <sheetView workbookViewId="0">
      <pane ySplit="4" topLeftCell="A5" activePane="bottomLeft" state="frozen"/>
      <selection pane="bottomLeft" activeCell="B9" sqref="B9"/>
    </sheetView>
  </sheetViews>
  <sheetFormatPr defaultRowHeight="15"/>
  <cols>
    <col min="1" max="1" width="75.140625" style="41" customWidth="1"/>
    <col min="2" max="2" width="17.42578125" style="35" bestFit="1" customWidth="1"/>
    <col min="3" max="3" width="12" style="35" bestFit="1" customWidth="1"/>
    <col min="4" max="4" width="5.285156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/>
      <c r="G3" s="527"/>
      <c r="H3" s="527"/>
      <c r="I3" s="527"/>
      <c r="J3" s="527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s="41" customFormat="1" ht="24" customHeight="1">
      <c r="A5" s="113" t="s">
        <v>9852</v>
      </c>
      <c r="B5" s="16" t="s">
        <v>235</v>
      </c>
      <c r="C5" s="16" t="s">
        <v>163</v>
      </c>
      <c r="D5" s="16"/>
      <c r="E5" s="16" t="s">
        <v>3241</v>
      </c>
      <c r="F5" s="16"/>
      <c r="G5" s="16"/>
      <c r="H5" s="54">
        <v>300</v>
      </c>
      <c r="I5" s="16"/>
      <c r="J5" s="151" t="s">
        <v>9644</v>
      </c>
    </row>
    <row r="6" spans="1:10" s="41" customFormat="1" ht="24" customHeight="1">
      <c r="A6" s="113" t="s">
        <v>9096</v>
      </c>
      <c r="B6" s="16" t="s">
        <v>235</v>
      </c>
      <c r="C6" s="16" t="s">
        <v>163</v>
      </c>
      <c r="D6" s="16"/>
      <c r="E6" s="16"/>
      <c r="F6" s="16"/>
      <c r="G6" s="16"/>
      <c r="H6" s="160">
        <v>300</v>
      </c>
      <c r="I6" s="16"/>
      <c r="J6" s="151" t="s">
        <v>9645</v>
      </c>
    </row>
    <row r="7" spans="1:10" s="41" customFormat="1" ht="24" customHeight="1">
      <c r="A7" s="113" t="s">
        <v>9095</v>
      </c>
      <c r="B7" s="16" t="s">
        <v>235</v>
      </c>
      <c r="C7" s="16" t="s">
        <v>163</v>
      </c>
      <c r="D7" s="16"/>
      <c r="E7" s="16"/>
      <c r="F7" s="16"/>
      <c r="G7" s="16"/>
      <c r="H7" s="160">
        <v>160</v>
      </c>
      <c r="I7" s="16"/>
      <c r="J7" s="151" t="s">
        <v>9646</v>
      </c>
    </row>
    <row r="8" spans="1:10" s="41" customFormat="1" ht="24" customHeight="1">
      <c r="A8" s="113" t="s">
        <v>9371</v>
      </c>
      <c r="B8" s="16" t="s">
        <v>235</v>
      </c>
      <c r="C8" s="16" t="s">
        <v>163</v>
      </c>
      <c r="D8" s="16"/>
      <c r="E8" s="16"/>
      <c r="F8" s="16"/>
      <c r="G8" s="16"/>
      <c r="H8" s="18">
        <v>52</v>
      </c>
      <c r="I8" s="16"/>
      <c r="J8" s="151" t="s">
        <v>9647</v>
      </c>
    </row>
    <row r="9" spans="1:10" s="41" customFormat="1" ht="24" customHeight="1">
      <c r="A9" s="173" t="s">
        <v>9853</v>
      </c>
      <c r="B9" s="16" t="s">
        <v>235</v>
      </c>
      <c r="C9" s="16" t="s">
        <v>163</v>
      </c>
      <c r="D9" s="16"/>
      <c r="E9" s="16"/>
      <c r="F9" s="16"/>
      <c r="G9" s="16"/>
      <c r="H9" s="18">
        <v>54</v>
      </c>
      <c r="I9" s="16"/>
      <c r="J9" s="151" t="s">
        <v>9648</v>
      </c>
    </row>
    <row r="10" spans="1:10" s="41" customFormat="1" ht="24" customHeight="1">
      <c r="A10" s="173" t="s">
        <v>9854</v>
      </c>
      <c r="B10" s="16" t="s">
        <v>235</v>
      </c>
      <c r="C10" s="16" t="s">
        <v>163</v>
      </c>
      <c r="D10" s="16"/>
      <c r="E10" s="16"/>
      <c r="F10" s="16"/>
      <c r="G10" s="16"/>
      <c r="H10" s="18">
        <v>82</v>
      </c>
      <c r="I10" s="16"/>
      <c r="J10" s="151" t="s">
        <v>9649</v>
      </c>
    </row>
    <row r="11" spans="1:10" s="41" customFormat="1" ht="24" customHeight="1">
      <c r="A11" s="40" t="s">
        <v>9559</v>
      </c>
      <c r="B11" s="16" t="s">
        <v>235</v>
      </c>
      <c r="C11" s="16" t="s">
        <v>163</v>
      </c>
      <c r="D11" s="16"/>
      <c r="E11" s="16"/>
      <c r="F11" s="16"/>
      <c r="G11" s="16"/>
      <c r="H11" s="18">
        <v>91</v>
      </c>
      <c r="I11" s="16"/>
      <c r="J11" s="151" t="s">
        <v>9650</v>
      </c>
    </row>
    <row r="12" spans="1:10" s="41" customFormat="1" ht="24" customHeight="1">
      <c r="A12" s="40" t="s">
        <v>9556</v>
      </c>
      <c r="B12" s="16" t="s">
        <v>235</v>
      </c>
      <c r="C12" s="16" t="s">
        <v>163</v>
      </c>
      <c r="D12" s="16"/>
      <c r="E12" s="16"/>
      <c r="F12" s="16"/>
      <c r="G12" s="16"/>
      <c r="H12" s="161">
        <v>500</v>
      </c>
      <c r="I12" s="16"/>
      <c r="J12" s="151" t="s">
        <v>9651</v>
      </c>
    </row>
    <row r="13" spans="1:10" s="41" customFormat="1" ht="24" customHeight="1">
      <c r="A13" s="178" t="s">
        <v>9857</v>
      </c>
      <c r="B13" s="16" t="s">
        <v>204</v>
      </c>
      <c r="C13" s="16" t="s">
        <v>82</v>
      </c>
      <c r="D13" s="16"/>
      <c r="E13" s="16"/>
      <c r="F13" s="16"/>
      <c r="G13" s="16"/>
      <c r="H13" s="132">
        <v>3570</v>
      </c>
      <c r="I13" s="16"/>
      <c r="J13" s="50" t="s">
        <v>9156</v>
      </c>
    </row>
    <row r="14" spans="1:10" s="41" customFormat="1" ht="15.75">
      <c r="A14" s="113" t="s">
        <v>9858</v>
      </c>
      <c r="B14" s="16" t="s">
        <v>204</v>
      </c>
      <c r="C14" s="16" t="s">
        <v>58</v>
      </c>
      <c r="D14" s="16"/>
      <c r="E14" s="16"/>
      <c r="F14" s="16"/>
      <c r="G14" s="16"/>
      <c r="H14" s="18">
        <v>1300</v>
      </c>
      <c r="I14" s="16"/>
      <c r="J14" s="50" t="s">
        <v>9652</v>
      </c>
    </row>
    <row r="15" spans="1:10" s="41" customFormat="1" ht="24" customHeight="1">
      <c r="A15" s="113" t="s">
        <v>9726</v>
      </c>
      <c r="B15" s="16" t="s">
        <v>204</v>
      </c>
      <c r="C15" s="16" t="s">
        <v>58</v>
      </c>
      <c r="D15" s="16" t="s">
        <v>294</v>
      </c>
      <c r="E15" s="16"/>
      <c r="F15" s="16"/>
      <c r="G15" s="16"/>
      <c r="H15" s="150">
        <v>6573</v>
      </c>
      <c r="I15" s="16"/>
      <c r="J15" s="170" t="s">
        <v>9727</v>
      </c>
    </row>
    <row r="16" spans="1:10" s="41" customFormat="1" ht="24" customHeight="1">
      <c r="A16" s="40" t="s">
        <v>9297</v>
      </c>
      <c r="B16" s="16" t="s">
        <v>265</v>
      </c>
      <c r="C16" s="16" t="s">
        <v>58</v>
      </c>
      <c r="D16" s="16"/>
      <c r="E16" s="16"/>
      <c r="F16" s="16"/>
      <c r="G16" s="16"/>
      <c r="H16" s="23">
        <v>4000</v>
      </c>
      <c r="I16" s="16"/>
      <c r="J16" s="20" t="s">
        <v>9164</v>
      </c>
    </row>
    <row r="17" spans="1:10" s="41" customFormat="1" ht="24" customHeight="1">
      <c r="A17" s="40" t="s">
        <v>9297</v>
      </c>
      <c r="B17" s="16" t="s">
        <v>265</v>
      </c>
      <c r="C17" s="16" t="s">
        <v>58</v>
      </c>
      <c r="D17" s="16"/>
      <c r="E17" s="16"/>
      <c r="F17" s="16"/>
      <c r="G17" s="16"/>
      <c r="H17" s="23">
        <v>1200</v>
      </c>
      <c r="I17" s="16"/>
      <c r="J17" s="574" t="s">
        <v>9165</v>
      </c>
    </row>
    <row r="18" spans="1:10" s="41" customFormat="1" ht="24" customHeight="1">
      <c r="A18" s="40" t="s">
        <v>9298</v>
      </c>
      <c r="B18" s="16" t="s">
        <v>265</v>
      </c>
      <c r="C18" s="16" t="s">
        <v>58</v>
      </c>
      <c r="D18" s="16"/>
      <c r="E18" s="16"/>
      <c r="F18" s="16"/>
      <c r="G18" s="16"/>
      <c r="H18" s="23">
        <v>2650</v>
      </c>
      <c r="I18" s="16"/>
      <c r="J18" s="573"/>
    </row>
    <row r="19" spans="1:10" s="41" customFormat="1" ht="24" customHeight="1">
      <c r="A19" s="40" t="s">
        <v>9298</v>
      </c>
      <c r="B19" s="16" t="s">
        <v>265</v>
      </c>
      <c r="C19" s="16" t="s">
        <v>58</v>
      </c>
      <c r="D19" s="16"/>
      <c r="E19" s="16"/>
      <c r="F19" s="16"/>
      <c r="G19" s="16"/>
      <c r="H19" s="23">
        <v>8000</v>
      </c>
      <c r="I19" s="16"/>
      <c r="J19" s="20" t="s">
        <v>9653</v>
      </c>
    </row>
    <row r="20" spans="1:10" s="41" customFormat="1" ht="24" customHeight="1">
      <c r="A20" s="113" t="s">
        <v>9756</v>
      </c>
      <c r="B20" s="16" t="s">
        <v>265</v>
      </c>
      <c r="C20" s="16" t="s">
        <v>58</v>
      </c>
      <c r="D20" s="16"/>
      <c r="E20" s="16"/>
      <c r="F20" s="16"/>
      <c r="G20" s="16"/>
      <c r="H20" s="23">
        <v>1900</v>
      </c>
      <c r="I20" s="16"/>
      <c r="J20" s="574" t="s">
        <v>9548</v>
      </c>
    </row>
    <row r="21" spans="1:10" s="41" customFormat="1" ht="24" customHeight="1">
      <c r="A21" s="113" t="s">
        <v>9757</v>
      </c>
      <c r="B21" s="16" t="s">
        <v>265</v>
      </c>
      <c r="C21" s="16" t="s">
        <v>58</v>
      </c>
      <c r="D21" s="16"/>
      <c r="E21" s="16"/>
      <c r="F21" s="16"/>
      <c r="G21" s="16"/>
      <c r="H21" s="23">
        <v>1850</v>
      </c>
      <c r="I21" s="16"/>
      <c r="J21" s="573"/>
    </row>
    <row r="22" spans="1:10" s="41" customFormat="1" ht="24" customHeight="1">
      <c r="A22" s="113" t="s">
        <v>9758</v>
      </c>
      <c r="B22" s="16" t="s">
        <v>265</v>
      </c>
      <c r="C22" s="16" t="s">
        <v>58</v>
      </c>
      <c r="D22" s="16"/>
      <c r="E22" s="16"/>
      <c r="F22" s="16"/>
      <c r="G22" s="16"/>
      <c r="H22" s="23">
        <v>2650</v>
      </c>
      <c r="I22" s="16"/>
      <c r="J22" s="574" t="s">
        <v>9169</v>
      </c>
    </row>
    <row r="23" spans="1:10" s="41" customFormat="1" ht="24" customHeight="1">
      <c r="A23" s="113" t="s">
        <v>9759</v>
      </c>
      <c r="B23" s="16" t="s">
        <v>265</v>
      </c>
      <c r="C23" s="16" t="s">
        <v>58</v>
      </c>
      <c r="D23" s="16"/>
      <c r="E23" s="16"/>
      <c r="F23" s="16"/>
      <c r="G23" s="16"/>
      <c r="H23" s="23">
        <v>350</v>
      </c>
      <c r="I23" s="16"/>
      <c r="J23" s="573"/>
    </row>
    <row r="24" spans="1:10" s="41" customFormat="1" ht="24" customHeight="1">
      <c r="A24" s="113" t="s">
        <v>9760</v>
      </c>
      <c r="B24" s="16" t="s">
        <v>265</v>
      </c>
      <c r="C24" s="16" t="s">
        <v>58</v>
      </c>
      <c r="D24" s="16"/>
      <c r="E24" s="16"/>
      <c r="F24" s="16"/>
      <c r="G24" s="16"/>
      <c r="H24" s="23">
        <v>3120</v>
      </c>
      <c r="I24" s="16"/>
      <c r="J24" s="20" t="s">
        <v>9170</v>
      </c>
    </row>
    <row r="25" spans="1:10" s="41" customFormat="1" ht="24" customHeight="1">
      <c r="A25" s="113" t="s">
        <v>9753</v>
      </c>
      <c r="B25" s="16" t="s">
        <v>209</v>
      </c>
      <c r="C25" s="16" t="s">
        <v>163</v>
      </c>
      <c r="D25" s="16"/>
      <c r="E25" s="16"/>
      <c r="F25" s="16"/>
      <c r="G25" s="16"/>
      <c r="H25" s="23">
        <v>120</v>
      </c>
      <c r="I25" s="16"/>
      <c r="J25" s="576" t="s">
        <v>9171</v>
      </c>
    </row>
    <row r="26" spans="1:10" s="41" customFormat="1" ht="24" customHeight="1">
      <c r="A26" s="40" t="s">
        <v>9662</v>
      </c>
      <c r="B26" s="16" t="s">
        <v>209</v>
      </c>
      <c r="C26" s="16" t="s">
        <v>163</v>
      </c>
      <c r="D26" s="16"/>
      <c r="E26" s="16"/>
      <c r="F26" s="16"/>
      <c r="G26" s="16"/>
      <c r="H26" s="23">
        <v>210</v>
      </c>
      <c r="I26" s="16"/>
      <c r="J26" s="544"/>
    </row>
    <row r="27" spans="1:10" s="41" customFormat="1" ht="24" customHeight="1">
      <c r="A27" s="40" t="s">
        <v>9662</v>
      </c>
      <c r="B27" s="16" t="s">
        <v>209</v>
      </c>
      <c r="C27" s="16" t="s">
        <v>163</v>
      </c>
      <c r="D27" s="16"/>
      <c r="E27" s="16"/>
      <c r="F27" s="16"/>
      <c r="G27" s="16"/>
      <c r="H27" s="23">
        <v>190</v>
      </c>
      <c r="I27" s="16"/>
      <c r="J27" s="544"/>
    </row>
    <row r="28" spans="1:10" s="41" customFormat="1" ht="24" customHeight="1">
      <c r="A28" s="113" t="s">
        <v>9856</v>
      </c>
      <c r="B28" s="16" t="s">
        <v>265</v>
      </c>
      <c r="C28" s="16" t="s">
        <v>163</v>
      </c>
      <c r="D28" s="16"/>
      <c r="E28" s="16"/>
      <c r="F28" s="16"/>
      <c r="G28" s="16"/>
      <c r="H28" s="23">
        <v>770</v>
      </c>
      <c r="I28" s="16"/>
      <c r="J28" s="574" t="s">
        <v>9172</v>
      </c>
    </row>
    <row r="29" spans="1:10" s="41" customFormat="1" ht="24" customHeight="1">
      <c r="A29" s="113" t="s">
        <v>9855</v>
      </c>
      <c r="B29" s="16" t="s">
        <v>265</v>
      </c>
      <c r="C29" s="16" t="s">
        <v>163</v>
      </c>
      <c r="D29" s="16"/>
      <c r="E29" s="16"/>
      <c r="F29" s="16"/>
      <c r="G29" s="16"/>
      <c r="H29" s="23">
        <v>850</v>
      </c>
      <c r="I29" s="16"/>
      <c r="J29" s="575"/>
    </row>
    <row r="30" spans="1:10" s="41" customFormat="1" ht="24" customHeight="1">
      <c r="A30" s="113" t="s">
        <v>9751</v>
      </c>
      <c r="B30" s="16" t="s">
        <v>209</v>
      </c>
      <c r="C30" s="16" t="s">
        <v>163</v>
      </c>
      <c r="D30" s="16"/>
      <c r="E30" s="16"/>
      <c r="F30" s="16"/>
      <c r="G30" s="16"/>
      <c r="H30" s="23">
        <v>75</v>
      </c>
      <c r="I30" s="16"/>
      <c r="J30" s="572" t="s">
        <v>9173</v>
      </c>
    </row>
    <row r="31" spans="1:10" s="41" customFormat="1" ht="24" customHeight="1">
      <c r="A31" s="113" t="s">
        <v>9752</v>
      </c>
      <c r="B31" s="16" t="s">
        <v>209</v>
      </c>
      <c r="C31" s="16" t="s">
        <v>163</v>
      </c>
      <c r="D31" s="16"/>
      <c r="E31" s="16"/>
      <c r="F31" s="16"/>
      <c r="G31" s="16"/>
      <c r="H31" s="23">
        <v>50</v>
      </c>
      <c r="I31" s="16"/>
      <c r="J31" s="573"/>
    </row>
    <row r="32" spans="1:10" ht="23.25" customHeight="1">
      <c r="A32" s="65"/>
      <c r="B32" s="16"/>
      <c r="C32" s="16"/>
      <c r="D32" s="16"/>
      <c r="E32" s="16"/>
      <c r="F32" s="44"/>
      <c r="G32" s="44"/>
      <c r="H32" s="53"/>
      <c r="I32" s="16"/>
      <c r="J32" s="100"/>
    </row>
    <row r="33" spans="1:10" ht="23.25" customHeight="1">
      <c r="A33" s="70"/>
      <c r="B33" s="16"/>
      <c r="C33" s="16"/>
      <c r="D33" s="16"/>
      <c r="E33" s="16"/>
      <c r="F33" s="44"/>
      <c r="G33" s="44"/>
      <c r="H33" s="16"/>
      <c r="I33" s="16"/>
      <c r="J33" s="101"/>
    </row>
    <row r="34" spans="1:10" ht="23.25" customHeight="1">
      <c r="A34" s="70"/>
      <c r="B34" s="16"/>
      <c r="C34" s="16"/>
      <c r="D34" s="16"/>
      <c r="E34" s="16"/>
      <c r="F34" s="44"/>
      <c r="G34" s="44"/>
      <c r="H34" s="16"/>
      <c r="I34" s="16"/>
      <c r="J34" s="101"/>
    </row>
    <row r="35" spans="1:10" ht="23.25" customHeight="1">
      <c r="A35" s="70"/>
      <c r="B35" s="16"/>
      <c r="C35" s="16"/>
      <c r="D35" s="16"/>
      <c r="E35" s="16"/>
      <c r="F35" s="44"/>
      <c r="G35" s="44"/>
      <c r="H35" s="16"/>
      <c r="I35" s="16"/>
      <c r="J35" s="63"/>
    </row>
    <row r="36" spans="1:10" ht="23.25" customHeight="1">
      <c r="A36" s="70"/>
      <c r="B36" s="16"/>
      <c r="C36" s="16"/>
      <c r="D36" s="16"/>
      <c r="E36" s="16"/>
      <c r="F36" s="44"/>
      <c r="G36" s="44"/>
      <c r="H36" s="16"/>
      <c r="I36" s="16"/>
      <c r="J36" s="49"/>
    </row>
    <row r="37" spans="1:10" ht="23.25" customHeight="1">
      <c r="A37" s="70"/>
      <c r="B37" s="16"/>
      <c r="C37" s="16"/>
      <c r="D37" s="16"/>
      <c r="E37" s="16"/>
      <c r="F37" s="44"/>
      <c r="G37" s="44"/>
      <c r="H37" s="23"/>
      <c r="I37" s="16"/>
      <c r="J37" s="102"/>
    </row>
    <row r="38" spans="1:10" ht="23.25" customHeight="1">
      <c r="A38" s="70"/>
      <c r="B38" s="16"/>
      <c r="C38" s="16"/>
      <c r="D38" s="16"/>
      <c r="E38" s="16"/>
      <c r="F38" s="44"/>
      <c r="G38" s="44"/>
      <c r="H38" s="23"/>
      <c r="I38" s="16"/>
      <c r="J38" s="102"/>
    </row>
    <row r="39" spans="1:10" ht="23.25" customHeight="1">
      <c r="A39" s="70"/>
      <c r="B39" s="16"/>
      <c r="C39" s="16"/>
      <c r="D39" s="16"/>
      <c r="E39" s="16"/>
      <c r="F39" s="44"/>
      <c r="G39" s="44"/>
      <c r="H39" s="23"/>
      <c r="I39" s="16"/>
      <c r="J39" s="102"/>
    </row>
    <row r="40" spans="1:10" ht="23.25" customHeight="1">
      <c r="A40" s="70"/>
      <c r="B40" s="16"/>
      <c r="C40" s="16"/>
      <c r="D40" s="16"/>
      <c r="E40" s="16"/>
      <c r="F40" s="44"/>
      <c r="G40" s="44"/>
      <c r="H40" s="23"/>
      <c r="I40" s="16"/>
      <c r="J40" s="102"/>
    </row>
    <row r="41" spans="1:10" ht="23.25" customHeight="1">
      <c r="A41" s="70"/>
      <c r="B41" s="16"/>
      <c r="C41" s="16"/>
      <c r="D41" s="16"/>
      <c r="E41" s="16"/>
      <c r="F41" s="44"/>
      <c r="G41" s="44"/>
      <c r="H41" s="23"/>
      <c r="I41" s="16"/>
      <c r="J41" s="102"/>
    </row>
    <row r="42" spans="1:10" ht="23.25" customHeight="1">
      <c r="A42" s="65"/>
      <c r="B42" s="16"/>
      <c r="C42" s="16"/>
      <c r="D42" s="16"/>
      <c r="E42" s="16"/>
      <c r="F42" s="44"/>
      <c r="G42" s="44"/>
      <c r="H42" s="55"/>
      <c r="I42" s="16"/>
      <c r="J42" s="99"/>
    </row>
    <row r="43" spans="1:10" ht="23.25" customHeight="1">
      <c r="A43" s="65"/>
      <c r="B43" s="16"/>
      <c r="C43" s="16"/>
      <c r="D43" s="16"/>
      <c r="E43" s="16"/>
      <c r="F43" s="44"/>
      <c r="G43" s="44"/>
      <c r="H43" s="55"/>
      <c r="I43" s="16"/>
      <c r="J43" s="99"/>
    </row>
    <row r="44" spans="1:10" ht="23.25" customHeight="1">
      <c r="A44" s="65"/>
      <c r="B44" s="16"/>
      <c r="C44" s="16"/>
      <c r="D44" s="16"/>
      <c r="E44" s="16"/>
      <c r="F44" s="44"/>
      <c r="G44" s="44"/>
      <c r="H44" s="55"/>
      <c r="I44" s="16"/>
      <c r="J44" s="99"/>
    </row>
    <row r="45" spans="1:10" ht="23.25" customHeight="1">
      <c r="A45" s="65"/>
      <c r="B45" s="16"/>
      <c r="C45" s="16"/>
      <c r="D45" s="16"/>
      <c r="E45" s="16"/>
      <c r="F45" s="44"/>
      <c r="G45" s="44"/>
      <c r="H45" s="55"/>
      <c r="I45" s="16"/>
      <c r="J45" s="99"/>
    </row>
    <row r="46" spans="1:10" ht="23.25" customHeight="1">
      <c r="A46" s="65"/>
      <c r="B46" s="16"/>
      <c r="C46" s="16"/>
      <c r="D46" s="16"/>
      <c r="E46" s="16"/>
      <c r="F46" s="44"/>
      <c r="G46" s="44"/>
      <c r="H46" s="55"/>
      <c r="I46" s="16"/>
      <c r="J46" s="99"/>
    </row>
    <row r="47" spans="1:10" ht="23.25" customHeight="1">
      <c r="A47" s="65"/>
      <c r="B47" s="16"/>
      <c r="C47" s="16"/>
      <c r="D47" s="16"/>
      <c r="E47" s="16"/>
      <c r="F47" s="44"/>
      <c r="G47" s="44"/>
      <c r="H47" s="55"/>
      <c r="I47" s="16"/>
      <c r="J47" s="99"/>
    </row>
    <row r="48" spans="1:10" ht="23.25" customHeight="1">
      <c r="A48" s="65"/>
      <c r="B48" s="16"/>
      <c r="C48" s="16"/>
      <c r="D48" s="16"/>
      <c r="E48" s="16"/>
      <c r="F48" s="44"/>
      <c r="G48" s="44"/>
      <c r="H48" s="19"/>
      <c r="I48" s="16"/>
      <c r="J48" s="99"/>
    </row>
    <row r="49" spans="1:10" ht="23.25" customHeight="1">
      <c r="A49" s="65"/>
      <c r="B49" s="16"/>
      <c r="C49" s="16"/>
      <c r="D49" s="16"/>
      <c r="E49" s="16"/>
      <c r="F49" s="44"/>
      <c r="G49" s="44"/>
      <c r="H49" s="55"/>
      <c r="I49" s="16"/>
      <c r="J49" s="99"/>
    </row>
    <row r="50" spans="1:10" ht="23.25" customHeight="1">
      <c r="A50" s="65"/>
      <c r="B50" s="16"/>
      <c r="C50" s="16"/>
      <c r="D50" s="16"/>
      <c r="E50" s="16"/>
      <c r="F50" s="44"/>
      <c r="G50" s="44"/>
      <c r="H50" s="56"/>
      <c r="I50" s="16"/>
      <c r="J50" s="99"/>
    </row>
    <row r="51" spans="1:10" ht="23.25" customHeight="1">
      <c r="A51" s="68"/>
      <c r="B51" s="16"/>
      <c r="C51" s="16"/>
      <c r="D51" s="16"/>
      <c r="E51" s="16"/>
      <c r="F51" s="44"/>
      <c r="G51" s="44"/>
      <c r="H51" s="19"/>
      <c r="I51" s="16"/>
      <c r="J51" s="99"/>
    </row>
    <row r="52" spans="1:10" ht="23.25" customHeight="1">
      <c r="A52" s="68"/>
      <c r="B52" s="16"/>
      <c r="C52" s="16"/>
      <c r="D52" s="16"/>
      <c r="E52" s="16"/>
      <c r="F52" s="44"/>
      <c r="G52" s="44"/>
      <c r="H52" s="55"/>
      <c r="I52" s="16"/>
      <c r="J52" s="99"/>
    </row>
    <row r="53" spans="1:10" ht="23.25" customHeight="1">
      <c r="A53" s="68"/>
      <c r="B53" s="16"/>
      <c r="C53" s="16"/>
      <c r="D53" s="16"/>
      <c r="E53" s="16"/>
      <c r="F53" s="44"/>
      <c r="G53" s="44"/>
      <c r="H53" s="57"/>
      <c r="I53" s="16"/>
      <c r="J53" s="98"/>
    </row>
    <row r="54" spans="1:10" ht="23.25" customHeight="1">
      <c r="A54" s="68"/>
      <c r="B54" s="16"/>
      <c r="C54" s="16"/>
      <c r="D54" s="16"/>
      <c r="E54" s="16"/>
      <c r="F54" s="44"/>
      <c r="G54" s="44"/>
      <c r="H54" s="57"/>
      <c r="I54" s="16"/>
      <c r="J54" s="98"/>
    </row>
    <row r="55" spans="1:10" ht="23.25" customHeight="1">
      <c r="A55" s="68"/>
      <c r="B55" s="16"/>
      <c r="C55" s="16"/>
      <c r="D55" s="16"/>
      <c r="E55" s="16"/>
      <c r="F55" s="44"/>
      <c r="G55" s="44"/>
      <c r="H55" s="57"/>
      <c r="I55" s="16"/>
      <c r="J55" s="98"/>
    </row>
    <row r="56" spans="1:10" ht="15.75">
      <c r="A56" s="68"/>
      <c r="B56" s="16"/>
      <c r="C56" s="16"/>
      <c r="D56" s="16"/>
      <c r="E56" s="16"/>
      <c r="F56" s="44"/>
      <c r="G56" s="44"/>
      <c r="H56" s="57"/>
      <c r="I56" s="16"/>
      <c r="J56" s="98"/>
    </row>
    <row r="57" spans="1:10" ht="15.75">
      <c r="A57" s="68"/>
      <c r="B57" s="16"/>
      <c r="C57" s="16"/>
      <c r="D57" s="16"/>
      <c r="E57" s="16"/>
      <c r="F57" s="44"/>
      <c r="G57" s="44"/>
      <c r="H57" s="57"/>
      <c r="I57" s="16"/>
      <c r="J57" s="98"/>
    </row>
    <row r="58" spans="1:10" ht="23.25" customHeight="1">
      <c r="A58" s="65"/>
      <c r="B58" s="16"/>
      <c r="C58" s="16"/>
      <c r="D58" s="16"/>
      <c r="E58" s="16"/>
      <c r="F58" s="44"/>
      <c r="G58" s="44"/>
      <c r="H58" s="22"/>
      <c r="I58" s="16"/>
      <c r="J58" s="64"/>
    </row>
    <row r="59" spans="1:10" ht="23.25" customHeight="1">
      <c r="A59" s="65"/>
      <c r="B59" s="16"/>
      <c r="C59" s="16"/>
      <c r="D59" s="16"/>
      <c r="E59" s="16"/>
      <c r="F59" s="44"/>
      <c r="G59" s="44"/>
      <c r="H59" s="22"/>
      <c r="I59" s="16"/>
      <c r="J59" s="64"/>
    </row>
    <row r="60" spans="1:10" ht="23.25" customHeight="1">
      <c r="A60" s="65"/>
      <c r="B60" s="16"/>
      <c r="C60" s="16"/>
      <c r="D60" s="16"/>
      <c r="E60" s="16"/>
      <c r="F60" s="44"/>
      <c r="G60" s="44"/>
      <c r="H60" s="22"/>
      <c r="I60" s="16"/>
      <c r="J60" s="98"/>
    </row>
    <row r="61" spans="1:10" ht="23.25" customHeight="1">
      <c r="A61" s="65"/>
      <c r="B61" s="16"/>
      <c r="C61" s="16"/>
      <c r="D61" s="16"/>
      <c r="E61" s="16"/>
      <c r="F61" s="44"/>
      <c r="G61" s="44"/>
      <c r="H61" s="22"/>
      <c r="I61" s="16"/>
      <c r="J61" s="98"/>
    </row>
    <row r="62" spans="1:10" ht="23.25" customHeight="1">
      <c r="A62" s="65"/>
      <c r="B62" s="16"/>
      <c r="C62" s="16"/>
      <c r="D62" s="16"/>
      <c r="E62" s="16"/>
      <c r="F62" s="44"/>
      <c r="G62" s="44"/>
      <c r="H62" s="22"/>
      <c r="I62" s="16"/>
      <c r="J62" s="64"/>
    </row>
    <row r="63" spans="1:10" ht="23.25" customHeight="1">
      <c r="A63" s="65"/>
      <c r="B63" s="16"/>
      <c r="C63" s="16"/>
      <c r="D63" s="16"/>
      <c r="E63" s="16"/>
      <c r="F63" s="44"/>
      <c r="G63" s="44"/>
      <c r="H63" s="22"/>
      <c r="I63" s="16"/>
      <c r="J63" s="64"/>
    </row>
    <row r="64" spans="1:10" ht="23.25" customHeight="1">
      <c r="A64" s="65"/>
      <c r="B64" s="16"/>
      <c r="C64" s="16"/>
      <c r="D64" s="16"/>
      <c r="E64" s="16"/>
      <c r="F64" s="44"/>
      <c r="G64" s="44"/>
      <c r="H64" s="22"/>
      <c r="I64" s="16"/>
      <c r="J64" s="98"/>
    </row>
    <row r="65" spans="1:10" ht="23.25" customHeight="1">
      <c r="A65" s="65"/>
      <c r="B65" s="16"/>
      <c r="C65" s="16"/>
      <c r="D65" s="16"/>
      <c r="E65" s="16"/>
      <c r="F65" s="44"/>
      <c r="G65" s="44"/>
      <c r="H65" s="22"/>
      <c r="I65" s="16"/>
      <c r="J65" s="98"/>
    </row>
    <row r="66" spans="1:10" ht="23.25" customHeight="1">
      <c r="A66" s="65"/>
      <c r="B66" s="16"/>
      <c r="C66" s="16"/>
      <c r="D66" s="16"/>
      <c r="E66" s="16"/>
      <c r="F66" s="44"/>
      <c r="G66" s="44"/>
      <c r="H66" s="57"/>
      <c r="I66" s="16"/>
      <c r="J66" s="98"/>
    </row>
    <row r="67" spans="1:10" ht="23.25" customHeight="1">
      <c r="A67" s="65"/>
      <c r="B67" s="16"/>
      <c r="C67" s="16"/>
      <c r="D67" s="16"/>
      <c r="E67" s="16"/>
      <c r="F67" s="44"/>
      <c r="G67" s="44"/>
      <c r="H67" s="22"/>
      <c r="I67" s="16"/>
      <c r="J67" s="98"/>
    </row>
    <row r="68" spans="1:10" ht="23.25" customHeight="1">
      <c r="A68" s="65"/>
      <c r="B68" s="16"/>
      <c r="C68" s="16"/>
      <c r="D68" s="16"/>
      <c r="E68" s="16"/>
      <c r="F68" s="44"/>
      <c r="G68" s="44"/>
      <c r="H68" s="57"/>
      <c r="I68" s="16"/>
      <c r="J68" s="98"/>
    </row>
    <row r="69" spans="1:10" ht="15.75">
      <c r="A69" s="68"/>
      <c r="B69" s="16"/>
      <c r="C69" s="16"/>
      <c r="D69" s="16"/>
      <c r="E69" s="16"/>
      <c r="F69" s="44"/>
      <c r="G69" s="44"/>
      <c r="H69" s="57"/>
      <c r="I69" s="16"/>
      <c r="J69" s="98"/>
    </row>
    <row r="70" spans="1:10" ht="15.75">
      <c r="A70" s="68"/>
      <c r="B70" s="16"/>
      <c r="C70" s="16"/>
      <c r="D70" s="16"/>
      <c r="E70" s="16"/>
      <c r="F70" s="44"/>
      <c r="G70" s="44"/>
      <c r="H70" s="57"/>
      <c r="I70" s="16"/>
      <c r="J70" s="98"/>
    </row>
    <row r="71" spans="1:10" ht="23.25" customHeight="1">
      <c r="A71" s="72"/>
      <c r="B71" s="16"/>
      <c r="C71" s="16"/>
      <c r="D71" s="16"/>
      <c r="E71" s="16"/>
      <c r="F71" s="44"/>
      <c r="G71" s="44"/>
      <c r="H71" s="57"/>
      <c r="I71" s="16"/>
      <c r="J71" s="98"/>
    </row>
    <row r="72" spans="1:10" ht="23.25" customHeight="1">
      <c r="A72" s="72"/>
      <c r="B72" s="16"/>
      <c r="C72" s="16"/>
      <c r="D72" s="16"/>
      <c r="E72" s="16"/>
      <c r="F72" s="44"/>
      <c r="G72" s="44"/>
      <c r="H72" s="57"/>
      <c r="I72" s="16"/>
      <c r="J72" s="98"/>
    </row>
    <row r="73" spans="1:10" ht="23.25" customHeight="1">
      <c r="A73" s="72"/>
      <c r="B73" s="16"/>
      <c r="C73" s="16"/>
      <c r="D73" s="16"/>
      <c r="E73" s="16"/>
      <c r="F73" s="44"/>
      <c r="G73" s="44"/>
      <c r="H73" s="57"/>
      <c r="I73" s="16"/>
      <c r="J73" s="98"/>
    </row>
    <row r="74" spans="1:10" ht="23.25" customHeight="1">
      <c r="A74" s="70"/>
      <c r="B74" s="16"/>
      <c r="C74" s="16"/>
      <c r="D74" s="16"/>
      <c r="E74" s="16"/>
      <c r="F74" s="44"/>
      <c r="G74" s="44"/>
      <c r="H74" s="57"/>
      <c r="I74" s="16"/>
      <c r="J74" s="64"/>
    </row>
    <row r="75" spans="1:10" ht="23.25" customHeight="1">
      <c r="A75" s="70"/>
      <c r="B75" s="16"/>
      <c r="C75" s="16"/>
      <c r="D75" s="16"/>
      <c r="E75" s="16"/>
      <c r="F75" s="44"/>
      <c r="G75" s="44"/>
      <c r="H75" s="57"/>
      <c r="I75" s="16"/>
      <c r="J75" s="64"/>
    </row>
    <row r="76" spans="1:10" ht="23.25" customHeight="1">
      <c r="A76" s="70"/>
      <c r="B76" s="16"/>
      <c r="C76" s="16"/>
      <c r="D76" s="16"/>
      <c r="E76" s="16"/>
      <c r="F76" s="44"/>
      <c r="G76" s="44"/>
      <c r="H76" s="50"/>
      <c r="I76" s="16"/>
      <c r="J76" s="70"/>
    </row>
    <row r="77" spans="1:10" ht="23.25" customHeight="1">
      <c r="A77" s="70"/>
      <c r="B77" s="16"/>
      <c r="C77" s="16"/>
      <c r="D77" s="16"/>
      <c r="E77" s="16"/>
      <c r="F77" s="44"/>
      <c r="G77" s="44"/>
      <c r="H77" s="19"/>
      <c r="I77" s="16"/>
      <c r="J77" s="70"/>
    </row>
    <row r="78" spans="1:10" ht="23.25" customHeight="1">
      <c r="A78" s="70"/>
      <c r="B78" s="16"/>
      <c r="C78" s="16"/>
      <c r="D78" s="16"/>
      <c r="E78" s="16"/>
      <c r="F78" s="44"/>
      <c r="G78" s="44"/>
      <c r="H78" s="19"/>
      <c r="I78" s="16"/>
      <c r="J78" s="70"/>
    </row>
    <row r="79" spans="1:10" ht="23.25" customHeight="1">
      <c r="A79" s="70"/>
      <c r="B79" s="16"/>
      <c r="C79" s="16"/>
      <c r="D79" s="16"/>
      <c r="E79" s="16"/>
      <c r="F79" s="44"/>
      <c r="G79" s="44"/>
      <c r="H79" s="19"/>
      <c r="I79" s="16"/>
      <c r="J79" s="70"/>
    </row>
    <row r="80" spans="1:10" ht="23.25" customHeight="1">
      <c r="A80" s="70"/>
      <c r="B80" s="16"/>
      <c r="C80" s="16"/>
      <c r="D80" s="16"/>
      <c r="E80" s="16"/>
      <c r="F80" s="44"/>
      <c r="G80" s="44"/>
      <c r="H80" s="19"/>
      <c r="I80" s="16"/>
      <c r="J80" s="70"/>
    </row>
    <row r="81" spans="1:10" ht="23.25" customHeight="1">
      <c r="A81" s="70"/>
      <c r="B81" s="16"/>
      <c r="C81" s="16"/>
      <c r="D81" s="16"/>
      <c r="E81" s="16"/>
      <c r="F81" s="44"/>
      <c r="G81" s="44"/>
      <c r="H81" s="19"/>
      <c r="I81" s="16"/>
      <c r="J81" s="17"/>
    </row>
    <row r="82" spans="1:10" ht="23.25" customHeight="1">
      <c r="A82" s="70"/>
      <c r="B82" s="16"/>
      <c r="C82" s="16"/>
      <c r="D82" s="16"/>
      <c r="E82" s="16"/>
      <c r="F82" s="44"/>
      <c r="G82" s="44"/>
      <c r="H82" s="19"/>
      <c r="I82" s="16"/>
      <c r="J82" s="17"/>
    </row>
    <row r="83" spans="1:10" ht="23.25" customHeight="1">
      <c r="A83" s="70"/>
      <c r="B83" s="16"/>
      <c r="C83" s="16"/>
      <c r="D83" s="16"/>
      <c r="E83" s="16"/>
      <c r="F83" s="44"/>
      <c r="G83" s="44"/>
      <c r="H83" s="19"/>
      <c r="I83" s="16"/>
      <c r="J83" s="70"/>
    </row>
    <row r="84" spans="1:10" ht="23.25" customHeight="1">
      <c r="A84" s="70"/>
      <c r="B84" s="16"/>
      <c r="C84" s="16"/>
      <c r="D84" s="16"/>
      <c r="E84" s="16"/>
      <c r="F84" s="44"/>
      <c r="G84" s="44"/>
      <c r="H84" s="19"/>
      <c r="I84" s="16"/>
      <c r="J84" s="70"/>
    </row>
    <row r="85" spans="1:10" ht="23.25" customHeight="1">
      <c r="A85" s="70"/>
      <c r="B85" s="16"/>
      <c r="C85" s="16"/>
      <c r="D85" s="16"/>
      <c r="E85" s="16"/>
      <c r="F85" s="44"/>
      <c r="G85" s="44"/>
      <c r="H85" s="19"/>
      <c r="I85" s="16"/>
      <c r="J85" s="70"/>
    </row>
    <row r="86" spans="1:10" ht="23.25" customHeight="1">
      <c r="A86" s="70"/>
      <c r="B86" s="16"/>
      <c r="C86" s="16"/>
      <c r="D86" s="16"/>
      <c r="E86" s="16"/>
      <c r="F86" s="44"/>
      <c r="G86" s="44"/>
      <c r="H86" s="19"/>
      <c r="I86" s="16"/>
      <c r="J86" s="17"/>
    </row>
    <row r="87" spans="1:10" ht="23.25" customHeight="1">
      <c r="A87" s="70"/>
      <c r="B87" s="16"/>
      <c r="C87" s="16"/>
      <c r="D87" s="16"/>
      <c r="E87" s="16"/>
      <c r="F87" s="44"/>
      <c r="G87" s="44"/>
      <c r="H87" s="19"/>
      <c r="I87" s="16"/>
      <c r="J87" s="70"/>
    </row>
    <row r="88" spans="1:10" ht="23.25" customHeight="1">
      <c r="A88" s="70"/>
      <c r="B88" s="16"/>
      <c r="C88" s="16"/>
      <c r="D88" s="16"/>
      <c r="E88" s="16"/>
      <c r="F88" s="44"/>
      <c r="G88" s="44"/>
      <c r="H88" s="19"/>
      <c r="I88" s="16"/>
      <c r="J88" s="70"/>
    </row>
    <row r="89" spans="1:10" ht="23.25" customHeight="1">
      <c r="A89" s="70"/>
      <c r="B89" s="16"/>
      <c r="C89" s="16"/>
      <c r="D89" s="16"/>
      <c r="E89" s="16"/>
      <c r="F89" s="44"/>
      <c r="G89" s="44"/>
      <c r="H89" s="19"/>
      <c r="I89" s="16"/>
      <c r="J89" s="70"/>
    </row>
    <row r="90" spans="1:10" ht="23.25" customHeight="1">
      <c r="A90" s="70"/>
      <c r="B90" s="16"/>
      <c r="C90" s="16"/>
      <c r="D90" s="16"/>
      <c r="E90" s="16"/>
      <c r="F90" s="44"/>
      <c r="G90" s="44"/>
      <c r="H90" s="19"/>
      <c r="I90" s="16"/>
      <c r="J90" s="70"/>
    </row>
    <row r="91" spans="1:10" ht="23.25" customHeight="1">
      <c r="A91" s="70"/>
      <c r="B91" s="16"/>
      <c r="C91" s="16"/>
      <c r="D91" s="16"/>
      <c r="E91" s="16"/>
      <c r="F91" s="44"/>
      <c r="G91" s="44"/>
      <c r="H91" s="50"/>
      <c r="I91" s="16"/>
      <c r="J91" s="70"/>
    </row>
    <row r="92" spans="1:10" ht="23.25" customHeight="1">
      <c r="A92" s="70"/>
      <c r="B92" s="16"/>
      <c r="C92" s="16"/>
      <c r="D92" s="16"/>
      <c r="E92" s="16"/>
      <c r="F92" s="44"/>
      <c r="G92" s="44"/>
      <c r="H92" s="17"/>
      <c r="I92" s="16"/>
      <c r="J92" s="70"/>
    </row>
    <row r="93" spans="1:10" ht="23.25" customHeight="1">
      <c r="A93" s="70"/>
      <c r="B93" s="16"/>
      <c r="C93" s="16"/>
      <c r="D93" s="16"/>
      <c r="E93" s="16"/>
      <c r="F93" s="44"/>
      <c r="G93" s="44"/>
      <c r="H93" s="17"/>
      <c r="I93" s="16"/>
      <c r="J93" s="70"/>
    </row>
    <row r="94" spans="1:10" ht="23.25" customHeight="1">
      <c r="A94" s="70"/>
      <c r="B94" s="16"/>
      <c r="C94" s="16"/>
      <c r="D94" s="16"/>
      <c r="E94" s="16"/>
      <c r="F94" s="44"/>
      <c r="G94" s="44"/>
      <c r="H94" s="17"/>
      <c r="I94" s="16"/>
      <c r="J94" s="70"/>
    </row>
    <row r="95" spans="1:10" ht="23.25" customHeight="1">
      <c r="A95" s="70"/>
      <c r="B95" s="16"/>
      <c r="C95" s="16"/>
      <c r="D95" s="16"/>
      <c r="E95" s="16"/>
      <c r="F95" s="44"/>
      <c r="G95" s="44"/>
      <c r="H95" s="17"/>
      <c r="I95" s="16"/>
      <c r="J95" s="70"/>
    </row>
    <row r="96" spans="1:10" ht="23.25" customHeight="1">
      <c r="A96" s="70"/>
      <c r="B96" s="16"/>
      <c r="C96" s="16"/>
      <c r="D96" s="16"/>
      <c r="E96" s="16"/>
      <c r="F96" s="44"/>
      <c r="G96" s="44"/>
      <c r="H96" s="17"/>
      <c r="I96" s="16"/>
      <c r="J96" s="70"/>
    </row>
    <row r="97" spans="1:10" ht="23.25" customHeight="1">
      <c r="A97" s="70"/>
      <c r="B97" s="16"/>
      <c r="C97" s="16"/>
      <c r="D97" s="16"/>
      <c r="E97" s="16"/>
      <c r="F97" s="44"/>
      <c r="G97" s="44"/>
      <c r="H97" s="50"/>
      <c r="I97" s="16"/>
      <c r="J97" s="17"/>
    </row>
    <row r="98" spans="1:10" ht="23.25" customHeight="1">
      <c r="A98" s="70"/>
      <c r="B98" s="16"/>
      <c r="C98" s="16"/>
      <c r="D98" s="16"/>
      <c r="E98" s="16"/>
      <c r="F98" s="44"/>
      <c r="G98" s="44"/>
      <c r="H98" s="19"/>
      <c r="I98" s="16"/>
      <c r="J98" s="17"/>
    </row>
    <row r="99" spans="1:10" ht="23.25" customHeight="1">
      <c r="A99" s="70"/>
      <c r="B99" s="16"/>
      <c r="C99" s="16"/>
      <c r="D99" s="16"/>
      <c r="E99" s="16"/>
      <c r="F99" s="44"/>
      <c r="G99" s="44"/>
      <c r="H99" s="19"/>
      <c r="I99" s="16"/>
      <c r="J99" s="70"/>
    </row>
    <row r="100" spans="1:10" ht="23.25" customHeight="1">
      <c r="A100" s="70"/>
      <c r="B100" s="16"/>
      <c r="C100" s="16"/>
      <c r="D100" s="16"/>
      <c r="E100" s="16"/>
      <c r="F100" s="44"/>
      <c r="G100" s="44"/>
      <c r="H100" s="19"/>
      <c r="I100" s="16"/>
      <c r="J100" s="70"/>
    </row>
    <row r="101" spans="1:10" ht="23.25" customHeight="1">
      <c r="A101" s="70"/>
      <c r="B101" s="16"/>
      <c r="C101" s="16"/>
      <c r="D101" s="16"/>
      <c r="E101" s="16"/>
      <c r="F101" s="44"/>
      <c r="G101" s="44"/>
      <c r="H101" s="19"/>
      <c r="I101" s="16"/>
      <c r="J101" s="70"/>
    </row>
    <row r="102" spans="1:10" ht="23.25" customHeight="1">
      <c r="A102" s="70"/>
      <c r="B102" s="16"/>
      <c r="C102" s="16"/>
      <c r="D102" s="16"/>
      <c r="E102" s="16"/>
      <c r="F102" s="44"/>
      <c r="G102" s="44"/>
      <c r="H102" s="23"/>
      <c r="I102" s="16"/>
      <c r="J102" s="70"/>
    </row>
    <row r="103" spans="1:10" ht="23.25" customHeight="1">
      <c r="A103" s="70"/>
      <c r="B103" s="16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70"/>
      <c r="B104" s="16"/>
      <c r="C104" s="16"/>
      <c r="D104" s="16"/>
      <c r="E104" s="16"/>
      <c r="F104" s="44"/>
      <c r="G104" s="44"/>
      <c r="H104" s="17"/>
      <c r="I104" s="16"/>
      <c r="J104" s="70"/>
    </row>
    <row r="105" spans="1:10" ht="23.25" customHeight="1">
      <c r="A105" s="70"/>
      <c r="B105" s="16"/>
      <c r="C105" s="16"/>
      <c r="D105" s="16"/>
      <c r="E105" s="16"/>
      <c r="F105" s="44"/>
      <c r="G105" s="44"/>
      <c r="H105" s="17"/>
      <c r="I105" s="16"/>
      <c r="J105" s="70"/>
    </row>
    <row r="106" spans="1:10" ht="23.25" customHeight="1">
      <c r="A106" s="70"/>
      <c r="B106" s="16"/>
      <c r="C106" s="16"/>
      <c r="D106" s="16"/>
      <c r="E106" s="16"/>
      <c r="F106" s="44"/>
      <c r="G106" s="44"/>
      <c r="H106" s="58"/>
      <c r="I106" s="16"/>
      <c r="J106" s="17"/>
    </row>
    <row r="107" spans="1:10" ht="23.25" customHeight="1">
      <c r="A107" s="70"/>
      <c r="B107" s="16"/>
      <c r="C107" s="16"/>
      <c r="D107" s="16"/>
      <c r="E107" s="16"/>
      <c r="F107" s="44"/>
      <c r="G107" s="44"/>
      <c r="H107" s="17"/>
      <c r="I107" s="16"/>
      <c r="J107" s="70"/>
    </row>
    <row r="108" spans="1:10" ht="23.25" customHeight="1">
      <c r="A108" s="70"/>
      <c r="B108" s="16"/>
      <c r="C108" s="16"/>
      <c r="D108" s="16"/>
      <c r="E108" s="16"/>
      <c r="F108" s="44"/>
      <c r="G108" s="44"/>
      <c r="H108" s="17"/>
      <c r="I108" s="16"/>
      <c r="J108" s="70"/>
    </row>
    <row r="109" spans="1:10" ht="23.25" customHeight="1">
      <c r="A109" s="70"/>
      <c r="B109" s="16"/>
      <c r="C109" s="16"/>
      <c r="D109" s="16"/>
      <c r="E109" s="16"/>
      <c r="F109" s="44"/>
      <c r="G109" s="44"/>
      <c r="H109" s="17"/>
      <c r="I109" s="16"/>
      <c r="J109" s="70"/>
    </row>
    <row r="110" spans="1:10" ht="23.25" customHeight="1">
      <c r="A110" s="70"/>
      <c r="B110" s="16"/>
      <c r="C110" s="16"/>
      <c r="D110" s="16"/>
      <c r="E110" s="16"/>
      <c r="F110" s="44"/>
      <c r="G110" s="44"/>
      <c r="H110" s="17"/>
      <c r="I110" s="16"/>
      <c r="J110" s="70"/>
    </row>
    <row r="111" spans="1:10" ht="23.25" customHeight="1">
      <c r="A111" s="70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70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70"/>
      <c r="B113" s="16"/>
      <c r="C113" s="16"/>
      <c r="D113" s="16"/>
      <c r="E113" s="16"/>
      <c r="F113" s="44"/>
      <c r="G113" s="44"/>
      <c r="H113" s="50"/>
      <c r="I113" s="16"/>
      <c r="J113" s="70"/>
    </row>
    <row r="114" spans="1:10" ht="23.25" customHeight="1">
      <c r="A114" s="70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70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70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70"/>
      <c r="B117" s="16"/>
      <c r="C117" s="16"/>
      <c r="D117" s="16"/>
      <c r="E117" s="16"/>
      <c r="F117" s="44"/>
      <c r="G117" s="44"/>
      <c r="H117" s="17"/>
      <c r="I117" s="16"/>
      <c r="J117" s="17"/>
    </row>
    <row r="118" spans="1:10" ht="23.25" customHeight="1">
      <c r="A118" s="70"/>
      <c r="B118" s="16"/>
      <c r="C118" s="16"/>
      <c r="D118" s="16"/>
      <c r="E118" s="16"/>
      <c r="F118" s="44"/>
      <c r="G118" s="44"/>
      <c r="H118" s="17"/>
      <c r="I118" s="16"/>
      <c r="J118" s="17"/>
    </row>
    <row r="119" spans="1:10" ht="23.25" customHeight="1">
      <c r="A119" s="70"/>
      <c r="B119" s="16"/>
      <c r="C119" s="16"/>
      <c r="D119" s="16"/>
      <c r="E119" s="16"/>
      <c r="F119" s="44"/>
      <c r="G119" s="44"/>
      <c r="H119" s="19"/>
      <c r="I119" s="16"/>
      <c r="J119" s="70"/>
    </row>
    <row r="120" spans="1:10" ht="23.25" customHeight="1">
      <c r="A120" s="70"/>
      <c r="B120" s="16"/>
      <c r="C120" s="16"/>
      <c r="D120" s="16"/>
      <c r="E120" s="16"/>
      <c r="F120" s="44"/>
      <c r="G120" s="44"/>
      <c r="H120" s="19"/>
      <c r="I120" s="16"/>
      <c r="J120" s="70"/>
    </row>
    <row r="121" spans="1:10" ht="23.25" customHeight="1">
      <c r="A121" s="70"/>
      <c r="B121" s="16"/>
      <c r="C121" s="16"/>
      <c r="D121" s="16"/>
      <c r="E121" s="16"/>
      <c r="F121" s="44"/>
      <c r="G121" s="44"/>
      <c r="H121" s="19"/>
      <c r="I121" s="16"/>
      <c r="J121" s="70"/>
    </row>
    <row r="122" spans="1:10" ht="23.25" customHeight="1">
      <c r="A122" s="70"/>
      <c r="B122" s="16"/>
      <c r="C122" s="16"/>
      <c r="D122" s="16"/>
      <c r="E122" s="16"/>
      <c r="F122" s="44"/>
      <c r="G122" s="44"/>
      <c r="H122" s="19"/>
      <c r="I122" s="16"/>
      <c r="J122" s="70"/>
    </row>
    <row r="123" spans="1:10" ht="23.25" customHeight="1">
      <c r="A123" s="70"/>
      <c r="B123" s="16"/>
      <c r="C123" s="16"/>
      <c r="D123" s="16"/>
      <c r="E123" s="16"/>
      <c r="F123" s="44"/>
      <c r="G123" s="44"/>
      <c r="H123" s="19"/>
      <c r="I123" s="16"/>
      <c r="J123" s="70"/>
    </row>
    <row r="124" spans="1:10" ht="23.25" customHeight="1">
      <c r="A124" s="70"/>
      <c r="B124" s="16"/>
      <c r="C124" s="16"/>
      <c r="D124" s="16"/>
      <c r="E124" s="16"/>
      <c r="F124" s="44"/>
      <c r="G124" s="44"/>
      <c r="H124" s="19"/>
      <c r="I124" s="16"/>
      <c r="J124" s="70"/>
    </row>
    <row r="125" spans="1:10" ht="23.25" customHeight="1">
      <c r="A125" s="70"/>
      <c r="B125" s="16"/>
      <c r="C125" s="16"/>
      <c r="D125" s="16"/>
      <c r="E125" s="16"/>
      <c r="F125" s="44"/>
      <c r="G125" s="44"/>
      <c r="H125" s="50"/>
      <c r="I125" s="16"/>
      <c r="J125" s="70"/>
    </row>
    <row r="126" spans="1:10" ht="23.25" customHeight="1">
      <c r="A126" s="70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70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70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70"/>
      <c r="B129" s="16"/>
      <c r="C129" s="16"/>
      <c r="D129" s="16"/>
      <c r="E129" s="16"/>
      <c r="F129" s="44"/>
      <c r="G129" s="44"/>
      <c r="H129" s="19"/>
      <c r="I129" s="16"/>
      <c r="J129" s="70"/>
    </row>
    <row r="130" spans="1:10" ht="23.25" customHeight="1">
      <c r="A130" s="70"/>
      <c r="B130" s="16"/>
      <c r="C130" s="16"/>
      <c r="D130" s="16"/>
      <c r="E130" s="16"/>
      <c r="F130" s="44"/>
      <c r="G130" s="44"/>
      <c r="H130" s="19"/>
      <c r="I130" s="16"/>
      <c r="J130" s="70"/>
    </row>
    <row r="131" spans="1:10" ht="23.25" customHeight="1">
      <c r="A131" s="70"/>
      <c r="B131" s="16"/>
      <c r="C131" s="16"/>
      <c r="D131" s="16"/>
      <c r="E131" s="16"/>
      <c r="F131" s="44"/>
      <c r="G131" s="44"/>
      <c r="H131" s="17"/>
      <c r="I131" s="16"/>
      <c r="J131" s="17"/>
    </row>
    <row r="132" spans="1:10" ht="23.25" customHeight="1">
      <c r="A132" s="70"/>
      <c r="B132" s="16"/>
      <c r="C132" s="16"/>
      <c r="D132" s="16"/>
      <c r="E132" s="16"/>
      <c r="F132" s="44"/>
      <c r="G132" s="44"/>
      <c r="H132" s="19"/>
      <c r="I132" s="16"/>
      <c r="J132" s="17"/>
    </row>
    <row r="133" spans="1:10" ht="23.25" customHeight="1">
      <c r="A133" s="70"/>
      <c r="B133" s="16"/>
      <c r="C133" s="16"/>
      <c r="D133" s="16"/>
      <c r="E133" s="16"/>
      <c r="F133" s="44"/>
      <c r="G133" s="44"/>
      <c r="H133" s="19"/>
      <c r="I133" s="16"/>
      <c r="J133" s="17"/>
    </row>
    <row r="134" spans="1:10" ht="23.25" customHeight="1">
      <c r="A134" s="70"/>
      <c r="B134" s="16"/>
      <c r="C134" s="16"/>
      <c r="D134" s="16"/>
      <c r="E134" s="16"/>
      <c r="F134" s="44"/>
      <c r="G134" s="44"/>
      <c r="H134" s="19"/>
      <c r="I134" s="16"/>
      <c r="J134" s="17"/>
    </row>
    <row r="135" spans="1:10" ht="23.25" customHeight="1">
      <c r="A135" s="70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70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70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70"/>
      <c r="B138" s="16"/>
      <c r="C138" s="16"/>
      <c r="D138" s="16"/>
      <c r="E138" s="16"/>
      <c r="F138" s="44"/>
      <c r="G138" s="44"/>
      <c r="H138" s="19"/>
      <c r="I138" s="16"/>
      <c r="J138" s="17"/>
    </row>
    <row r="139" spans="1:10" ht="23.25" customHeight="1">
      <c r="A139" s="70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70"/>
      <c r="B140" s="16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70"/>
      <c r="B141" s="16"/>
      <c r="C141" s="16"/>
      <c r="D141" s="16"/>
      <c r="E141" s="16"/>
      <c r="F141" s="44"/>
      <c r="G141" s="44"/>
      <c r="H141" s="17"/>
      <c r="I141" s="16"/>
      <c r="J141" s="70"/>
    </row>
    <row r="142" spans="1:10" ht="23.25" customHeight="1">
      <c r="A142" s="70"/>
      <c r="B142" s="16"/>
      <c r="C142" s="16"/>
      <c r="D142" s="16"/>
      <c r="E142" s="16"/>
      <c r="F142" s="44"/>
      <c r="G142" s="44"/>
      <c r="H142" s="17"/>
      <c r="I142" s="16"/>
      <c r="J142" s="70"/>
    </row>
    <row r="143" spans="1:10" ht="23.25" customHeight="1">
      <c r="A143" s="70"/>
      <c r="B143" s="16"/>
      <c r="C143" s="16"/>
      <c r="D143" s="16"/>
      <c r="E143" s="16"/>
      <c r="F143" s="44"/>
      <c r="G143" s="44"/>
      <c r="H143" s="19"/>
      <c r="I143" s="16"/>
      <c r="J143" s="17"/>
    </row>
    <row r="144" spans="1:10" ht="23.25" customHeight="1">
      <c r="A144" s="72"/>
      <c r="B144" s="16"/>
      <c r="C144" s="16"/>
      <c r="D144" s="16"/>
      <c r="E144" s="16"/>
      <c r="F144" s="44"/>
      <c r="G144" s="44"/>
      <c r="H144" s="49"/>
      <c r="I144" s="16"/>
      <c r="J144" s="60"/>
    </row>
    <row r="145" spans="1:10" ht="23.25" customHeight="1">
      <c r="A145" s="70"/>
      <c r="B145" s="16"/>
      <c r="C145" s="16"/>
      <c r="D145" s="16"/>
      <c r="E145" s="16"/>
      <c r="F145" s="44"/>
      <c r="G145" s="44"/>
      <c r="H145" s="49"/>
      <c r="I145" s="16"/>
      <c r="J145" s="60"/>
    </row>
    <row r="146" spans="1:10" ht="23.25" customHeight="1">
      <c r="A146" s="70"/>
      <c r="B146" s="16"/>
      <c r="C146" s="16"/>
      <c r="D146" s="16"/>
      <c r="E146" s="16"/>
      <c r="F146" s="44"/>
      <c r="G146" s="44"/>
      <c r="H146" s="23"/>
      <c r="I146" s="16"/>
      <c r="J146" s="531"/>
    </row>
    <row r="147" spans="1:10" ht="23.25" customHeight="1">
      <c r="A147" s="70"/>
      <c r="B147" s="16"/>
      <c r="C147" s="16"/>
      <c r="D147" s="16"/>
      <c r="E147" s="16"/>
      <c r="F147" s="44"/>
      <c r="G147" s="44"/>
      <c r="H147" s="23"/>
      <c r="I147" s="16"/>
      <c r="J147" s="531"/>
    </row>
    <row r="148" spans="1:10" ht="23.25" customHeight="1">
      <c r="A148" s="70"/>
      <c r="B148" s="16"/>
      <c r="C148" s="16"/>
      <c r="D148" s="16"/>
      <c r="E148" s="16"/>
      <c r="F148" s="44"/>
      <c r="G148" s="44"/>
      <c r="H148" s="23"/>
      <c r="I148" s="16"/>
      <c r="J148" s="531"/>
    </row>
    <row r="149" spans="1:10" ht="23.25" customHeight="1">
      <c r="A149" s="70"/>
      <c r="B149" s="16"/>
      <c r="C149" s="16"/>
      <c r="D149" s="16"/>
      <c r="E149" s="16"/>
      <c r="F149" s="44"/>
      <c r="G149" s="44"/>
      <c r="H149" s="23"/>
      <c r="I149" s="16"/>
      <c r="J149" s="531"/>
    </row>
    <row r="150" spans="1:10" ht="23.25" customHeight="1">
      <c r="A150" s="70"/>
      <c r="B150" s="16"/>
      <c r="C150" s="16"/>
      <c r="D150" s="16"/>
      <c r="E150" s="16"/>
      <c r="F150" s="44"/>
      <c r="G150" s="44"/>
      <c r="H150" s="23"/>
      <c r="I150" s="16"/>
      <c r="J150" s="531"/>
    </row>
    <row r="151" spans="1:10" ht="23.25" customHeight="1">
      <c r="A151" s="70"/>
      <c r="B151" s="16"/>
      <c r="C151" s="16"/>
      <c r="D151" s="16"/>
      <c r="E151" s="16"/>
      <c r="F151" s="44"/>
      <c r="G151" s="44"/>
      <c r="H151" s="23"/>
      <c r="I151" s="16"/>
      <c r="J151" s="531"/>
    </row>
    <row r="152" spans="1:10" ht="23.25" customHeight="1">
      <c r="A152" s="70"/>
      <c r="B152" s="16"/>
      <c r="C152" s="16"/>
      <c r="D152" s="16"/>
      <c r="E152" s="16"/>
      <c r="F152" s="44"/>
      <c r="G152" s="44"/>
      <c r="H152" s="23"/>
      <c r="I152" s="16"/>
      <c r="J152" s="531"/>
    </row>
    <row r="153" spans="1:10" ht="23.25" customHeight="1">
      <c r="A153" s="70"/>
      <c r="B153" s="16"/>
      <c r="C153" s="16"/>
      <c r="D153" s="16"/>
      <c r="E153" s="16"/>
      <c r="F153" s="44"/>
      <c r="G153" s="44"/>
      <c r="H153" s="23"/>
      <c r="I153" s="16"/>
      <c r="J153" s="531"/>
    </row>
    <row r="154" spans="1:10" ht="23.25" customHeight="1">
      <c r="A154" s="70"/>
      <c r="B154" s="16"/>
      <c r="C154" s="16"/>
      <c r="D154" s="16"/>
      <c r="E154" s="16"/>
      <c r="F154" s="44"/>
      <c r="G154" s="44"/>
      <c r="H154" s="23"/>
      <c r="I154" s="16"/>
      <c r="J154" s="531"/>
    </row>
    <row r="155" spans="1:10" ht="23.25" customHeight="1">
      <c r="A155" s="70"/>
      <c r="B155" s="16"/>
      <c r="C155" s="16"/>
      <c r="D155" s="16"/>
      <c r="E155" s="16"/>
      <c r="F155" s="44"/>
      <c r="G155" s="44"/>
      <c r="H155" s="23"/>
      <c r="I155" s="16"/>
      <c r="J155" s="531"/>
    </row>
    <row r="156" spans="1:10" ht="23.25" customHeight="1">
      <c r="A156" s="70"/>
      <c r="B156" s="16"/>
      <c r="C156" s="16"/>
      <c r="D156" s="16"/>
      <c r="E156" s="16"/>
      <c r="F156" s="44"/>
      <c r="G156" s="44"/>
      <c r="H156" s="23"/>
      <c r="I156" s="16"/>
      <c r="J156" s="531"/>
    </row>
    <row r="157" spans="1:10" ht="23.25" customHeight="1">
      <c r="A157" s="70"/>
      <c r="B157" s="16"/>
      <c r="C157" s="16"/>
      <c r="D157" s="16"/>
      <c r="E157" s="16"/>
      <c r="F157" s="44"/>
      <c r="G157" s="44"/>
      <c r="H157" s="23"/>
      <c r="I157" s="16"/>
      <c r="J157" s="531"/>
    </row>
    <row r="158" spans="1:10" ht="23.25" customHeight="1">
      <c r="A158" s="70"/>
      <c r="B158" s="16"/>
      <c r="C158" s="16"/>
      <c r="D158" s="16"/>
      <c r="E158" s="16"/>
      <c r="F158" s="44"/>
      <c r="G158" s="44"/>
      <c r="H158" s="23"/>
      <c r="I158" s="16"/>
      <c r="J158" s="531"/>
    </row>
    <row r="159" spans="1:10" ht="23.25" customHeight="1">
      <c r="A159" s="70"/>
      <c r="B159" s="16"/>
      <c r="C159" s="16"/>
      <c r="D159" s="16"/>
      <c r="E159" s="16"/>
      <c r="F159" s="44"/>
      <c r="G159" s="44"/>
      <c r="H159" s="23"/>
      <c r="I159" s="16"/>
      <c r="J159" s="531"/>
    </row>
    <row r="160" spans="1:10" ht="23.25" customHeight="1">
      <c r="A160" s="70"/>
      <c r="B160" s="16"/>
      <c r="C160" s="16"/>
      <c r="D160" s="16"/>
      <c r="E160" s="16"/>
      <c r="F160" s="44"/>
      <c r="G160" s="44"/>
      <c r="H160" s="23"/>
      <c r="I160" s="16"/>
      <c r="J160" s="531"/>
    </row>
    <row r="161" spans="1:10" ht="23.25" customHeight="1">
      <c r="A161" s="70"/>
      <c r="B161" s="16"/>
      <c r="C161" s="16"/>
      <c r="D161" s="16"/>
      <c r="E161" s="16"/>
      <c r="F161" s="44"/>
      <c r="G161" s="44"/>
      <c r="H161" s="23"/>
      <c r="I161" s="16"/>
      <c r="J161" s="531"/>
    </row>
    <row r="162" spans="1:10" ht="23.25" customHeight="1">
      <c r="A162" s="70"/>
      <c r="B162" s="16"/>
      <c r="C162" s="16"/>
      <c r="D162" s="16"/>
      <c r="E162" s="16"/>
      <c r="F162" s="44"/>
      <c r="G162" s="44"/>
      <c r="H162" s="23"/>
      <c r="I162" s="16"/>
      <c r="J162" s="531"/>
    </row>
    <row r="163" spans="1:10" ht="23.25" customHeight="1">
      <c r="A163" s="70"/>
      <c r="B163" s="16"/>
      <c r="C163" s="16"/>
      <c r="D163" s="16"/>
      <c r="E163" s="16"/>
      <c r="F163" s="44"/>
      <c r="G163" s="44"/>
      <c r="H163" s="23"/>
      <c r="I163" s="16"/>
      <c r="J163" s="531"/>
    </row>
    <row r="164" spans="1:10" ht="23.25" customHeight="1">
      <c r="A164" s="70"/>
      <c r="B164" s="16"/>
      <c r="C164" s="16"/>
      <c r="D164" s="16"/>
      <c r="E164" s="16"/>
      <c r="F164" s="44"/>
      <c r="G164" s="44"/>
      <c r="H164" s="49"/>
      <c r="I164" s="16"/>
      <c r="J164" s="60"/>
    </row>
    <row r="165" spans="1:10" ht="23.25" customHeight="1">
      <c r="A165" s="70"/>
      <c r="B165" s="16"/>
      <c r="C165" s="16"/>
      <c r="D165" s="16"/>
      <c r="E165" s="16"/>
      <c r="F165" s="44"/>
      <c r="G165" s="44"/>
      <c r="H165" s="49"/>
      <c r="I165" s="16"/>
      <c r="J165" s="60"/>
    </row>
    <row r="166" spans="1:10" ht="23.25" customHeight="1">
      <c r="A166" s="70"/>
      <c r="B166" s="16"/>
      <c r="C166" s="16"/>
      <c r="D166" s="16"/>
      <c r="E166" s="16"/>
      <c r="F166" s="44"/>
      <c r="G166" s="44"/>
      <c r="H166" s="49"/>
      <c r="I166" s="16"/>
      <c r="J166" s="60"/>
    </row>
    <row r="167" spans="1:10" ht="23.25" customHeight="1">
      <c r="A167" s="70"/>
      <c r="B167" s="16"/>
      <c r="C167" s="16"/>
      <c r="D167" s="16"/>
      <c r="E167" s="16"/>
      <c r="F167" s="44"/>
      <c r="G167" s="44"/>
      <c r="H167" s="49"/>
      <c r="I167" s="16"/>
      <c r="J167" s="60"/>
    </row>
    <row r="168" spans="1:10" ht="23.25" customHeight="1">
      <c r="A168" s="70"/>
      <c r="B168" s="16"/>
      <c r="C168" s="16"/>
      <c r="D168" s="16"/>
      <c r="E168" s="16"/>
      <c r="F168" s="44"/>
      <c r="G168" s="44"/>
      <c r="H168" s="49"/>
      <c r="I168" s="16"/>
      <c r="J168" s="531"/>
    </row>
    <row r="169" spans="1:10" ht="23.25" customHeight="1">
      <c r="A169" s="70"/>
      <c r="B169" s="16"/>
      <c r="C169" s="16"/>
      <c r="D169" s="16"/>
      <c r="E169" s="16"/>
      <c r="F169" s="44"/>
      <c r="G169" s="44"/>
      <c r="H169" s="49"/>
      <c r="I169" s="16"/>
      <c r="J169" s="531"/>
    </row>
    <row r="170" spans="1:10" ht="23.25" customHeight="1">
      <c r="A170" s="70"/>
      <c r="B170" s="16"/>
      <c r="C170" s="16"/>
      <c r="D170" s="16"/>
      <c r="E170" s="16"/>
      <c r="F170" s="44"/>
      <c r="G170" s="44"/>
      <c r="H170" s="49"/>
      <c r="I170" s="16"/>
      <c r="J170" s="531"/>
    </row>
    <row r="171" spans="1:10" ht="23.25" customHeight="1">
      <c r="A171" s="70"/>
      <c r="B171" s="16"/>
      <c r="C171" s="16"/>
      <c r="D171" s="16"/>
      <c r="E171" s="16"/>
      <c r="F171" s="44"/>
      <c r="G171" s="44"/>
      <c r="H171" s="49"/>
      <c r="I171" s="16"/>
      <c r="J171" s="531"/>
    </row>
    <row r="172" spans="1:10" ht="23.25" customHeight="1">
      <c r="A172" s="70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16"/>
      <c r="C173" s="16"/>
      <c r="D173" s="16"/>
      <c r="E173" s="16"/>
      <c r="F173" s="44"/>
      <c r="G173" s="44"/>
      <c r="H173" s="49"/>
      <c r="I173" s="16"/>
      <c r="J173" s="60"/>
    </row>
    <row r="174" spans="1:10" ht="23.25" customHeight="1">
      <c r="A174" s="70"/>
      <c r="B174" s="16"/>
      <c r="C174" s="16"/>
      <c r="D174" s="16"/>
      <c r="E174" s="16"/>
      <c r="F174" s="44"/>
      <c r="G174" s="44"/>
      <c r="H174" s="49"/>
      <c r="I174" s="16"/>
      <c r="J174" s="59"/>
    </row>
    <row r="175" spans="1:10" ht="23.25" customHeight="1">
      <c r="A175" s="70"/>
      <c r="B175" s="16"/>
      <c r="C175" s="16"/>
      <c r="D175" s="16"/>
      <c r="E175" s="16"/>
      <c r="F175" s="44"/>
      <c r="G175" s="44"/>
      <c r="H175" s="49"/>
      <c r="I175" s="16"/>
      <c r="J175" s="60"/>
    </row>
    <row r="176" spans="1:10" ht="15.75">
      <c r="A176" s="70"/>
      <c r="B176" s="16"/>
      <c r="C176" s="16"/>
      <c r="D176" s="16"/>
      <c r="E176" s="16"/>
      <c r="F176" s="44"/>
      <c r="G176" s="44"/>
      <c r="H176" s="49"/>
      <c r="I176" s="16"/>
      <c r="J176" s="60"/>
    </row>
    <row r="177" spans="1:10" ht="15.75">
      <c r="A177" s="70"/>
      <c r="B177" s="16"/>
      <c r="C177" s="16"/>
      <c r="D177" s="16"/>
      <c r="E177" s="16"/>
      <c r="F177" s="44"/>
      <c r="G177" s="44"/>
      <c r="H177" s="44"/>
      <c r="I177" s="16"/>
      <c r="J177" s="44"/>
    </row>
    <row r="178" spans="1:10" ht="15.75">
      <c r="A178" s="70"/>
      <c r="B178" s="16"/>
      <c r="C178" s="16"/>
      <c r="D178" s="16"/>
      <c r="E178" s="16"/>
      <c r="F178" s="44"/>
      <c r="G178" s="44"/>
      <c r="H178" s="44"/>
      <c r="I178" s="16"/>
      <c r="J178" s="44"/>
    </row>
    <row r="179" spans="1:10" ht="15.75">
      <c r="A179" s="70"/>
      <c r="B179" s="16"/>
      <c r="C179" s="16"/>
      <c r="D179" s="16"/>
      <c r="E179" s="16"/>
      <c r="F179" s="44"/>
      <c r="G179" s="44"/>
      <c r="H179" s="44"/>
      <c r="I179" s="16"/>
      <c r="J179" s="44"/>
    </row>
    <row r="180" spans="1:10" ht="15.75">
      <c r="A180" s="70"/>
      <c r="B180" s="16"/>
      <c r="C180" s="16"/>
      <c r="D180" s="16"/>
      <c r="E180" s="16"/>
      <c r="F180" s="44"/>
      <c r="G180" s="44"/>
      <c r="H180" s="44"/>
      <c r="I180" s="16"/>
      <c r="J180" s="44"/>
    </row>
    <row r="181" spans="1:10" ht="15.75">
      <c r="A181" s="70"/>
      <c r="B181" s="16"/>
      <c r="C181" s="16"/>
      <c r="D181" s="16"/>
      <c r="E181" s="16"/>
      <c r="F181" s="44"/>
      <c r="G181" s="44"/>
      <c r="H181" s="44"/>
      <c r="I181" s="16"/>
      <c r="J181" s="44"/>
    </row>
    <row r="182" spans="1:10" ht="15.75">
      <c r="A182" s="70"/>
      <c r="B182" s="16"/>
      <c r="C182" s="16"/>
      <c r="D182" s="16"/>
      <c r="E182" s="16"/>
      <c r="F182" s="44"/>
      <c r="G182" s="44"/>
      <c r="H182" s="44"/>
      <c r="I182" s="16"/>
      <c r="J182" s="44"/>
    </row>
    <row r="183" spans="1:10" ht="15.75">
      <c r="A183" s="70"/>
      <c r="B183" s="16"/>
      <c r="C183" s="16"/>
      <c r="D183" s="16"/>
      <c r="E183" s="16"/>
      <c r="F183" s="44"/>
      <c r="G183" s="44"/>
      <c r="H183" s="44"/>
      <c r="I183" s="16"/>
      <c r="J183" s="44"/>
    </row>
    <row r="184" spans="1:10" ht="15.75">
      <c r="A184" s="70"/>
      <c r="B184" s="16"/>
      <c r="C184" s="16"/>
      <c r="D184" s="16"/>
      <c r="E184" s="16"/>
      <c r="F184" s="44"/>
      <c r="G184" s="44"/>
      <c r="H184" s="44"/>
      <c r="I184" s="16"/>
      <c r="J184" s="44"/>
    </row>
    <row r="185" spans="1:10" ht="15.75">
      <c r="A185" s="70"/>
      <c r="B185" s="16"/>
      <c r="C185" s="16"/>
      <c r="D185" s="16"/>
      <c r="E185" s="16"/>
      <c r="F185" s="44"/>
      <c r="G185" s="44"/>
      <c r="H185" s="44"/>
      <c r="I185" s="16"/>
      <c r="J185" s="44"/>
    </row>
    <row r="186" spans="1:10" ht="15.75">
      <c r="A186" s="70"/>
      <c r="B186" s="16"/>
      <c r="C186" s="16"/>
      <c r="D186" s="16"/>
      <c r="E186" s="16"/>
      <c r="F186" s="44"/>
      <c r="G186" s="44"/>
      <c r="H186" s="44"/>
      <c r="I186" s="16"/>
      <c r="J186" s="44"/>
    </row>
    <row r="187" spans="1:10">
      <c r="A187" s="40"/>
      <c r="B187" s="16"/>
      <c r="C187" s="16"/>
      <c r="D187" s="16"/>
      <c r="E187" s="16"/>
      <c r="F187" s="44"/>
      <c r="G187" s="44"/>
      <c r="H187" s="44"/>
      <c r="I187" s="16"/>
      <c r="J187" s="44"/>
    </row>
    <row r="188" spans="1:10">
      <c r="A188" s="40"/>
      <c r="B188" s="16"/>
      <c r="C188" s="16"/>
      <c r="D188" s="16"/>
      <c r="E188" s="16"/>
      <c r="F188" s="44"/>
      <c r="G188" s="44"/>
      <c r="H188" s="44"/>
      <c r="I188" s="16"/>
      <c r="J188" s="44"/>
    </row>
    <row r="189" spans="1:10">
      <c r="A189" s="40"/>
      <c r="B189" s="16"/>
      <c r="C189" s="16"/>
      <c r="D189" s="16"/>
      <c r="E189" s="16"/>
      <c r="F189" s="44"/>
      <c r="G189" s="44"/>
      <c r="H189" s="44"/>
      <c r="I189" s="16"/>
      <c r="J189" s="44"/>
    </row>
    <row r="190" spans="1:10">
      <c r="A190" s="40"/>
      <c r="B190" s="16"/>
      <c r="C190" s="16"/>
      <c r="D190" s="16"/>
      <c r="E190" s="16"/>
      <c r="F190" s="44"/>
      <c r="G190" s="44"/>
      <c r="H190" s="44"/>
      <c r="I190" s="16"/>
      <c r="J190" s="44"/>
    </row>
    <row r="191" spans="1:10">
      <c r="A191" s="40"/>
      <c r="B191" s="16"/>
      <c r="C191" s="16"/>
      <c r="D191" s="16"/>
      <c r="E191" s="16"/>
      <c r="F191" s="44"/>
      <c r="G191" s="44"/>
      <c r="H191" s="44"/>
      <c r="I191" s="16"/>
      <c r="J191" s="44"/>
    </row>
    <row r="192" spans="1:10">
      <c r="A192" s="40"/>
      <c r="B192" s="16"/>
      <c r="C192" s="16"/>
      <c r="D192" s="16"/>
      <c r="E192" s="16"/>
      <c r="F192" s="44"/>
      <c r="G192" s="44"/>
      <c r="H192" s="44"/>
      <c r="I192" s="16"/>
      <c r="J192" s="44"/>
    </row>
    <row r="193" spans="1:10">
      <c r="A193" s="40"/>
      <c r="B193" s="16"/>
      <c r="C193" s="16"/>
      <c r="D193" s="16"/>
      <c r="E193" s="16"/>
      <c r="F193" s="44"/>
      <c r="G193" s="44"/>
      <c r="H193" s="44"/>
      <c r="I193" s="16"/>
      <c r="J193" s="44"/>
    </row>
    <row r="194" spans="1:10">
      <c r="A194" s="40"/>
      <c r="B194" s="16"/>
      <c r="C194" s="16"/>
      <c r="D194" s="16"/>
      <c r="E194" s="16"/>
      <c r="F194" s="44"/>
      <c r="G194" s="44"/>
      <c r="H194" s="44"/>
      <c r="I194" s="16"/>
      <c r="J194" s="44"/>
    </row>
    <row r="195" spans="1:10">
      <c r="A195" s="40"/>
      <c r="B195" s="16"/>
      <c r="C195" s="16"/>
      <c r="D195" s="16"/>
      <c r="E195" s="16"/>
      <c r="F195" s="44"/>
      <c r="G195" s="44"/>
      <c r="H195" s="44"/>
      <c r="I195" s="16"/>
      <c r="J195" s="44"/>
    </row>
    <row r="196" spans="1:10">
      <c r="A196" s="40"/>
      <c r="B196" s="16"/>
      <c r="C196" s="16"/>
      <c r="D196" s="16"/>
      <c r="E196" s="16"/>
      <c r="F196" s="44"/>
      <c r="G196" s="44"/>
      <c r="H196" s="44"/>
      <c r="I196" s="16"/>
      <c r="J196" s="44"/>
    </row>
    <row r="197" spans="1:10">
      <c r="A197" s="40"/>
      <c r="B197" s="16"/>
      <c r="C197" s="16"/>
      <c r="D197" s="16"/>
      <c r="E197" s="16"/>
      <c r="F197" s="44"/>
      <c r="G197" s="44"/>
      <c r="H197" s="44"/>
      <c r="I197" s="16"/>
      <c r="J197" s="44"/>
    </row>
    <row r="198" spans="1:10">
      <c r="A198" s="40"/>
      <c r="B198" s="16"/>
      <c r="C198" s="16"/>
      <c r="D198" s="16"/>
      <c r="E198" s="16"/>
      <c r="F198" s="44"/>
      <c r="G198" s="44"/>
      <c r="H198" s="44"/>
      <c r="I198" s="16"/>
      <c r="J198" s="44"/>
    </row>
    <row r="199" spans="1:10">
      <c r="A199" s="40"/>
      <c r="B199" s="16"/>
      <c r="C199" s="16"/>
      <c r="D199" s="16"/>
      <c r="E199" s="16"/>
      <c r="F199" s="44"/>
      <c r="G199" s="44"/>
      <c r="H199" s="44"/>
      <c r="I199" s="16"/>
      <c r="J199" s="44"/>
    </row>
    <row r="200" spans="1:10">
      <c r="A200" s="40"/>
      <c r="B200" s="16"/>
      <c r="C200" s="16"/>
      <c r="D200" s="16"/>
      <c r="E200" s="16"/>
      <c r="F200" s="44"/>
      <c r="G200" s="44"/>
      <c r="H200" s="44"/>
      <c r="I200" s="16"/>
      <c r="J200" s="44"/>
    </row>
    <row r="201" spans="1:10">
      <c r="A201" s="40"/>
      <c r="B201" s="16"/>
      <c r="C201" s="16"/>
      <c r="D201" s="16"/>
      <c r="E201" s="16"/>
      <c r="F201" s="44"/>
      <c r="G201" s="44"/>
      <c r="H201" s="44"/>
      <c r="I201" s="16"/>
      <c r="J201" s="44"/>
    </row>
    <row r="202" spans="1:10">
      <c r="A202" s="40"/>
      <c r="B202" s="16"/>
      <c r="C202" s="16"/>
      <c r="D202" s="16"/>
      <c r="E202" s="16"/>
      <c r="F202" s="44"/>
      <c r="G202" s="44"/>
      <c r="H202" s="44"/>
      <c r="I202" s="16"/>
      <c r="J202" s="44"/>
    </row>
    <row r="203" spans="1:10">
      <c r="A203" s="40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>
      <c r="A204" s="40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>
      <c r="A205" s="40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>
      <c r="A206" s="40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>
      <c r="A207" s="40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>
      <c r="A208" s="40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>
      <c r="A209" s="40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>
      <c r="A210" s="40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>
      <c r="A211" s="40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40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40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40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40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40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40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40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40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40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40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40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40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40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40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40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40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40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40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40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40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40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40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40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40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40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40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40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40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40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40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40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40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40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40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40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40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40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40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40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40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40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40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40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40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40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40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40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40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40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40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40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40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40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40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40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40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40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40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40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40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40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40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40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40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40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40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40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40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40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40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40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40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40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40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40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40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40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40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40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40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40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40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40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40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40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40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40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40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40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40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40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40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40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40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40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40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40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40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40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40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40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40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40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40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40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40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40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40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40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40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40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40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40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40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40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40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40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40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40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40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40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40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40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40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40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40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40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40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40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40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40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40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40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40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40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40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40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40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40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40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40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40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40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40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40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40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40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40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40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40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40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40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40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40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40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40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40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40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40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40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40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40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40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40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40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40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40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40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40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40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40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40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40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40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40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40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40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40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40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40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40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40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40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40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40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40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40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40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40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40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40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40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40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40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40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40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40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40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40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40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40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40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40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40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40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40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40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40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40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40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40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40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40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40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40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40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40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40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40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40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40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40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40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40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40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40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40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40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40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40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40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40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40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40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40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40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40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40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40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40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40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40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40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40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40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40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40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40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40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40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40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40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40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40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40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40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40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40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40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40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40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40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40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40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40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40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40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40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40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40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40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40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40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40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40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40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40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40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40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40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40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40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40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40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40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40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40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40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40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40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40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40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40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40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40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40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40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40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40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40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40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40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40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40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40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40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40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40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40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40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40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40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40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40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40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40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40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40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40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40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40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40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40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40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40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40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40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40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40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40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40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40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40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40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40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40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40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40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40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40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40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40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40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40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40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40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40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40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40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40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40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40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40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40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40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40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40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40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40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40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40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40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40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40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40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40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40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40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40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40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40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40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40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40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40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40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40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40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40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40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40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40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40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40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40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40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40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40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40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40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40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40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40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40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40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40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40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40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40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40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40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40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40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40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40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40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40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40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40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40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40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40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40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40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40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40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40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40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40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40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40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40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40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40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40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40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40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40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40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40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40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40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40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40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40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40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40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40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40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40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40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40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40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40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40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40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40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40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40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40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40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40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40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40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40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40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40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40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40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40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40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40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40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40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40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40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40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40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40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40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40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40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40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40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40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40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40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40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40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40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40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40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40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40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40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40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40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40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40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40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40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40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40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40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40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40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40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40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40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40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40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40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40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40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40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40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40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40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40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40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40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40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40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40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40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40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40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40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40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40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40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40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40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40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40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40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40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40"/>
      <c r="B739" s="16"/>
      <c r="C739" s="16"/>
      <c r="D739" s="16"/>
      <c r="E739" s="16"/>
      <c r="F739" s="44"/>
      <c r="G739" s="44"/>
      <c r="H739" s="44"/>
      <c r="I739" s="16"/>
      <c r="J739" s="44"/>
    </row>
  </sheetData>
  <mergeCells count="20">
    <mergeCell ref="J28:J29"/>
    <mergeCell ref="J17:J18"/>
    <mergeCell ref="J20:J21"/>
    <mergeCell ref="J22:J23"/>
    <mergeCell ref="J25:J27"/>
    <mergeCell ref="A1:J1"/>
    <mergeCell ref="A2:E2"/>
    <mergeCell ref="F2:J2"/>
    <mergeCell ref="A3:E3"/>
    <mergeCell ref="F3:J3"/>
    <mergeCell ref="J146:J147"/>
    <mergeCell ref="J30:J31"/>
    <mergeCell ref="J168:J169"/>
    <mergeCell ref="J170:J171"/>
    <mergeCell ref="J148:J150"/>
    <mergeCell ref="J151:J152"/>
    <mergeCell ref="J153:J155"/>
    <mergeCell ref="J156:J157"/>
    <mergeCell ref="J158:J160"/>
    <mergeCell ref="J161:J16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300-000000000000}">
          <x14:formula1>
            <xm:f>'Varient Value'!$A$2:$A$568</xm:f>
          </x14:formula1>
          <xm:sqref>B5:B9913</xm:sqref>
        </x14:dataValidation>
        <x14:dataValidation type="list" allowBlank="1" showInputMessage="1" showErrorMessage="1" xr:uid="{00000000-0002-0000-1300-000001000000}">
          <x14:formula1>
            <xm:f>'Varient Value'!$F$2:$F$612</xm:f>
          </x14:formula1>
          <xm:sqref>G5:G9913</xm:sqref>
        </x14:dataValidation>
        <x14:dataValidation type="list" allowBlank="1" showInputMessage="1" showErrorMessage="1" xr:uid="{00000000-0002-0000-1300-000002000000}">
          <x14:formula1>
            <xm:f>'Varient Value'!$E$2:$E$4</xm:f>
          </x14:formula1>
          <xm:sqref>F5:F913</xm:sqref>
        </x14:dataValidation>
        <x14:dataValidation type="list" allowBlank="1" showInputMessage="1" showErrorMessage="1" xr:uid="{00000000-0002-0000-1300-000003000000}">
          <x14:formula1>
            <xm:f>'Varient Value'!$C$2:$C$244</xm:f>
          </x14:formula1>
          <xm:sqref>D5:D9913</xm:sqref>
        </x14:dataValidation>
        <x14:dataValidation type="list" allowBlank="1" showInputMessage="1" showErrorMessage="1" xr:uid="{00000000-0002-0000-1300-000004000000}">
          <x14:formula1>
            <xm:f>'Varient Value'!$B$2:$B$67</xm:f>
          </x14:formula1>
          <xm:sqref>C5:C9913</xm:sqref>
        </x14:dataValidation>
        <x14:dataValidation type="list" allowBlank="1" showInputMessage="1" showErrorMessage="1" xr:uid="{00000000-0002-0000-1300-000005000000}">
          <x14:formula1>
            <xm:f>'Varient Value'!$D:$D</xm:f>
          </x14:formula1>
          <xm:sqref>E5:E9913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J766"/>
  <sheetViews>
    <sheetView workbookViewId="0">
      <pane ySplit="4" topLeftCell="A5" activePane="bottomLeft" state="frozen"/>
      <selection activeCell="A10" sqref="A10"/>
      <selection pane="bottomLeft" activeCell="A10" sqref="A10"/>
    </sheetView>
  </sheetViews>
  <sheetFormatPr defaultRowHeight="15"/>
  <cols>
    <col min="1" max="1" width="79.5703125" style="85" customWidth="1"/>
    <col min="2" max="2" width="17.42578125" style="35" bestFit="1" customWidth="1"/>
    <col min="3" max="3" width="12" style="35" bestFit="1" customWidth="1"/>
    <col min="4" max="4" width="4.570312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10094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0.25" customHeight="1">
      <c r="A5" s="67" t="s">
        <v>10038</v>
      </c>
      <c r="B5" s="16" t="s">
        <v>235</v>
      </c>
      <c r="C5" s="16" t="s">
        <v>163</v>
      </c>
      <c r="D5" s="16"/>
      <c r="E5" s="16"/>
      <c r="F5" s="44"/>
      <c r="G5" s="44"/>
      <c r="H5" s="50">
        <v>110</v>
      </c>
      <c r="I5" s="44"/>
      <c r="J5" s="107" t="s">
        <v>9319</v>
      </c>
    </row>
    <row r="6" spans="1:10" ht="20.25" customHeight="1">
      <c r="A6" s="67" t="s">
        <v>9951</v>
      </c>
      <c r="B6" s="16" t="s">
        <v>235</v>
      </c>
      <c r="C6" s="16" t="s">
        <v>163</v>
      </c>
      <c r="D6" s="16"/>
      <c r="E6" s="16"/>
      <c r="F6" s="44"/>
      <c r="G6" s="44"/>
      <c r="H6" s="18">
        <v>30</v>
      </c>
      <c r="I6" s="44"/>
      <c r="J6" s="107" t="s">
        <v>9320</v>
      </c>
    </row>
    <row r="7" spans="1:10" ht="20.25" customHeight="1">
      <c r="A7" s="67" t="s">
        <v>9952</v>
      </c>
      <c r="B7" s="16" t="s">
        <v>235</v>
      </c>
      <c r="C7" s="16" t="s">
        <v>163</v>
      </c>
      <c r="D7" s="16"/>
      <c r="E7" s="16"/>
      <c r="F7" s="44"/>
      <c r="G7" s="44"/>
      <c r="H7" s="18">
        <v>40</v>
      </c>
      <c r="I7" s="44"/>
      <c r="J7" s="107" t="s">
        <v>9321</v>
      </c>
    </row>
    <row r="8" spans="1:10" ht="20.25" customHeight="1">
      <c r="A8" s="67" t="s">
        <v>9953</v>
      </c>
      <c r="B8" s="16" t="s">
        <v>235</v>
      </c>
      <c r="C8" s="16" t="s">
        <v>163</v>
      </c>
      <c r="D8" s="16"/>
      <c r="E8" s="16"/>
      <c r="F8" s="44"/>
      <c r="G8" s="44"/>
      <c r="H8" s="18">
        <v>15</v>
      </c>
      <c r="I8" s="44"/>
      <c r="J8" s="107" t="s">
        <v>9761</v>
      </c>
    </row>
    <row r="9" spans="1:10" ht="15.75">
      <c r="A9" s="67" t="s">
        <v>10122</v>
      </c>
      <c r="B9" s="16" t="s">
        <v>235</v>
      </c>
      <c r="C9" s="16" t="s">
        <v>163</v>
      </c>
      <c r="D9" s="16"/>
      <c r="E9" s="16"/>
      <c r="F9" s="44"/>
      <c r="G9" s="44"/>
      <c r="H9" s="18">
        <v>225</v>
      </c>
      <c r="I9" s="44"/>
      <c r="J9" s="107" t="s">
        <v>10123</v>
      </c>
    </row>
    <row r="10" spans="1:10" ht="20.25" customHeight="1">
      <c r="A10" s="172" t="s">
        <v>9670</v>
      </c>
      <c r="B10" s="16" t="s">
        <v>235</v>
      </c>
      <c r="C10" s="16" t="s">
        <v>163</v>
      </c>
      <c r="D10" s="16"/>
      <c r="E10" s="16"/>
      <c r="F10" s="44"/>
      <c r="G10" s="44"/>
      <c r="H10" s="50">
        <v>142</v>
      </c>
      <c r="I10" s="16"/>
      <c r="J10" s="107" t="s">
        <v>9762</v>
      </c>
    </row>
    <row r="11" spans="1:10" ht="20.25" customHeight="1">
      <c r="A11" s="67" t="s">
        <v>9378</v>
      </c>
      <c r="B11" s="16" t="s">
        <v>235</v>
      </c>
      <c r="C11" s="16" t="s">
        <v>163</v>
      </c>
      <c r="D11" s="16"/>
      <c r="E11" s="16"/>
      <c r="F11" s="44"/>
      <c r="G11" s="44"/>
      <c r="H11" s="50">
        <v>297</v>
      </c>
      <c r="I11" s="16"/>
      <c r="J11" s="107" t="s">
        <v>9763</v>
      </c>
    </row>
    <row r="12" spans="1:10" ht="20.25" customHeight="1">
      <c r="A12" s="67" t="s">
        <v>10037</v>
      </c>
      <c r="B12" s="16" t="s">
        <v>235</v>
      </c>
      <c r="C12" s="16" t="s">
        <v>163</v>
      </c>
      <c r="D12" s="16"/>
      <c r="E12" s="16"/>
      <c r="F12" s="44"/>
      <c r="G12" s="44"/>
      <c r="H12" s="161">
        <v>16</v>
      </c>
      <c r="I12" s="16"/>
      <c r="J12" s="176" t="s">
        <v>9542</v>
      </c>
    </row>
    <row r="13" spans="1:10" ht="20.25" customHeight="1">
      <c r="A13" s="67" t="s">
        <v>9954</v>
      </c>
      <c r="B13" s="16" t="s">
        <v>235</v>
      </c>
      <c r="C13" s="16" t="s">
        <v>163</v>
      </c>
      <c r="D13" s="16"/>
      <c r="E13" s="16"/>
      <c r="F13" s="44"/>
      <c r="G13" s="44"/>
      <c r="H13" s="175">
        <v>82</v>
      </c>
      <c r="I13" s="16"/>
      <c r="J13" s="176" t="s">
        <v>9607</v>
      </c>
    </row>
    <row r="14" spans="1:10" ht="20.25" customHeight="1">
      <c r="A14" s="172" t="s">
        <v>9093</v>
      </c>
      <c r="B14" s="16" t="s">
        <v>235</v>
      </c>
      <c r="C14" s="16" t="s">
        <v>163</v>
      </c>
      <c r="D14" s="16"/>
      <c r="E14" s="16"/>
      <c r="F14" s="44"/>
      <c r="G14" s="44"/>
      <c r="H14" s="160">
        <v>17</v>
      </c>
      <c r="I14" s="16"/>
      <c r="J14" s="21" t="s">
        <v>9608</v>
      </c>
    </row>
    <row r="15" spans="1:10" ht="20.25" customHeight="1">
      <c r="A15" s="67" t="s">
        <v>9704</v>
      </c>
      <c r="B15" s="16" t="s">
        <v>235</v>
      </c>
      <c r="C15" s="16" t="s">
        <v>163</v>
      </c>
      <c r="D15" s="16"/>
      <c r="E15" s="16"/>
      <c r="F15" s="44"/>
      <c r="G15" s="44"/>
      <c r="H15" s="54">
        <v>50</v>
      </c>
      <c r="I15" s="16"/>
      <c r="J15" s="21" t="s">
        <v>9764</v>
      </c>
    </row>
    <row r="16" spans="1:10" ht="20.25" customHeight="1">
      <c r="A16" s="67" t="s">
        <v>10039</v>
      </c>
      <c r="B16" s="16" t="s">
        <v>235</v>
      </c>
      <c r="C16" s="16" t="s">
        <v>163</v>
      </c>
      <c r="D16" s="16"/>
      <c r="E16" s="16"/>
      <c r="F16" s="44"/>
      <c r="G16" s="44"/>
      <c r="H16" s="78">
        <v>34</v>
      </c>
      <c r="I16" s="16"/>
      <c r="J16" s="21" t="s">
        <v>9765</v>
      </c>
    </row>
    <row r="17" spans="1:10" ht="20.25" customHeight="1">
      <c r="A17" s="67" t="s">
        <v>10040</v>
      </c>
      <c r="B17" s="16" t="s">
        <v>235</v>
      </c>
      <c r="C17" s="16" t="s">
        <v>163</v>
      </c>
      <c r="D17" s="16"/>
      <c r="E17" s="16"/>
      <c r="F17" s="44"/>
      <c r="G17" s="44"/>
      <c r="H17" s="78">
        <v>22</v>
      </c>
      <c r="I17" s="16"/>
      <c r="J17" s="21" t="s">
        <v>9766</v>
      </c>
    </row>
    <row r="18" spans="1:10" ht="20.25" customHeight="1">
      <c r="A18" s="67" t="s">
        <v>10041</v>
      </c>
      <c r="B18" s="16" t="s">
        <v>235</v>
      </c>
      <c r="C18" s="16" t="s">
        <v>163</v>
      </c>
      <c r="D18" s="16"/>
      <c r="E18" s="16"/>
      <c r="F18" s="44"/>
      <c r="G18" s="44"/>
      <c r="H18" s="78">
        <v>26</v>
      </c>
      <c r="I18" s="16"/>
      <c r="J18" s="21" t="s">
        <v>9767</v>
      </c>
    </row>
    <row r="19" spans="1:10" ht="20.25" customHeight="1">
      <c r="A19" s="67" t="s">
        <v>9955</v>
      </c>
      <c r="B19" s="16" t="s">
        <v>235</v>
      </c>
      <c r="C19" s="16" t="s">
        <v>163</v>
      </c>
      <c r="D19" s="16"/>
      <c r="E19" s="16"/>
      <c r="F19" s="44"/>
      <c r="G19" s="44"/>
      <c r="H19" s="50">
        <v>15</v>
      </c>
      <c r="I19" s="16"/>
      <c r="J19" s="21" t="s">
        <v>9768</v>
      </c>
    </row>
    <row r="20" spans="1:10" ht="20.25" customHeight="1">
      <c r="A20" s="67" t="s">
        <v>9956</v>
      </c>
      <c r="B20" s="16" t="s">
        <v>235</v>
      </c>
      <c r="C20" s="16" t="s">
        <v>163</v>
      </c>
      <c r="D20" s="16"/>
      <c r="E20" s="16"/>
      <c r="F20" s="44"/>
      <c r="G20" s="44"/>
      <c r="H20" s="54">
        <v>70</v>
      </c>
      <c r="I20" s="16"/>
      <c r="J20" s="21" t="s">
        <v>9769</v>
      </c>
    </row>
    <row r="21" spans="1:10" ht="20.25" customHeight="1">
      <c r="A21" s="67" t="s">
        <v>9957</v>
      </c>
      <c r="B21" s="16" t="s">
        <v>235</v>
      </c>
      <c r="C21" s="16" t="s">
        <v>163</v>
      </c>
      <c r="D21" s="16"/>
      <c r="E21" s="16"/>
      <c r="F21" s="44"/>
      <c r="G21" s="44"/>
      <c r="H21" s="54">
        <v>47</v>
      </c>
      <c r="I21" s="16"/>
      <c r="J21" s="21" t="s">
        <v>9770</v>
      </c>
    </row>
    <row r="22" spans="1:10" ht="20.25" customHeight="1">
      <c r="A22" s="67" t="s">
        <v>9958</v>
      </c>
      <c r="B22" s="16" t="s">
        <v>235</v>
      </c>
      <c r="C22" s="16" t="s">
        <v>163</v>
      </c>
      <c r="D22" s="16"/>
      <c r="E22" s="16"/>
      <c r="F22" s="44"/>
      <c r="G22" s="44"/>
      <c r="H22" s="54">
        <v>64</v>
      </c>
      <c r="I22" s="16"/>
      <c r="J22" s="21" t="s">
        <v>9771</v>
      </c>
    </row>
    <row r="23" spans="1:10" ht="20.25" customHeight="1">
      <c r="A23" s="67" t="s">
        <v>9959</v>
      </c>
      <c r="B23" s="16" t="s">
        <v>235</v>
      </c>
      <c r="C23" s="16" t="s">
        <v>163</v>
      </c>
      <c r="D23" s="16"/>
      <c r="E23" s="16"/>
      <c r="F23" s="44"/>
      <c r="G23" s="44"/>
      <c r="H23" s="54">
        <v>42</v>
      </c>
      <c r="I23" s="16"/>
      <c r="J23" s="21" t="s">
        <v>9772</v>
      </c>
    </row>
    <row r="24" spans="1:10" ht="20.25" customHeight="1">
      <c r="A24" s="172" t="s">
        <v>9960</v>
      </c>
      <c r="B24" s="16" t="s">
        <v>235</v>
      </c>
      <c r="C24" s="16" t="s">
        <v>163</v>
      </c>
      <c r="D24" s="16"/>
      <c r="E24" s="16"/>
      <c r="F24" s="44"/>
      <c r="G24" s="44"/>
      <c r="H24" s="54">
        <v>5</v>
      </c>
      <c r="I24" s="16"/>
      <c r="J24" s="21" t="s">
        <v>9773</v>
      </c>
    </row>
    <row r="25" spans="1:10" ht="20.25" customHeight="1">
      <c r="A25" s="67" t="s">
        <v>9961</v>
      </c>
      <c r="B25" s="16" t="s">
        <v>235</v>
      </c>
      <c r="C25" s="16" t="s">
        <v>163</v>
      </c>
      <c r="D25" s="16"/>
      <c r="E25" s="16"/>
      <c r="F25" s="44"/>
      <c r="G25" s="44"/>
      <c r="H25" s="54">
        <v>15</v>
      </c>
      <c r="I25" s="16"/>
      <c r="J25" s="21" t="s">
        <v>9774</v>
      </c>
    </row>
    <row r="26" spans="1:10" ht="20.25" customHeight="1">
      <c r="A26" s="67" t="s">
        <v>9962</v>
      </c>
      <c r="B26" s="16" t="s">
        <v>235</v>
      </c>
      <c r="C26" s="16" t="s">
        <v>163</v>
      </c>
      <c r="D26" s="16"/>
      <c r="E26" s="16"/>
      <c r="F26" s="44"/>
      <c r="G26" s="44"/>
      <c r="H26" s="54">
        <v>70</v>
      </c>
      <c r="I26" s="16"/>
      <c r="J26" s="21" t="s">
        <v>9775</v>
      </c>
    </row>
    <row r="27" spans="1:10" ht="20.25" customHeight="1">
      <c r="A27" s="67" t="s">
        <v>9961</v>
      </c>
      <c r="B27" s="16" t="s">
        <v>235</v>
      </c>
      <c r="C27" s="16" t="s">
        <v>163</v>
      </c>
      <c r="D27" s="16"/>
      <c r="E27" s="16"/>
      <c r="F27" s="44"/>
      <c r="G27" s="44"/>
      <c r="H27" s="54">
        <v>20</v>
      </c>
      <c r="I27" s="16"/>
      <c r="J27" s="21" t="s">
        <v>9776</v>
      </c>
    </row>
    <row r="28" spans="1:10" ht="20.25" customHeight="1">
      <c r="A28" s="67" t="s">
        <v>9963</v>
      </c>
      <c r="B28" s="16" t="s">
        <v>235</v>
      </c>
      <c r="C28" s="16" t="s">
        <v>163</v>
      </c>
      <c r="D28" s="16"/>
      <c r="E28" s="16"/>
      <c r="F28" s="44"/>
      <c r="G28" s="44"/>
      <c r="H28" s="54">
        <v>10</v>
      </c>
      <c r="I28" s="16"/>
      <c r="J28" s="21" t="s">
        <v>9136</v>
      </c>
    </row>
    <row r="29" spans="1:10" ht="20.25" customHeight="1">
      <c r="A29" s="67" t="s">
        <v>9964</v>
      </c>
      <c r="B29" s="16" t="s">
        <v>235</v>
      </c>
      <c r="C29" s="16" t="s">
        <v>163</v>
      </c>
      <c r="D29" s="16"/>
      <c r="E29" s="16"/>
      <c r="F29" s="44"/>
      <c r="G29" s="44"/>
      <c r="H29" s="54">
        <v>10</v>
      </c>
      <c r="I29" s="16"/>
      <c r="J29" s="21" t="s">
        <v>9777</v>
      </c>
    </row>
    <row r="30" spans="1:10" ht="20.25" customHeight="1">
      <c r="A30" s="67" t="s">
        <v>9963</v>
      </c>
      <c r="B30" s="16" t="s">
        <v>235</v>
      </c>
      <c r="C30" s="16" t="s">
        <v>163</v>
      </c>
      <c r="D30" s="16"/>
      <c r="E30" s="16"/>
      <c r="F30" s="44"/>
      <c r="G30" s="44"/>
      <c r="H30" s="54">
        <v>30</v>
      </c>
      <c r="I30" s="16"/>
      <c r="J30" s="21" t="s">
        <v>9576</v>
      </c>
    </row>
    <row r="31" spans="1:10" ht="20.25" customHeight="1">
      <c r="A31" s="67" t="s">
        <v>9965</v>
      </c>
      <c r="B31" s="16" t="s">
        <v>235</v>
      </c>
      <c r="C31" s="16" t="s">
        <v>163</v>
      </c>
      <c r="D31" s="16"/>
      <c r="E31" s="16"/>
      <c r="F31" s="44"/>
      <c r="G31" s="44"/>
      <c r="H31" s="54">
        <v>65</v>
      </c>
      <c r="I31" s="16"/>
      <c r="J31" s="21" t="s">
        <v>9577</v>
      </c>
    </row>
    <row r="32" spans="1:10" ht="20.25" customHeight="1">
      <c r="A32" s="67" t="s">
        <v>9965</v>
      </c>
      <c r="B32" s="16" t="s">
        <v>235</v>
      </c>
      <c r="C32" s="16" t="s">
        <v>163</v>
      </c>
      <c r="D32" s="16"/>
      <c r="E32" s="16"/>
      <c r="F32" s="44"/>
      <c r="G32" s="44"/>
      <c r="H32" s="54">
        <v>70</v>
      </c>
      <c r="I32" s="16"/>
      <c r="J32" s="21" t="s">
        <v>9778</v>
      </c>
    </row>
    <row r="33" spans="1:10" ht="20.25" customHeight="1">
      <c r="A33" s="172" t="s">
        <v>9966</v>
      </c>
      <c r="B33" s="16" t="s">
        <v>235</v>
      </c>
      <c r="C33" s="16" t="s">
        <v>163</v>
      </c>
      <c r="D33" s="16"/>
      <c r="E33" s="16"/>
      <c r="F33" s="44"/>
      <c r="G33" s="44"/>
      <c r="H33" s="54">
        <v>20</v>
      </c>
      <c r="I33" s="16"/>
      <c r="J33" s="21" t="s">
        <v>9620</v>
      </c>
    </row>
    <row r="34" spans="1:10" ht="20.25" customHeight="1">
      <c r="A34" s="172" t="s">
        <v>9966</v>
      </c>
      <c r="B34" s="16" t="s">
        <v>235</v>
      </c>
      <c r="C34" s="16" t="s">
        <v>163</v>
      </c>
      <c r="D34" s="16"/>
      <c r="E34" s="16"/>
      <c r="F34" s="44"/>
      <c r="G34" s="44"/>
      <c r="H34" s="54">
        <v>25</v>
      </c>
      <c r="I34" s="16"/>
      <c r="J34" s="21" t="s">
        <v>9579</v>
      </c>
    </row>
    <row r="35" spans="1:10" ht="20.25" customHeight="1">
      <c r="A35" s="67" t="s">
        <v>9963</v>
      </c>
      <c r="B35" s="16" t="s">
        <v>235</v>
      </c>
      <c r="C35" s="16" t="s">
        <v>163</v>
      </c>
      <c r="D35" s="16"/>
      <c r="E35" s="16"/>
      <c r="F35" s="44"/>
      <c r="G35" s="44"/>
      <c r="H35" s="54">
        <v>51</v>
      </c>
      <c r="I35" s="16"/>
      <c r="J35" s="21" t="s">
        <v>9779</v>
      </c>
    </row>
    <row r="36" spans="1:10" ht="20.25" customHeight="1">
      <c r="A36" s="67" t="s">
        <v>9967</v>
      </c>
      <c r="B36" s="16" t="s">
        <v>235</v>
      </c>
      <c r="C36" s="16" t="s">
        <v>163</v>
      </c>
      <c r="D36" s="16"/>
      <c r="E36" s="16"/>
      <c r="F36" s="44"/>
      <c r="G36" s="44"/>
      <c r="H36" s="54">
        <v>60</v>
      </c>
      <c r="I36" s="16"/>
      <c r="J36" s="21" t="s">
        <v>9711</v>
      </c>
    </row>
    <row r="37" spans="1:10" ht="20.25" customHeight="1">
      <c r="A37" s="67" t="s">
        <v>9956</v>
      </c>
      <c r="B37" s="16" t="s">
        <v>235</v>
      </c>
      <c r="C37" s="16" t="s">
        <v>163</v>
      </c>
      <c r="D37" s="16"/>
      <c r="E37" s="16"/>
      <c r="F37" s="44"/>
      <c r="G37" s="44"/>
      <c r="H37" s="54">
        <v>80</v>
      </c>
      <c r="I37" s="16"/>
      <c r="J37" s="21" t="s">
        <v>9712</v>
      </c>
    </row>
    <row r="38" spans="1:10" ht="20.25" customHeight="1">
      <c r="A38" s="67" t="s">
        <v>9968</v>
      </c>
      <c r="B38" s="16" t="s">
        <v>235</v>
      </c>
      <c r="C38" s="16" t="s">
        <v>163</v>
      </c>
      <c r="D38" s="16"/>
      <c r="E38" s="16"/>
      <c r="F38" s="44"/>
      <c r="G38" s="44"/>
      <c r="H38" s="146">
        <v>147</v>
      </c>
      <c r="I38" s="16"/>
      <c r="J38" s="21" t="s">
        <v>9780</v>
      </c>
    </row>
    <row r="39" spans="1:10" ht="20.25" customHeight="1">
      <c r="A39" s="67" t="s">
        <v>9969</v>
      </c>
      <c r="B39" s="16" t="s">
        <v>235</v>
      </c>
      <c r="C39" s="16" t="s">
        <v>163</v>
      </c>
      <c r="D39" s="16"/>
      <c r="E39" s="16"/>
      <c r="F39" s="44"/>
      <c r="G39" s="44"/>
      <c r="H39" s="146">
        <v>20</v>
      </c>
      <c r="I39" s="16"/>
      <c r="J39" s="21" t="s">
        <v>9781</v>
      </c>
    </row>
    <row r="40" spans="1:10" ht="20.25" customHeight="1">
      <c r="A40" s="67" t="s">
        <v>9970</v>
      </c>
      <c r="B40" s="16" t="s">
        <v>235</v>
      </c>
      <c r="C40" s="16" t="s">
        <v>163</v>
      </c>
      <c r="D40" s="16"/>
      <c r="E40" s="16"/>
      <c r="F40" s="44"/>
      <c r="G40" s="44"/>
      <c r="H40" s="146">
        <v>100</v>
      </c>
      <c r="I40" s="16"/>
      <c r="J40" s="21" t="s">
        <v>9782</v>
      </c>
    </row>
    <row r="41" spans="1:10" ht="20.25" customHeight="1">
      <c r="A41" s="67" t="s">
        <v>9971</v>
      </c>
      <c r="B41" s="16" t="s">
        <v>235</v>
      </c>
      <c r="C41" s="16" t="s">
        <v>163</v>
      </c>
      <c r="D41" s="16"/>
      <c r="E41" s="16"/>
      <c r="F41" s="44"/>
      <c r="G41" s="44"/>
      <c r="H41" s="146">
        <v>105</v>
      </c>
      <c r="I41" s="16"/>
      <c r="J41" s="21" t="s">
        <v>9783</v>
      </c>
    </row>
    <row r="42" spans="1:10" ht="20.25" customHeight="1">
      <c r="A42" s="67" t="s">
        <v>9972</v>
      </c>
      <c r="B42" s="16" t="s">
        <v>235</v>
      </c>
      <c r="C42" s="16" t="s">
        <v>163</v>
      </c>
      <c r="D42" s="16"/>
      <c r="E42" s="16"/>
      <c r="F42" s="44"/>
      <c r="G42" s="44"/>
      <c r="H42" s="146">
        <v>53</v>
      </c>
      <c r="I42" s="16"/>
      <c r="J42" s="21" t="s">
        <v>9784</v>
      </c>
    </row>
    <row r="43" spans="1:10" ht="20.25" customHeight="1">
      <c r="A43" s="67" t="s">
        <v>9973</v>
      </c>
      <c r="B43" s="16" t="s">
        <v>235</v>
      </c>
      <c r="C43" s="16" t="s">
        <v>163</v>
      </c>
      <c r="D43" s="16"/>
      <c r="E43" s="16"/>
      <c r="F43" s="44"/>
      <c r="G43" s="44"/>
      <c r="H43" s="146">
        <v>100</v>
      </c>
      <c r="I43" s="16"/>
      <c r="J43" s="21" t="s">
        <v>9785</v>
      </c>
    </row>
    <row r="44" spans="1:10" ht="20.25" customHeight="1">
      <c r="A44" s="67" t="s">
        <v>9974</v>
      </c>
      <c r="B44" s="16" t="s">
        <v>235</v>
      </c>
      <c r="C44" s="16" t="s">
        <v>163</v>
      </c>
      <c r="D44" s="16"/>
      <c r="E44" s="16"/>
      <c r="F44" s="44"/>
      <c r="G44" s="44"/>
      <c r="H44" s="146">
        <v>50</v>
      </c>
      <c r="I44" s="16"/>
      <c r="J44" s="21" t="s">
        <v>9786</v>
      </c>
    </row>
    <row r="45" spans="1:10" ht="20.25" customHeight="1">
      <c r="A45" s="172" t="s">
        <v>9975</v>
      </c>
      <c r="B45" s="16" t="s">
        <v>235</v>
      </c>
      <c r="C45" s="16" t="s">
        <v>163</v>
      </c>
      <c r="D45" s="16"/>
      <c r="E45" s="16"/>
      <c r="F45" s="44"/>
      <c r="G45" s="44"/>
      <c r="H45" s="146">
        <v>65</v>
      </c>
      <c r="I45" s="16"/>
      <c r="J45" s="21" t="s">
        <v>9787</v>
      </c>
    </row>
    <row r="46" spans="1:10" ht="20.25" customHeight="1">
      <c r="A46" s="67" t="s">
        <v>9976</v>
      </c>
      <c r="B46" s="16" t="s">
        <v>235</v>
      </c>
      <c r="C46" s="16" t="s">
        <v>163</v>
      </c>
      <c r="D46" s="16"/>
      <c r="E46" s="16"/>
      <c r="F46" s="44"/>
      <c r="G46" s="44"/>
      <c r="H46" s="146">
        <v>100</v>
      </c>
      <c r="I46" s="16"/>
      <c r="J46" s="21" t="s">
        <v>9788</v>
      </c>
    </row>
    <row r="47" spans="1:10" ht="20.25" customHeight="1">
      <c r="A47" s="67" t="s">
        <v>9084</v>
      </c>
      <c r="B47" s="16" t="s">
        <v>235</v>
      </c>
      <c r="C47" s="16" t="s">
        <v>163</v>
      </c>
      <c r="D47" s="16"/>
      <c r="E47" s="16"/>
      <c r="F47" s="44"/>
      <c r="G47" s="44"/>
      <c r="H47" s="146">
        <v>90</v>
      </c>
      <c r="I47" s="16"/>
      <c r="J47" s="21" t="s">
        <v>9146</v>
      </c>
    </row>
    <row r="48" spans="1:10" ht="20.25" customHeight="1">
      <c r="A48" s="67" t="s">
        <v>9977</v>
      </c>
      <c r="B48" s="16" t="s">
        <v>235</v>
      </c>
      <c r="C48" s="16" t="s">
        <v>163</v>
      </c>
      <c r="D48" s="16"/>
      <c r="E48" s="16"/>
      <c r="F48" s="44"/>
      <c r="G48" s="44"/>
      <c r="H48" s="146">
        <v>88</v>
      </c>
      <c r="I48" s="16"/>
      <c r="J48" s="21" t="s">
        <v>9789</v>
      </c>
    </row>
    <row r="49" spans="1:10" ht="20.25" customHeight="1">
      <c r="A49" s="67" t="s">
        <v>9954</v>
      </c>
      <c r="B49" s="16" t="s">
        <v>235</v>
      </c>
      <c r="C49" s="16" t="s">
        <v>163</v>
      </c>
      <c r="D49" s="16"/>
      <c r="E49" s="16"/>
      <c r="F49" s="44"/>
      <c r="G49" s="44"/>
      <c r="H49" s="146">
        <v>70</v>
      </c>
      <c r="I49" s="16"/>
      <c r="J49" s="21" t="s">
        <v>9149</v>
      </c>
    </row>
    <row r="50" spans="1:10" ht="20.25" customHeight="1">
      <c r="A50" s="67" t="s">
        <v>9556</v>
      </c>
      <c r="B50" s="16" t="s">
        <v>235</v>
      </c>
      <c r="C50" s="16" t="s">
        <v>163</v>
      </c>
      <c r="D50" s="16"/>
      <c r="E50" s="16"/>
      <c r="F50" s="44"/>
      <c r="G50" s="44"/>
      <c r="H50" s="21">
        <v>102</v>
      </c>
      <c r="I50" s="16"/>
      <c r="J50" s="21" t="s">
        <v>9790</v>
      </c>
    </row>
    <row r="51" spans="1:10" ht="20.25" customHeight="1">
      <c r="A51" s="172" t="s">
        <v>9978</v>
      </c>
      <c r="B51" s="16" t="s">
        <v>235</v>
      </c>
      <c r="C51" s="16" t="s">
        <v>163</v>
      </c>
      <c r="D51" s="16"/>
      <c r="E51" s="16"/>
      <c r="F51" s="44"/>
      <c r="G51" s="44"/>
      <c r="H51" s="21">
        <v>160</v>
      </c>
      <c r="I51" s="16"/>
      <c r="J51" s="21" t="s">
        <v>9791</v>
      </c>
    </row>
    <row r="52" spans="1:10" ht="20.25" customHeight="1">
      <c r="A52" s="67" t="s">
        <v>9979</v>
      </c>
      <c r="B52" s="16" t="s">
        <v>235</v>
      </c>
      <c r="C52" s="16" t="s">
        <v>163</v>
      </c>
      <c r="D52" s="16"/>
      <c r="E52" s="16"/>
      <c r="F52" s="44"/>
      <c r="G52" s="44"/>
      <c r="H52" s="146">
        <v>135</v>
      </c>
      <c r="I52" s="16"/>
      <c r="J52" s="21" t="s">
        <v>9792</v>
      </c>
    </row>
    <row r="53" spans="1:10" ht="20.25" customHeight="1">
      <c r="A53" s="67" t="s">
        <v>9980</v>
      </c>
      <c r="B53" s="16" t="s">
        <v>235</v>
      </c>
      <c r="C53" s="16" t="s">
        <v>163</v>
      </c>
      <c r="D53" s="16"/>
      <c r="E53" s="16"/>
      <c r="F53" s="44"/>
      <c r="G53" s="44"/>
      <c r="H53" s="146">
        <v>15</v>
      </c>
      <c r="I53" s="16"/>
      <c r="J53" s="21" t="s">
        <v>9713</v>
      </c>
    </row>
    <row r="54" spans="1:10" ht="20.25" customHeight="1">
      <c r="A54" s="67" t="s">
        <v>9981</v>
      </c>
      <c r="B54" s="16" t="s">
        <v>235</v>
      </c>
      <c r="C54" s="16" t="s">
        <v>163</v>
      </c>
      <c r="D54" s="16"/>
      <c r="E54" s="16"/>
      <c r="F54" s="44"/>
      <c r="G54" s="44"/>
      <c r="H54" s="146">
        <v>50</v>
      </c>
      <c r="I54" s="16"/>
      <c r="J54" s="21" t="s">
        <v>9714</v>
      </c>
    </row>
    <row r="55" spans="1:10" ht="15.75">
      <c r="A55" s="172" t="s">
        <v>9982</v>
      </c>
      <c r="B55" s="16" t="s">
        <v>235</v>
      </c>
      <c r="C55" s="16" t="s">
        <v>163</v>
      </c>
      <c r="D55" s="16"/>
      <c r="E55" s="16"/>
      <c r="F55" s="44"/>
      <c r="G55" s="44"/>
      <c r="H55" s="21">
        <v>55</v>
      </c>
      <c r="I55" s="16"/>
      <c r="J55" s="21" t="s">
        <v>9793</v>
      </c>
    </row>
    <row r="56" spans="1:10" ht="20.25" customHeight="1">
      <c r="A56" s="172" t="s">
        <v>9983</v>
      </c>
      <c r="B56" s="16" t="s">
        <v>235</v>
      </c>
      <c r="C56" s="16" t="s">
        <v>163</v>
      </c>
      <c r="D56" s="16"/>
      <c r="E56" s="16"/>
      <c r="F56" s="44"/>
      <c r="G56" s="44"/>
      <c r="H56" s="21">
        <v>100</v>
      </c>
      <c r="I56" s="16"/>
      <c r="J56" s="21" t="s">
        <v>9794</v>
      </c>
    </row>
    <row r="57" spans="1:10" ht="20.25" customHeight="1">
      <c r="A57" s="67" t="s">
        <v>9094</v>
      </c>
      <c r="B57" s="16" t="s">
        <v>235</v>
      </c>
      <c r="C57" s="16" t="s">
        <v>163</v>
      </c>
      <c r="D57" s="16"/>
      <c r="E57" s="16"/>
      <c r="F57" s="44"/>
      <c r="G57" s="44"/>
      <c r="H57" s="21">
        <v>103</v>
      </c>
      <c r="I57" s="16"/>
      <c r="J57" s="21" t="s">
        <v>9795</v>
      </c>
    </row>
    <row r="58" spans="1:10" ht="20.25" customHeight="1">
      <c r="A58" s="67" t="s">
        <v>9094</v>
      </c>
      <c r="B58" s="16" t="s">
        <v>235</v>
      </c>
      <c r="C58" s="16" t="s">
        <v>163</v>
      </c>
      <c r="D58" s="16"/>
      <c r="E58" s="16"/>
      <c r="F58" s="44"/>
      <c r="G58" s="44"/>
      <c r="H58" s="21">
        <v>281</v>
      </c>
      <c r="I58" s="16"/>
      <c r="J58" s="21" t="s">
        <v>9796</v>
      </c>
    </row>
    <row r="59" spans="1:10" ht="20.25" customHeight="1">
      <c r="A59" s="67" t="s">
        <v>9566</v>
      </c>
      <c r="B59" s="16" t="s">
        <v>235</v>
      </c>
      <c r="C59" s="16" t="s">
        <v>163</v>
      </c>
      <c r="D59" s="16"/>
      <c r="E59" s="16"/>
      <c r="F59" s="44"/>
      <c r="G59" s="44"/>
      <c r="H59" s="21">
        <v>49</v>
      </c>
      <c r="I59" s="16"/>
      <c r="J59" s="21" t="s">
        <v>9797</v>
      </c>
    </row>
    <row r="60" spans="1:10" ht="20.25" customHeight="1">
      <c r="A60" s="172" t="s">
        <v>10042</v>
      </c>
      <c r="B60" s="16" t="s">
        <v>235</v>
      </c>
      <c r="C60" s="16" t="s">
        <v>163</v>
      </c>
      <c r="D60" s="16"/>
      <c r="E60" s="16"/>
      <c r="F60" s="44"/>
      <c r="G60" s="44"/>
      <c r="H60" s="21">
        <v>160</v>
      </c>
      <c r="I60" s="16"/>
      <c r="J60" s="587" t="s">
        <v>9157</v>
      </c>
    </row>
    <row r="61" spans="1:10" ht="15.75">
      <c r="A61" s="40" t="s">
        <v>10043</v>
      </c>
      <c r="B61" s="16" t="s">
        <v>235</v>
      </c>
      <c r="C61" s="16" t="s">
        <v>163</v>
      </c>
      <c r="D61" s="16"/>
      <c r="E61" s="16"/>
      <c r="F61" s="44"/>
      <c r="G61" s="44"/>
      <c r="H61" s="159">
        <v>150</v>
      </c>
      <c r="I61" s="16"/>
      <c r="J61" s="588"/>
    </row>
    <row r="62" spans="1:10" ht="20.25" customHeight="1">
      <c r="A62" s="40" t="s">
        <v>10044</v>
      </c>
      <c r="B62" s="16" t="s">
        <v>204</v>
      </c>
      <c r="C62" s="16" t="s">
        <v>82</v>
      </c>
      <c r="D62" s="16"/>
      <c r="E62" s="16"/>
      <c r="F62" s="44"/>
      <c r="G62" s="44"/>
      <c r="H62" s="54">
        <v>2040</v>
      </c>
      <c r="I62" s="16"/>
      <c r="J62" s="589" t="s">
        <v>9158</v>
      </c>
    </row>
    <row r="63" spans="1:10" ht="20.25" customHeight="1">
      <c r="A63" s="40" t="s">
        <v>10045</v>
      </c>
      <c r="B63" s="16" t="s">
        <v>204</v>
      </c>
      <c r="C63" s="16" t="s">
        <v>82</v>
      </c>
      <c r="D63" s="16"/>
      <c r="E63" s="16"/>
      <c r="F63" s="44"/>
      <c r="G63" s="44"/>
      <c r="H63" s="54">
        <v>2040</v>
      </c>
      <c r="I63" s="16"/>
      <c r="J63" s="590"/>
    </row>
    <row r="64" spans="1:10" ht="20.25" customHeight="1">
      <c r="A64" s="40" t="s">
        <v>10046</v>
      </c>
      <c r="B64" s="16" t="s">
        <v>204</v>
      </c>
      <c r="C64" s="16" t="s">
        <v>58</v>
      </c>
      <c r="D64" s="16"/>
      <c r="E64" s="16"/>
      <c r="F64" s="44"/>
      <c r="G64" s="44"/>
      <c r="H64" s="54">
        <f>1750+34</f>
        <v>1784</v>
      </c>
      <c r="I64" s="16"/>
      <c r="J64" s="54" t="s">
        <v>9543</v>
      </c>
    </row>
    <row r="65" spans="1:10" ht="20.25" customHeight="1">
      <c r="A65" s="40" t="s">
        <v>10047</v>
      </c>
      <c r="B65" s="16" t="s">
        <v>204</v>
      </c>
      <c r="C65" s="16" t="s">
        <v>58</v>
      </c>
      <c r="D65" s="16"/>
      <c r="E65" s="16"/>
      <c r="F65" s="44"/>
      <c r="G65" s="44"/>
      <c r="H65" s="54">
        <f>1750+34</f>
        <v>1784</v>
      </c>
      <c r="I65" s="16"/>
      <c r="J65" s="54" t="s">
        <v>9715</v>
      </c>
    </row>
    <row r="66" spans="1:10" ht="20.25" customHeight="1">
      <c r="A66" s="172" t="s">
        <v>9902</v>
      </c>
      <c r="B66" s="16" t="s">
        <v>204</v>
      </c>
      <c r="C66" s="16" t="s">
        <v>82</v>
      </c>
      <c r="D66" s="16"/>
      <c r="E66" s="16"/>
      <c r="F66" s="44"/>
      <c r="G66" s="44"/>
      <c r="H66" s="76">
        <f>1500+30</f>
        <v>1530</v>
      </c>
      <c r="I66" s="16"/>
      <c r="J66" s="591" t="s">
        <v>9160</v>
      </c>
    </row>
    <row r="67" spans="1:10" ht="20.25" customHeight="1">
      <c r="A67" s="172" t="s">
        <v>9903</v>
      </c>
      <c r="B67" s="16" t="s">
        <v>204</v>
      </c>
      <c r="C67" s="16" t="s">
        <v>82</v>
      </c>
      <c r="D67" s="16"/>
      <c r="E67" s="16"/>
      <c r="F67" s="44"/>
      <c r="G67" s="44"/>
      <c r="H67" s="76">
        <f>6000+120</f>
        <v>6120</v>
      </c>
      <c r="I67" s="16"/>
      <c r="J67" s="592"/>
    </row>
    <row r="68" spans="1:10" ht="20.25" customHeight="1">
      <c r="A68" s="172" t="s">
        <v>9904</v>
      </c>
      <c r="B68" s="16" t="s">
        <v>204</v>
      </c>
      <c r="C68" s="16" t="s">
        <v>82</v>
      </c>
      <c r="D68" s="16"/>
      <c r="E68" s="16"/>
      <c r="F68" s="44"/>
      <c r="G68" s="44"/>
      <c r="H68" s="76">
        <f>7000+140</f>
        <v>7140</v>
      </c>
      <c r="I68" s="16"/>
      <c r="J68" s="76" t="s">
        <v>9161</v>
      </c>
    </row>
    <row r="69" spans="1:10">
      <c r="A69" t="s">
        <v>10119</v>
      </c>
      <c r="B69" s="16" t="s">
        <v>204</v>
      </c>
      <c r="C69" s="16" t="s">
        <v>82</v>
      </c>
      <c r="D69" s="16"/>
      <c r="E69" s="16"/>
      <c r="F69" s="44"/>
      <c r="G69" s="44"/>
      <c r="H69" s="76">
        <f>1600+32</f>
        <v>1632</v>
      </c>
      <c r="I69" s="16"/>
      <c r="J69" s="76" t="s">
        <v>9798</v>
      </c>
    </row>
    <row r="70" spans="1:10">
      <c r="A70" t="s">
        <v>10120</v>
      </c>
      <c r="B70" s="16" t="s">
        <v>204</v>
      </c>
      <c r="C70" s="16" t="s">
        <v>82</v>
      </c>
      <c r="D70" s="16"/>
      <c r="E70" s="16"/>
      <c r="F70" s="44"/>
      <c r="G70" s="44"/>
      <c r="H70" s="76">
        <f>11000+220</f>
        <v>11220</v>
      </c>
      <c r="I70" s="16"/>
      <c r="J70" s="76" t="s">
        <v>9338</v>
      </c>
    </row>
    <row r="71" spans="1:10">
      <c r="A71" t="s">
        <v>9709</v>
      </c>
      <c r="B71" s="16" t="s">
        <v>204</v>
      </c>
      <c r="C71" s="16" t="s">
        <v>82</v>
      </c>
      <c r="D71" s="16"/>
      <c r="E71" s="16"/>
      <c r="F71" s="44"/>
      <c r="G71" s="44"/>
      <c r="H71" s="76">
        <f>4500+90</f>
        <v>4590</v>
      </c>
      <c r="I71" s="16"/>
      <c r="J71" s="76" t="s">
        <v>9339</v>
      </c>
    </row>
    <row r="72" spans="1:10" ht="15.75">
      <c r="A72" s="172" t="s">
        <v>10048</v>
      </c>
      <c r="B72" s="16" t="s">
        <v>265</v>
      </c>
      <c r="C72" s="16" t="s">
        <v>58</v>
      </c>
      <c r="D72" s="16"/>
      <c r="E72" s="16"/>
      <c r="F72" s="44"/>
      <c r="G72" s="44"/>
      <c r="H72" s="18">
        <v>312</v>
      </c>
      <c r="I72" s="16"/>
      <c r="J72" s="593" t="s">
        <v>9166</v>
      </c>
    </row>
    <row r="73" spans="1:10" ht="15.75">
      <c r="A73" s="40" t="s">
        <v>10049</v>
      </c>
      <c r="B73" s="16" t="s">
        <v>265</v>
      </c>
      <c r="C73" s="16" t="s">
        <v>58</v>
      </c>
      <c r="D73" s="16"/>
      <c r="E73" s="16"/>
      <c r="F73" s="44"/>
      <c r="G73" s="44"/>
      <c r="H73" s="18">
        <v>288</v>
      </c>
      <c r="I73" s="16"/>
      <c r="J73" s="586"/>
    </row>
    <row r="74" spans="1:10" ht="15.75">
      <c r="A74" s="40" t="s">
        <v>10050</v>
      </c>
      <c r="B74" s="16" t="s">
        <v>209</v>
      </c>
      <c r="C74" s="16" t="s">
        <v>163</v>
      </c>
      <c r="D74" s="16"/>
      <c r="E74" s="16"/>
      <c r="F74" s="44"/>
      <c r="G74" s="44"/>
      <c r="H74" s="18">
        <v>120</v>
      </c>
      <c r="I74" s="16"/>
      <c r="J74" s="585" t="s">
        <v>9340</v>
      </c>
    </row>
    <row r="75" spans="1:10" ht="15.75">
      <c r="A75" s="40" t="s">
        <v>10051</v>
      </c>
      <c r="B75" s="16" t="s">
        <v>209</v>
      </c>
      <c r="C75" s="16" t="s">
        <v>163</v>
      </c>
      <c r="D75" s="16"/>
      <c r="E75" s="16"/>
      <c r="F75" s="44"/>
      <c r="G75" s="44"/>
      <c r="H75" s="18">
        <v>400</v>
      </c>
      <c r="I75" s="16"/>
      <c r="J75" s="585"/>
    </row>
    <row r="76" spans="1:10" ht="15.75">
      <c r="A76" s="40" t="s">
        <v>10052</v>
      </c>
      <c r="B76" s="16" t="s">
        <v>209</v>
      </c>
      <c r="C76" s="16" t="s">
        <v>163</v>
      </c>
      <c r="D76" s="16"/>
      <c r="E76" s="16"/>
      <c r="F76" s="44"/>
      <c r="G76" s="44"/>
      <c r="H76" s="18">
        <v>130</v>
      </c>
      <c r="I76" s="16"/>
      <c r="J76" s="585"/>
    </row>
    <row r="77" spans="1:10" ht="15.75">
      <c r="A77" s="40" t="s">
        <v>10053</v>
      </c>
      <c r="B77" s="16" t="s">
        <v>209</v>
      </c>
      <c r="C77" s="16" t="s">
        <v>163</v>
      </c>
      <c r="D77" s="16"/>
      <c r="E77" s="16"/>
      <c r="F77" s="44"/>
      <c r="G77" s="44"/>
      <c r="H77" s="18">
        <v>160</v>
      </c>
      <c r="I77" s="16"/>
      <c r="J77" s="586"/>
    </row>
    <row r="78" spans="1:10" ht="15.75">
      <c r="A78" s="172" t="s">
        <v>10054</v>
      </c>
      <c r="B78" s="16" t="s">
        <v>209</v>
      </c>
      <c r="C78" s="16" t="s">
        <v>163</v>
      </c>
      <c r="D78" s="16"/>
      <c r="E78" s="16"/>
      <c r="F78" s="44"/>
      <c r="G78" s="44"/>
      <c r="H78" s="18">
        <v>50</v>
      </c>
      <c r="I78" s="16"/>
      <c r="J78" s="18" t="s">
        <v>9548</v>
      </c>
    </row>
    <row r="79" spans="1:10" ht="15.75">
      <c r="A79" s="40" t="s">
        <v>9317</v>
      </c>
      <c r="B79" s="16" t="s">
        <v>204</v>
      </c>
      <c r="C79" s="16" t="s">
        <v>82</v>
      </c>
      <c r="D79" s="16"/>
      <c r="E79" s="16"/>
      <c r="F79" s="44"/>
      <c r="G79" s="44"/>
      <c r="H79" s="21">
        <f>3400+34</f>
        <v>3434</v>
      </c>
      <c r="I79" s="16"/>
      <c r="J79" s="570" t="s">
        <v>9169</v>
      </c>
    </row>
    <row r="80" spans="1:10" ht="15.75">
      <c r="A80" s="40" t="s">
        <v>9317</v>
      </c>
      <c r="B80" s="16" t="s">
        <v>204</v>
      </c>
      <c r="C80" s="16" t="s">
        <v>82</v>
      </c>
      <c r="D80" s="16"/>
      <c r="E80" s="16"/>
      <c r="F80" s="44"/>
      <c r="G80" s="44"/>
      <c r="H80" s="21">
        <f>33300+350</f>
        <v>33650</v>
      </c>
      <c r="I80" s="16"/>
      <c r="J80" s="571"/>
    </row>
    <row r="81" spans="1:10" ht="15.75">
      <c r="A81" s="40" t="s">
        <v>9318</v>
      </c>
      <c r="B81" s="16" t="s">
        <v>204</v>
      </c>
      <c r="C81" s="16" t="s">
        <v>58</v>
      </c>
      <c r="D81" s="16"/>
      <c r="E81" s="16"/>
      <c r="F81" s="44"/>
      <c r="G81" s="44"/>
      <c r="H81" s="21">
        <f>21000+210</f>
        <v>21210</v>
      </c>
      <c r="I81" s="16"/>
      <c r="J81" s="570" t="s">
        <v>9170</v>
      </c>
    </row>
    <row r="82" spans="1:10" ht="15.75">
      <c r="A82" s="40" t="s">
        <v>9318</v>
      </c>
      <c r="B82" s="16" t="s">
        <v>204</v>
      </c>
      <c r="C82" s="16" t="s">
        <v>58</v>
      </c>
      <c r="D82" s="16"/>
      <c r="E82" s="16"/>
      <c r="F82" s="44"/>
      <c r="G82" s="44"/>
      <c r="H82" s="21">
        <f>61700+620</f>
        <v>62320</v>
      </c>
      <c r="I82" s="16"/>
      <c r="J82" s="571"/>
    </row>
    <row r="83" spans="1:10" ht="15.75">
      <c r="A83" s="40" t="s">
        <v>9315</v>
      </c>
      <c r="B83" s="16" t="s">
        <v>204</v>
      </c>
      <c r="C83" s="16" t="s">
        <v>82</v>
      </c>
      <c r="D83" s="16"/>
      <c r="E83" s="16"/>
      <c r="F83" s="44"/>
      <c r="G83" s="44"/>
      <c r="H83" s="21">
        <f>106100+1100</f>
        <v>107200</v>
      </c>
      <c r="I83" s="16"/>
      <c r="J83" s="158" t="s">
        <v>9799</v>
      </c>
    </row>
    <row r="84" spans="1:10" ht="15.75">
      <c r="A84" s="40" t="s">
        <v>9316</v>
      </c>
      <c r="B84" s="16" t="s">
        <v>204</v>
      </c>
      <c r="C84" s="16" t="s">
        <v>58</v>
      </c>
      <c r="D84" s="16"/>
      <c r="E84" s="16"/>
      <c r="F84" s="44"/>
      <c r="G84" s="44"/>
      <c r="H84" s="21">
        <f>141400+1400</f>
        <v>142800</v>
      </c>
      <c r="I84" s="16"/>
      <c r="J84" s="158" t="s">
        <v>9173</v>
      </c>
    </row>
    <row r="85" spans="1:10" ht="15.75">
      <c r="A85" s="40" t="s">
        <v>9260</v>
      </c>
      <c r="B85" s="16" t="s">
        <v>204</v>
      </c>
      <c r="C85" s="16" t="s">
        <v>82</v>
      </c>
      <c r="D85" s="16"/>
      <c r="E85" s="16"/>
      <c r="F85" s="44"/>
      <c r="G85" s="44"/>
      <c r="H85" s="21">
        <f>21000+210</f>
        <v>21210</v>
      </c>
      <c r="I85" s="16"/>
      <c r="J85" s="577" t="s">
        <v>9174</v>
      </c>
    </row>
    <row r="86" spans="1:10" ht="15.75">
      <c r="A86" s="40" t="s">
        <v>10055</v>
      </c>
      <c r="B86" s="16" t="s">
        <v>204</v>
      </c>
      <c r="C86" s="16" t="s">
        <v>82</v>
      </c>
      <c r="D86" s="16"/>
      <c r="E86" s="16"/>
      <c r="F86" s="44"/>
      <c r="G86" s="44"/>
      <c r="H86" s="21">
        <f>5500+60</f>
        <v>5560</v>
      </c>
      <c r="I86" s="16"/>
      <c r="J86" s="577"/>
    </row>
    <row r="87" spans="1:10" ht="15.75">
      <c r="A87" s="40" t="s">
        <v>10104</v>
      </c>
      <c r="B87" s="16" t="s">
        <v>204</v>
      </c>
      <c r="C87" s="16" t="s">
        <v>58</v>
      </c>
      <c r="D87" s="16"/>
      <c r="E87" s="16"/>
      <c r="F87" s="44"/>
      <c r="G87" s="44"/>
      <c r="H87" s="21">
        <f>1500+150</f>
        <v>1650</v>
      </c>
      <c r="I87" s="16"/>
      <c r="J87" s="577"/>
    </row>
    <row r="88" spans="1:10" ht="15.75">
      <c r="A88" s="40" t="s">
        <v>10105</v>
      </c>
      <c r="B88" s="16" t="s">
        <v>204</v>
      </c>
      <c r="C88" s="16" t="s">
        <v>82</v>
      </c>
      <c r="D88" s="16"/>
      <c r="E88" s="16"/>
      <c r="F88" s="44"/>
      <c r="G88" s="44"/>
      <c r="H88" s="21">
        <f>10000+100</f>
        <v>10100</v>
      </c>
      <c r="I88" s="16"/>
      <c r="J88" s="577"/>
    </row>
    <row r="89" spans="1:10" ht="15.75">
      <c r="A89" s="40" t="s">
        <v>10106</v>
      </c>
      <c r="B89" s="16" t="s">
        <v>204</v>
      </c>
      <c r="C89" s="16" t="s">
        <v>82</v>
      </c>
      <c r="D89" s="16"/>
      <c r="E89" s="16"/>
      <c r="F89" s="44"/>
      <c r="G89" s="44"/>
      <c r="H89" s="21">
        <f>17500+180</f>
        <v>17680</v>
      </c>
      <c r="I89" s="16"/>
      <c r="J89" s="571"/>
    </row>
    <row r="90" spans="1:10" ht="15.75">
      <c r="A90" s="40" t="s">
        <v>10107</v>
      </c>
      <c r="B90" s="16" t="s">
        <v>204</v>
      </c>
      <c r="C90" s="16" t="s">
        <v>82</v>
      </c>
      <c r="D90" s="16"/>
      <c r="E90" s="16"/>
      <c r="F90" s="44"/>
      <c r="G90" s="44"/>
      <c r="H90" s="21">
        <f>11000+110</f>
        <v>11110</v>
      </c>
      <c r="I90" s="16"/>
      <c r="J90" s="21" t="s">
        <v>9175</v>
      </c>
    </row>
    <row r="91" spans="1:10" ht="15.75">
      <c r="A91" s="40" t="s">
        <v>10106</v>
      </c>
      <c r="B91" s="16" t="s">
        <v>204</v>
      </c>
      <c r="C91" s="16" t="s">
        <v>82</v>
      </c>
      <c r="D91" s="16"/>
      <c r="E91" s="16"/>
      <c r="F91" s="44"/>
      <c r="G91" s="44"/>
      <c r="H91" s="21">
        <f>40000+400</f>
        <v>40400</v>
      </c>
      <c r="I91" s="16"/>
      <c r="J91" s="570" t="s">
        <v>9176</v>
      </c>
    </row>
    <row r="92" spans="1:10" ht="15.75">
      <c r="A92" s="40" t="s">
        <v>10109</v>
      </c>
      <c r="B92" s="16" t="s">
        <v>204</v>
      </c>
      <c r="C92" s="16" t="s">
        <v>58</v>
      </c>
      <c r="D92" s="16"/>
      <c r="E92" s="16"/>
      <c r="F92" s="44"/>
      <c r="G92" s="44"/>
      <c r="H92" s="21">
        <f>500+5</f>
        <v>505</v>
      </c>
      <c r="I92" s="16"/>
      <c r="J92" s="577"/>
    </row>
    <row r="93" spans="1:10" ht="15.75">
      <c r="A93" s="40" t="s">
        <v>10108</v>
      </c>
      <c r="B93" s="16" t="s">
        <v>204</v>
      </c>
      <c r="C93" s="16" t="s">
        <v>82</v>
      </c>
      <c r="D93" s="16"/>
      <c r="E93" s="16"/>
      <c r="F93" s="44"/>
      <c r="G93" s="44"/>
      <c r="H93" s="21">
        <f>18000+180</f>
        <v>18180</v>
      </c>
      <c r="I93" s="16"/>
      <c r="J93" s="571"/>
    </row>
    <row r="94" spans="1:10">
      <c r="A94" s="40" t="s">
        <v>9261</v>
      </c>
      <c r="B94" s="16" t="s">
        <v>204</v>
      </c>
      <c r="C94" s="16" t="s">
        <v>82</v>
      </c>
      <c r="D94" s="16"/>
      <c r="E94" s="16"/>
      <c r="F94" s="44"/>
      <c r="G94" s="44"/>
      <c r="H94" s="76">
        <f>8500+170</f>
        <v>8670</v>
      </c>
      <c r="I94" s="16"/>
      <c r="J94" s="578" t="s">
        <v>9177</v>
      </c>
    </row>
    <row r="95" spans="1:10" ht="15.75">
      <c r="A95" s="40" t="s">
        <v>10056</v>
      </c>
      <c r="B95" s="16" t="s">
        <v>204</v>
      </c>
      <c r="C95" s="16" t="s">
        <v>82</v>
      </c>
      <c r="D95" s="16"/>
      <c r="E95" s="16"/>
      <c r="F95" s="44"/>
      <c r="G95" s="44"/>
      <c r="H95" s="54">
        <f>3000</f>
        <v>3000</v>
      </c>
      <c r="I95" s="16"/>
      <c r="J95" s="579"/>
    </row>
    <row r="96" spans="1:10" ht="15.75">
      <c r="A96" s="172" t="s">
        <v>10057</v>
      </c>
      <c r="B96" s="16" t="s">
        <v>204</v>
      </c>
      <c r="C96" s="16" t="s">
        <v>82</v>
      </c>
      <c r="D96" s="16"/>
      <c r="E96" s="16"/>
      <c r="F96" s="44"/>
      <c r="G96" s="44"/>
      <c r="H96" s="76">
        <f>27500+550</f>
        <v>28050</v>
      </c>
      <c r="I96" s="16"/>
      <c r="J96" s="174" t="s">
        <v>9800</v>
      </c>
    </row>
    <row r="97" spans="1:10" ht="15.75">
      <c r="A97" s="172" t="s">
        <v>10058</v>
      </c>
      <c r="B97" s="16" t="s">
        <v>209</v>
      </c>
      <c r="C97" s="16" t="s">
        <v>163</v>
      </c>
      <c r="D97" s="16"/>
      <c r="E97" s="16"/>
      <c r="F97" s="44"/>
      <c r="G97" s="44"/>
      <c r="H97" s="49">
        <v>975</v>
      </c>
      <c r="I97" s="16"/>
      <c r="J97" s="580" t="s">
        <v>9717</v>
      </c>
    </row>
    <row r="98" spans="1:10" ht="15.75">
      <c r="A98" s="172" t="s">
        <v>10059</v>
      </c>
      <c r="B98" s="16" t="s">
        <v>209</v>
      </c>
      <c r="C98" s="16" t="s">
        <v>163</v>
      </c>
      <c r="D98" s="16"/>
      <c r="E98" s="16"/>
      <c r="F98" s="44"/>
      <c r="G98" s="44"/>
      <c r="H98" s="21">
        <v>553</v>
      </c>
      <c r="I98" s="16"/>
      <c r="J98" s="580"/>
    </row>
    <row r="99" spans="1:10" ht="15.75">
      <c r="A99" s="172" t="s">
        <v>10060</v>
      </c>
      <c r="B99" s="16" t="s">
        <v>209</v>
      </c>
      <c r="C99" s="16" t="s">
        <v>163</v>
      </c>
      <c r="D99" s="16"/>
      <c r="E99" s="16"/>
      <c r="F99" s="44"/>
      <c r="G99" s="44"/>
      <c r="H99" s="21">
        <v>1428</v>
      </c>
      <c r="I99" s="16"/>
      <c r="J99" s="580"/>
    </row>
    <row r="100" spans="1:10" ht="15.75">
      <c r="A100" s="172" t="s">
        <v>10061</v>
      </c>
      <c r="B100" s="16" t="s">
        <v>209</v>
      </c>
      <c r="C100" s="16" t="s">
        <v>163</v>
      </c>
      <c r="D100" s="16"/>
      <c r="E100" s="16"/>
      <c r="F100" s="44"/>
      <c r="G100" s="44"/>
      <c r="H100" s="21">
        <v>533</v>
      </c>
      <c r="I100" s="16"/>
      <c r="J100" s="580"/>
    </row>
    <row r="101" spans="1:10" ht="15.75">
      <c r="A101" s="40" t="s">
        <v>10062</v>
      </c>
      <c r="B101" s="16" t="s">
        <v>265</v>
      </c>
      <c r="C101" s="16" t="s">
        <v>58</v>
      </c>
      <c r="D101" s="16"/>
      <c r="E101" s="16"/>
      <c r="F101" s="44"/>
      <c r="G101" s="44"/>
      <c r="H101" s="170">
        <v>620</v>
      </c>
      <c r="I101" s="16"/>
      <c r="J101" s="581" t="s">
        <v>9718</v>
      </c>
    </row>
    <row r="102" spans="1:10" ht="15.75">
      <c r="A102" s="40" t="s">
        <v>10063</v>
      </c>
      <c r="B102" s="16" t="s">
        <v>265</v>
      </c>
      <c r="C102" s="16" t="s">
        <v>58</v>
      </c>
      <c r="D102" s="16"/>
      <c r="E102" s="16"/>
      <c r="F102" s="44"/>
      <c r="G102" s="44"/>
      <c r="H102" s="21">
        <v>596</v>
      </c>
      <c r="I102" s="16"/>
      <c r="J102" s="582"/>
    </row>
    <row r="103" spans="1:10" ht="15.75">
      <c r="A103" s="40" t="s">
        <v>10064</v>
      </c>
      <c r="B103" s="16" t="s">
        <v>265</v>
      </c>
      <c r="C103" s="16" t="s">
        <v>58</v>
      </c>
      <c r="D103" s="16"/>
      <c r="E103" s="16"/>
      <c r="F103" s="44"/>
      <c r="G103" s="44"/>
      <c r="H103" s="21">
        <v>730</v>
      </c>
      <c r="I103" s="16"/>
      <c r="J103" s="582"/>
    </row>
    <row r="104" spans="1:10" ht="15.75">
      <c r="A104" s="40" t="s">
        <v>10065</v>
      </c>
      <c r="B104" s="16" t="s">
        <v>265</v>
      </c>
      <c r="C104" s="16" t="s">
        <v>58</v>
      </c>
      <c r="D104" s="16"/>
      <c r="E104" s="16"/>
      <c r="F104" s="44"/>
      <c r="G104" s="44"/>
      <c r="H104" s="21">
        <v>490</v>
      </c>
      <c r="I104" s="16"/>
      <c r="J104" s="583"/>
    </row>
    <row r="105" spans="1:10" ht="15.75">
      <c r="A105" s="115" t="s">
        <v>10066</v>
      </c>
      <c r="B105" s="16" t="s">
        <v>265</v>
      </c>
      <c r="C105" s="16" t="s">
        <v>58</v>
      </c>
      <c r="D105" s="16"/>
      <c r="E105" s="16"/>
      <c r="F105" s="44"/>
      <c r="G105" s="44"/>
      <c r="H105" s="21">
        <v>240</v>
      </c>
      <c r="I105" s="16"/>
      <c r="J105" s="584" t="s">
        <v>9635</v>
      </c>
    </row>
    <row r="106" spans="1:10" ht="15.75">
      <c r="A106" s="115" t="s">
        <v>10067</v>
      </c>
      <c r="B106" s="16" t="s">
        <v>265</v>
      </c>
      <c r="C106" s="16" t="s">
        <v>58</v>
      </c>
      <c r="D106" s="16"/>
      <c r="E106" s="16"/>
      <c r="F106" s="44"/>
      <c r="G106" s="44"/>
      <c r="H106" s="21">
        <v>360</v>
      </c>
      <c r="I106" s="16"/>
      <c r="J106" s="584"/>
    </row>
    <row r="107" spans="1:10" ht="15.75">
      <c r="A107" s="115" t="s">
        <v>10068</v>
      </c>
      <c r="B107" s="16" t="s">
        <v>265</v>
      </c>
      <c r="C107" s="16" t="s">
        <v>58</v>
      </c>
      <c r="D107" s="16"/>
      <c r="E107" s="16"/>
      <c r="F107" s="44"/>
      <c r="G107" s="44"/>
      <c r="H107" s="21">
        <v>1280</v>
      </c>
      <c r="I107" s="16"/>
      <c r="J107" s="584" t="s">
        <v>9342</v>
      </c>
    </row>
    <row r="108" spans="1:10" ht="15.75">
      <c r="A108" s="115" t="s">
        <v>10069</v>
      </c>
      <c r="B108" s="16" t="s">
        <v>265</v>
      </c>
      <c r="C108" s="16" t="s">
        <v>58</v>
      </c>
      <c r="D108" s="16"/>
      <c r="E108" s="16"/>
      <c r="F108" s="44"/>
      <c r="G108" s="44"/>
      <c r="H108" s="21">
        <v>1140</v>
      </c>
      <c r="I108" s="16"/>
      <c r="J108" s="584"/>
    </row>
    <row r="109" spans="1:10" ht="15.75">
      <c r="A109" s="40" t="s">
        <v>10070</v>
      </c>
      <c r="B109" s="16" t="s">
        <v>209</v>
      </c>
      <c r="C109" s="16" t="s">
        <v>163</v>
      </c>
      <c r="D109" s="16"/>
      <c r="E109" s="16"/>
      <c r="F109" s="44"/>
      <c r="G109" s="44"/>
      <c r="H109" s="21">
        <f>1120+8</f>
        <v>1128</v>
      </c>
      <c r="I109" s="16"/>
      <c r="J109" s="169" t="s">
        <v>9801</v>
      </c>
    </row>
    <row r="110" spans="1:10" ht="15.75">
      <c r="A110" s="40" t="s">
        <v>10071</v>
      </c>
      <c r="B110" s="16" t="s">
        <v>209</v>
      </c>
      <c r="C110" s="16" t="s">
        <v>163</v>
      </c>
      <c r="D110" s="16"/>
      <c r="E110" s="16"/>
      <c r="F110" s="44"/>
      <c r="G110" s="44"/>
      <c r="H110" s="49">
        <f>680</f>
        <v>680</v>
      </c>
      <c r="I110" s="16"/>
      <c r="J110" s="168" t="s">
        <v>9185</v>
      </c>
    </row>
    <row r="111" spans="1:10" ht="15.75">
      <c r="A111" s="115" t="s">
        <v>10072</v>
      </c>
      <c r="B111" s="16" t="s">
        <v>204</v>
      </c>
      <c r="C111" s="16" t="s">
        <v>82</v>
      </c>
      <c r="D111" s="16"/>
      <c r="E111" s="16"/>
      <c r="F111" s="44"/>
      <c r="G111" s="44"/>
      <c r="H111" s="161">
        <f>500+5</f>
        <v>505</v>
      </c>
      <c r="I111" s="16"/>
      <c r="J111" s="168" t="s">
        <v>9802</v>
      </c>
    </row>
    <row r="112" spans="1:10" ht="15.75">
      <c r="A112" s="115" t="s">
        <v>10073</v>
      </c>
      <c r="B112" s="16" t="s">
        <v>204</v>
      </c>
      <c r="C112" s="16" t="s">
        <v>82</v>
      </c>
      <c r="D112" s="16"/>
      <c r="E112" s="16"/>
      <c r="F112" s="44"/>
      <c r="G112" s="44"/>
      <c r="H112" s="161">
        <f>14600+146</f>
        <v>14746</v>
      </c>
      <c r="I112" s="16"/>
      <c r="J112" s="168" t="s">
        <v>9719</v>
      </c>
    </row>
    <row r="113" spans="1:10" ht="15.75">
      <c r="A113" s="115" t="s">
        <v>9122</v>
      </c>
      <c r="B113" s="16" t="s">
        <v>288</v>
      </c>
      <c r="C113" s="16" t="s">
        <v>54</v>
      </c>
      <c r="D113" s="16"/>
      <c r="E113" s="16">
        <v>102</v>
      </c>
      <c r="F113" s="44"/>
      <c r="G113" s="44"/>
      <c r="H113" s="22">
        <v>27</v>
      </c>
      <c r="I113" s="16"/>
      <c r="J113" s="168" t="s">
        <v>9803</v>
      </c>
    </row>
    <row r="114" spans="1:10" ht="20.25" customHeight="1">
      <c r="A114" s="115" t="s">
        <v>9122</v>
      </c>
      <c r="B114" s="16" t="s">
        <v>288</v>
      </c>
      <c r="C114" s="16" t="s">
        <v>54</v>
      </c>
      <c r="D114" s="16"/>
      <c r="E114" s="16">
        <v>102</v>
      </c>
      <c r="F114" s="44"/>
      <c r="G114" s="44"/>
      <c r="H114" s="22">
        <v>61</v>
      </c>
      <c r="I114" s="16"/>
      <c r="J114" s="168" t="s">
        <v>9804</v>
      </c>
    </row>
    <row r="115" spans="1:10" ht="20.25" customHeight="1">
      <c r="A115" s="115" t="s">
        <v>9122</v>
      </c>
      <c r="B115" s="16" t="s">
        <v>288</v>
      </c>
      <c r="C115" s="16" t="s">
        <v>54</v>
      </c>
      <c r="D115" s="16"/>
      <c r="E115" s="16">
        <v>105</v>
      </c>
      <c r="F115" s="44"/>
      <c r="G115" s="44"/>
      <c r="H115" s="18">
        <v>3</v>
      </c>
      <c r="I115" s="16"/>
      <c r="J115" s="549" t="s">
        <v>9190</v>
      </c>
    </row>
    <row r="116" spans="1:10" ht="20.25" customHeight="1">
      <c r="A116" s="115" t="s">
        <v>9252</v>
      </c>
      <c r="B116" s="16" t="s">
        <v>288</v>
      </c>
      <c r="C116" s="16" t="s">
        <v>54</v>
      </c>
      <c r="D116" s="16"/>
      <c r="E116" s="198">
        <v>236</v>
      </c>
      <c r="F116" s="44"/>
      <c r="G116" s="44"/>
      <c r="H116" s="18">
        <v>4</v>
      </c>
      <c r="I116" s="16"/>
      <c r="J116" s="551"/>
    </row>
    <row r="117" spans="1:10" ht="20.25" customHeight="1">
      <c r="A117" s="115" t="s">
        <v>9123</v>
      </c>
      <c r="B117" s="16" t="s">
        <v>288</v>
      </c>
      <c r="C117" s="16" t="s">
        <v>54</v>
      </c>
      <c r="D117" s="16"/>
      <c r="E117" s="16" t="s">
        <v>7396</v>
      </c>
      <c r="F117" s="44"/>
      <c r="G117" s="44"/>
      <c r="H117" s="18">
        <v>2</v>
      </c>
      <c r="I117" s="16"/>
      <c r="J117" s="550"/>
    </row>
    <row r="118" spans="1:10" ht="20.25" customHeight="1">
      <c r="A118" s="115" t="s">
        <v>9124</v>
      </c>
      <c r="B118" s="16" t="s">
        <v>288</v>
      </c>
      <c r="C118" s="16" t="s">
        <v>54</v>
      </c>
      <c r="D118" s="16"/>
      <c r="E118" s="16">
        <v>255</v>
      </c>
      <c r="F118" s="44"/>
      <c r="G118" s="44"/>
      <c r="H118" s="18">
        <v>3</v>
      </c>
      <c r="I118" s="16"/>
      <c r="J118" s="549" t="s">
        <v>9191</v>
      </c>
    </row>
    <row r="119" spans="1:10" ht="20.25" customHeight="1">
      <c r="A119" s="115" t="s">
        <v>9257</v>
      </c>
      <c r="B119" s="16" t="s">
        <v>288</v>
      </c>
      <c r="C119" s="16" t="s">
        <v>54</v>
      </c>
      <c r="D119" s="16"/>
      <c r="E119" s="16">
        <v>102</v>
      </c>
      <c r="F119" s="44"/>
      <c r="G119" s="44"/>
      <c r="H119" s="18">
        <v>13</v>
      </c>
      <c r="I119" s="16"/>
      <c r="J119" s="550"/>
    </row>
    <row r="120" spans="1:10" ht="20.25" customHeight="1">
      <c r="A120" s="115" t="s">
        <v>9257</v>
      </c>
      <c r="B120" s="16" t="s">
        <v>288</v>
      </c>
      <c r="C120" s="16" t="s">
        <v>54</v>
      </c>
      <c r="D120" s="16"/>
      <c r="E120" s="16">
        <v>420</v>
      </c>
      <c r="F120" s="44"/>
      <c r="G120" s="44"/>
      <c r="H120" s="18">
        <v>22</v>
      </c>
      <c r="I120" s="16"/>
      <c r="J120" s="549" t="s">
        <v>9192</v>
      </c>
    </row>
    <row r="121" spans="1:10" ht="20.25" customHeight="1">
      <c r="A121" s="115" t="s">
        <v>9258</v>
      </c>
      <c r="B121" s="16" t="s">
        <v>288</v>
      </c>
      <c r="C121" s="16" t="s">
        <v>54</v>
      </c>
      <c r="D121" s="16"/>
      <c r="E121" s="16">
        <v>466</v>
      </c>
      <c r="F121" s="44"/>
      <c r="G121" s="44"/>
      <c r="H121" s="18">
        <v>9</v>
      </c>
      <c r="I121" s="16"/>
      <c r="J121" s="551"/>
    </row>
    <row r="122" spans="1:10" ht="20.25" customHeight="1">
      <c r="A122" s="115" t="s">
        <v>9258</v>
      </c>
      <c r="B122" s="16" t="s">
        <v>288</v>
      </c>
      <c r="C122" s="16" t="s">
        <v>54</v>
      </c>
      <c r="D122" s="16"/>
      <c r="E122" s="16" t="s">
        <v>6377</v>
      </c>
      <c r="F122" s="44"/>
      <c r="G122" s="44"/>
      <c r="H122" s="18">
        <v>5</v>
      </c>
      <c r="I122" s="16"/>
      <c r="J122" s="551"/>
    </row>
    <row r="123" spans="1:10" ht="20.25" customHeight="1">
      <c r="A123" s="115" t="s">
        <v>9258</v>
      </c>
      <c r="B123" s="16" t="s">
        <v>288</v>
      </c>
      <c r="C123" s="16" t="s">
        <v>54</v>
      </c>
      <c r="D123" s="16"/>
      <c r="E123" s="16" t="s">
        <v>7500</v>
      </c>
      <c r="F123" s="44"/>
      <c r="G123" s="44"/>
      <c r="H123" s="18">
        <v>3</v>
      </c>
      <c r="I123" s="16"/>
      <c r="J123" s="551"/>
    </row>
    <row r="124" spans="1:10" ht="20.25" customHeight="1">
      <c r="A124" s="115" t="s">
        <v>9250</v>
      </c>
      <c r="B124" s="16" t="s">
        <v>288</v>
      </c>
      <c r="C124" s="16" t="s">
        <v>54</v>
      </c>
      <c r="D124" s="16"/>
      <c r="E124" s="16" t="s">
        <v>6843</v>
      </c>
      <c r="F124" s="44"/>
      <c r="G124" s="44"/>
      <c r="H124" s="18">
        <v>8</v>
      </c>
      <c r="I124" s="16"/>
      <c r="J124" s="550"/>
    </row>
    <row r="125" spans="1:10" ht="20.25" customHeight="1">
      <c r="A125" s="115" t="s">
        <v>9244</v>
      </c>
      <c r="B125" s="16" t="s">
        <v>288</v>
      </c>
      <c r="C125" s="16" t="s">
        <v>54</v>
      </c>
      <c r="D125" s="16"/>
      <c r="E125" s="16">
        <v>480</v>
      </c>
      <c r="F125" s="44"/>
      <c r="G125" s="44"/>
      <c r="H125" s="22">
        <v>28</v>
      </c>
      <c r="I125" s="16"/>
      <c r="J125" s="17" t="s">
        <v>9193</v>
      </c>
    </row>
    <row r="126" spans="1:10" ht="20.25" customHeight="1">
      <c r="A126" s="115" t="s">
        <v>9252</v>
      </c>
      <c r="B126" s="16" t="s">
        <v>288</v>
      </c>
      <c r="C126" s="16" t="s">
        <v>54</v>
      </c>
      <c r="D126" s="16"/>
      <c r="E126" s="16" t="s">
        <v>7346</v>
      </c>
      <c r="F126" s="44"/>
      <c r="G126" s="44"/>
      <c r="H126" s="18">
        <v>5</v>
      </c>
      <c r="I126" s="16"/>
      <c r="J126" s="17" t="s">
        <v>9194</v>
      </c>
    </row>
    <row r="127" spans="1:10" ht="20.25" customHeight="1">
      <c r="A127" s="115" t="s">
        <v>9875</v>
      </c>
      <c r="B127" s="16" t="s">
        <v>288</v>
      </c>
      <c r="C127" s="16" t="s">
        <v>54</v>
      </c>
      <c r="D127" s="16"/>
      <c r="E127" s="16">
        <v>102</v>
      </c>
      <c r="F127" s="44"/>
      <c r="G127" s="44"/>
      <c r="H127" s="18">
        <v>2</v>
      </c>
      <c r="I127" s="16"/>
      <c r="J127" s="549" t="s">
        <v>9195</v>
      </c>
    </row>
    <row r="128" spans="1:10" ht="20.25" customHeight="1">
      <c r="A128" s="115" t="s">
        <v>9124</v>
      </c>
      <c r="B128" s="16" t="s">
        <v>288</v>
      </c>
      <c r="C128" s="16" t="s">
        <v>54</v>
      </c>
      <c r="D128" s="16"/>
      <c r="E128" s="16">
        <v>115</v>
      </c>
      <c r="F128" s="44"/>
      <c r="G128" s="44"/>
      <c r="H128" s="18">
        <v>3</v>
      </c>
      <c r="I128" s="16"/>
      <c r="J128" s="551"/>
    </row>
    <row r="129" spans="1:10" ht="20.25" customHeight="1">
      <c r="A129" s="115" t="s">
        <v>9251</v>
      </c>
      <c r="B129" s="16" t="s">
        <v>288</v>
      </c>
      <c r="C129" s="16" t="s">
        <v>54</v>
      </c>
      <c r="D129" s="16"/>
      <c r="E129" s="16">
        <v>255</v>
      </c>
      <c r="F129" s="44"/>
      <c r="G129" s="44"/>
      <c r="H129" s="18">
        <v>20</v>
      </c>
      <c r="I129" s="16"/>
      <c r="J129" s="550"/>
    </row>
    <row r="130" spans="1:10" ht="20.25" customHeight="1">
      <c r="A130" s="115" t="s">
        <v>9257</v>
      </c>
      <c r="B130" s="16" t="s">
        <v>288</v>
      </c>
      <c r="C130" s="16" t="s">
        <v>54</v>
      </c>
      <c r="D130" s="16"/>
      <c r="E130" s="16">
        <v>102</v>
      </c>
      <c r="F130" s="44"/>
      <c r="G130" s="44"/>
      <c r="H130" s="18">
        <v>25</v>
      </c>
      <c r="I130" s="16"/>
      <c r="J130" s="17" t="s">
        <v>9196</v>
      </c>
    </row>
    <row r="131" spans="1:10" ht="20.25" customHeight="1">
      <c r="A131" s="115" t="s">
        <v>9123</v>
      </c>
      <c r="B131" s="16" t="s">
        <v>288</v>
      </c>
      <c r="C131" s="16" t="s">
        <v>54</v>
      </c>
      <c r="D131" s="16"/>
      <c r="E131" s="16">
        <v>255</v>
      </c>
      <c r="F131" s="44"/>
      <c r="G131" s="44"/>
      <c r="H131" s="18">
        <v>67</v>
      </c>
      <c r="I131" s="16"/>
      <c r="J131" s="17" t="s">
        <v>9805</v>
      </c>
    </row>
    <row r="132" spans="1:10" ht="20.25" customHeight="1">
      <c r="A132" s="115" t="s">
        <v>9124</v>
      </c>
      <c r="B132" s="16" t="s">
        <v>288</v>
      </c>
      <c r="C132" s="16" t="s">
        <v>54</v>
      </c>
      <c r="D132" s="16"/>
      <c r="E132" s="16">
        <v>419</v>
      </c>
      <c r="F132" s="44"/>
      <c r="G132" s="44"/>
      <c r="H132" s="22">
        <v>5</v>
      </c>
      <c r="I132" s="16"/>
      <c r="J132" s="549" t="s">
        <v>9198</v>
      </c>
    </row>
    <row r="133" spans="1:10" ht="20.25" customHeight="1">
      <c r="A133" s="115" t="s">
        <v>9124</v>
      </c>
      <c r="B133" s="16" t="s">
        <v>288</v>
      </c>
      <c r="C133" s="16" t="s">
        <v>54</v>
      </c>
      <c r="D133" s="16"/>
      <c r="E133" s="16">
        <v>450</v>
      </c>
      <c r="F133" s="44"/>
      <c r="G133" s="44"/>
      <c r="H133" s="22">
        <v>5</v>
      </c>
      <c r="I133" s="16"/>
      <c r="J133" s="551"/>
    </row>
    <row r="134" spans="1:10" ht="20.25" customHeight="1">
      <c r="A134" s="115" t="s">
        <v>9124</v>
      </c>
      <c r="B134" s="16" t="s">
        <v>288</v>
      </c>
      <c r="C134" s="16" t="s">
        <v>54</v>
      </c>
      <c r="D134" s="16"/>
      <c r="E134" s="16">
        <v>57</v>
      </c>
      <c r="F134" s="44"/>
      <c r="G134" s="44"/>
      <c r="H134" s="22">
        <v>5</v>
      </c>
      <c r="I134" s="16"/>
      <c r="J134" s="550"/>
    </row>
    <row r="135" spans="1:10" ht="20.25" customHeight="1">
      <c r="A135" s="115" t="s">
        <v>9257</v>
      </c>
      <c r="B135" s="16" t="s">
        <v>288</v>
      </c>
      <c r="C135" s="16" t="s">
        <v>54</v>
      </c>
      <c r="D135" s="16"/>
      <c r="E135" s="16" t="s">
        <v>6971</v>
      </c>
      <c r="F135" s="44"/>
      <c r="G135" s="44"/>
      <c r="H135" s="18">
        <v>2</v>
      </c>
      <c r="I135" s="16"/>
      <c r="J135" s="549" t="s">
        <v>9199</v>
      </c>
    </row>
    <row r="136" spans="1:10" ht="20.25" customHeight="1">
      <c r="A136" s="115" t="s">
        <v>9257</v>
      </c>
      <c r="B136" s="16" t="s">
        <v>288</v>
      </c>
      <c r="C136" s="16" t="s">
        <v>54</v>
      </c>
      <c r="D136" s="16"/>
      <c r="E136" s="16">
        <v>484</v>
      </c>
      <c r="F136" s="44"/>
      <c r="G136" s="44"/>
      <c r="H136" s="18">
        <v>10</v>
      </c>
      <c r="I136" s="16"/>
      <c r="J136" s="551"/>
    </row>
    <row r="137" spans="1:10" ht="20.25" customHeight="1">
      <c r="A137" s="115" t="s">
        <v>9258</v>
      </c>
      <c r="B137" s="16" t="s">
        <v>288</v>
      </c>
      <c r="C137" s="16" t="s">
        <v>54</v>
      </c>
      <c r="D137" s="16"/>
      <c r="E137" s="16" t="s">
        <v>4450</v>
      </c>
      <c r="F137" s="44"/>
      <c r="G137" s="44"/>
      <c r="H137" s="18">
        <v>2</v>
      </c>
      <c r="I137" s="16"/>
      <c r="J137" s="550"/>
    </row>
    <row r="138" spans="1:10" ht="20.25" customHeight="1">
      <c r="A138" s="115" t="s">
        <v>9249</v>
      </c>
      <c r="B138" s="16" t="s">
        <v>288</v>
      </c>
      <c r="C138" s="16" t="s">
        <v>54</v>
      </c>
      <c r="D138" s="16"/>
      <c r="E138" s="16">
        <v>443</v>
      </c>
      <c r="F138" s="44"/>
      <c r="G138" s="44"/>
      <c r="H138" s="22">
        <v>8</v>
      </c>
      <c r="I138" s="16"/>
      <c r="J138" s="26" t="s">
        <v>9200</v>
      </c>
    </row>
    <row r="139" spans="1:10" ht="20.25" customHeight="1">
      <c r="A139" s="115" t="s">
        <v>9252</v>
      </c>
      <c r="B139" s="16" t="s">
        <v>288</v>
      </c>
      <c r="C139" s="16" t="s">
        <v>54</v>
      </c>
      <c r="D139" s="16"/>
      <c r="E139" s="16" t="s">
        <v>6867</v>
      </c>
      <c r="F139" s="44"/>
      <c r="G139" s="44"/>
      <c r="H139" s="18">
        <v>2</v>
      </c>
      <c r="I139" s="16"/>
      <c r="J139" s="549" t="s">
        <v>9201</v>
      </c>
    </row>
    <row r="140" spans="1:10" ht="20.25" customHeight="1">
      <c r="A140" s="115" t="s">
        <v>9252</v>
      </c>
      <c r="B140" s="16" t="s">
        <v>288</v>
      </c>
      <c r="C140" s="16" t="s">
        <v>54</v>
      </c>
      <c r="D140" s="16"/>
      <c r="E140" s="16" t="s">
        <v>4090</v>
      </c>
      <c r="F140" s="44"/>
      <c r="G140" s="44"/>
      <c r="H140" s="18">
        <v>5</v>
      </c>
      <c r="I140" s="16"/>
      <c r="J140" s="551"/>
    </row>
    <row r="141" spans="1:10" ht="20.25" customHeight="1">
      <c r="A141" s="115" t="s">
        <v>9124</v>
      </c>
      <c r="B141" s="16" t="s">
        <v>288</v>
      </c>
      <c r="C141" s="16" t="s">
        <v>54</v>
      </c>
      <c r="D141" s="16"/>
      <c r="E141" s="16" t="s">
        <v>7346</v>
      </c>
      <c r="F141" s="44"/>
      <c r="G141" s="44"/>
      <c r="H141" s="18">
        <v>4</v>
      </c>
      <c r="I141" s="16"/>
      <c r="J141" s="550"/>
    </row>
    <row r="142" spans="1:10" ht="20.25" customHeight="1">
      <c r="A142" s="115" t="s">
        <v>9252</v>
      </c>
      <c r="B142" s="16" t="s">
        <v>288</v>
      </c>
      <c r="C142" s="16" t="s">
        <v>54</v>
      </c>
      <c r="D142" s="16"/>
      <c r="E142" s="16" t="s">
        <v>8226</v>
      </c>
      <c r="F142" s="44"/>
      <c r="G142" s="44"/>
      <c r="H142" s="17">
        <v>1</v>
      </c>
      <c r="I142" s="16"/>
      <c r="J142" s="549" t="s">
        <v>9202</v>
      </c>
    </row>
    <row r="143" spans="1:10" ht="20.25" customHeight="1">
      <c r="A143" s="115" t="s">
        <v>9252</v>
      </c>
      <c r="B143" s="16" t="s">
        <v>288</v>
      </c>
      <c r="C143" s="16" t="s">
        <v>54</v>
      </c>
      <c r="D143" s="16"/>
      <c r="E143" s="16">
        <v>75</v>
      </c>
      <c r="F143" s="44"/>
      <c r="G143" s="44"/>
      <c r="H143" s="17">
        <v>1</v>
      </c>
      <c r="I143" s="16"/>
      <c r="J143" s="550"/>
    </row>
    <row r="144" spans="1:10" ht="20.25" customHeight="1">
      <c r="A144" s="115" t="s">
        <v>9122</v>
      </c>
      <c r="B144" s="16" t="s">
        <v>288</v>
      </c>
      <c r="C144" s="16" t="s">
        <v>54</v>
      </c>
      <c r="D144" s="16"/>
      <c r="E144" s="16">
        <v>450</v>
      </c>
      <c r="F144" s="44"/>
      <c r="G144" s="44"/>
      <c r="H144" s="22">
        <v>24</v>
      </c>
      <c r="I144" s="16"/>
      <c r="J144" s="549" t="s">
        <v>9203</v>
      </c>
    </row>
    <row r="145" spans="1:10" ht="20.25" customHeight="1">
      <c r="A145" s="115" t="s">
        <v>9123</v>
      </c>
      <c r="B145" s="16" t="s">
        <v>288</v>
      </c>
      <c r="C145" s="16" t="s">
        <v>54</v>
      </c>
      <c r="D145" s="16"/>
      <c r="E145" s="16">
        <v>450</v>
      </c>
      <c r="F145" s="44"/>
      <c r="G145" s="44"/>
      <c r="H145" s="22">
        <v>8</v>
      </c>
      <c r="I145" s="16"/>
      <c r="J145" s="551"/>
    </row>
    <row r="146" spans="1:10" ht="20.25" customHeight="1">
      <c r="A146" s="115" t="s">
        <v>9123</v>
      </c>
      <c r="B146" s="16" t="s">
        <v>288</v>
      </c>
      <c r="C146" s="16" t="s">
        <v>54</v>
      </c>
      <c r="D146" s="16"/>
      <c r="E146" s="16" t="s">
        <v>8977</v>
      </c>
      <c r="F146" s="44"/>
      <c r="G146" s="44"/>
      <c r="H146" s="22">
        <v>4</v>
      </c>
      <c r="I146" s="16"/>
      <c r="J146" s="550"/>
    </row>
    <row r="147" spans="1:10" ht="20.25" customHeight="1">
      <c r="A147" s="115" t="s">
        <v>9249</v>
      </c>
      <c r="B147" s="16" t="s">
        <v>288</v>
      </c>
      <c r="C147" s="16" t="s">
        <v>54</v>
      </c>
      <c r="D147" s="16"/>
      <c r="E147" s="16" t="s">
        <v>7887</v>
      </c>
      <c r="F147" s="44"/>
      <c r="G147" s="44"/>
      <c r="H147" s="23">
        <v>11</v>
      </c>
      <c r="I147" s="16"/>
      <c r="J147" s="17" t="s">
        <v>9204</v>
      </c>
    </row>
    <row r="148" spans="1:10" ht="20.25" customHeight="1">
      <c r="A148" s="115" t="s">
        <v>9124</v>
      </c>
      <c r="B148" s="16" t="s">
        <v>288</v>
      </c>
      <c r="C148" s="16" t="s">
        <v>54</v>
      </c>
      <c r="D148" s="16"/>
      <c r="E148" s="16">
        <v>57</v>
      </c>
      <c r="F148" s="44"/>
      <c r="G148" s="44"/>
      <c r="H148" s="22">
        <v>5</v>
      </c>
      <c r="I148" s="16"/>
      <c r="J148" s="17" t="s">
        <v>9205</v>
      </c>
    </row>
    <row r="149" spans="1:10" ht="20.25" customHeight="1">
      <c r="A149" s="115" t="s">
        <v>9123</v>
      </c>
      <c r="B149" s="16" t="s">
        <v>288</v>
      </c>
      <c r="C149" s="16" t="s">
        <v>54</v>
      </c>
      <c r="D149" s="16"/>
      <c r="E149" s="16" t="s">
        <v>2439</v>
      </c>
      <c r="F149" s="44"/>
      <c r="G149" s="44"/>
      <c r="H149" s="18">
        <v>6</v>
      </c>
      <c r="I149" s="16"/>
      <c r="J149" s="549" t="s">
        <v>9206</v>
      </c>
    </row>
    <row r="150" spans="1:10" ht="20.25" customHeight="1">
      <c r="A150" s="115" t="s">
        <v>9124</v>
      </c>
      <c r="B150" s="16" t="s">
        <v>288</v>
      </c>
      <c r="C150" s="16" t="s">
        <v>54</v>
      </c>
      <c r="D150" s="16"/>
      <c r="E150" s="16" t="s">
        <v>4570</v>
      </c>
      <c r="F150" s="44"/>
      <c r="G150" s="44"/>
      <c r="H150" s="18">
        <v>4</v>
      </c>
      <c r="I150" s="16"/>
      <c r="J150" s="550"/>
    </row>
    <row r="151" spans="1:10" ht="20.25" customHeight="1">
      <c r="A151" s="115" t="s">
        <v>9124</v>
      </c>
      <c r="B151" s="16" t="s">
        <v>288</v>
      </c>
      <c r="C151" s="16" t="s">
        <v>54</v>
      </c>
      <c r="D151" s="16"/>
      <c r="E151" s="16">
        <v>314</v>
      </c>
      <c r="F151" s="44"/>
      <c r="G151" s="44"/>
      <c r="H151" s="18">
        <v>5</v>
      </c>
      <c r="I151" s="16"/>
      <c r="J151" s="549" t="s">
        <v>9207</v>
      </c>
    </row>
    <row r="152" spans="1:10" ht="20.25" customHeight="1">
      <c r="A152" s="115" t="s">
        <v>9124</v>
      </c>
      <c r="B152" s="16" t="s">
        <v>288</v>
      </c>
      <c r="C152" s="16" t="s">
        <v>54</v>
      </c>
      <c r="D152" s="16"/>
      <c r="E152" s="16" t="s">
        <v>5075</v>
      </c>
      <c r="F152" s="44"/>
      <c r="G152" s="44"/>
      <c r="H152" s="18">
        <v>7</v>
      </c>
      <c r="I152" s="16"/>
      <c r="J152" s="550"/>
    </row>
    <row r="153" spans="1:10" ht="20.25" customHeight="1">
      <c r="A153" s="115" t="s">
        <v>9124</v>
      </c>
      <c r="B153" s="16" t="s">
        <v>288</v>
      </c>
      <c r="C153" s="16" t="s">
        <v>54</v>
      </c>
      <c r="D153" s="16"/>
      <c r="E153" s="200" t="s">
        <v>10093</v>
      </c>
      <c r="F153" s="44"/>
      <c r="G153" s="44"/>
      <c r="H153" s="18">
        <v>2</v>
      </c>
      <c r="I153" s="16"/>
      <c r="J153" s="549" t="s">
        <v>9208</v>
      </c>
    </row>
    <row r="154" spans="1:10" ht="20.25" customHeight="1">
      <c r="A154" s="115" t="s">
        <v>9124</v>
      </c>
      <c r="B154" s="16" t="s">
        <v>288</v>
      </c>
      <c r="C154" s="16" t="s">
        <v>54</v>
      </c>
      <c r="D154" s="16"/>
      <c r="E154" s="16">
        <v>60649</v>
      </c>
      <c r="F154" s="44"/>
      <c r="G154" s="44"/>
      <c r="H154" s="18">
        <v>5</v>
      </c>
      <c r="I154" s="16"/>
      <c r="J154" s="551"/>
    </row>
    <row r="155" spans="1:10" ht="20.25" customHeight="1">
      <c r="A155" s="115" t="s">
        <v>9124</v>
      </c>
      <c r="B155" s="16" t="s">
        <v>288</v>
      </c>
      <c r="C155" s="16" t="s">
        <v>54</v>
      </c>
      <c r="D155" s="16"/>
      <c r="E155" s="16" t="s">
        <v>8226</v>
      </c>
      <c r="F155" s="44"/>
      <c r="G155" s="44"/>
      <c r="H155" s="18">
        <v>2</v>
      </c>
      <c r="I155" s="16"/>
      <c r="J155" s="551"/>
    </row>
    <row r="156" spans="1:10" ht="20.25" customHeight="1">
      <c r="A156" s="115" t="s">
        <v>9876</v>
      </c>
      <c r="B156" s="16" t="s">
        <v>288</v>
      </c>
      <c r="C156" s="16" t="s">
        <v>54</v>
      </c>
      <c r="D156" s="16"/>
      <c r="E156" s="16" t="s">
        <v>5075</v>
      </c>
      <c r="F156" s="44"/>
      <c r="G156" s="44"/>
      <c r="H156" s="18">
        <v>5</v>
      </c>
      <c r="I156" s="16"/>
      <c r="J156" s="551"/>
    </row>
    <row r="157" spans="1:10" ht="20.25" customHeight="1">
      <c r="A157" s="115" t="s">
        <v>9124</v>
      </c>
      <c r="B157" s="16" t="s">
        <v>288</v>
      </c>
      <c r="C157" s="16" t="s">
        <v>54</v>
      </c>
      <c r="D157" s="16"/>
      <c r="E157" s="16" t="s">
        <v>2497</v>
      </c>
      <c r="F157" s="44"/>
      <c r="G157" s="44"/>
      <c r="H157" s="18">
        <v>9</v>
      </c>
      <c r="I157" s="16"/>
      <c r="J157" s="551"/>
    </row>
    <row r="158" spans="1:10" ht="20.25" customHeight="1">
      <c r="A158" s="115" t="s">
        <v>9876</v>
      </c>
      <c r="B158" s="16" t="s">
        <v>288</v>
      </c>
      <c r="C158" s="16" t="s">
        <v>54</v>
      </c>
      <c r="D158" s="16"/>
      <c r="E158" s="16" t="s">
        <v>2467</v>
      </c>
      <c r="F158" s="44"/>
      <c r="G158" s="44"/>
      <c r="H158" s="18">
        <v>2</v>
      </c>
      <c r="I158" s="16"/>
      <c r="J158" s="550"/>
    </row>
    <row r="159" spans="1:10" ht="20.25" customHeight="1">
      <c r="A159" s="115" t="s">
        <v>9252</v>
      </c>
      <c r="B159" s="16" t="s">
        <v>288</v>
      </c>
      <c r="C159" s="16" t="s">
        <v>54</v>
      </c>
      <c r="D159" s="16"/>
      <c r="E159" s="16">
        <v>419</v>
      </c>
      <c r="F159" s="44"/>
      <c r="G159" s="44"/>
      <c r="H159" s="18">
        <v>7</v>
      </c>
      <c r="I159" s="16"/>
      <c r="J159" s="549" t="s">
        <v>9209</v>
      </c>
    </row>
    <row r="160" spans="1:10" ht="20.25" customHeight="1">
      <c r="A160" s="115" t="s">
        <v>9122</v>
      </c>
      <c r="B160" s="16" t="s">
        <v>288</v>
      </c>
      <c r="C160" s="16" t="s">
        <v>54</v>
      </c>
      <c r="D160" s="16"/>
      <c r="E160" s="16" t="s">
        <v>6389</v>
      </c>
      <c r="F160" s="44"/>
      <c r="G160" s="44"/>
      <c r="H160" s="18">
        <v>8</v>
      </c>
      <c r="I160" s="16"/>
      <c r="J160" s="551"/>
    </row>
    <row r="161" spans="1:10" ht="20.25" customHeight="1">
      <c r="A161" s="115" t="s">
        <v>9123</v>
      </c>
      <c r="B161" s="16" t="s">
        <v>288</v>
      </c>
      <c r="C161" s="16" t="s">
        <v>54</v>
      </c>
      <c r="D161" s="16"/>
      <c r="E161" s="16" t="s">
        <v>6389</v>
      </c>
      <c r="F161" s="44"/>
      <c r="G161" s="44"/>
      <c r="H161" s="18">
        <v>3</v>
      </c>
      <c r="I161" s="16"/>
      <c r="J161" s="551"/>
    </row>
    <row r="162" spans="1:10" ht="20.25" customHeight="1">
      <c r="A162" s="115" t="s">
        <v>9122</v>
      </c>
      <c r="B162" s="16" t="s">
        <v>288</v>
      </c>
      <c r="C162" s="16" t="s">
        <v>54</v>
      </c>
      <c r="D162" s="16"/>
      <c r="E162" s="16" t="s">
        <v>4090</v>
      </c>
      <c r="F162" s="44"/>
      <c r="G162" s="44"/>
      <c r="H162" s="18">
        <v>8</v>
      </c>
      <c r="I162" s="16"/>
      <c r="J162" s="550"/>
    </row>
    <row r="163" spans="1:10" ht="20.25" customHeight="1">
      <c r="A163" s="115" t="s">
        <v>9123</v>
      </c>
      <c r="B163" s="16" t="s">
        <v>288</v>
      </c>
      <c r="C163" s="16" t="s">
        <v>54</v>
      </c>
      <c r="D163" s="16"/>
      <c r="E163" s="16">
        <v>345</v>
      </c>
      <c r="F163" s="44"/>
      <c r="G163" s="44"/>
      <c r="H163" s="22">
        <v>129</v>
      </c>
      <c r="I163" s="16"/>
      <c r="J163" s="17" t="s">
        <v>9806</v>
      </c>
    </row>
    <row r="164" spans="1:10" ht="15.75">
      <c r="A164" s="115" t="s">
        <v>10121</v>
      </c>
      <c r="B164" s="16" t="s">
        <v>204</v>
      </c>
      <c r="C164" s="16" t="s">
        <v>82</v>
      </c>
      <c r="D164" s="16"/>
      <c r="E164" s="16"/>
      <c r="F164" s="44"/>
      <c r="G164" s="44"/>
      <c r="H164" s="23">
        <f>6500+65</f>
        <v>6565</v>
      </c>
      <c r="I164" s="16"/>
      <c r="J164" s="168" t="s">
        <v>9212</v>
      </c>
    </row>
    <row r="165" spans="1:10" ht="15.75">
      <c r="A165" s="40" t="s">
        <v>10074</v>
      </c>
      <c r="B165" s="16" t="s">
        <v>204</v>
      </c>
      <c r="C165" s="16" t="s">
        <v>82</v>
      </c>
      <c r="D165" s="16"/>
      <c r="E165" s="16"/>
      <c r="F165" s="44"/>
      <c r="G165" s="44"/>
      <c r="H165" s="162">
        <f>8000+80</f>
        <v>8080</v>
      </c>
      <c r="I165" s="16"/>
      <c r="J165" s="168" t="s">
        <v>9213</v>
      </c>
    </row>
    <row r="166" spans="1:10" ht="15.75">
      <c r="A166" s="115" t="s">
        <v>10075</v>
      </c>
      <c r="B166" s="16" t="s">
        <v>204</v>
      </c>
      <c r="C166" s="16" t="s">
        <v>82</v>
      </c>
      <c r="D166" s="16"/>
      <c r="E166" s="16"/>
      <c r="F166" s="44"/>
      <c r="G166" s="44"/>
      <c r="H166" s="162">
        <f>8000+80</f>
        <v>8080</v>
      </c>
      <c r="I166" s="16"/>
      <c r="J166" s="168" t="s">
        <v>9214</v>
      </c>
    </row>
    <row r="167" spans="1:10" ht="20.25" customHeight="1">
      <c r="A167" s="115" t="s">
        <v>10076</v>
      </c>
      <c r="B167" s="16" t="s">
        <v>204</v>
      </c>
      <c r="C167" s="16" t="s">
        <v>82</v>
      </c>
      <c r="D167" s="16"/>
      <c r="E167" s="16"/>
      <c r="F167" s="44"/>
      <c r="G167" s="44"/>
      <c r="H167" s="162">
        <f>3200+32</f>
        <v>3232</v>
      </c>
      <c r="I167" s="16"/>
      <c r="J167" s="168" t="s">
        <v>9215</v>
      </c>
    </row>
    <row r="168" spans="1:10" ht="20.25" customHeight="1">
      <c r="A168" s="40" t="s">
        <v>10021</v>
      </c>
      <c r="B168" s="16" t="s">
        <v>204</v>
      </c>
      <c r="C168" s="16" t="s">
        <v>82</v>
      </c>
      <c r="D168" s="16"/>
      <c r="E168" s="16"/>
      <c r="F168" s="44"/>
      <c r="G168" s="44"/>
      <c r="H168" s="23">
        <f>2300+23</f>
        <v>2323</v>
      </c>
      <c r="I168" s="16"/>
      <c r="J168" s="168" t="s">
        <v>9807</v>
      </c>
    </row>
    <row r="169" spans="1:10" ht="20.25" customHeight="1">
      <c r="A169" s="40" t="s">
        <v>10022</v>
      </c>
      <c r="B169" s="16" t="s">
        <v>204</v>
      </c>
      <c r="C169" s="16" t="s">
        <v>82</v>
      </c>
      <c r="D169" s="16"/>
      <c r="E169" s="16"/>
      <c r="F169" s="44"/>
      <c r="G169" s="44"/>
      <c r="H169" s="23">
        <f>2500+25</f>
        <v>2525</v>
      </c>
      <c r="I169" s="16"/>
      <c r="J169" s="168" t="s">
        <v>9808</v>
      </c>
    </row>
    <row r="170" spans="1:10" ht="20.25" customHeight="1">
      <c r="A170" s="40" t="s">
        <v>10025</v>
      </c>
      <c r="B170" s="16" t="s">
        <v>204</v>
      </c>
      <c r="C170" s="16" t="s">
        <v>82</v>
      </c>
      <c r="D170" s="16"/>
      <c r="E170" s="16"/>
      <c r="F170" s="44"/>
      <c r="G170" s="44"/>
      <c r="H170" s="23">
        <f>15000+150</f>
        <v>15150</v>
      </c>
      <c r="I170" s="16"/>
      <c r="J170" s="168" t="s">
        <v>9809</v>
      </c>
    </row>
    <row r="171" spans="1:10" ht="20.25" customHeight="1">
      <c r="A171" s="40" t="s">
        <v>10077</v>
      </c>
      <c r="B171" s="16" t="s">
        <v>204</v>
      </c>
      <c r="C171" s="16" t="s">
        <v>82</v>
      </c>
      <c r="D171" s="16"/>
      <c r="E171" s="16"/>
      <c r="F171" s="44"/>
      <c r="G171" s="44"/>
      <c r="H171" s="23">
        <f>3000+30</f>
        <v>3030</v>
      </c>
      <c r="I171" s="16"/>
      <c r="J171" s="168" t="s">
        <v>9810</v>
      </c>
    </row>
    <row r="172" spans="1:10" ht="20.25" customHeight="1">
      <c r="A172" s="40" t="s">
        <v>10078</v>
      </c>
      <c r="B172" s="16" t="s">
        <v>204</v>
      </c>
      <c r="C172" s="16" t="s">
        <v>82</v>
      </c>
      <c r="D172" s="16"/>
      <c r="E172" s="16"/>
      <c r="F172" s="44"/>
      <c r="G172" s="44"/>
      <c r="H172" s="23">
        <f>8500+85</f>
        <v>8585</v>
      </c>
      <c r="I172" s="16"/>
      <c r="J172" s="168" t="s">
        <v>9811</v>
      </c>
    </row>
    <row r="173" spans="1:10" ht="20.25" customHeight="1">
      <c r="A173" s="40" t="s">
        <v>10079</v>
      </c>
      <c r="B173" s="16" t="s">
        <v>204</v>
      </c>
      <c r="C173" s="16" t="s">
        <v>82</v>
      </c>
      <c r="D173" s="16"/>
      <c r="E173" s="16"/>
      <c r="F173" s="44"/>
      <c r="G173" s="44"/>
      <c r="H173" s="23">
        <f>8000+80</f>
        <v>8080</v>
      </c>
      <c r="I173" s="16"/>
      <c r="J173" s="168" t="s">
        <v>9812</v>
      </c>
    </row>
    <row r="174" spans="1:10" ht="20.25" customHeight="1">
      <c r="A174" s="115" t="s">
        <v>10080</v>
      </c>
      <c r="B174" s="16" t="s">
        <v>204</v>
      </c>
      <c r="C174" s="16" t="s">
        <v>82</v>
      </c>
      <c r="D174" s="16"/>
      <c r="E174" s="16"/>
      <c r="F174" s="44"/>
      <c r="G174" s="44"/>
      <c r="H174" s="23">
        <f>5500+55</f>
        <v>5555</v>
      </c>
      <c r="I174" s="16"/>
      <c r="J174" s="168" t="s">
        <v>9813</v>
      </c>
    </row>
    <row r="175" spans="1:10" ht="20.25" customHeight="1">
      <c r="A175" s="40" t="s">
        <v>10081</v>
      </c>
      <c r="B175" s="16" t="s">
        <v>204</v>
      </c>
      <c r="C175" s="16" t="s">
        <v>82</v>
      </c>
      <c r="D175" s="16"/>
      <c r="E175" s="16"/>
      <c r="F175" s="44"/>
      <c r="G175" s="44"/>
      <c r="H175" s="23">
        <f>5500+55</f>
        <v>5555</v>
      </c>
      <c r="I175" s="16"/>
      <c r="J175" s="168" t="s">
        <v>9814</v>
      </c>
    </row>
    <row r="176" spans="1:10" ht="20.25" customHeight="1">
      <c r="A176" s="115" t="s">
        <v>10082</v>
      </c>
      <c r="B176" s="16" t="s">
        <v>204</v>
      </c>
      <c r="C176" s="16" t="s">
        <v>82</v>
      </c>
      <c r="D176" s="16"/>
      <c r="E176" s="16"/>
      <c r="F176" s="44"/>
      <c r="G176" s="44"/>
      <c r="H176" s="162">
        <f>3200+32</f>
        <v>3232</v>
      </c>
      <c r="I176" s="16"/>
      <c r="J176" s="168" t="s">
        <v>9815</v>
      </c>
    </row>
    <row r="177" spans="1:10" ht="20.25" customHeight="1">
      <c r="A177" s="40" t="s">
        <v>10110</v>
      </c>
      <c r="B177" s="16" t="s">
        <v>204</v>
      </c>
      <c r="C177" s="16" t="s">
        <v>82</v>
      </c>
      <c r="D177" s="16"/>
      <c r="E177" s="16"/>
      <c r="F177" s="44"/>
      <c r="G177" s="44"/>
      <c r="H177" s="162">
        <f>8500+85</f>
        <v>8585</v>
      </c>
      <c r="I177" s="16"/>
      <c r="J177" s="168" t="s">
        <v>9816</v>
      </c>
    </row>
    <row r="178" spans="1:10" ht="20.25" customHeight="1">
      <c r="A178" s="40" t="s">
        <v>10111</v>
      </c>
      <c r="B178" s="16" t="s">
        <v>204</v>
      </c>
      <c r="C178" s="16" t="s">
        <v>58</v>
      </c>
      <c r="D178" s="16"/>
      <c r="E178" s="16"/>
      <c r="F178" s="44"/>
      <c r="G178" s="44"/>
      <c r="H178" s="162">
        <f>2000+20</f>
        <v>2020</v>
      </c>
      <c r="I178" s="16"/>
      <c r="J178" s="168" t="s">
        <v>9817</v>
      </c>
    </row>
    <row r="179" spans="1:10" ht="20.25" customHeight="1">
      <c r="A179" s="40" t="s">
        <v>10112</v>
      </c>
      <c r="B179" s="16" t="s">
        <v>204</v>
      </c>
      <c r="C179" s="16" t="s">
        <v>82</v>
      </c>
      <c r="D179" s="16"/>
      <c r="E179" s="16"/>
      <c r="F179" s="44"/>
      <c r="G179" s="44"/>
      <c r="H179" s="162">
        <f>8000+80</f>
        <v>8080</v>
      </c>
      <c r="I179" s="16"/>
      <c r="J179" s="168" t="s">
        <v>9818</v>
      </c>
    </row>
    <row r="180" spans="1:10" ht="20.25" customHeight="1">
      <c r="A180" s="40" t="s">
        <v>10113</v>
      </c>
      <c r="B180" s="16" t="s">
        <v>204</v>
      </c>
      <c r="C180" s="16" t="s">
        <v>82</v>
      </c>
      <c r="D180" s="16"/>
      <c r="E180" s="16"/>
      <c r="F180" s="44"/>
      <c r="G180" s="44"/>
      <c r="H180" s="162">
        <f>1500+15</f>
        <v>1515</v>
      </c>
      <c r="I180" s="16"/>
      <c r="J180" s="168" t="s">
        <v>9720</v>
      </c>
    </row>
    <row r="181" spans="1:10" ht="20.25" customHeight="1">
      <c r="A181" s="40" t="s">
        <v>10114</v>
      </c>
      <c r="B181" s="16" t="s">
        <v>204</v>
      </c>
      <c r="C181" s="16" t="s">
        <v>58</v>
      </c>
      <c r="D181" s="16"/>
      <c r="E181" s="16"/>
      <c r="F181" s="44"/>
      <c r="G181" s="44"/>
      <c r="H181" s="162">
        <f>1100+11</f>
        <v>1111</v>
      </c>
      <c r="I181" s="16"/>
      <c r="J181" s="168" t="s">
        <v>9721</v>
      </c>
    </row>
    <row r="182" spans="1:10" ht="20.25" customHeight="1">
      <c r="A182" s="40" t="s">
        <v>10109</v>
      </c>
      <c r="B182" s="16" t="s">
        <v>204</v>
      </c>
      <c r="C182" s="16" t="s">
        <v>58</v>
      </c>
      <c r="D182" s="16"/>
      <c r="E182" s="16"/>
      <c r="F182" s="44"/>
      <c r="G182" s="44"/>
      <c r="H182" s="162">
        <f>1000+10</f>
        <v>1010</v>
      </c>
      <c r="I182" s="16"/>
      <c r="J182" s="168" t="s">
        <v>9819</v>
      </c>
    </row>
    <row r="183" spans="1:10" ht="20.25" customHeight="1">
      <c r="A183" s="40" t="s">
        <v>10108</v>
      </c>
      <c r="B183" s="16" t="s">
        <v>204</v>
      </c>
      <c r="C183" s="16" t="s">
        <v>82</v>
      </c>
      <c r="D183" s="16"/>
      <c r="E183" s="16"/>
      <c r="F183" s="44"/>
      <c r="G183" s="44"/>
      <c r="H183" s="162">
        <f>8000+80</f>
        <v>8080</v>
      </c>
      <c r="I183" s="16"/>
      <c r="J183" s="168" t="s">
        <v>9820</v>
      </c>
    </row>
    <row r="184" spans="1:10" ht="20.25" customHeight="1">
      <c r="A184" s="115" t="s">
        <v>10115</v>
      </c>
      <c r="B184" s="16" t="s">
        <v>204</v>
      </c>
      <c r="C184" s="16" t="s">
        <v>58</v>
      </c>
      <c r="D184" s="16"/>
      <c r="E184" s="16"/>
      <c r="F184" s="44"/>
      <c r="G184" s="44"/>
      <c r="H184" s="162">
        <f>2300+23</f>
        <v>2323</v>
      </c>
      <c r="I184" s="16"/>
      <c r="J184" s="168" t="s">
        <v>9821</v>
      </c>
    </row>
    <row r="185" spans="1:10" ht="20.25" customHeight="1">
      <c r="A185" s="40" t="s">
        <v>10116</v>
      </c>
      <c r="B185" s="16" t="s">
        <v>204</v>
      </c>
      <c r="C185" s="16" t="s">
        <v>58</v>
      </c>
      <c r="D185" s="16"/>
      <c r="E185" s="16"/>
      <c r="F185" s="44"/>
      <c r="G185" s="44"/>
      <c r="H185" s="162">
        <f>1200+12</f>
        <v>1212</v>
      </c>
      <c r="I185" s="16"/>
      <c r="J185" s="168" t="s">
        <v>9822</v>
      </c>
    </row>
    <row r="186" spans="1:10" ht="20.25" customHeight="1">
      <c r="A186" s="40" t="s">
        <v>10117</v>
      </c>
      <c r="B186" s="16" t="s">
        <v>204</v>
      </c>
      <c r="C186" s="16" t="s">
        <v>82</v>
      </c>
      <c r="D186" s="16"/>
      <c r="E186" s="16"/>
      <c r="F186" s="44"/>
      <c r="G186" s="44"/>
      <c r="H186" s="162">
        <f>25500+255</f>
        <v>25755</v>
      </c>
      <c r="I186" s="16"/>
      <c r="J186" s="168" t="s">
        <v>9823</v>
      </c>
    </row>
    <row r="187" spans="1:10" ht="20.25" customHeight="1">
      <c r="A187" s="40" t="s">
        <v>10118</v>
      </c>
      <c r="B187" s="16" t="s">
        <v>204</v>
      </c>
      <c r="C187" s="16" t="s">
        <v>58</v>
      </c>
      <c r="D187" s="16"/>
      <c r="E187" s="16"/>
      <c r="F187" s="44"/>
      <c r="G187" s="44"/>
      <c r="H187" s="162">
        <f>1100+11</f>
        <v>1111</v>
      </c>
      <c r="I187" s="16"/>
      <c r="J187" s="168" t="s">
        <v>9824</v>
      </c>
    </row>
    <row r="188" spans="1:10" ht="20.25" customHeight="1">
      <c r="A188" s="40" t="s">
        <v>10083</v>
      </c>
      <c r="B188" s="16" t="s">
        <v>204</v>
      </c>
      <c r="C188" s="16" t="s">
        <v>82</v>
      </c>
      <c r="D188" s="16"/>
      <c r="E188" s="16"/>
      <c r="F188" s="44"/>
      <c r="G188" s="44"/>
      <c r="H188" s="162">
        <f>14000+140</f>
        <v>14140</v>
      </c>
      <c r="I188" s="16"/>
      <c r="J188" s="168" t="s">
        <v>9825</v>
      </c>
    </row>
    <row r="189" spans="1:10" ht="20.25" customHeight="1">
      <c r="A189" s="40" t="s">
        <v>10084</v>
      </c>
      <c r="B189" s="16" t="s">
        <v>204</v>
      </c>
      <c r="C189" s="16" t="s">
        <v>82</v>
      </c>
      <c r="D189" s="16"/>
      <c r="E189" s="16"/>
      <c r="F189" s="44"/>
      <c r="G189" s="44"/>
      <c r="H189" s="162">
        <f>3500+35</f>
        <v>3535</v>
      </c>
      <c r="I189" s="16"/>
      <c r="J189" s="168" t="s">
        <v>9826</v>
      </c>
    </row>
    <row r="190" spans="1:10" ht="20.25" customHeight="1">
      <c r="A190" s="40" t="s">
        <v>10026</v>
      </c>
      <c r="B190" s="16" t="s">
        <v>204</v>
      </c>
      <c r="C190" s="16" t="s">
        <v>82</v>
      </c>
      <c r="D190" s="16"/>
      <c r="E190" s="16"/>
      <c r="F190" s="44"/>
      <c r="G190" s="44"/>
      <c r="H190" s="162">
        <f>7500+75</f>
        <v>7575</v>
      </c>
      <c r="I190" s="16"/>
      <c r="J190" s="168" t="s">
        <v>9827</v>
      </c>
    </row>
    <row r="191" spans="1:10" ht="20.25" customHeight="1">
      <c r="A191" s="40" t="s">
        <v>9081</v>
      </c>
      <c r="B191" s="16" t="s">
        <v>204</v>
      </c>
      <c r="C191" s="16" t="s">
        <v>82</v>
      </c>
      <c r="D191" s="16"/>
      <c r="E191" s="16"/>
      <c r="F191" s="44"/>
      <c r="G191" s="44"/>
      <c r="H191" s="162">
        <f>35000+350</f>
        <v>35350</v>
      </c>
      <c r="I191" s="16"/>
      <c r="J191" s="168" t="s">
        <v>9828</v>
      </c>
    </row>
    <row r="192" spans="1:10" ht="20.25" customHeight="1">
      <c r="A192" s="40" t="s">
        <v>10027</v>
      </c>
      <c r="B192" s="16" t="s">
        <v>204</v>
      </c>
      <c r="C192" s="16" t="s">
        <v>82</v>
      </c>
      <c r="D192" s="16"/>
      <c r="E192" s="16"/>
      <c r="F192" s="44"/>
      <c r="G192" s="44"/>
      <c r="H192" s="162">
        <f>9500+95</f>
        <v>9595</v>
      </c>
      <c r="I192" s="16"/>
      <c r="J192" s="168" t="s">
        <v>9829</v>
      </c>
    </row>
    <row r="193" spans="1:10" ht="20.25" customHeight="1">
      <c r="A193" s="40" t="s">
        <v>10028</v>
      </c>
      <c r="B193" s="16" t="s">
        <v>204</v>
      </c>
      <c r="C193" s="16" t="s">
        <v>82</v>
      </c>
      <c r="D193" s="16"/>
      <c r="E193" s="16"/>
      <c r="F193" s="44"/>
      <c r="G193" s="44"/>
      <c r="H193" s="162">
        <f>21000+210</f>
        <v>21210</v>
      </c>
      <c r="I193" s="16"/>
      <c r="J193" s="168" t="s">
        <v>9830</v>
      </c>
    </row>
    <row r="194" spans="1:10" ht="20.25" customHeight="1">
      <c r="A194" s="40" t="s">
        <v>10085</v>
      </c>
      <c r="B194" s="16" t="s">
        <v>204</v>
      </c>
      <c r="C194" s="16" t="s">
        <v>82</v>
      </c>
      <c r="D194" s="16"/>
      <c r="E194" s="16"/>
      <c r="F194" s="44"/>
      <c r="G194" s="44"/>
      <c r="H194" s="162">
        <f>8500+85</f>
        <v>8585</v>
      </c>
      <c r="I194" s="16"/>
      <c r="J194" s="168" t="s">
        <v>9831</v>
      </c>
    </row>
    <row r="195" spans="1:10" ht="20.25" customHeight="1">
      <c r="A195" s="115" t="s">
        <v>10086</v>
      </c>
      <c r="B195" s="16" t="s">
        <v>204</v>
      </c>
      <c r="C195" s="16" t="s">
        <v>82</v>
      </c>
      <c r="D195" s="16"/>
      <c r="E195" s="16"/>
      <c r="F195" s="44"/>
      <c r="G195" s="44"/>
      <c r="H195" s="162">
        <f>71000+710</f>
        <v>71710</v>
      </c>
      <c r="I195" s="16"/>
      <c r="J195" s="168" t="s">
        <v>9832</v>
      </c>
    </row>
    <row r="196" spans="1:10" ht="20.25" customHeight="1">
      <c r="A196" s="40" t="s">
        <v>10087</v>
      </c>
      <c r="B196" s="16" t="s">
        <v>204</v>
      </c>
      <c r="C196" s="16" t="s">
        <v>82</v>
      </c>
      <c r="D196" s="16"/>
      <c r="E196" s="16"/>
      <c r="F196" s="44"/>
      <c r="G196" s="44"/>
      <c r="H196" s="162">
        <f>21000+210</f>
        <v>21210</v>
      </c>
      <c r="I196" s="16"/>
      <c r="J196" s="168" t="s">
        <v>9833</v>
      </c>
    </row>
    <row r="197" spans="1:10" ht="20.25" customHeight="1">
      <c r="A197" s="115" t="s">
        <v>10088</v>
      </c>
      <c r="B197" s="16" t="s">
        <v>204</v>
      </c>
      <c r="C197" s="16" t="s">
        <v>82</v>
      </c>
      <c r="D197" s="16"/>
      <c r="E197" s="16"/>
      <c r="F197" s="44"/>
      <c r="G197" s="44"/>
      <c r="H197" s="162">
        <f>3000+30</f>
        <v>3030</v>
      </c>
      <c r="I197" s="16"/>
      <c r="J197" s="168" t="s">
        <v>9834</v>
      </c>
    </row>
    <row r="198" spans="1:10" ht="20.25" customHeight="1">
      <c r="A198" s="40" t="s">
        <v>10089</v>
      </c>
      <c r="B198" s="16" t="s">
        <v>204</v>
      </c>
      <c r="C198" s="16" t="s">
        <v>82</v>
      </c>
      <c r="D198" s="16"/>
      <c r="E198" s="16"/>
      <c r="F198" s="44"/>
      <c r="G198" s="44"/>
      <c r="H198" s="18">
        <v>20000</v>
      </c>
      <c r="I198" s="16"/>
      <c r="J198" s="168" t="s">
        <v>9835</v>
      </c>
    </row>
    <row r="199" spans="1:10" ht="20.25" customHeight="1">
      <c r="A199" s="40" t="s">
        <v>10089</v>
      </c>
      <c r="B199" s="16" t="s">
        <v>204</v>
      </c>
      <c r="C199" s="16" t="s">
        <v>82</v>
      </c>
      <c r="D199" s="16"/>
      <c r="E199" s="16"/>
      <c r="F199" s="44"/>
      <c r="G199" s="44"/>
      <c r="H199" s="18">
        <v>1500</v>
      </c>
      <c r="I199" s="16"/>
      <c r="J199" s="570" t="s">
        <v>9722</v>
      </c>
    </row>
    <row r="200" spans="1:10" ht="20.25" customHeight="1">
      <c r="A200" s="40" t="s">
        <v>10090</v>
      </c>
      <c r="B200" s="16" t="s">
        <v>204</v>
      </c>
      <c r="C200" s="16" t="s">
        <v>82</v>
      </c>
      <c r="D200" s="16"/>
      <c r="E200" s="16"/>
      <c r="F200" s="44"/>
      <c r="G200" s="44"/>
      <c r="H200" s="18">
        <v>4000</v>
      </c>
      <c r="I200" s="16"/>
      <c r="J200" s="577"/>
    </row>
    <row r="201" spans="1:10" ht="20.25" customHeight="1">
      <c r="A201" s="40" t="s">
        <v>10091</v>
      </c>
      <c r="B201" s="16" t="s">
        <v>204</v>
      </c>
      <c r="C201" s="16" t="s">
        <v>82</v>
      </c>
      <c r="D201" s="16"/>
      <c r="E201" s="16"/>
      <c r="F201" s="44"/>
      <c r="G201" s="44"/>
      <c r="H201" s="18">
        <v>2000</v>
      </c>
      <c r="I201" s="16"/>
      <c r="J201" s="571"/>
    </row>
    <row r="202" spans="1:10" ht="20.25" customHeight="1">
      <c r="A202" s="40" t="s">
        <v>10090</v>
      </c>
      <c r="B202" s="16" t="s">
        <v>204</v>
      </c>
      <c r="C202" s="16" t="s">
        <v>82</v>
      </c>
      <c r="D202" s="16"/>
      <c r="E202" s="16"/>
      <c r="F202" s="44"/>
      <c r="G202" s="44"/>
      <c r="H202" s="18">
        <v>10000</v>
      </c>
      <c r="I202" s="16"/>
      <c r="J202" s="21" t="s">
        <v>9836</v>
      </c>
    </row>
    <row r="203" spans="1:10" ht="20.25" customHeight="1">
      <c r="A203" s="40" t="s">
        <v>10091</v>
      </c>
      <c r="B203" s="16" t="s">
        <v>204</v>
      </c>
      <c r="C203" s="16" t="s">
        <v>82</v>
      </c>
      <c r="D203" s="16"/>
      <c r="E203" s="16"/>
      <c r="F203" s="44"/>
      <c r="G203" s="44"/>
      <c r="H203" s="18">
        <v>40000</v>
      </c>
      <c r="I203" s="16"/>
      <c r="J203" s="21" t="s">
        <v>9837</v>
      </c>
    </row>
    <row r="204" spans="1:10" ht="20.25" customHeight="1">
      <c r="A204" s="40" t="s">
        <v>10092</v>
      </c>
      <c r="B204" s="16" t="s">
        <v>204</v>
      </c>
      <c r="C204" s="16" t="s">
        <v>82</v>
      </c>
      <c r="D204" s="16"/>
      <c r="E204" s="16"/>
      <c r="F204" s="44"/>
      <c r="G204" s="44"/>
      <c r="H204" s="18">
        <v>27000</v>
      </c>
      <c r="I204" s="16"/>
      <c r="J204" s="21" t="s">
        <v>9838</v>
      </c>
    </row>
    <row r="205" spans="1:10" ht="20.25" customHeight="1">
      <c r="A205" s="115" t="s">
        <v>9123</v>
      </c>
      <c r="B205" s="16" t="s">
        <v>288</v>
      </c>
      <c r="C205" s="16" t="s">
        <v>54</v>
      </c>
      <c r="D205" s="16"/>
      <c r="E205" s="16" t="s">
        <v>7887</v>
      </c>
      <c r="F205" s="44"/>
      <c r="G205" s="44"/>
      <c r="H205" s="22">
        <v>30</v>
      </c>
      <c r="I205" s="16"/>
      <c r="J205" s="17" t="s">
        <v>9839</v>
      </c>
    </row>
    <row r="206" spans="1:10" ht="20.25" customHeight="1">
      <c r="A206" s="115" t="s">
        <v>9693</v>
      </c>
      <c r="B206" s="16" t="s">
        <v>288</v>
      </c>
      <c r="C206" s="16" t="s">
        <v>54</v>
      </c>
      <c r="D206" s="16"/>
      <c r="E206" s="16">
        <v>60546</v>
      </c>
      <c r="F206" s="44"/>
      <c r="G206" s="44"/>
      <c r="H206" s="50">
        <v>3</v>
      </c>
      <c r="I206" s="16"/>
      <c r="J206" s="564" t="s">
        <v>9840</v>
      </c>
    </row>
    <row r="207" spans="1:10" ht="20.25" customHeight="1">
      <c r="A207" s="115" t="s">
        <v>9693</v>
      </c>
      <c r="B207" s="16" t="s">
        <v>288</v>
      </c>
      <c r="C207" s="16" t="s">
        <v>54</v>
      </c>
      <c r="D207" s="16"/>
      <c r="E207" s="16">
        <v>60546</v>
      </c>
      <c r="F207" s="44"/>
      <c r="G207" s="44"/>
      <c r="H207" s="50">
        <v>6</v>
      </c>
      <c r="I207" s="16"/>
      <c r="J207" s="566"/>
    </row>
    <row r="208" spans="1:10" ht="20.25" customHeight="1">
      <c r="A208" s="115" t="s">
        <v>9693</v>
      </c>
      <c r="B208" s="16" t="s">
        <v>288</v>
      </c>
      <c r="C208" s="16" t="s">
        <v>54</v>
      </c>
      <c r="D208" s="16"/>
      <c r="E208" s="16">
        <v>61452</v>
      </c>
      <c r="F208" s="44"/>
      <c r="G208" s="44"/>
      <c r="H208" s="50">
        <v>9</v>
      </c>
      <c r="I208" s="16"/>
      <c r="J208" s="566"/>
    </row>
    <row r="209" spans="1:10" ht="20.25" customHeight="1">
      <c r="A209" s="115" t="s">
        <v>9693</v>
      </c>
      <c r="B209" s="16" t="s">
        <v>288</v>
      </c>
      <c r="C209" s="16" t="s">
        <v>54</v>
      </c>
      <c r="D209" s="16"/>
      <c r="E209" s="16">
        <v>61452</v>
      </c>
      <c r="F209" s="44"/>
      <c r="G209" s="44"/>
      <c r="H209" s="50">
        <v>5</v>
      </c>
      <c r="I209" s="16"/>
      <c r="J209" s="566"/>
    </row>
    <row r="210" spans="1:10" ht="20.25" customHeight="1">
      <c r="A210" s="67" t="s">
        <v>9122</v>
      </c>
      <c r="B210" s="16" t="s">
        <v>288</v>
      </c>
      <c r="C210" s="16" t="s">
        <v>54</v>
      </c>
      <c r="D210" s="16"/>
      <c r="E210" s="16">
        <v>60538</v>
      </c>
      <c r="F210" s="44"/>
      <c r="G210" s="44"/>
      <c r="H210" s="50">
        <v>36</v>
      </c>
      <c r="I210" s="16"/>
      <c r="J210" s="564" t="s">
        <v>9841</v>
      </c>
    </row>
    <row r="211" spans="1:10" ht="20.25" customHeight="1">
      <c r="A211" s="67" t="s">
        <v>9122</v>
      </c>
      <c r="B211" s="16" t="s">
        <v>288</v>
      </c>
      <c r="C211" s="16" t="s">
        <v>54</v>
      </c>
      <c r="D211" s="16"/>
      <c r="E211" s="16">
        <v>60546</v>
      </c>
      <c r="F211" s="44"/>
      <c r="G211" s="44"/>
      <c r="H211" s="50">
        <v>4</v>
      </c>
      <c r="I211" s="16"/>
      <c r="J211" s="566"/>
    </row>
    <row r="212" spans="1:10" ht="20.25" customHeight="1">
      <c r="A212" s="67" t="s">
        <v>9122</v>
      </c>
      <c r="B212" s="16" t="s">
        <v>288</v>
      </c>
      <c r="C212" s="16" t="s">
        <v>54</v>
      </c>
      <c r="D212" s="16"/>
      <c r="E212" s="16">
        <v>60632</v>
      </c>
      <c r="F212" s="44"/>
      <c r="G212" s="44"/>
      <c r="H212" s="50">
        <v>18</v>
      </c>
      <c r="I212" s="16"/>
      <c r="J212" s="566"/>
    </row>
    <row r="213" spans="1:10" ht="20.25" customHeight="1">
      <c r="A213" s="67" t="s">
        <v>9122</v>
      </c>
      <c r="B213" s="16" t="s">
        <v>288</v>
      </c>
      <c r="C213" s="16" t="s">
        <v>54</v>
      </c>
      <c r="D213" s="16"/>
      <c r="E213" s="16">
        <v>61452</v>
      </c>
      <c r="F213" s="44"/>
      <c r="G213" s="44"/>
      <c r="H213" s="50">
        <v>5</v>
      </c>
      <c r="I213" s="16"/>
      <c r="J213" s="566"/>
    </row>
    <row r="214" spans="1:10" ht="20.25" customHeight="1">
      <c r="A214" s="67" t="s">
        <v>9122</v>
      </c>
      <c r="B214" s="16" t="s">
        <v>288</v>
      </c>
      <c r="C214" s="16" t="s">
        <v>54</v>
      </c>
      <c r="D214" s="16"/>
      <c r="E214" s="16">
        <v>61452</v>
      </c>
      <c r="F214" s="44"/>
      <c r="G214" s="44"/>
      <c r="H214" s="50">
        <v>3</v>
      </c>
      <c r="I214" s="16"/>
      <c r="J214" s="566"/>
    </row>
    <row r="215" spans="1:10" ht="20.25" customHeight="1">
      <c r="A215" s="67" t="s">
        <v>9122</v>
      </c>
      <c r="B215" s="16" t="s">
        <v>288</v>
      </c>
      <c r="C215" s="16" t="s">
        <v>54</v>
      </c>
      <c r="D215" s="16"/>
      <c r="E215" s="16">
        <v>61731</v>
      </c>
      <c r="F215" s="44"/>
      <c r="G215" s="44"/>
      <c r="H215" s="50">
        <v>20</v>
      </c>
      <c r="I215" s="16"/>
      <c r="J215" s="565"/>
    </row>
    <row r="216" spans="1:10" ht="20.25" customHeight="1">
      <c r="A216" s="67" t="s">
        <v>9122</v>
      </c>
      <c r="B216" s="16" t="s">
        <v>288</v>
      </c>
      <c r="C216" s="16" t="s">
        <v>54</v>
      </c>
      <c r="D216" s="16"/>
      <c r="E216" s="16">
        <v>102</v>
      </c>
      <c r="F216" s="44"/>
      <c r="G216" s="44"/>
      <c r="H216" s="50">
        <v>8</v>
      </c>
      <c r="I216" s="16"/>
      <c r="J216" s="564" t="s">
        <v>9842</v>
      </c>
    </row>
    <row r="217" spans="1:10" ht="20.25" customHeight="1">
      <c r="A217" s="67" t="s">
        <v>9122</v>
      </c>
      <c r="B217" s="16" t="s">
        <v>288</v>
      </c>
      <c r="C217" s="16" t="s">
        <v>54</v>
      </c>
      <c r="D217" s="16"/>
      <c r="E217" s="16">
        <v>102</v>
      </c>
      <c r="F217" s="44"/>
      <c r="G217" s="44"/>
      <c r="H217" s="50">
        <v>40</v>
      </c>
      <c r="I217" s="16"/>
      <c r="J217" s="565"/>
    </row>
    <row r="218" spans="1:10" ht="20.25" customHeight="1">
      <c r="A218" s="67" t="s">
        <v>9252</v>
      </c>
      <c r="B218" s="16" t="s">
        <v>288</v>
      </c>
      <c r="C218" s="16" t="s">
        <v>54</v>
      </c>
      <c r="D218" s="16"/>
      <c r="E218" s="16">
        <v>60546</v>
      </c>
      <c r="F218" s="44"/>
      <c r="G218" s="44"/>
      <c r="H218" s="50">
        <v>9</v>
      </c>
      <c r="I218" s="16"/>
      <c r="J218" s="564" t="s">
        <v>9843</v>
      </c>
    </row>
    <row r="219" spans="1:10" ht="20.25" customHeight="1">
      <c r="A219" s="67" t="s">
        <v>9252</v>
      </c>
      <c r="B219" s="16" t="s">
        <v>288</v>
      </c>
      <c r="C219" s="16" t="s">
        <v>54</v>
      </c>
      <c r="D219" s="16"/>
      <c r="E219" s="16">
        <v>60546</v>
      </c>
      <c r="F219" s="44"/>
      <c r="G219" s="44"/>
      <c r="H219" s="50">
        <v>15</v>
      </c>
      <c r="I219" s="16"/>
      <c r="J219" s="566"/>
    </row>
    <row r="220" spans="1:10" ht="20.25" customHeight="1">
      <c r="A220" s="67" t="s">
        <v>9252</v>
      </c>
      <c r="B220" s="16" t="s">
        <v>288</v>
      </c>
      <c r="C220" s="16" t="s">
        <v>54</v>
      </c>
      <c r="D220" s="16"/>
      <c r="E220" s="16">
        <v>61452</v>
      </c>
      <c r="F220" s="44"/>
      <c r="G220" s="44"/>
      <c r="H220" s="50">
        <v>25</v>
      </c>
      <c r="I220" s="16"/>
      <c r="J220" s="566"/>
    </row>
    <row r="221" spans="1:10" ht="20.25" customHeight="1">
      <c r="A221" s="67" t="s">
        <v>9252</v>
      </c>
      <c r="B221" s="16" t="s">
        <v>288</v>
      </c>
      <c r="C221" s="16" t="s">
        <v>54</v>
      </c>
      <c r="D221" s="16"/>
      <c r="E221" s="16">
        <v>61452</v>
      </c>
      <c r="F221" s="44"/>
      <c r="G221" s="44"/>
      <c r="H221" s="50">
        <v>13</v>
      </c>
      <c r="I221" s="16"/>
      <c r="J221" s="566"/>
    </row>
    <row r="222" spans="1:10" ht="20.25" customHeight="1">
      <c r="A222" s="67" t="s">
        <v>9252</v>
      </c>
      <c r="B222" s="16" t="s">
        <v>288</v>
      </c>
      <c r="C222" s="16" t="s">
        <v>54</v>
      </c>
      <c r="D222" s="16"/>
      <c r="E222" s="16">
        <v>61478</v>
      </c>
      <c r="F222" s="44"/>
      <c r="G222" s="44"/>
      <c r="H222" s="50">
        <v>9</v>
      </c>
      <c r="I222" s="16"/>
      <c r="J222" s="565"/>
    </row>
    <row r="223" spans="1:10" ht="20.25" customHeight="1">
      <c r="A223" s="67" t="s">
        <v>9252</v>
      </c>
      <c r="B223" s="16" t="s">
        <v>288</v>
      </c>
      <c r="C223" s="16" t="s">
        <v>54</v>
      </c>
      <c r="D223" s="16"/>
      <c r="E223" s="16">
        <v>102</v>
      </c>
      <c r="F223" s="44"/>
      <c r="G223" s="44"/>
      <c r="H223" s="50">
        <v>55</v>
      </c>
      <c r="I223" s="16"/>
      <c r="J223" s="50" t="s">
        <v>9844</v>
      </c>
    </row>
    <row r="224" spans="1:10" ht="20.25" customHeight="1">
      <c r="A224" s="67" t="s">
        <v>9123</v>
      </c>
      <c r="B224" s="16" t="s">
        <v>288</v>
      </c>
      <c r="C224" s="16" t="s">
        <v>54</v>
      </c>
      <c r="D224" s="16"/>
      <c r="E224" s="16">
        <v>60538</v>
      </c>
      <c r="F224" s="44"/>
      <c r="G224" s="44"/>
      <c r="H224" s="50">
        <v>30</v>
      </c>
      <c r="I224" s="16"/>
      <c r="J224" s="564" t="s">
        <v>9845</v>
      </c>
    </row>
    <row r="225" spans="1:10" ht="20.25" customHeight="1">
      <c r="A225" s="67" t="s">
        <v>9123</v>
      </c>
      <c r="B225" s="16" t="s">
        <v>288</v>
      </c>
      <c r="C225" s="16" t="s">
        <v>54</v>
      </c>
      <c r="D225" s="16"/>
      <c r="E225" s="16">
        <v>60546</v>
      </c>
      <c r="F225" s="44"/>
      <c r="G225" s="44"/>
      <c r="H225" s="50">
        <v>8</v>
      </c>
      <c r="I225" s="16"/>
      <c r="J225" s="566"/>
    </row>
    <row r="226" spans="1:10" ht="20.25" customHeight="1">
      <c r="A226" s="67" t="s">
        <v>9123</v>
      </c>
      <c r="B226" s="16" t="s">
        <v>288</v>
      </c>
      <c r="C226" s="16" t="s">
        <v>54</v>
      </c>
      <c r="D226" s="16"/>
      <c r="E226" s="16">
        <v>60546</v>
      </c>
      <c r="F226" s="44"/>
      <c r="G226" s="44"/>
      <c r="H226" s="50">
        <v>14</v>
      </c>
      <c r="I226" s="16"/>
      <c r="J226" s="566"/>
    </row>
    <row r="227" spans="1:10" ht="20.25" customHeight="1">
      <c r="A227" s="67" t="s">
        <v>9123</v>
      </c>
      <c r="B227" s="16" t="s">
        <v>288</v>
      </c>
      <c r="C227" s="16" t="s">
        <v>54</v>
      </c>
      <c r="D227" s="16"/>
      <c r="E227" s="16">
        <v>61452</v>
      </c>
      <c r="F227" s="44"/>
      <c r="G227" s="44"/>
      <c r="H227" s="50">
        <v>25</v>
      </c>
      <c r="I227" s="16"/>
      <c r="J227" s="566"/>
    </row>
    <row r="228" spans="1:10" ht="20.25" customHeight="1">
      <c r="A228" s="67" t="s">
        <v>9123</v>
      </c>
      <c r="B228" s="16" t="s">
        <v>288</v>
      </c>
      <c r="C228" s="16" t="s">
        <v>54</v>
      </c>
      <c r="D228" s="16"/>
      <c r="E228" s="16">
        <v>61452</v>
      </c>
      <c r="F228" s="44"/>
      <c r="G228" s="44"/>
      <c r="H228" s="50">
        <v>11</v>
      </c>
      <c r="I228" s="16"/>
      <c r="J228" s="565"/>
    </row>
    <row r="229" spans="1:10" ht="20.25" customHeight="1">
      <c r="A229" s="67" t="s">
        <v>9123</v>
      </c>
      <c r="B229" s="16" t="s">
        <v>288</v>
      </c>
      <c r="C229" s="16" t="s">
        <v>54</v>
      </c>
      <c r="D229" s="16"/>
      <c r="E229" s="16">
        <v>61478</v>
      </c>
      <c r="F229" s="44"/>
      <c r="G229" s="44"/>
      <c r="H229" s="50">
        <v>5</v>
      </c>
      <c r="I229" s="16"/>
      <c r="J229" s="564" t="s">
        <v>9846</v>
      </c>
    </row>
    <row r="230" spans="1:10" ht="20.25" customHeight="1">
      <c r="A230" s="67" t="s">
        <v>9123</v>
      </c>
      <c r="B230" s="16" t="s">
        <v>288</v>
      </c>
      <c r="C230" s="16" t="s">
        <v>54</v>
      </c>
      <c r="D230" s="16"/>
      <c r="E230" s="16">
        <v>61731</v>
      </c>
      <c r="F230" s="44"/>
      <c r="G230" s="44"/>
      <c r="H230" s="50">
        <v>7</v>
      </c>
      <c r="I230" s="16"/>
      <c r="J230" s="566"/>
    </row>
    <row r="231" spans="1:10" ht="20.25" customHeight="1">
      <c r="A231" s="67" t="s">
        <v>9123</v>
      </c>
      <c r="B231" s="16" t="s">
        <v>288</v>
      </c>
      <c r="C231" s="16" t="s">
        <v>54</v>
      </c>
      <c r="D231" s="16"/>
      <c r="E231" s="16">
        <v>102</v>
      </c>
      <c r="F231" s="44"/>
      <c r="G231" s="44"/>
      <c r="H231" s="50">
        <v>49</v>
      </c>
      <c r="I231" s="16"/>
      <c r="J231" s="566"/>
    </row>
    <row r="232" spans="1:10" ht="20.25" customHeight="1">
      <c r="A232" s="67" t="s">
        <v>9123</v>
      </c>
      <c r="B232" s="16" t="s">
        <v>288</v>
      </c>
      <c r="C232" s="16" t="s">
        <v>54</v>
      </c>
      <c r="D232" s="16"/>
      <c r="E232" s="16">
        <v>102</v>
      </c>
      <c r="F232" s="44"/>
      <c r="G232" s="44"/>
      <c r="H232" s="50">
        <v>12</v>
      </c>
      <c r="I232" s="16"/>
      <c r="J232" s="565"/>
    </row>
    <row r="233" spans="1:10" ht="20.25" customHeight="1">
      <c r="A233" s="67" t="s">
        <v>9124</v>
      </c>
      <c r="B233" s="16" t="s">
        <v>288</v>
      </c>
      <c r="C233" s="16" t="s">
        <v>54</v>
      </c>
      <c r="D233" s="16"/>
      <c r="E233" s="16">
        <v>60001</v>
      </c>
      <c r="F233" s="44"/>
      <c r="G233" s="44"/>
      <c r="H233" s="50">
        <v>6</v>
      </c>
      <c r="I233" s="16"/>
      <c r="J233" s="564" t="s">
        <v>9847</v>
      </c>
    </row>
    <row r="234" spans="1:10" ht="20.25" customHeight="1">
      <c r="A234" s="67" t="s">
        <v>9124</v>
      </c>
      <c r="B234" s="16" t="s">
        <v>288</v>
      </c>
      <c r="C234" s="16" t="s">
        <v>54</v>
      </c>
      <c r="D234" s="16"/>
      <c r="E234" s="16">
        <v>60467</v>
      </c>
      <c r="F234" s="44"/>
      <c r="G234" s="44"/>
      <c r="H234" s="50">
        <v>5</v>
      </c>
      <c r="I234" s="16"/>
      <c r="J234" s="566"/>
    </row>
    <row r="235" spans="1:10" ht="20.25" customHeight="1">
      <c r="A235" s="67" t="s">
        <v>9124</v>
      </c>
      <c r="B235" s="16" t="s">
        <v>288</v>
      </c>
      <c r="C235" s="16" t="s">
        <v>54</v>
      </c>
      <c r="D235" s="16"/>
      <c r="E235" s="16">
        <v>60538</v>
      </c>
      <c r="F235" s="44"/>
      <c r="G235" s="44"/>
      <c r="H235" s="50">
        <v>6</v>
      </c>
      <c r="I235" s="16"/>
      <c r="J235" s="566"/>
    </row>
    <row r="236" spans="1:10" ht="20.25" customHeight="1">
      <c r="A236" s="67" t="s">
        <v>9124</v>
      </c>
      <c r="B236" s="16" t="s">
        <v>288</v>
      </c>
      <c r="C236" s="16" t="s">
        <v>54</v>
      </c>
      <c r="D236" s="16"/>
      <c r="E236" s="16">
        <v>60942</v>
      </c>
      <c r="F236" s="44"/>
      <c r="G236" s="44"/>
      <c r="H236" s="50">
        <v>10</v>
      </c>
      <c r="I236" s="16"/>
      <c r="J236" s="566"/>
    </row>
    <row r="237" spans="1:10" ht="20.25" customHeight="1">
      <c r="A237" s="67" t="s">
        <v>9124</v>
      </c>
      <c r="B237" s="16" t="s">
        <v>288</v>
      </c>
      <c r="C237" s="16" t="s">
        <v>54</v>
      </c>
      <c r="D237" s="16"/>
      <c r="E237" s="16">
        <v>61152</v>
      </c>
      <c r="F237" s="44"/>
      <c r="G237" s="44"/>
      <c r="H237" s="50">
        <v>3</v>
      </c>
      <c r="I237" s="16"/>
      <c r="J237" s="566"/>
    </row>
    <row r="238" spans="1:10" ht="20.25" customHeight="1">
      <c r="A238" s="67" t="s">
        <v>9124</v>
      </c>
      <c r="B238" s="16" t="s">
        <v>288</v>
      </c>
      <c r="C238" s="16" t="s">
        <v>54</v>
      </c>
      <c r="D238" s="16"/>
      <c r="E238" s="16">
        <v>61198</v>
      </c>
      <c r="F238" s="44"/>
      <c r="G238" s="44"/>
      <c r="H238" s="50">
        <v>3</v>
      </c>
      <c r="I238" s="16"/>
      <c r="J238" s="566"/>
    </row>
    <row r="239" spans="1:10" ht="20.25" customHeight="1">
      <c r="A239" s="67" t="s">
        <v>9124</v>
      </c>
      <c r="B239" s="16" t="s">
        <v>288</v>
      </c>
      <c r="C239" s="16" t="s">
        <v>54</v>
      </c>
      <c r="D239" s="16"/>
      <c r="E239" s="16">
        <v>61452</v>
      </c>
      <c r="F239" s="44"/>
      <c r="G239" s="44"/>
      <c r="H239" s="50">
        <v>2</v>
      </c>
      <c r="I239" s="16"/>
      <c r="J239" s="566"/>
    </row>
    <row r="240" spans="1:10" ht="20.25" customHeight="1">
      <c r="A240" s="67" t="s">
        <v>9124</v>
      </c>
      <c r="B240" s="16" t="s">
        <v>288</v>
      </c>
      <c r="C240" s="16" t="s">
        <v>54</v>
      </c>
      <c r="D240" s="16"/>
      <c r="E240" s="16">
        <v>61452</v>
      </c>
      <c r="F240" s="44"/>
      <c r="G240" s="44"/>
      <c r="H240" s="50">
        <v>3</v>
      </c>
      <c r="I240" s="16"/>
      <c r="J240" s="566"/>
    </row>
    <row r="241" spans="1:10" ht="20.25" customHeight="1">
      <c r="A241" s="67" t="s">
        <v>9124</v>
      </c>
      <c r="B241" s="16" t="s">
        <v>288</v>
      </c>
      <c r="C241" s="16" t="s">
        <v>54</v>
      </c>
      <c r="D241" s="16"/>
      <c r="E241" s="16">
        <v>61593</v>
      </c>
      <c r="F241" s="44"/>
      <c r="G241" s="44"/>
      <c r="H241" s="50">
        <v>5</v>
      </c>
      <c r="I241" s="16"/>
      <c r="J241" s="566"/>
    </row>
    <row r="242" spans="1:10" ht="20.25" customHeight="1">
      <c r="A242" s="67" t="s">
        <v>9124</v>
      </c>
      <c r="B242" s="16" t="s">
        <v>288</v>
      </c>
      <c r="C242" s="16" t="s">
        <v>54</v>
      </c>
      <c r="D242" s="16"/>
      <c r="E242" s="16">
        <v>61593</v>
      </c>
      <c r="F242" s="44"/>
      <c r="G242" s="44"/>
      <c r="H242" s="50">
        <v>4</v>
      </c>
      <c r="I242" s="16"/>
      <c r="J242" s="566"/>
    </row>
    <row r="243" spans="1:10" ht="20.25" customHeight="1">
      <c r="A243" s="67" t="s">
        <v>9124</v>
      </c>
      <c r="B243" s="16" t="s">
        <v>288</v>
      </c>
      <c r="C243" s="16" t="s">
        <v>54</v>
      </c>
      <c r="D243" s="16"/>
      <c r="E243" s="16">
        <v>61731</v>
      </c>
      <c r="F243" s="44"/>
      <c r="G243" s="44"/>
      <c r="H243" s="50">
        <v>3</v>
      </c>
      <c r="I243" s="16"/>
      <c r="J243" s="566"/>
    </row>
    <row r="244" spans="1:10" ht="20.25" customHeight="1">
      <c r="A244" s="67" t="s">
        <v>9124</v>
      </c>
      <c r="B244" s="16" t="s">
        <v>288</v>
      </c>
      <c r="C244" s="16" t="s">
        <v>54</v>
      </c>
      <c r="D244" s="16"/>
      <c r="E244" s="16">
        <v>102</v>
      </c>
      <c r="F244" s="44"/>
      <c r="G244" s="44"/>
      <c r="H244" s="50">
        <v>11</v>
      </c>
      <c r="I244" s="16"/>
      <c r="J244" s="566"/>
    </row>
    <row r="245" spans="1:10" ht="20.25" customHeight="1">
      <c r="A245" s="67" t="s">
        <v>9124</v>
      </c>
      <c r="B245" s="16" t="s">
        <v>288</v>
      </c>
      <c r="C245" s="16" t="s">
        <v>54</v>
      </c>
      <c r="D245" s="16"/>
      <c r="E245" s="16">
        <v>102</v>
      </c>
      <c r="F245" s="44"/>
      <c r="G245" s="44"/>
      <c r="H245" s="50">
        <v>10</v>
      </c>
      <c r="I245" s="16"/>
      <c r="J245" s="565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40">
    <mergeCell ref="J60:J61"/>
    <mergeCell ref="J62:J63"/>
    <mergeCell ref="J66:J67"/>
    <mergeCell ref="J72:J73"/>
    <mergeCell ref="A1:J1"/>
    <mergeCell ref="A2:E2"/>
    <mergeCell ref="F2:J2"/>
    <mergeCell ref="A3:E3"/>
    <mergeCell ref="F3:J3"/>
    <mergeCell ref="J74:J77"/>
    <mergeCell ref="J79:J80"/>
    <mergeCell ref="J81:J82"/>
    <mergeCell ref="J85:J89"/>
    <mergeCell ref="J91:J93"/>
    <mergeCell ref="J94:J95"/>
    <mergeCell ref="J97:J100"/>
    <mergeCell ref="J101:J104"/>
    <mergeCell ref="J105:J106"/>
    <mergeCell ref="J107:J108"/>
    <mergeCell ref="J115:J117"/>
    <mergeCell ref="J118:J119"/>
    <mergeCell ref="J120:J124"/>
    <mergeCell ref="J127:J129"/>
    <mergeCell ref="J132:J134"/>
    <mergeCell ref="J135:J137"/>
    <mergeCell ref="J139:J141"/>
    <mergeCell ref="J142:J143"/>
    <mergeCell ref="J144:J146"/>
    <mergeCell ref="J149:J150"/>
    <mergeCell ref="J151:J152"/>
    <mergeCell ref="J153:J158"/>
    <mergeCell ref="J159:J162"/>
    <mergeCell ref="J199:J201"/>
    <mergeCell ref="J206:J209"/>
    <mergeCell ref="J233:J245"/>
    <mergeCell ref="J210:J215"/>
    <mergeCell ref="J216:J217"/>
    <mergeCell ref="J218:J222"/>
    <mergeCell ref="J224:J228"/>
    <mergeCell ref="J229:J232"/>
  </mergeCells>
  <pageMargins left="0.7" right="0.7" top="0.75" bottom="0.75" header="0.3" footer="0.3"/>
  <ignoredErrors>
    <ignoredError sqref="E153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4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14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4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4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4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4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J792"/>
  <sheetViews>
    <sheetView workbookViewId="0">
      <pane ySplit="4" topLeftCell="A149" activePane="bottomLeft" state="frozen"/>
      <selection activeCell="A10" sqref="A10"/>
      <selection pane="bottomLeft" activeCell="A10" sqref="A10"/>
    </sheetView>
  </sheetViews>
  <sheetFormatPr defaultRowHeight="15"/>
  <cols>
    <col min="1" max="1" width="85.28515625" style="85" bestFit="1" customWidth="1"/>
    <col min="2" max="2" width="17.42578125" style="35" bestFit="1" customWidth="1"/>
    <col min="3" max="3" width="12" style="35" bestFit="1" customWidth="1"/>
    <col min="4" max="4" width="7.85546875" style="35" customWidth="1"/>
    <col min="5" max="5" width="7.71093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10095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>
      <c r="A5" s="40" t="s">
        <v>10037</v>
      </c>
      <c r="B5" s="16" t="s">
        <v>235</v>
      </c>
      <c r="C5" s="16" t="s">
        <v>163</v>
      </c>
      <c r="D5" s="16"/>
      <c r="E5" s="16"/>
      <c r="F5" s="44"/>
      <c r="G5" s="44"/>
      <c r="H5" s="203">
        <v>5</v>
      </c>
      <c r="I5" s="44"/>
      <c r="J5" s="204" t="s">
        <v>9478</v>
      </c>
    </row>
    <row r="6" spans="1:10">
      <c r="A6" s="40" t="s">
        <v>9984</v>
      </c>
      <c r="B6" s="16" t="s">
        <v>235</v>
      </c>
      <c r="C6" s="16" t="s">
        <v>163</v>
      </c>
      <c r="D6" s="16"/>
      <c r="E6" s="16"/>
      <c r="F6" s="44"/>
      <c r="G6" s="44"/>
      <c r="H6" s="205">
        <v>70</v>
      </c>
      <c r="I6" s="44"/>
      <c r="J6" s="204" t="s">
        <v>9539</v>
      </c>
    </row>
    <row r="7" spans="1:10">
      <c r="A7" s="40" t="s">
        <v>9985</v>
      </c>
      <c r="B7" s="16" t="s">
        <v>235</v>
      </c>
      <c r="C7" s="16" t="s">
        <v>163</v>
      </c>
      <c r="D7" s="16"/>
      <c r="E7" s="16"/>
      <c r="F7" s="44"/>
      <c r="G7" s="44"/>
      <c r="H7" s="205">
        <v>110</v>
      </c>
      <c r="I7" s="44"/>
      <c r="J7" s="204" t="s">
        <v>9323</v>
      </c>
    </row>
    <row r="8" spans="1:10">
      <c r="A8" s="40" t="s">
        <v>9986</v>
      </c>
      <c r="B8" s="16" t="s">
        <v>235</v>
      </c>
      <c r="C8" s="16" t="s">
        <v>163</v>
      </c>
      <c r="D8" s="16"/>
      <c r="E8" s="16"/>
      <c r="F8" s="44"/>
      <c r="G8" s="44"/>
      <c r="H8" s="206">
        <v>40</v>
      </c>
      <c r="I8" s="44"/>
      <c r="J8" s="204" t="s">
        <v>9324</v>
      </c>
    </row>
    <row r="9" spans="1:10">
      <c r="A9" s="40" t="s">
        <v>9979</v>
      </c>
      <c r="B9" s="16" t="s">
        <v>235</v>
      </c>
      <c r="C9" s="16" t="s">
        <v>163</v>
      </c>
      <c r="D9" s="16"/>
      <c r="E9" s="16"/>
      <c r="F9" s="44"/>
      <c r="G9" s="44"/>
      <c r="H9" s="206">
        <v>80</v>
      </c>
      <c r="I9" s="16"/>
      <c r="J9" s="204" t="s">
        <v>9391</v>
      </c>
    </row>
    <row r="10" spans="1:10">
      <c r="A10" s="40" t="s">
        <v>9963</v>
      </c>
      <c r="B10" s="16" t="s">
        <v>235</v>
      </c>
      <c r="C10" s="16" t="s">
        <v>163</v>
      </c>
      <c r="D10" s="16"/>
      <c r="E10" s="16"/>
      <c r="F10" s="44"/>
      <c r="G10" s="44"/>
      <c r="H10" s="206">
        <v>15</v>
      </c>
      <c r="I10" s="16"/>
      <c r="J10" s="204" t="s">
        <v>9540</v>
      </c>
    </row>
    <row r="11" spans="1:10">
      <c r="A11" s="40" t="s">
        <v>9987</v>
      </c>
      <c r="B11" s="16" t="s">
        <v>235</v>
      </c>
      <c r="C11" s="16" t="s">
        <v>163</v>
      </c>
      <c r="D11" s="16"/>
      <c r="E11" s="16"/>
      <c r="F11" s="44"/>
      <c r="G11" s="44"/>
      <c r="H11" s="207">
        <v>66</v>
      </c>
      <c r="I11" s="16"/>
      <c r="J11" s="204" t="s">
        <v>9905</v>
      </c>
    </row>
    <row r="12" spans="1:10" ht="15.75">
      <c r="A12" s="40" t="s">
        <v>10032</v>
      </c>
      <c r="B12" s="16" t="s">
        <v>235</v>
      </c>
      <c r="C12" s="16" t="s">
        <v>163</v>
      </c>
      <c r="D12" s="16"/>
      <c r="E12" s="16"/>
      <c r="F12" s="44"/>
      <c r="G12" s="44"/>
      <c r="H12" s="205">
        <v>25</v>
      </c>
      <c r="I12" s="16"/>
      <c r="J12" s="63" t="s">
        <v>9649</v>
      </c>
    </row>
    <row r="13" spans="1:10" ht="15.75">
      <c r="A13" s="40" t="s">
        <v>9988</v>
      </c>
      <c r="B13" s="16" t="s">
        <v>235</v>
      </c>
      <c r="C13" s="16" t="s">
        <v>163</v>
      </c>
      <c r="D13" s="16"/>
      <c r="E13" s="16"/>
      <c r="F13" s="44"/>
      <c r="G13" s="44"/>
      <c r="H13" s="205">
        <v>10</v>
      </c>
      <c r="I13" s="16"/>
      <c r="J13" s="63" t="s">
        <v>9130</v>
      </c>
    </row>
    <row r="14" spans="1:10" ht="15.75">
      <c r="A14" s="40" t="s">
        <v>10033</v>
      </c>
      <c r="B14" s="16" t="s">
        <v>235</v>
      </c>
      <c r="C14" s="16" t="s">
        <v>163</v>
      </c>
      <c r="D14" s="16"/>
      <c r="E14" s="16"/>
      <c r="F14" s="44"/>
      <c r="G14" s="44"/>
      <c r="H14" s="208">
        <v>22</v>
      </c>
      <c r="I14" s="16"/>
      <c r="J14" s="63" t="s">
        <v>9395</v>
      </c>
    </row>
    <row r="15" spans="1:10" ht="15.75">
      <c r="A15" t="s">
        <v>10034</v>
      </c>
      <c r="B15" s="16" t="s">
        <v>235</v>
      </c>
      <c r="C15" s="16" t="s">
        <v>163</v>
      </c>
      <c r="D15" s="16"/>
      <c r="E15" s="16"/>
      <c r="F15" s="44"/>
      <c r="G15" s="44"/>
      <c r="H15" s="208">
        <v>160</v>
      </c>
      <c r="I15" s="16"/>
      <c r="J15" s="63" t="s">
        <v>9906</v>
      </c>
    </row>
    <row r="16" spans="1:10" ht="15.75">
      <c r="A16" t="s">
        <v>10034</v>
      </c>
      <c r="B16" s="16" t="s">
        <v>235</v>
      </c>
      <c r="C16" s="16" t="s">
        <v>163</v>
      </c>
      <c r="D16" s="16"/>
      <c r="E16" s="16"/>
      <c r="F16" s="44"/>
      <c r="G16" s="44"/>
      <c r="H16" s="208">
        <v>30</v>
      </c>
      <c r="I16" s="16"/>
      <c r="J16" s="63" t="s">
        <v>9611</v>
      </c>
    </row>
    <row r="17" spans="1:10" ht="15.75">
      <c r="A17" s="40" t="s">
        <v>10035</v>
      </c>
      <c r="B17" s="16" t="s">
        <v>235</v>
      </c>
      <c r="C17" s="16" t="s">
        <v>163</v>
      </c>
      <c r="D17" s="16"/>
      <c r="E17" s="16"/>
      <c r="F17" s="44"/>
      <c r="G17" s="44"/>
      <c r="H17" s="208">
        <v>24</v>
      </c>
      <c r="I17" s="16"/>
      <c r="J17" s="63" t="s">
        <v>9613</v>
      </c>
    </row>
    <row r="18" spans="1:10" ht="15.75">
      <c r="A18" s="113" t="s">
        <v>9093</v>
      </c>
      <c r="B18" s="16" t="s">
        <v>235</v>
      </c>
      <c r="C18" s="16" t="s">
        <v>163</v>
      </c>
      <c r="D18" s="16"/>
      <c r="E18" s="16"/>
      <c r="F18" s="44"/>
      <c r="G18" s="44"/>
      <c r="H18" s="209">
        <v>50</v>
      </c>
      <c r="I18" s="16"/>
      <c r="J18" s="63" t="s">
        <v>9907</v>
      </c>
    </row>
    <row r="19" spans="1:10" ht="15.75">
      <c r="A19" s="40" t="s">
        <v>9097</v>
      </c>
      <c r="B19" s="16" t="s">
        <v>235</v>
      </c>
      <c r="C19" s="16" t="s">
        <v>163</v>
      </c>
      <c r="D19" s="16"/>
      <c r="E19" s="16"/>
      <c r="F19" s="44"/>
      <c r="G19" s="44"/>
      <c r="H19" s="205">
        <v>6</v>
      </c>
      <c r="I19" s="16"/>
      <c r="J19" s="63" t="s">
        <v>9770</v>
      </c>
    </row>
    <row r="20" spans="1:10" ht="15.75">
      <c r="A20" s="210" t="s">
        <v>9984</v>
      </c>
      <c r="B20" s="16" t="s">
        <v>235</v>
      </c>
      <c r="C20" s="16" t="s">
        <v>163</v>
      </c>
      <c r="D20" s="16"/>
      <c r="E20" s="16"/>
      <c r="F20" s="44"/>
      <c r="G20" s="44"/>
      <c r="H20" s="205">
        <v>142</v>
      </c>
      <c r="I20" s="16"/>
      <c r="J20" s="63" t="s">
        <v>10124</v>
      </c>
    </row>
    <row r="21" spans="1:10" ht="15.75">
      <c r="A21" s="40" t="s">
        <v>9989</v>
      </c>
      <c r="B21" s="16" t="s">
        <v>235</v>
      </c>
      <c r="C21" s="16" t="s">
        <v>163</v>
      </c>
      <c r="D21" s="16"/>
      <c r="E21" s="16"/>
      <c r="F21" s="44"/>
      <c r="G21" s="44"/>
      <c r="H21" s="211">
        <v>70</v>
      </c>
      <c r="I21" s="16"/>
      <c r="J21" s="63" t="s">
        <v>9573</v>
      </c>
    </row>
    <row r="22" spans="1:10" ht="15.75">
      <c r="A22" s="40" t="s">
        <v>9989</v>
      </c>
      <c r="B22" s="16" t="s">
        <v>235</v>
      </c>
      <c r="C22" s="16" t="s">
        <v>163</v>
      </c>
      <c r="D22" s="16"/>
      <c r="E22" s="16"/>
      <c r="F22" s="44"/>
      <c r="G22" s="44"/>
      <c r="H22" s="211">
        <v>143</v>
      </c>
      <c r="I22" s="16"/>
      <c r="J22" s="63" t="s">
        <v>10125</v>
      </c>
    </row>
    <row r="23" spans="1:10" ht="15.75">
      <c r="A23" s="40" t="s">
        <v>9990</v>
      </c>
      <c r="B23" s="16" t="s">
        <v>235</v>
      </c>
      <c r="C23" s="16" t="s">
        <v>163</v>
      </c>
      <c r="D23" s="16"/>
      <c r="E23" s="16"/>
      <c r="F23" s="44"/>
      <c r="G23" s="44"/>
      <c r="H23" s="211">
        <v>50</v>
      </c>
      <c r="I23" s="16"/>
      <c r="J23" s="17" t="s">
        <v>9908</v>
      </c>
    </row>
    <row r="24" spans="1:10" ht="15.75">
      <c r="A24" s="40" t="s">
        <v>9991</v>
      </c>
      <c r="B24" s="16" t="s">
        <v>235</v>
      </c>
      <c r="C24" s="16" t="s">
        <v>163</v>
      </c>
      <c r="D24" s="16"/>
      <c r="E24" s="16"/>
      <c r="F24" s="44"/>
      <c r="G24" s="44"/>
      <c r="H24" s="207">
        <v>28</v>
      </c>
      <c r="I24" s="16"/>
      <c r="J24" s="17" t="s">
        <v>9777</v>
      </c>
    </row>
    <row r="25" spans="1:10" ht="15.75">
      <c r="A25" s="40" t="s">
        <v>9992</v>
      </c>
      <c r="B25" s="16" t="s">
        <v>235</v>
      </c>
      <c r="C25" s="16" t="s">
        <v>163</v>
      </c>
      <c r="D25" s="16"/>
      <c r="E25" s="16"/>
      <c r="F25" s="44"/>
      <c r="G25" s="44"/>
      <c r="H25" s="212">
        <v>190</v>
      </c>
      <c r="I25" s="16"/>
      <c r="J25" s="17" t="s">
        <v>9909</v>
      </c>
    </row>
    <row r="26" spans="1:10" ht="15.75">
      <c r="A26" s="40" t="s">
        <v>9993</v>
      </c>
      <c r="B26" s="16" t="s">
        <v>235</v>
      </c>
      <c r="C26" s="16" t="s">
        <v>163</v>
      </c>
      <c r="D26" s="16"/>
      <c r="E26" s="16"/>
      <c r="F26" s="44"/>
      <c r="G26" s="44"/>
      <c r="H26" s="205">
        <v>420</v>
      </c>
      <c r="I26" s="16"/>
      <c r="J26" s="17" t="s">
        <v>9910</v>
      </c>
    </row>
    <row r="27" spans="1:10" ht="15.75">
      <c r="A27" t="s">
        <v>10036</v>
      </c>
      <c r="B27" s="16" t="s">
        <v>235</v>
      </c>
      <c r="C27" s="16" t="s">
        <v>163</v>
      </c>
      <c r="D27" s="16"/>
      <c r="E27" s="16"/>
      <c r="F27" s="44"/>
      <c r="G27" s="44"/>
      <c r="H27" s="211">
        <v>22</v>
      </c>
      <c r="I27" s="16"/>
      <c r="J27" s="17" t="s">
        <v>9911</v>
      </c>
    </row>
    <row r="28" spans="1:10" ht="15.75">
      <c r="A28" s="40" t="s">
        <v>9096</v>
      </c>
      <c r="B28" s="16" t="s">
        <v>235</v>
      </c>
      <c r="C28" s="16" t="s">
        <v>163</v>
      </c>
      <c r="D28" s="16"/>
      <c r="E28" s="16"/>
      <c r="F28" s="44"/>
      <c r="G28" s="44"/>
      <c r="H28" s="209">
        <v>620</v>
      </c>
      <c r="I28" s="16"/>
      <c r="J28" s="17" t="s">
        <v>9912</v>
      </c>
    </row>
    <row r="29" spans="1:10" ht="15.75">
      <c r="A29" s="40" t="s">
        <v>10130</v>
      </c>
      <c r="B29" s="16" t="s">
        <v>292</v>
      </c>
      <c r="C29" s="16" t="s">
        <v>58</v>
      </c>
      <c r="D29" s="16"/>
      <c r="E29" s="16"/>
      <c r="F29" s="44"/>
      <c r="G29" s="44"/>
      <c r="H29" s="203">
        <v>2435</v>
      </c>
      <c r="I29" s="16"/>
      <c r="J29" s="213" t="s">
        <v>9156</v>
      </c>
    </row>
    <row r="30" spans="1:10" ht="15.75">
      <c r="A30" s="40" t="s">
        <v>10130</v>
      </c>
      <c r="B30" s="16" t="s">
        <v>292</v>
      </c>
      <c r="C30" s="16" t="s">
        <v>58</v>
      </c>
      <c r="D30" s="16"/>
      <c r="E30" s="16"/>
      <c r="F30" s="44"/>
      <c r="G30" s="44"/>
      <c r="H30" s="203">
        <v>2435</v>
      </c>
      <c r="I30" s="16"/>
      <c r="J30" s="213" t="s">
        <v>9913</v>
      </c>
    </row>
    <row r="31" spans="1:10" ht="15.75">
      <c r="A31" s="40" t="s">
        <v>10131</v>
      </c>
      <c r="B31" s="16" t="s">
        <v>292</v>
      </c>
      <c r="C31" s="16" t="s">
        <v>58</v>
      </c>
      <c r="D31" s="16"/>
      <c r="E31" s="16"/>
      <c r="F31" s="44"/>
      <c r="G31" s="44"/>
      <c r="H31" s="203">
        <v>2444</v>
      </c>
      <c r="I31" s="16"/>
      <c r="J31" s="213" t="s">
        <v>9914</v>
      </c>
    </row>
    <row r="32" spans="1:10" ht="15.75">
      <c r="A32" s="40" t="s">
        <v>9435</v>
      </c>
      <c r="B32" s="16" t="s">
        <v>204</v>
      </c>
      <c r="C32" s="16" t="s">
        <v>82</v>
      </c>
      <c r="D32" s="16"/>
      <c r="E32" s="16"/>
      <c r="F32" s="44"/>
      <c r="G32" s="44"/>
      <c r="H32" s="205">
        <v>30192</v>
      </c>
      <c r="I32" s="16"/>
      <c r="J32" s="213" t="s">
        <v>9334</v>
      </c>
    </row>
    <row r="33" spans="1:10" ht="15.75">
      <c r="A33" s="40" t="s">
        <v>9436</v>
      </c>
      <c r="B33" s="16" t="s">
        <v>204</v>
      </c>
      <c r="C33" s="16" t="s">
        <v>82</v>
      </c>
      <c r="D33" s="16"/>
      <c r="E33" s="16"/>
      <c r="F33" s="44"/>
      <c r="G33" s="44"/>
      <c r="H33" s="205">
        <f>49300+986</f>
        <v>50286</v>
      </c>
      <c r="I33" s="16"/>
      <c r="J33" s="213" t="s">
        <v>9544</v>
      </c>
    </row>
    <row r="34" spans="1:10" ht="15.75">
      <c r="A34" s="40" t="s">
        <v>9443</v>
      </c>
      <c r="B34" s="16" t="s">
        <v>204</v>
      </c>
      <c r="C34" s="16" t="s">
        <v>82</v>
      </c>
      <c r="D34" s="16"/>
      <c r="E34" s="16"/>
      <c r="F34" s="44"/>
      <c r="G34" s="44"/>
      <c r="H34" s="205">
        <f>21700+434</f>
        <v>22134</v>
      </c>
      <c r="I34" s="16"/>
      <c r="J34" s="213" t="s">
        <v>9915</v>
      </c>
    </row>
    <row r="35" spans="1:10" ht="15.75">
      <c r="A35" s="40" t="s">
        <v>9444</v>
      </c>
      <c r="B35" s="16" t="s">
        <v>204</v>
      </c>
      <c r="C35" s="16" t="s">
        <v>58</v>
      </c>
      <c r="D35" s="16"/>
      <c r="E35" s="16"/>
      <c r="F35" s="44"/>
      <c r="G35" s="44"/>
      <c r="H35" s="205">
        <f>43400+610</f>
        <v>44010</v>
      </c>
      <c r="I35" s="16"/>
      <c r="J35" s="213" t="s">
        <v>9916</v>
      </c>
    </row>
    <row r="36" spans="1:10" ht="15.75">
      <c r="A36" s="40" t="s">
        <v>9439</v>
      </c>
      <c r="B36" s="16" t="s">
        <v>204</v>
      </c>
      <c r="C36" s="16" t="s">
        <v>82</v>
      </c>
      <c r="D36" s="16"/>
      <c r="E36" s="16"/>
      <c r="F36" s="44"/>
      <c r="G36" s="44"/>
      <c r="H36" s="205">
        <f>27200+544</f>
        <v>27744</v>
      </c>
      <c r="I36" s="16"/>
      <c r="J36" s="213" t="s">
        <v>9917</v>
      </c>
    </row>
    <row r="37" spans="1:10" ht="15.75">
      <c r="A37" s="40" t="s">
        <v>9440</v>
      </c>
      <c r="B37" s="16" t="s">
        <v>204</v>
      </c>
      <c r="C37" s="16" t="s">
        <v>58</v>
      </c>
      <c r="D37" s="16"/>
      <c r="E37" s="16"/>
      <c r="F37" s="44"/>
      <c r="G37" s="44"/>
      <c r="H37" s="205">
        <f>45200+904</f>
        <v>46104</v>
      </c>
      <c r="I37" s="16"/>
      <c r="J37" s="213" t="s">
        <v>9798</v>
      </c>
    </row>
    <row r="38" spans="1:10" ht="15.75">
      <c r="A38" s="40" t="s">
        <v>9364</v>
      </c>
      <c r="B38" s="16" t="s">
        <v>283</v>
      </c>
      <c r="C38" s="16" t="s">
        <v>58</v>
      </c>
      <c r="D38" s="16"/>
      <c r="E38" s="16" t="s">
        <v>66</v>
      </c>
      <c r="F38" s="44"/>
      <c r="G38" s="44"/>
      <c r="H38" s="214">
        <v>16000</v>
      </c>
      <c r="I38" s="16"/>
      <c r="J38" s="213" t="s">
        <v>9547</v>
      </c>
    </row>
    <row r="39" spans="1:10">
      <c r="A39" s="40" t="s">
        <v>9364</v>
      </c>
      <c r="B39" s="16" t="s">
        <v>283</v>
      </c>
      <c r="C39" s="16" t="s">
        <v>58</v>
      </c>
      <c r="D39" s="16"/>
      <c r="E39" s="16" t="s">
        <v>66</v>
      </c>
      <c r="F39" s="44"/>
      <c r="G39" s="44"/>
      <c r="H39" s="214">
        <v>6321</v>
      </c>
      <c r="I39" s="16"/>
      <c r="J39" s="594" t="s">
        <v>9918</v>
      </c>
    </row>
    <row r="40" spans="1:10">
      <c r="A40" s="40" t="s">
        <v>9364</v>
      </c>
      <c r="B40" s="16" t="s">
        <v>283</v>
      </c>
      <c r="C40" s="16" t="s">
        <v>58</v>
      </c>
      <c r="D40" s="16"/>
      <c r="E40" s="16" t="s">
        <v>4457</v>
      </c>
      <c r="F40" s="44"/>
      <c r="G40" s="44"/>
      <c r="H40" s="214">
        <v>1636</v>
      </c>
      <c r="I40" s="16"/>
      <c r="J40" s="595"/>
    </row>
    <row r="41" spans="1:10">
      <c r="A41" s="40" t="s">
        <v>9364</v>
      </c>
      <c r="B41" s="16" t="s">
        <v>283</v>
      </c>
      <c r="C41" s="16" t="s">
        <v>58</v>
      </c>
      <c r="D41" s="16"/>
      <c r="E41" s="16" t="s">
        <v>4457</v>
      </c>
      <c r="F41" s="44"/>
      <c r="G41" s="44"/>
      <c r="H41" s="214">
        <v>2000</v>
      </c>
      <c r="I41" s="16"/>
      <c r="J41" s="594" t="s">
        <v>9919</v>
      </c>
    </row>
    <row r="42" spans="1:10">
      <c r="A42" s="40" t="s">
        <v>9364</v>
      </c>
      <c r="B42" s="16" t="s">
        <v>283</v>
      </c>
      <c r="C42" s="16" t="s">
        <v>58</v>
      </c>
      <c r="D42" s="16"/>
      <c r="E42" s="16" t="s">
        <v>8223</v>
      </c>
      <c r="F42" s="44"/>
      <c r="G42" s="44"/>
      <c r="H42" s="214">
        <v>5858</v>
      </c>
      <c r="I42" s="16"/>
      <c r="J42" s="595"/>
    </row>
    <row r="43" spans="1:10" ht="15.75">
      <c r="A43" s="40" t="s">
        <v>9364</v>
      </c>
      <c r="B43" s="16" t="s">
        <v>283</v>
      </c>
      <c r="C43" s="16" t="s">
        <v>58</v>
      </c>
      <c r="D43" s="16"/>
      <c r="E43" s="16" t="s">
        <v>5937</v>
      </c>
      <c r="F43" s="44"/>
      <c r="G43" s="44"/>
      <c r="H43" s="214">
        <v>7676</v>
      </c>
      <c r="I43" s="16"/>
      <c r="J43" s="216" t="s">
        <v>9920</v>
      </c>
    </row>
    <row r="44" spans="1:10" ht="15.75">
      <c r="A44" s="40" t="s">
        <v>9365</v>
      </c>
      <c r="B44" s="16" t="s">
        <v>283</v>
      </c>
      <c r="C44" s="16" t="s">
        <v>58</v>
      </c>
      <c r="D44" s="16"/>
      <c r="E44" s="16" t="s">
        <v>8477</v>
      </c>
      <c r="F44" s="44"/>
      <c r="G44" s="44"/>
      <c r="H44" s="214">
        <v>4646</v>
      </c>
      <c r="I44" s="16"/>
      <c r="J44" s="81" t="s">
        <v>9921</v>
      </c>
    </row>
    <row r="45" spans="1:10" ht="15.75">
      <c r="A45" s="40" t="s">
        <v>9365</v>
      </c>
      <c r="B45" s="16" t="s">
        <v>283</v>
      </c>
      <c r="C45" s="16" t="s">
        <v>58</v>
      </c>
      <c r="D45" s="16"/>
      <c r="E45" s="16" t="s">
        <v>8479</v>
      </c>
      <c r="F45" s="44"/>
      <c r="G45" s="44"/>
      <c r="H45" s="214">
        <v>5050</v>
      </c>
      <c r="I45" s="16"/>
      <c r="J45" s="215" t="s">
        <v>9922</v>
      </c>
    </row>
    <row r="46" spans="1:10">
      <c r="A46" s="40" t="s">
        <v>9124</v>
      </c>
      <c r="B46" s="16" t="s">
        <v>288</v>
      </c>
      <c r="C46" s="16" t="s">
        <v>54</v>
      </c>
      <c r="D46" s="16"/>
      <c r="E46" s="16">
        <v>60546</v>
      </c>
      <c r="F46" s="44"/>
      <c r="G46" s="44"/>
      <c r="H46" s="203">
        <v>5</v>
      </c>
      <c r="I46" s="16"/>
      <c r="J46" s="594" t="s">
        <v>9866</v>
      </c>
    </row>
    <row r="47" spans="1:10">
      <c r="A47" s="40" t="s">
        <v>9693</v>
      </c>
      <c r="B47" s="16" t="s">
        <v>288</v>
      </c>
      <c r="C47" s="16" t="s">
        <v>54</v>
      </c>
      <c r="D47" s="16"/>
      <c r="E47" s="16">
        <v>102</v>
      </c>
      <c r="F47" s="44"/>
      <c r="G47" s="44"/>
      <c r="H47" s="203">
        <v>5</v>
      </c>
      <c r="I47" s="16"/>
      <c r="J47" s="595"/>
    </row>
    <row r="48" spans="1:10">
      <c r="A48" s="40" t="s">
        <v>9287</v>
      </c>
      <c r="B48" s="16" t="s">
        <v>209</v>
      </c>
      <c r="C48" s="16" t="s">
        <v>163</v>
      </c>
      <c r="D48" s="16"/>
      <c r="E48" s="16"/>
      <c r="F48" s="44"/>
      <c r="G48" s="44"/>
      <c r="H48" s="217">
        <v>459</v>
      </c>
      <c r="I48" s="16"/>
      <c r="J48" s="596" t="s">
        <v>9171</v>
      </c>
    </row>
    <row r="49" spans="1:10">
      <c r="A49" s="40" t="s">
        <v>9289</v>
      </c>
      <c r="B49" s="16" t="s">
        <v>209</v>
      </c>
      <c r="C49" s="16" t="s">
        <v>163</v>
      </c>
      <c r="D49" s="16"/>
      <c r="E49" s="16"/>
      <c r="F49" s="44"/>
      <c r="G49" s="44"/>
      <c r="H49" s="217">
        <v>426</v>
      </c>
      <c r="I49" s="16"/>
      <c r="J49" s="597"/>
    </row>
    <row r="50" spans="1:10">
      <c r="A50" s="40" t="s">
        <v>9288</v>
      </c>
      <c r="B50" s="16" t="s">
        <v>209</v>
      </c>
      <c r="C50" s="16" t="s">
        <v>163</v>
      </c>
      <c r="D50" s="16"/>
      <c r="E50" s="16"/>
      <c r="F50" s="44"/>
      <c r="G50" s="44"/>
      <c r="H50" s="217">
        <v>309</v>
      </c>
      <c r="I50" s="16"/>
      <c r="J50" s="597"/>
    </row>
    <row r="51" spans="1:10">
      <c r="A51" s="40" t="s">
        <v>9290</v>
      </c>
      <c r="B51" s="16" t="s">
        <v>209</v>
      </c>
      <c r="C51" s="16" t="s">
        <v>163</v>
      </c>
      <c r="D51" s="16"/>
      <c r="E51" s="16"/>
      <c r="F51" s="44"/>
      <c r="G51" s="44"/>
      <c r="H51" s="217">
        <v>276</v>
      </c>
      <c r="I51" s="16"/>
      <c r="J51" s="598"/>
    </row>
    <row r="52" spans="1:10">
      <c r="A52" s="40" t="s">
        <v>9994</v>
      </c>
      <c r="B52" s="16" t="s">
        <v>209</v>
      </c>
      <c r="C52" s="16" t="s">
        <v>163</v>
      </c>
      <c r="D52" s="16"/>
      <c r="E52" s="16"/>
      <c r="F52" s="44"/>
      <c r="G52" s="44"/>
      <c r="H52" s="205">
        <v>404</v>
      </c>
      <c r="I52" s="16"/>
      <c r="J52" s="593" t="s">
        <v>9172</v>
      </c>
    </row>
    <row r="53" spans="1:10">
      <c r="A53" s="40" t="s">
        <v>9995</v>
      </c>
      <c r="B53" s="16" t="s">
        <v>209</v>
      </c>
      <c r="C53" s="16" t="s">
        <v>163</v>
      </c>
      <c r="D53" s="16"/>
      <c r="E53" s="16"/>
      <c r="F53" s="44"/>
      <c r="G53" s="44"/>
      <c r="H53" s="205">
        <v>343</v>
      </c>
      <c r="I53" s="16"/>
      <c r="J53" s="585"/>
    </row>
    <row r="54" spans="1:10">
      <c r="A54" s="40" t="s">
        <v>9996</v>
      </c>
      <c r="B54" s="16" t="s">
        <v>209</v>
      </c>
      <c r="C54" s="16" t="s">
        <v>163</v>
      </c>
      <c r="D54" s="16"/>
      <c r="E54" s="16"/>
      <c r="F54" s="44"/>
      <c r="G54" s="44"/>
      <c r="H54" s="205">
        <v>131</v>
      </c>
      <c r="I54" s="16"/>
      <c r="J54" s="586"/>
    </row>
    <row r="55" spans="1:10" ht="15.75">
      <c r="A55" s="40" t="s">
        <v>9997</v>
      </c>
      <c r="B55" s="16" t="s">
        <v>265</v>
      </c>
      <c r="C55" s="16" t="s">
        <v>58</v>
      </c>
      <c r="D55" s="16"/>
      <c r="E55" s="16"/>
      <c r="F55" s="44"/>
      <c r="G55" s="44"/>
      <c r="H55" s="205">
        <v>1176</v>
      </c>
      <c r="I55" s="16"/>
      <c r="J55" s="18" t="s">
        <v>9173</v>
      </c>
    </row>
    <row r="56" spans="1:10" ht="15.75">
      <c r="A56" s="40" t="s">
        <v>9998</v>
      </c>
      <c r="B56" s="16" t="s">
        <v>265</v>
      </c>
      <c r="C56" s="16" t="s">
        <v>58</v>
      </c>
      <c r="D56" s="16"/>
      <c r="E56" s="16"/>
      <c r="F56" s="44"/>
      <c r="G56" s="44"/>
      <c r="H56" s="205">
        <v>1320</v>
      </c>
      <c r="I56" s="16"/>
      <c r="J56" s="18" t="s">
        <v>9869</v>
      </c>
    </row>
    <row r="57" spans="1:10" ht="15.75">
      <c r="A57" s="40" t="s">
        <v>9999</v>
      </c>
      <c r="B57" s="16" t="s">
        <v>265</v>
      </c>
      <c r="C57" s="16" t="s">
        <v>58</v>
      </c>
      <c r="D57" s="16"/>
      <c r="E57" s="16"/>
      <c r="F57" s="44"/>
      <c r="G57" s="44"/>
      <c r="H57" s="205">
        <v>80</v>
      </c>
      <c r="I57" s="16"/>
      <c r="J57" s="18" t="s">
        <v>9923</v>
      </c>
    </row>
    <row r="58" spans="1:10">
      <c r="A58" s="40" t="s">
        <v>10000</v>
      </c>
      <c r="B58" s="16" t="s">
        <v>265</v>
      </c>
      <c r="C58" s="16" t="s">
        <v>58</v>
      </c>
      <c r="D58" s="16"/>
      <c r="E58" s="16"/>
      <c r="F58" s="44"/>
      <c r="G58" s="44"/>
      <c r="H58" s="205">
        <v>480</v>
      </c>
      <c r="I58" s="16"/>
      <c r="J58" s="593" t="s">
        <v>9176</v>
      </c>
    </row>
    <row r="59" spans="1:10">
      <c r="A59" s="40" t="s">
        <v>9279</v>
      </c>
      <c r="B59" s="16" t="s">
        <v>265</v>
      </c>
      <c r="C59" s="16" t="s">
        <v>58</v>
      </c>
      <c r="D59" s="16"/>
      <c r="E59" s="16"/>
      <c r="F59" s="44"/>
      <c r="G59" s="44"/>
      <c r="H59" s="205">
        <v>480</v>
      </c>
      <c r="I59" s="16"/>
      <c r="J59" s="586"/>
    </row>
    <row r="60" spans="1:10" ht="15.75">
      <c r="A60" s="40" t="s">
        <v>10001</v>
      </c>
      <c r="B60" s="16" t="s">
        <v>265</v>
      </c>
      <c r="C60" s="16" t="s">
        <v>58</v>
      </c>
      <c r="D60" s="16"/>
      <c r="E60" s="16"/>
      <c r="F60" s="44"/>
      <c r="G60" s="44"/>
      <c r="H60" s="205">
        <v>1200</v>
      </c>
      <c r="I60" s="16"/>
      <c r="J60" s="18" t="s">
        <v>9177</v>
      </c>
    </row>
    <row r="61" spans="1:10" ht="15.75">
      <c r="A61" s="40" t="s">
        <v>10003</v>
      </c>
      <c r="B61" s="16" t="s">
        <v>265</v>
      </c>
      <c r="C61" s="16" t="s">
        <v>58</v>
      </c>
      <c r="D61" s="16"/>
      <c r="E61" s="16"/>
      <c r="F61" s="44"/>
      <c r="G61" s="44"/>
      <c r="H61" s="205">
        <v>1600</v>
      </c>
      <c r="I61" s="16"/>
      <c r="J61" s="18" t="s">
        <v>9871</v>
      </c>
    </row>
    <row r="62" spans="1:10">
      <c r="A62" s="40" t="s">
        <v>10003</v>
      </c>
      <c r="B62" s="16" t="s">
        <v>265</v>
      </c>
      <c r="C62" s="16" t="s">
        <v>58</v>
      </c>
      <c r="D62" s="16"/>
      <c r="E62" s="16"/>
      <c r="F62" s="44"/>
      <c r="G62" s="44"/>
      <c r="H62" s="205">
        <v>1352</v>
      </c>
      <c r="I62" s="16"/>
      <c r="J62" s="593" t="s">
        <v>9716</v>
      </c>
    </row>
    <row r="63" spans="1:10">
      <c r="A63" s="40" t="s">
        <v>10002</v>
      </c>
      <c r="B63" s="16" t="s">
        <v>265</v>
      </c>
      <c r="C63" s="16" t="s">
        <v>58</v>
      </c>
      <c r="D63" s="16"/>
      <c r="E63" s="16"/>
      <c r="F63" s="44"/>
      <c r="G63" s="44"/>
      <c r="H63" s="205">
        <v>348</v>
      </c>
      <c r="I63" s="16"/>
      <c r="J63" s="586"/>
    </row>
    <row r="64" spans="1:10">
      <c r="A64" s="40" t="s">
        <v>10004</v>
      </c>
      <c r="B64" s="16" t="s">
        <v>265</v>
      </c>
      <c r="C64" s="16" t="s">
        <v>58</v>
      </c>
      <c r="D64" s="16"/>
      <c r="E64" s="16"/>
      <c r="F64" s="44"/>
      <c r="G64" s="44"/>
      <c r="H64" s="205">
        <v>564</v>
      </c>
      <c r="I64" s="16"/>
      <c r="J64" s="599" t="s">
        <v>9897</v>
      </c>
    </row>
    <row r="65" spans="1:10">
      <c r="A65" s="40" t="s">
        <v>10005</v>
      </c>
      <c r="B65" s="16" t="s">
        <v>265</v>
      </c>
      <c r="C65" s="16" t="s">
        <v>58</v>
      </c>
      <c r="D65" s="16"/>
      <c r="E65" s="16"/>
      <c r="F65" s="44"/>
      <c r="G65" s="44"/>
      <c r="H65" s="205">
        <v>36</v>
      </c>
      <c r="I65" s="16"/>
      <c r="J65" s="599"/>
    </row>
    <row r="66" spans="1:10">
      <c r="A66" s="40" t="s">
        <v>10006</v>
      </c>
      <c r="B66" s="16" t="s">
        <v>204</v>
      </c>
      <c r="C66" s="16" t="s">
        <v>82</v>
      </c>
      <c r="D66" s="16"/>
      <c r="E66" s="16"/>
      <c r="F66" s="44"/>
      <c r="G66" s="44"/>
      <c r="H66" s="203">
        <v>17170</v>
      </c>
      <c r="I66" s="16"/>
      <c r="J66" s="600" t="s">
        <v>9924</v>
      </c>
    </row>
    <row r="67" spans="1:10">
      <c r="A67" s="40" t="s">
        <v>10007</v>
      </c>
      <c r="B67" s="16" t="s">
        <v>204</v>
      </c>
      <c r="C67" s="16" t="s">
        <v>82</v>
      </c>
      <c r="D67" s="16"/>
      <c r="E67" s="16"/>
      <c r="F67" s="44"/>
      <c r="G67" s="44"/>
      <c r="H67" s="203">
        <v>17170</v>
      </c>
      <c r="I67" s="16"/>
      <c r="J67" s="601"/>
    </row>
    <row r="68" spans="1:10" ht="15.75">
      <c r="A68" s="40" t="s">
        <v>10008</v>
      </c>
      <c r="B68" s="16" t="s">
        <v>204</v>
      </c>
      <c r="C68" s="16" t="s">
        <v>82</v>
      </c>
      <c r="D68" s="16"/>
      <c r="E68" s="16"/>
      <c r="F68" s="44"/>
      <c r="G68" s="44"/>
      <c r="H68" s="214">
        <v>1428</v>
      </c>
      <c r="I68" s="16"/>
      <c r="J68" s="64" t="s">
        <v>9925</v>
      </c>
    </row>
    <row r="69" spans="1:10" ht="15.75">
      <c r="A69" s="40" t="s">
        <v>10009</v>
      </c>
      <c r="B69" s="16" t="s">
        <v>204</v>
      </c>
      <c r="C69" s="16" t="s">
        <v>82</v>
      </c>
      <c r="D69" s="16"/>
      <c r="E69" s="16"/>
      <c r="F69" s="44"/>
      <c r="G69" s="44"/>
      <c r="H69" s="214">
        <v>11220</v>
      </c>
      <c r="I69" s="16"/>
      <c r="J69" s="64" t="s">
        <v>9899</v>
      </c>
    </row>
    <row r="70" spans="1:10" ht="15.75">
      <c r="A70" s="40" t="s">
        <v>10010</v>
      </c>
      <c r="B70" s="16" t="s">
        <v>204</v>
      </c>
      <c r="C70" s="16" t="s">
        <v>82</v>
      </c>
      <c r="D70" s="16"/>
      <c r="E70" s="16"/>
      <c r="F70" s="44"/>
      <c r="G70" s="44"/>
      <c r="H70" s="214">
        <v>4590</v>
      </c>
      <c r="I70" s="16"/>
      <c r="J70" s="64" t="s">
        <v>9926</v>
      </c>
    </row>
    <row r="71" spans="1:10" ht="15.75">
      <c r="A71" s="40" t="s">
        <v>10011</v>
      </c>
      <c r="B71" s="16" t="s">
        <v>204</v>
      </c>
      <c r="C71" s="16" t="s">
        <v>82</v>
      </c>
      <c r="D71" s="16"/>
      <c r="E71" s="16"/>
      <c r="F71" s="44"/>
      <c r="G71" s="44"/>
      <c r="H71" s="214">
        <v>4590</v>
      </c>
      <c r="I71" s="16"/>
      <c r="J71" s="64" t="s">
        <v>9927</v>
      </c>
    </row>
    <row r="72" spans="1:10" ht="15.75">
      <c r="A72" s="40" t="s">
        <v>10012</v>
      </c>
      <c r="B72" s="16" t="s">
        <v>204</v>
      </c>
      <c r="C72" s="16" t="s">
        <v>82</v>
      </c>
      <c r="D72" s="16"/>
      <c r="E72" s="16"/>
      <c r="F72" s="44"/>
      <c r="G72" s="44"/>
      <c r="H72" s="214">
        <v>3264</v>
      </c>
      <c r="I72" s="16"/>
      <c r="J72" s="64" t="s">
        <v>9928</v>
      </c>
    </row>
    <row r="73" spans="1:10" ht="15.75">
      <c r="A73" s="40" t="s">
        <v>9709</v>
      </c>
      <c r="B73" s="16" t="s">
        <v>204</v>
      </c>
      <c r="C73" s="16" t="s">
        <v>82</v>
      </c>
      <c r="D73" s="16"/>
      <c r="E73" s="16"/>
      <c r="F73" s="44"/>
      <c r="G73" s="44"/>
      <c r="H73" s="214">
        <v>3264</v>
      </c>
      <c r="I73" s="16"/>
      <c r="J73" s="64" t="s">
        <v>9929</v>
      </c>
    </row>
    <row r="74" spans="1:10" ht="15.75">
      <c r="A74" s="40" t="s">
        <v>10013</v>
      </c>
      <c r="B74" s="16" t="s">
        <v>204</v>
      </c>
      <c r="C74" s="16" t="s">
        <v>82</v>
      </c>
      <c r="D74" s="16"/>
      <c r="E74" s="16"/>
      <c r="F74" s="44"/>
      <c r="G74" s="44"/>
      <c r="H74" s="214">
        <v>5916</v>
      </c>
      <c r="I74" s="16"/>
      <c r="J74" s="64" t="s">
        <v>9930</v>
      </c>
    </row>
    <row r="75" spans="1:10" ht="15.75">
      <c r="A75" s="40" t="s">
        <v>10097</v>
      </c>
      <c r="B75" s="16" t="s">
        <v>204</v>
      </c>
      <c r="C75" s="16" t="s">
        <v>82</v>
      </c>
      <c r="D75" s="16"/>
      <c r="E75" s="16"/>
      <c r="F75" s="44"/>
      <c r="G75" s="44"/>
      <c r="H75" s="214">
        <v>12244</v>
      </c>
      <c r="I75" s="16"/>
      <c r="J75" s="64" t="s">
        <v>9931</v>
      </c>
    </row>
    <row r="76" spans="1:10" ht="15.75">
      <c r="A76" s="40" t="s">
        <v>10096</v>
      </c>
      <c r="B76" s="16" t="s">
        <v>204</v>
      </c>
      <c r="C76" s="16" t="s">
        <v>82</v>
      </c>
      <c r="D76" s="16"/>
      <c r="E76" s="16"/>
      <c r="F76" s="44"/>
      <c r="G76" s="44"/>
      <c r="H76" s="214">
        <v>12244</v>
      </c>
      <c r="I76" s="16"/>
      <c r="J76" s="64" t="s">
        <v>9932</v>
      </c>
    </row>
    <row r="77" spans="1:10" ht="15.75">
      <c r="A77" s="40" t="s">
        <v>10014</v>
      </c>
      <c r="B77" s="16" t="s">
        <v>204</v>
      </c>
      <c r="C77" s="16" t="s">
        <v>58</v>
      </c>
      <c r="D77" s="16"/>
      <c r="E77" s="16"/>
      <c r="F77" s="44"/>
      <c r="G77" s="44"/>
      <c r="H77" s="214">
        <v>2498</v>
      </c>
      <c r="I77" s="16"/>
      <c r="J77" s="64" t="s">
        <v>9933</v>
      </c>
    </row>
    <row r="78" spans="1:10" ht="15.75">
      <c r="A78" s="40" t="s">
        <v>10098</v>
      </c>
      <c r="B78" s="16" t="s">
        <v>204</v>
      </c>
      <c r="C78" s="16" t="s">
        <v>58</v>
      </c>
      <c r="D78" s="16"/>
      <c r="E78" s="16"/>
      <c r="F78" s="44"/>
      <c r="G78" s="44"/>
      <c r="H78" s="214">
        <v>2498</v>
      </c>
      <c r="I78" s="16"/>
      <c r="J78" s="64" t="s">
        <v>9934</v>
      </c>
    </row>
    <row r="79" spans="1:10" ht="15.75">
      <c r="A79" s="40" t="s">
        <v>10099</v>
      </c>
      <c r="B79" s="16" t="s">
        <v>204</v>
      </c>
      <c r="C79" s="16" t="s">
        <v>82</v>
      </c>
      <c r="D79" s="16"/>
      <c r="E79" s="16"/>
      <c r="F79" s="44"/>
      <c r="G79" s="44"/>
      <c r="H79" s="214">
        <v>7446</v>
      </c>
      <c r="I79" s="16"/>
      <c r="J79" s="64" t="s">
        <v>9935</v>
      </c>
    </row>
    <row r="80" spans="1:10" ht="15.75">
      <c r="A80" s="40" t="s">
        <v>10015</v>
      </c>
      <c r="B80" s="16" t="s">
        <v>204</v>
      </c>
      <c r="C80" s="16" t="s">
        <v>82</v>
      </c>
      <c r="D80" s="16"/>
      <c r="E80" s="16"/>
      <c r="F80" s="44"/>
      <c r="G80" s="44"/>
      <c r="H80" s="214">
        <v>4946</v>
      </c>
      <c r="I80" s="16"/>
      <c r="J80" s="64" t="s">
        <v>9936</v>
      </c>
    </row>
    <row r="81" spans="1:10" ht="15.75">
      <c r="A81" s="40" t="s">
        <v>10016</v>
      </c>
      <c r="B81" s="16" t="s">
        <v>204</v>
      </c>
      <c r="C81" s="16" t="s">
        <v>82</v>
      </c>
      <c r="D81" s="16"/>
      <c r="E81" s="16"/>
      <c r="F81" s="44"/>
      <c r="G81" s="44"/>
      <c r="H81" s="214">
        <v>4946</v>
      </c>
      <c r="I81" s="16"/>
      <c r="J81" s="64" t="s">
        <v>9802</v>
      </c>
    </row>
    <row r="82" spans="1:10" ht="15.75">
      <c r="A82" s="40" t="s">
        <v>10017</v>
      </c>
      <c r="B82" s="16" t="s">
        <v>204</v>
      </c>
      <c r="C82" s="16" t="s">
        <v>82</v>
      </c>
      <c r="D82" s="16"/>
      <c r="E82" s="16"/>
      <c r="F82" s="44"/>
      <c r="G82" s="44"/>
      <c r="H82" s="214">
        <v>56610</v>
      </c>
      <c r="I82" s="16"/>
      <c r="J82" s="64" t="s">
        <v>9937</v>
      </c>
    </row>
    <row r="83" spans="1:10" ht="15.75">
      <c r="A83" s="40" t="s">
        <v>10100</v>
      </c>
      <c r="B83" s="16" t="s">
        <v>204</v>
      </c>
      <c r="C83" s="16" t="s">
        <v>82</v>
      </c>
      <c r="D83" s="16"/>
      <c r="E83" s="16"/>
      <c r="F83" s="44"/>
      <c r="G83" s="44"/>
      <c r="H83" s="214">
        <v>46818</v>
      </c>
      <c r="I83" s="16"/>
      <c r="J83" s="64" t="s">
        <v>9804</v>
      </c>
    </row>
    <row r="84" spans="1:10" ht="15.75">
      <c r="A84" s="40" t="s">
        <v>10101</v>
      </c>
      <c r="B84" s="16" t="s">
        <v>204</v>
      </c>
      <c r="C84" s="16" t="s">
        <v>82</v>
      </c>
      <c r="D84" s="16"/>
      <c r="E84" s="16"/>
      <c r="F84" s="44"/>
      <c r="G84" s="44"/>
      <c r="H84" s="214">
        <v>12444</v>
      </c>
      <c r="I84" s="16"/>
      <c r="J84" s="64" t="s">
        <v>9938</v>
      </c>
    </row>
    <row r="85" spans="1:10" ht="15.75">
      <c r="A85" s="40" t="s">
        <v>10102</v>
      </c>
      <c r="B85" s="16" t="s">
        <v>204</v>
      </c>
      <c r="C85" s="16" t="s">
        <v>82</v>
      </c>
      <c r="D85" s="16"/>
      <c r="E85" s="16"/>
      <c r="F85" s="44"/>
      <c r="G85" s="44"/>
      <c r="H85" s="214">
        <v>44268</v>
      </c>
      <c r="I85" s="16"/>
      <c r="J85" s="64" t="s">
        <v>9939</v>
      </c>
    </row>
    <row r="86" spans="1:10" ht="15.75">
      <c r="A86" s="40" t="s">
        <v>10103</v>
      </c>
      <c r="B86" s="16" t="s">
        <v>204</v>
      </c>
      <c r="C86" s="16" t="s">
        <v>82</v>
      </c>
      <c r="D86" s="16"/>
      <c r="E86" s="16"/>
      <c r="F86" s="44"/>
      <c r="G86" s="44"/>
      <c r="H86" s="214">
        <v>19890</v>
      </c>
      <c r="I86" s="16"/>
      <c r="J86" s="64" t="s">
        <v>9940</v>
      </c>
    </row>
    <row r="87" spans="1:10">
      <c r="A87" s="40" t="s">
        <v>9123</v>
      </c>
      <c r="B87" s="16" t="s">
        <v>288</v>
      </c>
      <c r="C87" s="16" t="s">
        <v>54</v>
      </c>
      <c r="D87" s="16"/>
      <c r="E87" s="16">
        <v>326</v>
      </c>
      <c r="F87" s="44"/>
      <c r="G87" s="44"/>
      <c r="H87" s="205">
        <v>30</v>
      </c>
      <c r="I87" s="16"/>
      <c r="J87" s="549" t="s">
        <v>9193</v>
      </c>
    </row>
    <row r="88" spans="1:10">
      <c r="A88" s="40" t="s">
        <v>9252</v>
      </c>
      <c r="B88" s="16" t="s">
        <v>288</v>
      </c>
      <c r="C88" s="16" t="s">
        <v>54</v>
      </c>
      <c r="D88" s="16"/>
      <c r="E88" s="16" t="s">
        <v>6389</v>
      </c>
      <c r="F88" s="44"/>
      <c r="G88" s="44"/>
      <c r="H88" s="205">
        <v>5</v>
      </c>
      <c r="I88" s="16"/>
      <c r="J88" s="551"/>
    </row>
    <row r="89" spans="1:10">
      <c r="A89" s="40" t="s">
        <v>9124</v>
      </c>
      <c r="B89" s="16" t="s">
        <v>288</v>
      </c>
      <c r="C89" s="16" t="s">
        <v>54</v>
      </c>
      <c r="D89" s="16"/>
      <c r="E89" s="16" t="s">
        <v>7561</v>
      </c>
      <c r="F89" s="44"/>
      <c r="G89" s="44"/>
      <c r="H89" s="205">
        <v>5</v>
      </c>
      <c r="I89" s="16"/>
      <c r="J89" s="551"/>
    </row>
    <row r="90" spans="1:10">
      <c r="A90" s="40" t="s">
        <v>9124</v>
      </c>
      <c r="B90" s="16" t="s">
        <v>288</v>
      </c>
      <c r="C90" s="16" t="s">
        <v>54</v>
      </c>
      <c r="D90" s="16"/>
      <c r="E90" s="16" t="s">
        <v>8298</v>
      </c>
      <c r="F90" s="44"/>
      <c r="G90" s="44"/>
      <c r="H90" s="205">
        <v>2</v>
      </c>
      <c r="I90" s="16"/>
      <c r="J90" s="551"/>
    </row>
    <row r="91" spans="1:10">
      <c r="A91" s="40" t="s">
        <v>9124</v>
      </c>
      <c r="B91" s="16" t="s">
        <v>288</v>
      </c>
      <c r="C91" s="16" t="s">
        <v>54</v>
      </c>
      <c r="D91" s="16"/>
      <c r="E91" s="200" t="s">
        <v>9848</v>
      </c>
      <c r="F91" s="44"/>
      <c r="G91" s="44"/>
      <c r="H91" s="205">
        <v>2</v>
      </c>
      <c r="I91" s="16"/>
      <c r="J91" s="550"/>
    </row>
    <row r="92" spans="1:10">
      <c r="A92" s="40" t="s">
        <v>10018</v>
      </c>
      <c r="B92" s="16" t="s">
        <v>288</v>
      </c>
      <c r="C92" s="16" t="s">
        <v>54</v>
      </c>
      <c r="D92" s="16"/>
      <c r="E92" s="16" t="s">
        <v>6975</v>
      </c>
      <c r="F92" s="44"/>
      <c r="G92" s="44"/>
      <c r="H92" s="205">
        <v>7</v>
      </c>
      <c r="I92" s="16"/>
      <c r="J92" s="549" t="s">
        <v>9194</v>
      </c>
    </row>
    <row r="93" spans="1:10">
      <c r="A93" s="40" t="s">
        <v>10018</v>
      </c>
      <c r="B93" s="16" t="s">
        <v>288</v>
      </c>
      <c r="C93" s="16" t="s">
        <v>54</v>
      </c>
      <c r="D93" s="16"/>
      <c r="E93" s="16">
        <v>102</v>
      </c>
      <c r="F93" s="44"/>
      <c r="G93" s="44"/>
      <c r="H93" s="205">
        <v>3</v>
      </c>
      <c r="I93" s="16"/>
      <c r="J93" s="550"/>
    </row>
    <row r="94" spans="1:10" ht="15.75">
      <c r="A94" s="40" t="s">
        <v>9250</v>
      </c>
      <c r="B94" s="16" t="s">
        <v>288</v>
      </c>
      <c r="C94" s="16" t="s">
        <v>54</v>
      </c>
      <c r="D94" s="16"/>
      <c r="E94" s="16" t="s">
        <v>6841</v>
      </c>
      <c r="F94" s="44"/>
      <c r="G94" s="44"/>
      <c r="H94" s="205">
        <v>12</v>
      </c>
      <c r="I94" s="16"/>
      <c r="J94" s="17" t="s">
        <v>9195</v>
      </c>
    </row>
    <row r="95" spans="1:10">
      <c r="A95" s="40" t="s">
        <v>9123</v>
      </c>
      <c r="B95" s="16" t="s">
        <v>288</v>
      </c>
      <c r="C95" s="16" t="s">
        <v>54</v>
      </c>
      <c r="D95" s="16"/>
      <c r="E95" s="16">
        <v>250</v>
      </c>
      <c r="F95" s="44"/>
      <c r="G95" s="44"/>
      <c r="H95" s="207">
        <v>2</v>
      </c>
      <c r="I95" s="16"/>
      <c r="J95" s="549" t="s">
        <v>9196</v>
      </c>
    </row>
    <row r="96" spans="1:10">
      <c r="A96" s="40" t="s">
        <v>9123</v>
      </c>
      <c r="B96" s="16" t="s">
        <v>288</v>
      </c>
      <c r="C96" s="16" t="s">
        <v>54</v>
      </c>
      <c r="D96" s="16"/>
      <c r="E96" s="16" t="s">
        <v>4920</v>
      </c>
      <c r="F96" s="44"/>
      <c r="G96" s="44"/>
      <c r="H96" s="207">
        <v>36</v>
      </c>
      <c r="I96" s="16"/>
      <c r="J96" s="551"/>
    </row>
    <row r="97" spans="1:10">
      <c r="A97" s="40" t="s">
        <v>9249</v>
      </c>
      <c r="B97" s="16" t="s">
        <v>288</v>
      </c>
      <c r="C97" s="16" t="s">
        <v>54</v>
      </c>
      <c r="D97" s="16"/>
      <c r="E97" s="16">
        <v>378</v>
      </c>
      <c r="F97" s="44"/>
      <c r="G97" s="44"/>
      <c r="H97" s="207">
        <v>9</v>
      </c>
      <c r="I97" s="16"/>
      <c r="J97" s="551"/>
    </row>
    <row r="98" spans="1:10">
      <c r="A98" s="40" t="s">
        <v>9123</v>
      </c>
      <c r="B98" s="16" t="s">
        <v>288</v>
      </c>
      <c r="C98" s="16" t="s">
        <v>54</v>
      </c>
      <c r="D98" s="16"/>
      <c r="E98" s="16">
        <v>483</v>
      </c>
      <c r="F98" s="44"/>
      <c r="G98" s="44"/>
      <c r="H98" s="207">
        <v>15</v>
      </c>
      <c r="I98" s="16"/>
      <c r="J98" s="551"/>
    </row>
    <row r="99" spans="1:10" ht="15.75">
      <c r="A99" s="40" t="s">
        <v>9255</v>
      </c>
      <c r="B99" s="16" t="s">
        <v>288</v>
      </c>
      <c r="C99" s="16" t="s">
        <v>54</v>
      </c>
      <c r="D99" s="16"/>
      <c r="E99" s="16">
        <v>375</v>
      </c>
      <c r="F99" s="44"/>
      <c r="G99" s="44"/>
      <c r="H99" s="205">
        <v>5</v>
      </c>
      <c r="I99" s="16"/>
      <c r="J99" s="17" t="s">
        <v>9197</v>
      </c>
    </row>
    <row r="100" spans="1:10">
      <c r="A100" s="40" t="s">
        <v>9122</v>
      </c>
      <c r="B100" s="16" t="s">
        <v>288</v>
      </c>
      <c r="C100" s="16" t="s">
        <v>54</v>
      </c>
      <c r="D100" s="16"/>
      <c r="E100" s="16" t="s">
        <v>9022</v>
      </c>
      <c r="F100" s="44"/>
      <c r="G100" s="44"/>
      <c r="H100" s="205">
        <v>9</v>
      </c>
      <c r="I100" s="16"/>
      <c r="J100" s="549" t="s">
        <v>9198</v>
      </c>
    </row>
    <row r="101" spans="1:10">
      <c r="A101" s="40" t="s">
        <v>9124</v>
      </c>
      <c r="B101" s="16" t="s">
        <v>288</v>
      </c>
      <c r="C101" s="16" t="s">
        <v>54</v>
      </c>
      <c r="D101" s="16"/>
      <c r="E101" s="16">
        <v>486</v>
      </c>
      <c r="F101" s="44"/>
      <c r="G101" s="44"/>
      <c r="H101" s="205">
        <v>4</v>
      </c>
      <c r="I101" s="16"/>
      <c r="J101" s="551"/>
    </row>
    <row r="102" spans="1:10">
      <c r="A102" s="40" t="s">
        <v>9124</v>
      </c>
      <c r="B102" s="16" t="s">
        <v>288</v>
      </c>
      <c r="C102" s="16" t="s">
        <v>54</v>
      </c>
      <c r="D102" s="16"/>
      <c r="E102" s="16" t="s">
        <v>9024</v>
      </c>
      <c r="F102" s="44"/>
      <c r="G102" s="44"/>
      <c r="H102" s="205">
        <v>2</v>
      </c>
      <c r="I102" s="16"/>
      <c r="J102" s="550"/>
    </row>
    <row r="103" spans="1:10">
      <c r="A103" s="40" t="s">
        <v>9124</v>
      </c>
      <c r="B103" s="16" t="s">
        <v>288</v>
      </c>
      <c r="C103" s="16" t="s">
        <v>54</v>
      </c>
      <c r="D103" s="16"/>
      <c r="E103" s="16">
        <v>465</v>
      </c>
      <c r="F103" s="44"/>
      <c r="G103" s="44"/>
      <c r="H103" s="205">
        <v>6</v>
      </c>
      <c r="I103" s="16"/>
      <c r="J103" s="549" t="s">
        <v>9200</v>
      </c>
    </row>
    <row r="104" spans="1:10">
      <c r="A104" s="40" t="s">
        <v>9257</v>
      </c>
      <c r="B104" s="16" t="s">
        <v>288</v>
      </c>
      <c r="C104" s="16" t="s">
        <v>54</v>
      </c>
      <c r="D104" s="16"/>
      <c r="E104" s="16">
        <v>466</v>
      </c>
      <c r="F104" s="44"/>
      <c r="G104" s="44"/>
      <c r="H104" s="205">
        <v>19</v>
      </c>
      <c r="I104" s="16"/>
      <c r="J104" s="551"/>
    </row>
    <row r="105" spans="1:10">
      <c r="A105" s="40" t="s">
        <v>9258</v>
      </c>
      <c r="B105" s="16" t="s">
        <v>288</v>
      </c>
      <c r="C105" s="16" t="s">
        <v>54</v>
      </c>
      <c r="D105" s="16"/>
      <c r="E105" s="16" t="s">
        <v>6973</v>
      </c>
      <c r="F105" s="44"/>
      <c r="G105" s="44"/>
      <c r="H105" s="205">
        <v>2</v>
      </c>
      <c r="I105" s="16"/>
      <c r="J105" s="550"/>
    </row>
    <row r="106" spans="1:10">
      <c r="A106" s="40" t="s">
        <v>9255</v>
      </c>
      <c r="B106" s="16" t="s">
        <v>288</v>
      </c>
      <c r="C106" s="16" t="s">
        <v>54</v>
      </c>
      <c r="D106" s="16"/>
      <c r="E106" s="16" t="s">
        <v>4085</v>
      </c>
      <c r="F106" s="44"/>
      <c r="G106" s="44"/>
      <c r="H106" s="205">
        <v>4</v>
      </c>
      <c r="I106" s="16"/>
      <c r="J106" s="549" t="s">
        <v>9201</v>
      </c>
    </row>
    <row r="107" spans="1:10">
      <c r="A107" s="40" t="s">
        <v>9875</v>
      </c>
      <c r="B107" s="16" t="s">
        <v>288</v>
      </c>
      <c r="C107" s="16" t="s">
        <v>54</v>
      </c>
      <c r="D107" s="16"/>
      <c r="E107" s="16">
        <v>75</v>
      </c>
      <c r="F107" s="44"/>
      <c r="G107" s="44"/>
      <c r="H107" s="205">
        <v>3</v>
      </c>
      <c r="I107" s="16"/>
      <c r="J107" s="551"/>
    </row>
    <row r="108" spans="1:10">
      <c r="A108" s="40" t="s">
        <v>9122</v>
      </c>
      <c r="B108" s="16" t="s">
        <v>288</v>
      </c>
      <c r="C108" s="16" t="s">
        <v>54</v>
      </c>
      <c r="D108" s="16"/>
      <c r="E108" s="16">
        <v>75</v>
      </c>
      <c r="F108" s="44"/>
      <c r="G108" s="44"/>
      <c r="H108" s="205">
        <v>7</v>
      </c>
      <c r="I108" s="16"/>
      <c r="J108" s="551"/>
    </row>
    <row r="109" spans="1:10">
      <c r="A109" s="40" t="s">
        <v>9123</v>
      </c>
      <c r="B109" s="16" t="s">
        <v>288</v>
      </c>
      <c r="C109" s="16" t="s">
        <v>54</v>
      </c>
      <c r="D109" s="16"/>
      <c r="E109" s="16">
        <v>75</v>
      </c>
      <c r="F109" s="44"/>
      <c r="G109" s="44"/>
      <c r="H109" s="205">
        <v>4</v>
      </c>
      <c r="I109" s="16"/>
      <c r="J109" s="551"/>
    </row>
    <row r="110" spans="1:10">
      <c r="A110" s="40" t="s">
        <v>9252</v>
      </c>
      <c r="B110" s="16" t="s">
        <v>288</v>
      </c>
      <c r="C110" s="16" t="s">
        <v>54</v>
      </c>
      <c r="D110" s="16"/>
      <c r="E110" s="16" t="s">
        <v>6389</v>
      </c>
      <c r="F110" s="44"/>
      <c r="G110" s="44"/>
      <c r="H110" s="205">
        <v>3</v>
      </c>
      <c r="I110" s="16"/>
      <c r="J110" s="551"/>
    </row>
    <row r="111" spans="1:10">
      <c r="A111" s="40" t="s">
        <v>9122</v>
      </c>
      <c r="B111" s="16" t="s">
        <v>288</v>
      </c>
      <c r="C111" s="16" t="s">
        <v>54</v>
      </c>
      <c r="D111" s="16"/>
      <c r="E111" s="16" t="s">
        <v>6841</v>
      </c>
      <c r="F111" s="44"/>
      <c r="G111" s="44"/>
      <c r="H111" s="205">
        <v>7</v>
      </c>
      <c r="I111" s="16"/>
      <c r="J111" s="550"/>
    </row>
    <row r="112" spans="1:10" ht="15.75">
      <c r="A112" s="40" t="s">
        <v>9693</v>
      </c>
      <c r="B112" s="16" t="s">
        <v>288</v>
      </c>
      <c r="C112" s="16" t="s">
        <v>54</v>
      </c>
      <c r="D112" s="16"/>
      <c r="E112" s="16">
        <v>102</v>
      </c>
      <c r="F112" s="44"/>
      <c r="G112" s="44"/>
      <c r="H112" s="207">
        <v>17</v>
      </c>
      <c r="I112" s="16"/>
      <c r="J112" s="17" t="s">
        <v>9202</v>
      </c>
    </row>
    <row r="113" spans="1:10" ht="15.75">
      <c r="A113" s="40" t="s">
        <v>9123</v>
      </c>
      <c r="B113" s="16" t="s">
        <v>288</v>
      </c>
      <c r="C113" s="16" t="s">
        <v>54</v>
      </c>
      <c r="D113" s="16"/>
      <c r="E113" s="16" t="s">
        <v>6375</v>
      </c>
      <c r="F113" s="44"/>
      <c r="G113" s="44"/>
      <c r="H113" s="205">
        <v>2</v>
      </c>
      <c r="I113" s="16"/>
      <c r="J113" s="17" t="s">
        <v>9203</v>
      </c>
    </row>
    <row r="114" spans="1:10">
      <c r="A114" s="40" t="s">
        <v>9124</v>
      </c>
      <c r="B114" s="16" t="s">
        <v>288</v>
      </c>
      <c r="C114" s="16" t="s">
        <v>54</v>
      </c>
      <c r="D114" s="16"/>
      <c r="E114" s="16">
        <v>419</v>
      </c>
      <c r="F114" s="44"/>
      <c r="G114" s="44"/>
      <c r="H114" s="205">
        <v>3</v>
      </c>
      <c r="I114" s="16"/>
      <c r="J114" s="549" t="s">
        <v>9204</v>
      </c>
    </row>
    <row r="115" spans="1:10">
      <c r="A115" s="40" t="s">
        <v>9124</v>
      </c>
      <c r="B115" s="16" t="s">
        <v>288</v>
      </c>
      <c r="C115" s="16" t="s">
        <v>54</v>
      </c>
      <c r="D115" s="16"/>
      <c r="E115" s="16">
        <v>75</v>
      </c>
      <c r="F115" s="44"/>
      <c r="G115" s="44"/>
      <c r="H115" s="205">
        <v>2</v>
      </c>
      <c r="I115" s="16"/>
      <c r="J115" s="550"/>
    </row>
    <row r="116" spans="1:10" ht="15.75">
      <c r="A116" s="40" t="s">
        <v>9249</v>
      </c>
      <c r="B116" s="16" t="s">
        <v>288</v>
      </c>
      <c r="C116" s="16" t="s">
        <v>54</v>
      </c>
      <c r="D116" s="16"/>
      <c r="E116" s="16">
        <v>466</v>
      </c>
      <c r="F116" s="44"/>
      <c r="G116" s="44"/>
      <c r="H116" s="205">
        <v>14</v>
      </c>
      <c r="I116" s="16"/>
      <c r="J116" s="17" t="s">
        <v>9205</v>
      </c>
    </row>
    <row r="117" spans="1:10" ht="15.75">
      <c r="A117" s="40" t="s">
        <v>9249</v>
      </c>
      <c r="B117" s="16" t="s">
        <v>288</v>
      </c>
      <c r="C117" s="16" t="s">
        <v>54</v>
      </c>
      <c r="D117" s="16"/>
      <c r="E117" s="16">
        <v>334</v>
      </c>
      <c r="F117" s="44"/>
      <c r="G117" s="44"/>
      <c r="H117" s="207">
        <v>73</v>
      </c>
      <c r="I117" s="16"/>
      <c r="J117" s="17" t="s">
        <v>9206</v>
      </c>
    </row>
    <row r="118" spans="1:10" ht="15.75">
      <c r="A118" s="40" t="s">
        <v>9250</v>
      </c>
      <c r="B118" s="16" t="s">
        <v>288</v>
      </c>
      <c r="C118" s="16" t="s">
        <v>54</v>
      </c>
      <c r="D118" s="16"/>
      <c r="E118" s="16">
        <v>373</v>
      </c>
      <c r="F118" s="44"/>
      <c r="G118" s="44"/>
      <c r="H118" s="205">
        <v>5</v>
      </c>
      <c r="I118" s="16"/>
      <c r="J118" s="17" t="s">
        <v>9207</v>
      </c>
    </row>
    <row r="119" spans="1:10">
      <c r="A119" s="40" t="s">
        <v>9535</v>
      </c>
      <c r="B119" s="16" t="s">
        <v>288</v>
      </c>
      <c r="C119" s="16" t="s">
        <v>54</v>
      </c>
      <c r="D119" s="16"/>
      <c r="E119" s="16">
        <v>1091</v>
      </c>
      <c r="F119" s="44"/>
      <c r="G119" s="44"/>
      <c r="H119" s="207">
        <v>39</v>
      </c>
      <c r="I119" s="16"/>
      <c r="J119" s="549" t="s">
        <v>9208</v>
      </c>
    </row>
    <row r="120" spans="1:10">
      <c r="A120" s="40" t="s">
        <v>9122</v>
      </c>
      <c r="B120" s="16" t="s">
        <v>288</v>
      </c>
      <c r="C120" s="16" t="s">
        <v>54</v>
      </c>
      <c r="D120" s="16"/>
      <c r="E120" s="16">
        <v>399</v>
      </c>
      <c r="F120" s="44"/>
      <c r="G120" s="44"/>
      <c r="H120" s="207">
        <v>6</v>
      </c>
      <c r="I120" s="16"/>
      <c r="J120" s="551"/>
    </row>
    <row r="121" spans="1:10">
      <c r="A121" s="40" t="s">
        <v>9123</v>
      </c>
      <c r="B121" s="16" t="s">
        <v>288</v>
      </c>
      <c r="C121" s="16" t="s">
        <v>54</v>
      </c>
      <c r="D121" s="16"/>
      <c r="E121" s="16">
        <v>479</v>
      </c>
      <c r="F121" s="44"/>
      <c r="G121" s="44"/>
      <c r="H121" s="207">
        <v>12</v>
      </c>
      <c r="I121" s="16"/>
      <c r="J121" s="550"/>
    </row>
    <row r="122" spans="1:10">
      <c r="A122" s="40" t="s">
        <v>9249</v>
      </c>
      <c r="B122" s="16" t="s">
        <v>288</v>
      </c>
      <c r="C122" s="16" t="s">
        <v>54</v>
      </c>
      <c r="D122" s="16"/>
      <c r="E122" s="16">
        <v>1091</v>
      </c>
      <c r="F122" s="44"/>
      <c r="G122" s="44"/>
      <c r="H122" s="207">
        <v>24</v>
      </c>
      <c r="I122" s="16"/>
      <c r="J122" s="549" t="s">
        <v>9209</v>
      </c>
    </row>
    <row r="123" spans="1:10">
      <c r="A123" s="40" t="s">
        <v>9249</v>
      </c>
      <c r="B123" s="16" t="s">
        <v>288</v>
      </c>
      <c r="C123" s="16" t="s">
        <v>54</v>
      </c>
      <c r="D123" s="16"/>
      <c r="E123" s="16">
        <v>481</v>
      </c>
      <c r="F123" s="44"/>
      <c r="G123" s="44"/>
      <c r="H123" s="207">
        <v>11</v>
      </c>
      <c r="I123" s="16"/>
      <c r="J123" s="551"/>
    </row>
    <row r="124" spans="1:10">
      <c r="A124" s="40" t="s">
        <v>9249</v>
      </c>
      <c r="B124" s="16" t="s">
        <v>288</v>
      </c>
      <c r="C124" s="16" t="s">
        <v>54</v>
      </c>
      <c r="D124" s="16"/>
      <c r="E124" s="16" t="s">
        <v>8763</v>
      </c>
      <c r="F124" s="44"/>
      <c r="G124" s="44"/>
      <c r="H124" s="218">
        <v>3</v>
      </c>
      <c r="I124" s="16"/>
      <c r="J124" s="604"/>
    </row>
    <row r="125" spans="1:10" ht="15.75">
      <c r="A125" s="40" t="s">
        <v>10019</v>
      </c>
      <c r="B125" s="16" t="s">
        <v>204</v>
      </c>
      <c r="C125" s="16" t="s">
        <v>82</v>
      </c>
      <c r="D125" s="16"/>
      <c r="E125" s="16"/>
      <c r="F125" s="44"/>
      <c r="G125" s="44"/>
      <c r="H125" s="219">
        <v>11110</v>
      </c>
      <c r="I125" s="16"/>
      <c r="J125" s="215" t="s">
        <v>9941</v>
      </c>
    </row>
    <row r="126" spans="1:10" ht="15.75">
      <c r="A126" s="40" t="s">
        <v>10020</v>
      </c>
      <c r="B126" s="16" t="s">
        <v>204</v>
      </c>
      <c r="C126" s="16" t="s">
        <v>82</v>
      </c>
      <c r="D126" s="16"/>
      <c r="E126" s="16"/>
      <c r="F126" s="44"/>
      <c r="G126" s="44"/>
      <c r="H126" s="205">
        <v>4545</v>
      </c>
      <c r="I126" s="16"/>
      <c r="J126" s="215" t="s">
        <v>9213</v>
      </c>
    </row>
    <row r="127" spans="1:10">
      <c r="A127" s="40" t="s">
        <v>10021</v>
      </c>
      <c r="B127" s="16" t="s">
        <v>204</v>
      </c>
      <c r="C127" s="16" t="s">
        <v>82</v>
      </c>
      <c r="D127" s="16"/>
      <c r="E127" s="16"/>
      <c r="F127" s="44"/>
      <c r="G127" s="44"/>
      <c r="H127" s="205">
        <v>1212</v>
      </c>
      <c r="I127" s="16"/>
      <c r="J127" s="594" t="s">
        <v>9942</v>
      </c>
    </row>
    <row r="128" spans="1:10">
      <c r="A128" s="40" t="s">
        <v>10022</v>
      </c>
      <c r="B128" s="16" t="s">
        <v>204</v>
      </c>
      <c r="C128" s="16" t="s">
        <v>82</v>
      </c>
      <c r="D128" s="16"/>
      <c r="E128" s="16"/>
      <c r="F128" s="44"/>
      <c r="G128" s="44"/>
      <c r="H128" s="219">
        <v>1010</v>
      </c>
      <c r="I128" s="16"/>
      <c r="J128" s="605"/>
    </row>
    <row r="129" spans="1:10">
      <c r="A129" s="40" t="s">
        <v>10023</v>
      </c>
      <c r="B129" s="16" t="s">
        <v>204</v>
      </c>
      <c r="C129" s="16" t="s">
        <v>82</v>
      </c>
      <c r="D129" s="16"/>
      <c r="E129" s="16"/>
      <c r="F129" s="44"/>
      <c r="G129" s="44"/>
      <c r="H129" s="219">
        <v>1515</v>
      </c>
      <c r="I129" s="16"/>
      <c r="J129" s="605"/>
    </row>
    <row r="130" spans="1:10">
      <c r="A130" s="40" t="s">
        <v>10024</v>
      </c>
      <c r="B130" s="16" t="s">
        <v>204</v>
      </c>
      <c r="C130" s="16" t="s">
        <v>82</v>
      </c>
      <c r="D130" s="16"/>
      <c r="E130" s="16"/>
      <c r="F130" s="44"/>
      <c r="G130" s="44"/>
      <c r="H130" s="219">
        <v>1515</v>
      </c>
      <c r="I130" s="16"/>
      <c r="J130" s="605"/>
    </row>
    <row r="131" spans="1:10">
      <c r="A131" s="40" t="s">
        <v>10025</v>
      </c>
      <c r="B131" s="16" t="s">
        <v>204</v>
      </c>
      <c r="C131" s="16" t="s">
        <v>82</v>
      </c>
      <c r="D131" s="16"/>
      <c r="E131" s="16"/>
      <c r="F131" s="44"/>
      <c r="G131" s="44"/>
      <c r="H131" s="205">
        <v>505</v>
      </c>
      <c r="I131" s="16"/>
      <c r="J131" s="605"/>
    </row>
    <row r="132" spans="1:10">
      <c r="A132" s="40" t="s">
        <v>10026</v>
      </c>
      <c r="B132" s="16" t="s">
        <v>204</v>
      </c>
      <c r="C132" s="16" t="s">
        <v>82</v>
      </c>
      <c r="D132" s="16"/>
      <c r="E132" s="16"/>
      <c r="F132" s="44"/>
      <c r="G132" s="44"/>
      <c r="H132" s="205">
        <v>2020</v>
      </c>
      <c r="I132" s="16"/>
      <c r="J132" s="602" t="s">
        <v>9943</v>
      </c>
    </row>
    <row r="133" spans="1:10">
      <c r="A133" s="40" t="s">
        <v>10027</v>
      </c>
      <c r="B133" s="16" t="s">
        <v>204</v>
      </c>
      <c r="C133" s="16" t="s">
        <v>82</v>
      </c>
      <c r="D133" s="16"/>
      <c r="E133" s="16"/>
      <c r="F133" s="44"/>
      <c r="G133" s="44"/>
      <c r="H133" s="205">
        <v>4040</v>
      </c>
      <c r="I133" s="16"/>
      <c r="J133" s="540"/>
    </row>
    <row r="134" spans="1:10">
      <c r="A134" s="40" t="s">
        <v>10028</v>
      </c>
      <c r="B134" s="16" t="s">
        <v>204</v>
      </c>
      <c r="C134" s="16" t="s">
        <v>82</v>
      </c>
      <c r="D134" s="16"/>
      <c r="E134" s="16"/>
      <c r="F134" s="44"/>
      <c r="G134" s="44"/>
      <c r="H134" s="205">
        <v>2525</v>
      </c>
      <c r="I134" s="16"/>
      <c r="J134" s="540"/>
    </row>
    <row r="135" spans="1:10">
      <c r="A135" s="40" t="s">
        <v>10029</v>
      </c>
      <c r="B135" s="16" t="s">
        <v>204</v>
      </c>
      <c r="C135" s="16" t="s">
        <v>82</v>
      </c>
      <c r="D135" s="16"/>
      <c r="E135" s="16"/>
      <c r="F135" s="44"/>
      <c r="G135" s="44"/>
      <c r="H135" s="205">
        <v>25</v>
      </c>
      <c r="I135" s="16"/>
      <c r="J135" s="603"/>
    </row>
    <row r="136" spans="1:10" ht="15.75">
      <c r="A136" s="40" t="s">
        <v>9949</v>
      </c>
      <c r="B136" s="16" t="s">
        <v>199</v>
      </c>
      <c r="C136" s="16" t="s">
        <v>61</v>
      </c>
      <c r="D136" s="16">
        <v>8</v>
      </c>
      <c r="E136" s="16"/>
      <c r="F136" s="44"/>
      <c r="G136" s="44"/>
      <c r="H136" s="214">
        <v>5</v>
      </c>
      <c r="I136" s="16"/>
      <c r="J136" s="81" t="s">
        <v>9944</v>
      </c>
    </row>
    <row r="137" spans="1:10" ht="15.75">
      <c r="A137" s="40" t="s">
        <v>9949</v>
      </c>
      <c r="B137" s="16" t="s">
        <v>199</v>
      </c>
      <c r="C137" s="16" t="s">
        <v>61</v>
      </c>
      <c r="D137" s="16">
        <v>8.5</v>
      </c>
      <c r="E137" s="16"/>
      <c r="F137" s="44"/>
      <c r="G137" s="44"/>
      <c r="H137" s="214">
        <v>5</v>
      </c>
      <c r="I137" s="16"/>
      <c r="J137" s="81"/>
    </row>
    <row r="138" spans="1:10" ht="15.75">
      <c r="A138" s="40" t="s">
        <v>9949</v>
      </c>
      <c r="B138" s="16" t="s">
        <v>199</v>
      </c>
      <c r="C138" s="16" t="s">
        <v>61</v>
      </c>
      <c r="D138" s="16">
        <v>9</v>
      </c>
      <c r="E138" s="16"/>
      <c r="F138" s="44"/>
      <c r="G138" s="44"/>
      <c r="H138" s="214">
        <v>10</v>
      </c>
      <c r="I138" s="16"/>
      <c r="J138" s="81"/>
    </row>
    <row r="139" spans="1:10" ht="15.75">
      <c r="A139" s="40" t="s">
        <v>9949</v>
      </c>
      <c r="B139" s="16" t="s">
        <v>199</v>
      </c>
      <c r="C139" s="16" t="s">
        <v>61</v>
      </c>
      <c r="D139" s="69">
        <v>9.5</v>
      </c>
      <c r="E139" s="16"/>
      <c r="F139" s="44"/>
      <c r="G139" s="44"/>
      <c r="H139" s="214">
        <v>10</v>
      </c>
      <c r="I139" s="16"/>
      <c r="J139" s="81"/>
    </row>
    <row r="140" spans="1:10" ht="15.75">
      <c r="A140" s="40" t="s">
        <v>9949</v>
      </c>
      <c r="B140" s="16" t="s">
        <v>199</v>
      </c>
      <c r="C140" s="16" t="s">
        <v>61</v>
      </c>
      <c r="D140" s="69">
        <v>10</v>
      </c>
      <c r="E140" s="16"/>
      <c r="F140" s="44"/>
      <c r="G140" s="44"/>
      <c r="H140" s="214">
        <v>14</v>
      </c>
      <c r="I140" s="16"/>
      <c r="J140" s="81"/>
    </row>
    <row r="141" spans="1:10" ht="15.75">
      <c r="A141" s="40" t="s">
        <v>9949</v>
      </c>
      <c r="B141" s="16" t="s">
        <v>199</v>
      </c>
      <c r="C141" s="16" t="s">
        <v>61</v>
      </c>
      <c r="D141" s="69">
        <v>10.5</v>
      </c>
      <c r="E141" s="16"/>
      <c r="F141" s="44"/>
      <c r="G141" s="44"/>
      <c r="H141" s="214">
        <v>15</v>
      </c>
      <c r="I141" s="16"/>
      <c r="J141" s="81"/>
    </row>
    <row r="142" spans="1:10" ht="15.75">
      <c r="A142" s="40" t="s">
        <v>9949</v>
      </c>
      <c r="B142" s="16" t="s">
        <v>199</v>
      </c>
      <c r="C142" s="16" t="s">
        <v>61</v>
      </c>
      <c r="D142" s="69">
        <v>11</v>
      </c>
      <c r="E142" s="16"/>
      <c r="F142" s="44"/>
      <c r="G142" s="44"/>
      <c r="H142" s="214">
        <v>15</v>
      </c>
      <c r="I142" s="16"/>
      <c r="J142" s="81"/>
    </row>
    <row r="143" spans="1:10" ht="15.75">
      <c r="A143" s="40" t="s">
        <v>9949</v>
      </c>
      <c r="B143" s="16" t="s">
        <v>199</v>
      </c>
      <c r="C143" s="16" t="s">
        <v>61</v>
      </c>
      <c r="D143" s="69">
        <v>11.5</v>
      </c>
      <c r="E143" s="16"/>
      <c r="F143" s="44"/>
      <c r="G143" s="44"/>
      <c r="H143" s="214">
        <v>8</v>
      </c>
      <c r="I143" s="16"/>
      <c r="J143" s="81"/>
    </row>
    <row r="144" spans="1:10" ht="15.75">
      <c r="A144" s="40" t="s">
        <v>9949</v>
      </c>
      <c r="B144" s="16" t="s">
        <v>199</v>
      </c>
      <c r="C144" s="16" t="s">
        <v>61</v>
      </c>
      <c r="D144" s="69">
        <v>12</v>
      </c>
      <c r="E144" s="16"/>
      <c r="F144" s="44"/>
      <c r="G144" s="44"/>
      <c r="H144" s="214">
        <v>10</v>
      </c>
      <c r="I144" s="16"/>
      <c r="J144" s="81"/>
    </row>
    <row r="145" spans="1:10" ht="15.75">
      <c r="A145" s="40" t="s">
        <v>9949</v>
      </c>
      <c r="B145" s="16" t="s">
        <v>199</v>
      </c>
      <c r="C145" s="16" t="s">
        <v>61</v>
      </c>
      <c r="D145" s="69">
        <v>13</v>
      </c>
      <c r="E145" s="16"/>
      <c r="F145" s="44"/>
      <c r="G145" s="44"/>
      <c r="H145" s="214">
        <v>8</v>
      </c>
      <c r="I145" s="16"/>
      <c r="J145" s="81"/>
    </row>
    <row r="146" spans="1:10" ht="15.75">
      <c r="A146" s="40" t="s">
        <v>9950</v>
      </c>
      <c r="B146" s="16" t="s">
        <v>199</v>
      </c>
      <c r="C146" s="16" t="s">
        <v>61</v>
      </c>
      <c r="D146" s="16">
        <v>8</v>
      </c>
      <c r="E146" s="16"/>
      <c r="F146" s="44"/>
      <c r="G146" s="44"/>
      <c r="H146" s="214">
        <v>5</v>
      </c>
      <c r="I146" s="16"/>
      <c r="J146" s="81" t="s">
        <v>9945</v>
      </c>
    </row>
    <row r="147" spans="1:10" ht="15.75">
      <c r="A147" s="40" t="s">
        <v>9950</v>
      </c>
      <c r="B147" s="16" t="s">
        <v>199</v>
      </c>
      <c r="C147" s="16" t="s">
        <v>61</v>
      </c>
      <c r="D147" s="16">
        <v>8.5</v>
      </c>
      <c r="E147" s="16"/>
      <c r="F147" s="44"/>
      <c r="G147" s="44"/>
      <c r="H147" s="214">
        <v>5</v>
      </c>
      <c r="I147" s="16"/>
      <c r="J147" s="81"/>
    </row>
    <row r="148" spans="1:10" ht="15.75">
      <c r="A148" s="40" t="s">
        <v>9950</v>
      </c>
      <c r="B148" s="16" t="s">
        <v>199</v>
      </c>
      <c r="C148" s="16" t="s">
        <v>61</v>
      </c>
      <c r="D148" s="16">
        <v>9</v>
      </c>
      <c r="E148" s="16"/>
      <c r="F148" s="44"/>
      <c r="G148" s="44"/>
      <c r="H148" s="214">
        <v>10</v>
      </c>
      <c r="I148" s="16"/>
      <c r="J148" s="81"/>
    </row>
    <row r="149" spans="1:10" ht="15.75">
      <c r="A149" s="40" t="s">
        <v>9950</v>
      </c>
      <c r="B149" s="16" t="s">
        <v>199</v>
      </c>
      <c r="C149" s="16" t="s">
        <v>61</v>
      </c>
      <c r="D149" s="69">
        <v>9.5</v>
      </c>
      <c r="E149" s="16"/>
      <c r="F149" s="44"/>
      <c r="G149" s="44"/>
      <c r="H149" s="214">
        <v>10</v>
      </c>
      <c r="I149" s="16"/>
      <c r="J149" s="81"/>
    </row>
    <row r="150" spans="1:10" ht="15.75">
      <c r="A150" s="40" t="s">
        <v>9950</v>
      </c>
      <c r="B150" s="16" t="s">
        <v>199</v>
      </c>
      <c r="C150" s="16" t="s">
        <v>61</v>
      </c>
      <c r="D150" s="16">
        <v>10</v>
      </c>
      <c r="E150" s="16"/>
      <c r="F150" s="44"/>
      <c r="G150" s="44"/>
      <c r="H150" s="214">
        <v>14</v>
      </c>
      <c r="I150" s="16"/>
      <c r="J150" s="81"/>
    </row>
    <row r="151" spans="1:10" ht="15.75">
      <c r="A151" s="40" t="s">
        <v>9950</v>
      </c>
      <c r="B151" s="16" t="s">
        <v>199</v>
      </c>
      <c r="C151" s="16" t="s">
        <v>61</v>
      </c>
      <c r="D151" s="69">
        <v>10.5</v>
      </c>
      <c r="E151" s="16"/>
      <c r="F151" s="44"/>
      <c r="G151" s="44"/>
      <c r="H151" s="214">
        <v>14</v>
      </c>
      <c r="I151" s="16"/>
      <c r="J151" s="81"/>
    </row>
    <row r="152" spans="1:10" ht="15.75">
      <c r="A152" s="40" t="s">
        <v>9950</v>
      </c>
      <c r="B152" s="16" t="s">
        <v>199</v>
      </c>
      <c r="C152" s="16" t="s">
        <v>61</v>
      </c>
      <c r="D152" s="16">
        <v>11</v>
      </c>
      <c r="E152" s="16"/>
      <c r="F152" s="44"/>
      <c r="G152" s="44"/>
      <c r="H152" s="214">
        <v>14</v>
      </c>
      <c r="I152" s="16"/>
      <c r="J152" s="81"/>
    </row>
    <row r="153" spans="1:10" ht="15.75">
      <c r="A153" s="40" t="s">
        <v>9950</v>
      </c>
      <c r="B153" s="16" t="s">
        <v>199</v>
      </c>
      <c r="C153" s="16" t="s">
        <v>61</v>
      </c>
      <c r="D153" s="16">
        <v>11.5</v>
      </c>
      <c r="E153" s="16"/>
      <c r="F153" s="44"/>
      <c r="G153" s="44"/>
      <c r="H153" s="214">
        <v>10</v>
      </c>
      <c r="I153" s="16"/>
      <c r="J153" s="81"/>
    </row>
    <row r="154" spans="1:10" ht="15.75">
      <c r="A154" s="40" t="s">
        <v>9950</v>
      </c>
      <c r="B154" s="16" t="s">
        <v>199</v>
      </c>
      <c r="C154" s="16" t="s">
        <v>61</v>
      </c>
      <c r="D154" s="16">
        <v>12</v>
      </c>
      <c r="E154" s="16"/>
      <c r="F154" s="44"/>
      <c r="G154" s="44"/>
      <c r="H154" s="214">
        <v>10</v>
      </c>
      <c r="I154" s="16"/>
      <c r="J154" s="81"/>
    </row>
    <row r="155" spans="1:10" ht="15.75">
      <c r="A155" s="40" t="s">
        <v>9950</v>
      </c>
      <c r="B155" s="16" t="s">
        <v>199</v>
      </c>
      <c r="C155" s="16" t="s">
        <v>61</v>
      </c>
      <c r="D155" s="16">
        <v>13</v>
      </c>
      <c r="E155" s="16"/>
      <c r="F155" s="44"/>
      <c r="G155" s="44"/>
      <c r="H155" s="214">
        <v>8</v>
      </c>
      <c r="I155" s="16"/>
      <c r="J155" s="81"/>
    </row>
    <row r="156" spans="1:10" ht="15.75">
      <c r="A156" s="40" t="s">
        <v>10030</v>
      </c>
      <c r="B156" s="16" t="s">
        <v>199</v>
      </c>
      <c r="C156" s="16" t="s">
        <v>61</v>
      </c>
      <c r="D156" s="16">
        <v>8</v>
      </c>
      <c r="E156" s="16"/>
      <c r="F156" s="44"/>
      <c r="G156" s="44"/>
      <c r="H156" s="214">
        <v>5</v>
      </c>
      <c r="I156" s="16"/>
      <c r="J156" s="81" t="s">
        <v>9946</v>
      </c>
    </row>
    <row r="157" spans="1:10" ht="15.75">
      <c r="A157" s="40" t="s">
        <v>10030</v>
      </c>
      <c r="B157" s="16" t="s">
        <v>199</v>
      </c>
      <c r="C157" s="16" t="s">
        <v>61</v>
      </c>
      <c r="D157" s="16">
        <v>8.5</v>
      </c>
      <c r="E157" s="16"/>
      <c r="F157" s="44"/>
      <c r="G157" s="44"/>
      <c r="H157" s="214">
        <v>5</v>
      </c>
      <c r="I157" s="16"/>
      <c r="J157" s="81"/>
    </row>
    <row r="158" spans="1:10" ht="15.75">
      <c r="A158" s="40" t="s">
        <v>10030</v>
      </c>
      <c r="B158" s="16" t="s">
        <v>199</v>
      </c>
      <c r="C158" s="16" t="s">
        <v>61</v>
      </c>
      <c r="D158" s="16">
        <v>9</v>
      </c>
      <c r="E158" s="16"/>
      <c r="F158" s="44"/>
      <c r="G158" s="44"/>
      <c r="H158" s="214">
        <v>10</v>
      </c>
      <c r="I158" s="16"/>
      <c r="J158" s="81"/>
    </row>
    <row r="159" spans="1:10" ht="15.75">
      <c r="A159" s="40" t="s">
        <v>10030</v>
      </c>
      <c r="B159" s="16" t="s">
        <v>199</v>
      </c>
      <c r="C159" s="16" t="s">
        <v>61</v>
      </c>
      <c r="D159" s="69">
        <v>9.5</v>
      </c>
      <c r="E159" s="16"/>
      <c r="F159" s="44"/>
      <c r="G159" s="44"/>
      <c r="H159" s="214">
        <v>10</v>
      </c>
      <c r="I159" s="16"/>
      <c r="J159" s="81"/>
    </row>
    <row r="160" spans="1:10" ht="15.75">
      <c r="A160" s="40" t="s">
        <v>10030</v>
      </c>
      <c r="B160" s="16" t="s">
        <v>199</v>
      </c>
      <c r="C160" s="16" t="s">
        <v>61</v>
      </c>
      <c r="D160" s="16">
        <v>10</v>
      </c>
      <c r="E160" s="16"/>
      <c r="F160" s="44"/>
      <c r="G160" s="44"/>
      <c r="H160" s="214">
        <v>14</v>
      </c>
      <c r="I160" s="16"/>
      <c r="J160" s="81"/>
    </row>
    <row r="161" spans="1:10" ht="15.75">
      <c r="A161" s="40" t="s">
        <v>10030</v>
      </c>
      <c r="B161" s="16" t="s">
        <v>199</v>
      </c>
      <c r="C161" s="16" t="s">
        <v>61</v>
      </c>
      <c r="D161" s="69">
        <v>10.5</v>
      </c>
      <c r="E161" s="16"/>
      <c r="F161" s="44"/>
      <c r="G161" s="44"/>
      <c r="H161" s="214">
        <v>14</v>
      </c>
      <c r="I161" s="16"/>
      <c r="J161" s="81"/>
    </row>
    <row r="162" spans="1:10" ht="15.75">
      <c r="A162" s="40" t="s">
        <v>10030</v>
      </c>
      <c r="B162" s="16" t="s">
        <v>199</v>
      </c>
      <c r="C162" s="16" t="s">
        <v>61</v>
      </c>
      <c r="D162" s="16">
        <v>11</v>
      </c>
      <c r="E162" s="16"/>
      <c r="F162" s="44"/>
      <c r="G162" s="44"/>
      <c r="H162" s="214">
        <v>14</v>
      </c>
      <c r="I162" s="16"/>
      <c r="J162" s="81"/>
    </row>
    <row r="163" spans="1:10" ht="15.75">
      <c r="A163" s="40" t="s">
        <v>10030</v>
      </c>
      <c r="B163" s="16" t="s">
        <v>199</v>
      </c>
      <c r="C163" s="16" t="s">
        <v>61</v>
      </c>
      <c r="D163" s="16">
        <v>11.5</v>
      </c>
      <c r="E163" s="16"/>
      <c r="F163" s="44"/>
      <c r="G163" s="44"/>
      <c r="H163" s="214">
        <v>10</v>
      </c>
      <c r="I163" s="16"/>
      <c r="J163" s="81"/>
    </row>
    <row r="164" spans="1:10" ht="15.75">
      <c r="A164" s="40" t="s">
        <v>10030</v>
      </c>
      <c r="B164" s="16" t="s">
        <v>199</v>
      </c>
      <c r="C164" s="16" t="s">
        <v>61</v>
      </c>
      <c r="D164" s="16">
        <v>12</v>
      </c>
      <c r="E164" s="16"/>
      <c r="F164" s="44"/>
      <c r="G164" s="44"/>
      <c r="H164" s="214">
        <v>10</v>
      </c>
      <c r="I164" s="16"/>
      <c r="J164" s="81"/>
    </row>
    <row r="165" spans="1:10" ht="15.75">
      <c r="A165" s="40" t="s">
        <v>10030</v>
      </c>
      <c r="B165" s="16" t="s">
        <v>199</v>
      </c>
      <c r="C165" s="16" t="s">
        <v>61</v>
      </c>
      <c r="D165" s="16">
        <v>13</v>
      </c>
      <c r="E165" s="16"/>
      <c r="F165" s="44"/>
      <c r="G165" s="44"/>
      <c r="H165" s="214">
        <v>8</v>
      </c>
      <c r="I165" s="16"/>
      <c r="J165" s="81"/>
    </row>
    <row r="166" spans="1:10" ht="15.75">
      <c r="A166" s="40" t="s">
        <v>10031</v>
      </c>
      <c r="B166" s="16" t="s">
        <v>199</v>
      </c>
      <c r="C166" s="16" t="s">
        <v>61</v>
      </c>
      <c r="D166" s="16">
        <v>5</v>
      </c>
      <c r="E166" s="16"/>
      <c r="F166" s="44"/>
      <c r="G166" s="44"/>
      <c r="H166" s="214">
        <v>5</v>
      </c>
      <c r="I166" s="16"/>
      <c r="J166" s="81" t="s">
        <v>9947</v>
      </c>
    </row>
    <row r="167" spans="1:10" ht="15.75">
      <c r="A167" s="40" t="s">
        <v>10031</v>
      </c>
      <c r="B167" s="16" t="s">
        <v>199</v>
      </c>
      <c r="C167" s="16" t="s">
        <v>61</v>
      </c>
      <c r="D167" s="16">
        <v>5.5</v>
      </c>
      <c r="E167" s="16"/>
      <c r="F167" s="44"/>
      <c r="G167" s="44"/>
      <c r="H167" s="214">
        <v>5</v>
      </c>
      <c r="I167" s="16"/>
      <c r="J167" s="81"/>
    </row>
    <row r="168" spans="1:10" ht="15.75">
      <c r="A168" s="40" t="s">
        <v>10031</v>
      </c>
      <c r="B168" s="16" t="s">
        <v>199</v>
      </c>
      <c r="C168" s="16" t="s">
        <v>61</v>
      </c>
      <c r="D168" s="16">
        <v>6</v>
      </c>
      <c r="E168" s="16"/>
      <c r="F168" s="44"/>
      <c r="G168" s="44"/>
      <c r="H168" s="214">
        <v>5</v>
      </c>
      <c r="I168" s="16"/>
      <c r="J168" s="81"/>
    </row>
    <row r="169" spans="1:10" ht="15.75">
      <c r="A169" s="40" t="s">
        <v>10031</v>
      </c>
      <c r="B169" s="16" t="s">
        <v>199</v>
      </c>
      <c r="C169" s="16" t="s">
        <v>61</v>
      </c>
      <c r="D169" s="16">
        <v>6.5</v>
      </c>
      <c r="E169" s="16"/>
      <c r="F169" s="44"/>
      <c r="G169" s="44"/>
      <c r="H169" s="214">
        <v>5</v>
      </c>
      <c r="I169" s="16"/>
      <c r="J169" s="81"/>
    </row>
    <row r="170" spans="1:10" ht="15.75">
      <c r="A170" s="40" t="s">
        <v>10031</v>
      </c>
      <c r="B170" s="16" t="s">
        <v>199</v>
      </c>
      <c r="C170" s="16" t="s">
        <v>61</v>
      </c>
      <c r="D170" s="16">
        <v>7</v>
      </c>
      <c r="E170" s="16"/>
      <c r="F170" s="44"/>
      <c r="G170" s="44"/>
      <c r="H170" s="214">
        <v>10</v>
      </c>
      <c r="I170" s="16"/>
      <c r="J170" s="81"/>
    </row>
    <row r="171" spans="1:10" ht="15.75">
      <c r="A171" s="40" t="s">
        <v>10031</v>
      </c>
      <c r="B171" s="16" t="s">
        <v>199</v>
      </c>
      <c r="C171" s="16" t="s">
        <v>61</v>
      </c>
      <c r="D171" s="16">
        <v>7.5</v>
      </c>
      <c r="E171" s="16"/>
      <c r="F171" s="44"/>
      <c r="G171" s="44"/>
      <c r="H171" s="214">
        <v>15</v>
      </c>
      <c r="I171" s="16"/>
      <c r="J171" s="81"/>
    </row>
    <row r="172" spans="1:10" ht="15.75">
      <c r="A172" s="40" t="s">
        <v>10031</v>
      </c>
      <c r="B172" s="16" t="s">
        <v>199</v>
      </c>
      <c r="C172" s="16" t="s">
        <v>61</v>
      </c>
      <c r="D172" s="16">
        <v>8</v>
      </c>
      <c r="E172" s="16"/>
      <c r="F172" s="44"/>
      <c r="G172" s="44"/>
      <c r="H172" s="214">
        <v>15</v>
      </c>
      <c r="I172" s="16"/>
      <c r="J172" s="81"/>
    </row>
    <row r="173" spans="1:10" ht="15.75">
      <c r="A173" s="40" t="s">
        <v>10031</v>
      </c>
      <c r="B173" s="16" t="s">
        <v>199</v>
      </c>
      <c r="C173" s="16" t="s">
        <v>61</v>
      </c>
      <c r="D173" s="16">
        <v>8.5</v>
      </c>
      <c r="E173" s="16"/>
      <c r="F173" s="44"/>
      <c r="G173" s="44"/>
      <c r="H173" s="214">
        <v>15</v>
      </c>
      <c r="I173" s="16"/>
      <c r="J173" s="81"/>
    </row>
    <row r="174" spans="1:10" ht="15.75">
      <c r="A174" s="40" t="s">
        <v>10031</v>
      </c>
      <c r="B174" s="16" t="s">
        <v>199</v>
      </c>
      <c r="C174" s="16" t="s">
        <v>61</v>
      </c>
      <c r="D174" s="16">
        <v>9</v>
      </c>
      <c r="E174" s="16"/>
      <c r="F174" s="44"/>
      <c r="G174" s="44"/>
      <c r="H174" s="214">
        <v>10</v>
      </c>
      <c r="I174" s="16"/>
      <c r="J174" s="81"/>
    </row>
    <row r="175" spans="1:10" ht="15.75">
      <c r="A175" s="40" t="s">
        <v>10031</v>
      </c>
      <c r="B175" s="16" t="s">
        <v>199</v>
      </c>
      <c r="C175" s="16" t="s">
        <v>61</v>
      </c>
      <c r="D175" s="69">
        <v>9.5</v>
      </c>
      <c r="E175" s="16"/>
      <c r="F175" s="44"/>
      <c r="G175" s="44"/>
      <c r="H175" s="214">
        <v>5</v>
      </c>
      <c r="I175" s="16"/>
      <c r="J175" s="81"/>
    </row>
    <row r="176" spans="1:10" ht="15.75">
      <c r="A176" s="40" t="s">
        <v>10031</v>
      </c>
      <c r="B176" s="16" t="s">
        <v>199</v>
      </c>
      <c r="C176" s="16" t="s">
        <v>61</v>
      </c>
      <c r="D176" s="16">
        <v>10</v>
      </c>
      <c r="E176" s="16"/>
      <c r="F176" s="44"/>
      <c r="G176" s="44"/>
      <c r="H176" s="214">
        <v>5</v>
      </c>
      <c r="I176" s="16"/>
      <c r="J176" s="81"/>
    </row>
    <row r="177" spans="1:10" ht="15.75">
      <c r="A177" s="40" t="s">
        <v>10031</v>
      </c>
      <c r="B177" s="16" t="s">
        <v>199</v>
      </c>
      <c r="C177" s="16" t="s">
        <v>61</v>
      </c>
      <c r="D177" s="16">
        <v>11</v>
      </c>
      <c r="E177" s="16"/>
      <c r="F177" s="44"/>
      <c r="G177" s="44"/>
      <c r="H177" s="214">
        <v>5</v>
      </c>
      <c r="I177" s="16"/>
      <c r="J177" s="81"/>
    </row>
    <row r="178" spans="1:10">
      <c r="A178" s="40" t="s">
        <v>9389</v>
      </c>
      <c r="B178" s="16" t="s">
        <v>1645</v>
      </c>
      <c r="C178" s="16" t="s">
        <v>58</v>
      </c>
      <c r="D178" s="16" t="s">
        <v>8472</v>
      </c>
      <c r="E178" s="16" t="s">
        <v>51</v>
      </c>
      <c r="F178" s="44"/>
      <c r="G178" s="44"/>
      <c r="H178" s="206">
        <v>116088</v>
      </c>
      <c r="I178" s="16"/>
      <c r="J178" s="578" t="s">
        <v>9948</v>
      </c>
    </row>
    <row r="179" spans="1:10">
      <c r="A179" s="40" t="s">
        <v>9243</v>
      </c>
      <c r="B179" s="16" t="s">
        <v>1645</v>
      </c>
      <c r="C179" s="16" t="s">
        <v>58</v>
      </c>
      <c r="D179" s="16"/>
      <c r="E179" s="16" t="s">
        <v>55</v>
      </c>
      <c r="F179" s="44"/>
      <c r="G179" s="44"/>
      <c r="H179" s="206">
        <v>34337</v>
      </c>
      <c r="I179" s="16"/>
      <c r="J179" s="579"/>
    </row>
    <row r="180" spans="1:10" ht="15.75">
      <c r="A180" s="40"/>
      <c r="B180" s="16"/>
      <c r="C180" s="16"/>
      <c r="D180" s="16"/>
      <c r="E180" s="16"/>
      <c r="F180" s="44"/>
      <c r="G180" s="44"/>
      <c r="H180" s="199"/>
      <c r="I180" s="16"/>
      <c r="J180" s="202"/>
    </row>
    <row r="181" spans="1:10" ht="23.25" customHeight="1">
      <c r="A181" s="201"/>
      <c r="B181" s="16"/>
      <c r="C181" s="16"/>
      <c r="D181" s="16"/>
      <c r="E181" s="16"/>
      <c r="F181" s="44"/>
      <c r="G181" s="44"/>
      <c r="H181" s="19"/>
      <c r="I181" s="16"/>
      <c r="J181" s="549"/>
    </row>
    <row r="182" spans="1:10" ht="23.25" customHeight="1">
      <c r="A182" s="201"/>
      <c r="B182" s="16"/>
      <c r="C182" s="16"/>
      <c r="D182" s="16"/>
      <c r="E182" s="16"/>
      <c r="F182" s="44"/>
      <c r="G182" s="44"/>
      <c r="H182" s="19"/>
      <c r="I182" s="16"/>
      <c r="J182" s="551"/>
    </row>
    <row r="183" spans="1:10" ht="23.25" customHeight="1">
      <c r="A183" s="201"/>
      <c r="B183" s="16"/>
      <c r="C183" s="16"/>
      <c r="D183" s="16"/>
      <c r="E183" s="16"/>
      <c r="F183" s="44"/>
      <c r="G183" s="44"/>
      <c r="H183" s="19"/>
      <c r="I183" s="16"/>
      <c r="J183" s="550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17"/>
      <c r="I184" s="16"/>
      <c r="J184" s="17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19"/>
      <c r="I185" s="16"/>
      <c r="J185" s="17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19"/>
      <c r="I186" s="16"/>
      <c r="J186" s="17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19"/>
      <c r="I187" s="16"/>
      <c r="J187" s="17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17"/>
      <c r="I188" s="16"/>
      <c r="J188" s="70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17"/>
      <c r="I189" s="16"/>
      <c r="J189" s="70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17"/>
      <c r="I190" s="16"/>
      <c r="J190" s="70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19"/>
      <c r="I191" s="16"/>
      <c r="J191" s="17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19"/>
      <c r="I192" s="16"/>
      <c r="J192" s="7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19"/>
      <c r="I193" s="16"/>
      <c r="J193" s="7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17"/>
      <c r="I194" s="16"/>
      <c r="J194" s="7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17"/>
      <c r="I195" s="16"/>
      <c r="J195" s="70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19"/>
      <c r="I196" s="16"/>
      <c r="J196" s="17"/>
    </row>
    <row r="197" spans="1:10" ht="23.25" customHeight="1">
      <c r="A197" s="73"/>
      <c r="B197" s="16"/>
      <c r="C197" s="16"/>
      <c r="D197" s="16"/>
      <c r="E197" s="16"/>
      <c r="F197" s="44"/>
      <c r="G197" s="44"/>
      <c r="H197" s="49"/>
      <c r="I197" s="16"/>
      <c r="J197" s="60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23"/>
      <c r="I199" s="16"/>
      <c r="J199" s="531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23"/>
      <c r="I200" s="16"/>
      <c r="J200" s="531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23"/>
      <c r="I201" s="16"/>
      <c r="J201" s="531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23"/>
      <c r="I202" s="16"/>
      <c r="J202" s="531"/>
    </row>
    <row r="203" spans="1:10" ht="23.25" customHeight="1">
      <c r="A203" s="47"/>
      <c r="B203" s="16"/>
      <c r="C203" s="16"/>
      <c r="D203" s="16"/>
      <c r="E203" s="16"/>
      <c r="F203" s="44"/>
      <c r="G203" s="44"/>
      <c r="H203" s="23"/>
      <c r="I203" s="16"/>
      <c r="J203" s="531"/>
    </row>
    <row r="204" spans="1:10" ht="23.25" customHeight="1">
      <c r="A204" s="47"/>
      <c r="B204" s="16"/>
      <c r="C204" s="16"/>
      <c r="D204" s="16"/>
      <c r="E204" s="16"/>
      <c r="F204" s="44"/>
      <c r="G204" s="44"/>
      <c r="H204" s="23"/>
      <c r="I204" s="16"/>
      <c r="J204" s="531"/>
    </row>
    <row r="205" spans="1:10" ht="23.25" customHeight="1">
      <c r="A205" s="47"/>
      <c r="B205" s="16"/>
      <c r="C205" s="16"/>
      <c r="D205" s="16"/>
      <c r="E205" s="16"/>
      <c r="F205" s="44"/>
      <c r="G205" s="44"/>
      <c r="H205" s="23"/>
      <c r="I205" s="16"/>
      <c r="J205" s="531"/>
    </row>
    <row r="206" spans="1:10" ht="23.25" customHeight="1">
      <c r="A206" s="47"/>
      <c r="B206" s="16"/>
      <c r="C206" s="16"/>
      <c r="D206" s="16"/>
      <c r="E206" s="16"/>
      <c r="F206" s="44"/>
      <c r="G206" s="44"/>
      <c r="H206" s="23"/>
      <c r="I206" s="16"/>
      <c r="J206" s="531"/>
    </row>
    <row r="207" spans="1:10" ht="23.25" customHeight="1">
      <c r="A207" s="47"/>
      <c r="B207" s="16"/>
      <c r="C207" s="16"/>
      <c r="D207" s="16"/>
      <c r="E207" s="16"/>
      <c r="F207" s="44"/>
      <c r="G207" s="44"/>
      <c r="H207" s="23"/>
      <c r="I207" s="16"/>
      <c r="J207" s="531"/>
    </row>
    <row r="208" spans="1:10" ht="23.25" customHeight="1">
      <c r="A208" s="47"/>
      <c r="B208" s="16"/>
      <c r="C208" s="16"/>
      <c r="D208" s="16"/>
      <c r="E208" s="16"/>
      <c r="F208" s="44"/>
      <c r="G208" s="44"/>
      <c r="H208" s="23"/>
      <c r="I208" s="16"/>
      <c r="J208" s="531"/>
    </row>
    <row r="209" spans="1:10" ht="23.25" customHeight="1">
      <c r="A209" s="47"/>
      <c r="B209" s="16"/>
      <c r="C209" s="16"/>
      <c r="D209" s="16"/>
      <c r="E209" s="16"/>
      <c r="F209" s="44"/>
      <c r="G209" s="44"/>
      <c r="H209" s="23"/>
      <c r="I209" s="16"/>
      <c r="J209" s="531"/>
    </row>
    <row r="210" spans="1:10" ht="23.25" customHeight="1">
      <c r="A210" s="47"/>
      <c r="B210" s="16"/>
      <c r="C210" s="16"/>
      <c r="D210" s="16"/>
      <c r="E210" s="16"/>
      <c r="F210" s="44"/>
      <c r="G210" s="44"/>
      <c r="H210" s="23"/>
      <c r="I210" s="16"/>
      <c r="J210" s="531"/>
    </row>
    <row r="211" spans="1:10" ht="23.25" customHeight="1">
      <c r="A211" s="47"/>
      <c r="B211" s="16"/>
      <c r="C211" s="16"/>
      <c r="D211" s="16"/>
      <c r="E211" s="16"/>
      <c r="F211" s="44"/>
      <c r="G211" s="44"/>
      <c r="H211" s="23"/>
      <c r="I211" s="16"/>
      <c r="J211" s="531"/>
    </row>
    <row r="212" spans="1:10" ht="23.25" customHeight="1">
      <c r="A212" s="47"/>
      <c r="B212" s="16"/>
      <c r="C212" s="16"/>
      <c r="D212" s="16"/>
      <c r="E212" s="16"/>
      <c r="F212" s="44"/>
      <c r="G212" s="44"/>
      <c r="H212" s="23"/>
      <c r="I212" s="16"/>
      <c r="J212" s="531"/>
    </row>
    <row r="213" spans="1:10" ht="23.25" customHeight="1">
      <c r="A213" s="47"/>
      <c r="B213" s="16"/>
      <c r="C213" s="16"/>
      <c r="D213" s="16"/>
      <c r="E213" s="16"/>
      <c r="F213" s="44"/>
      <c r="G213" s="44"/>
      <c r="H213" s="23"/>
      <c r="I213" s="16"/>
      <c r="J213" s="531"/>
    </row>
    <row r="214" spans="1:10" ht="23.25" customHeight="1">
      <c r="A214" s="47"/>
      <c r="B214" s="16"/>
      <c r="C214" s="16"/>
      <c r="D214" s="16"/>
      <c r="E214" s="16"/>
      <c r="F214" s="44"/>
      <c r="G214" s="44"/>
      <c r="H214" s="23"/>
      <c r="I214" s="16"/>
      <c r="J214" s="531"/>
    </row>
    <row r="215" spans="1:10" ht="23.25" customHeight="1">
      <c r="A215" s="47"/>
      <c r="B215" s="16"/>
      <c r="C215" s="16"/>
      <c r="D215" s="16"/>
      <c r="E215" s="16"/>
      <c r="F215" s="44"/>
      <c r="G215" s="44"/>
      <c r="H215" s="23"/>
      <c r="I215" s="16"/>
      <c r="J215" s="531"/>
    </row>
    <row r="216" spans="1:10" ht="23.25" customHeight="1">
      <c r="A216" s="47"/>
      <c r="B216" s="16"/>
      <c r="C216" s="16"/>
      <c r="D216" s="16"/>
      <c r="E216" s="16"/>
      <c r="F216" s="44"/>
      <c r="G216" s="44"/>
      <c r="H216" s="23"/>
      <c r="I216" s="16"/>
      <c r="J216" s="531"/>
    </row>
    <row r="217" spans="1:10" ht="23.25" customHeight="1">
      <c r="A217" s="47"/>
      <c r="B217" s="16"/>
      <c r="C217" s="16"/>
      <c r="D217" s="16"/>
      <c r="E217" s="16"/>
      <c r="F217" s="44"/>
      <c r="G217" s="44"/>
      <c r="H217" s="49"/>
      <c r="I217" s="16"/>
      <c r="J217" s="60"/>
    </row>
    <row r="218" spans="1:10" ht="23.25" customHeight="1">
      <c r="A218" s="47"/>
      <c r="B218" s="16"/>
      <c r="C218" s="16"/>
      <c r="D218" s="16"/>
      <c r="E218" s="16"/>
      <c r="F218" s="44"/>
      <c r="G218" s="44"/>
      <c r="H218" s="49"/>
      <c r="I218" s="16"/>
      <c r="J218" s="60"/>
    </row>
    <row r="219" spans="1:10" ht="23.25" customHeight="1">
      <c r="A219" s="47"/>
      <c r="B219" s="16"/>
      <c r="C219" s="16"/>
      <c r="D219" s="16"/>
      <c r="E219" s="16"/>
      <c r="F219" s="44"/>
      <c r="G219" s="44"/>
      <c r="H219" s="49"/>
      <c r="I219" s="16"/>
      <c r="J219" s="60"/>
    </row>
    <row r="220" spans="1:10" ht="23.25" customHeight="1">
      <c r="A220" s="47"/>
      <c r="B220" s="16"/>
      <c r="C220" s="16"/>
      <c r="D220" s="16"/>
      <c r="E220" s="16"/>
      <c r="F220" s="44"/>
      <c r="G220" s="44"/>
      <c r="H220" s="49"/>
      <c r="I220" s="16"/>
      <c r="J220" s="60"/>
    </row>
    <row r="221" spans="1:10" ht="23.25" customHeight="1">
      <c r="A221" s="47"/>
      <c r="B221" s="16"/>
      <c r="C221" s="16"/>
      <c r="D221" s="16"/>
      <c r="E221" s="16"/>
      <c r="F221" s="44"/>
      <c r="G221" s="44"/>
      <c r="H221" s="49"/>
      <c r="I221" s="16"/>
      <c r="J221" s="531"/>
    </row>
    <row r="222" spans="1:10" ht="23.25" customHeight="1">
      <c r="A222" s="47"/>
      <c r="B222" s="16"/>
      <c r="C222" s="16"/>
      <c r="D222" s="16"/>
      <c r="E222" s="16"/>
      <c r="F222" s="44"/>
      <c r="G222" s="44"/>
      <c r="H222" s="49"/>
      <c r="I222" s="16"/>
      <c r="J222" s="531"/>
    </row>
    <row r="223" spans="1:10" ht="23.25" customHeight="1">
      <c r="A223" s="47"/>
      <c r="B223" s="16"/>
      <c r="C223" s="16"/>
      <c r="D223" s="16"/>
      <c r="E223" s="16"/>
      <c r="F223" s="44"/>
      <c r="G223" s="44"/>
      <c r="H223" s="49"/>
      <c r="I223" s="16"/>
      <c r="J223" s="531"/>
    </row>
    <row r="224" spans="1:10" ht="23.25" customHeight="1">
      <c r="A224" s="47"/>
      <c r="B224" s="16"/>
      <c r="C224" s="16"/>
      <c r="D224" s="16"/>
      <c r="E224" s="16"/>
      <c r="F224" s="44"/>
      <c r="G224" s="44"/>
      <c r="H224" s="49"/>
      <c r="I224" s="16"/>
      <c r="J224" s="531"/>
    </row>
    <row r="225" spans="1:10" ht="23.25" customHeight="1">
      <c r="A225" s="47"/>
      <c r="B225" s="16"/>
      <c r="C225" s="16"/>
      <c r="D225" s="16"/>
      <c r="E225" s="16"/>
      <c r="F225" s="44"/>
      <c r="G225" s="44"/>
      <c r="H225" s="49"/>
      <c r="I225" s="16"/>
      <c r="J225" s="60"/>
    </row>
    <row r="226" spans="1:10" ht="23.25" customHeight="1">
      <c r="A226" s="47"/>
      <c r="B226" s="16"/>
      <c r="C226" s="16"/>
      <c r="D226" s="16"/>
      <c r="E226" s="16"/>
      <c r="F226" s="44"/>
      <c r="G226" s="44"/>
      <c r="H226" s="49"/>
      <c r="I226" s="16"/>
      <c r="J226" s="60"/>
    </row>
    <row r="227" spans="1:10" ht="23.25" customHeight="1">
      <c r="A227" s="47"/>
      <c r="B227" s="16"/>
      <c r="C227" s="16"/>
      <c r="D227" s="16"/>
      <c r="E227" s="16"/>
      <c r="F227" s="44"/>
      <c r="G227" s="44"/>
      <c r="H227" s="49"/>
      <c r="I227" s="16"/>
      <c r="J227" s="59"/>
    </row>
    <row r="228" spans="1:10" ht="23.25" customHeight="1">
      <c r="A228" s="47"/>
      <c r="B228" s="16"/>
      <c r="C228" s="16"/>
      <c r="D228" s="16"/>
      <c r="E228" s="16"/>
      <c r="F228" s="44"/>
      <c r="G228" s="44"/>
      <c r="H228" s="49"/>
      <c r="I228" s="16"/>
      <c r="J228" s="60"/>
    </row>
    <row r="229" spans="1:10" ht="15.75">
      <c r="A229" s="47"/>
      <c r="B229" s="16"/>
      <c r="C229" s="16"/>
      <c r="D229" s="16"/>
      <c r="E229" s="16"/>
      <c r="F229" s="44"/>
      <c r="G229" s="44"/>
      <c r="H229" s="49"/>
      <c r="I229" s="16"/>
      <c r="J229" s="60"/>
    </row>
    <row r="230" spans="1:10" ht="15.75">
      <c r="A230" s="4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 ht="15.75">
      <c r="A231" s="4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 ht="15.75">
      <c r="A232" s="4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 ht="15.75">
      <c r="A233" s="4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 ht="15.75">
      <c r="A234" s="4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 ht="15.75">
      <c r="A235" s="4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 ht="15.75">
      <c r="A236" s="4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 ht="15.75">
      <c r="A237" s="4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 ht="15.75">
      <c r="A238" s="4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 ht="15.75">
      <c r="A239" s="4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  <row r="767" spans="1:10">
      <c r="A767" s="67"/>
      <c r="B767" s="16"/>
      <c r="C767" s="16"/>
      <c r="D767" s="16"/>
      <c r="E767" s="16"/>
      <c r="F767" s="44"/>
      <c r="G767" s="44"/>
      <c r="H767" s="44"/>
      <c r="I767" s="16"/>
      <c r="J767" s="44"/>
    </row>
    <row r="768" spans="1:10">
      <c r="A768" s="67"/>
      <c r="B768" s="16"/>
      <c r="C768" s="16"/>
      <c r="D768" s="16"/>
      <c r="E768" s="16"/>
      <c r="F768" s="44"/>
      <c r="G768" s="44"/>
      <c r="H768" s="44"/>
      <c r="I768" s="16"/>
      <c r="J768" s="44"/>
    </row>
    <row r="769" spans="1:10">
      <c r="A769" s="67"/>
      <c r="B769" s="16"/>
      <c r="C769" s="16"/>
      <c r="D769" s="16"/>
      <c r="E769" s="16"/>
      <c r="F769" s="44"/>
      <c r="G769" s="44"/>
      <c r="H769" s="44"/>
      <c r="I769" s="16"/>
      <c r="J769" s="44"/>
    </row>
    <row r="770" spans="1:10">
      <c r="A770" s="67"/>
      <c r="B770" s="16"/>
      <c r="C770" s="16"/>
      <c r="D770" s="16"/>
      <c r="E770" s="16"/>
      <c r="F770" s="44"/>
      <c r="G770" s="44"/>
      <c r="H770" s="44"/>
      <c r="I770" s="16"/>
      <c r="J770" s="44"/>
    </row>
    <row r="771" spans="1:10">
      <c r="A771" s="67"/>
      <c r="B771" s="16"/>
      <c r="C771" s="16"/>
      <c r="D771" s="16"/>
      <c r="E771" s="16"/>
      <c r="F771" s="44"/>
      <c r="G771" s="44"/>
      <c r="H771" s="44"/>
      <c r="I771" s="16"/>
      <c r="J771" s="44"/>
    </row>
    <row r="772" spans="1:10">
      <c r="A772" s="67"/>
      <c r="B772" s="16"/>
      <c r="C772" s="16"/>
      <c r="D772" s="16"/>
      <c r="E772" s="16"/>
      <c r="F772" s="44"/>
      <c r="G772" s="44"/>
      <c r="H772" s="44"/>
      <c r="I772" s="16"/>
      <c r="J772" s="44"/>
    </row>
    <row r="773" spans="1:10">
      <c r="A773" s="67"/>
      <c r="B773" s="16"/>
      <c r="C773" s="16"/>
      <c r="D773" s="16"/>
      <c r="E773" s="16"/>
      <c r="F773" s="44"/>
      <c r="G773" s="44"/>
      <c r="H773" s="44"/>
      <c r="I773" s="16"/>
      <c r="J773" s="44"/>
    </row>
    <row r="774" spans="1:10">
      <c r="A774" s="67"/>
      <c r="B774" s="16"/>
      <c r="C774" s="16"/>
      <c r="D774" s="16"/>
      <c r="E774" s="16"/>
      <c r="F774" s="44"/>
      <c r="G774" s="44"/>
      <c r="H774" s="44"/>
      <c r="I774" s="16"/>
      <c r="J774" s="44"/>
    </row>
    <row r="775" spans="1:10">
      <c r="A775" s="67"/>
      <c r="B775" s="16"/>
      <c r="C775" s="16"/>
      <c r="D775" s="16"/>
      <c r="E775" s="16"/>
      <c r="F775" s="44"/>
      <c r="G775" s="44"/>
      <c r="H775" s="44"/>
      <c r="I775" s="16"/>
      <c r="J775" s="44"/>
    </row>
    <row r="776" spans="1:10">
      <c r="A776" s="67"/>
      <c r="B776" s="16"/>
      <c r="C776" s="16"/>
      <c r="D776" s="16"/>
      <c r="E776" s="16"/>
      <c r="F776" s="44"/>
      <c r="G776" s="44"/>
      <c r="H776" s="44"/>
      <c r="I776" s="16"/>
      <c r="J776" s="44"/>
    </row>
    <row r="777" spans="1:10">
      <c r="A777" s="67"/>
      <c r="B777" s="16"/>
      <c r="C777" s="16"/>
      <c r="D777" s="16"/>
      <c r="E777" s="16"/>
      <c r="F777" s="44"/>
      <c r="G777" s="44"/>
      <c r="H777" s="44"/>
      <c r="I777" s="16"/>
      <c r="J777" s="44"/>
    </row>
    <row r="778" spans="1:10">
      <c r="A778" s="67"/>
      <c r="B778" s="16"/>
      <c r="C778" s="16"/>
      <c r="D778" s="16"/>
      <c r="E778" s="16"/>
      <c r="F778" s="44"/>
      <c r="G778" s="44"/>
      <c r="H778" s="44"/>
      <c r="I778" s="16"/>
      <c r="J778" s="44"/>
    </row>
    <row r="779" spans="1:10">
      <c r="A779" s="67"/>
      <c r="B779" s="16"/>
      <c r="C779" s="16"/>
      <c r="D779" s="16"/>
      <c r="E779" s="16"/>
      <c r="F779" s="44"/>
      <c r="G779" s="44"/>
      <c r="H779" s="44"/>
      <c r="I779" s="16"/>
      <c r="J779" s="44"/>
    </row>
    <row r="780" spans="1:10">
      <c r="A780" s="67"/>
      <c r="B780" s="16"/>
      <c r="C780" s="16"/>
      <c r="D780" s="16"/>
      <c r="E780" s="16"/>
      <c r="F780" s="44"/>
      <c r="G780" s="44"/>
      <c r="H780" s="44"/>
      <c r="I780" s="16"/>
      <c r="J780" s="44"/>
    </row>
    <row r="781" spans="1:10">
      <c r="A781" s="67"/>
      <c r="B781" s="16"/>
      <c r="C781" s="16"/>
      <c r="D781" s="16"/>
      <c r="E781" s="16"/>
      <c r="F781" s="44"/>
      <c r="G781" s="44"/>
      <c r="H781" s="44"/>
      <c r="I781" s="16"/>
      <c r="J781" s="44"/>
    </row>
    <row r="782" spans="1:10">
      <c r="A782" s="67"/>
      <c r="B782" s="16"/>
      <c r="C782" s="16"/>
      <c r="D782" s="16"/>
      <c r="E782" s="16"/>
      <c r="F782" s="44"/>
      <c r="G782" s="44"/>
      <c r="H782" s="44"/>
      <c r="I782" s="16"/>
      <c r="J782" s="44"/>
    </row>
    <row r="783" spans="1:10">
      <c r="A783" s="67"/>
      <c r="B783" s="16"/>
      <c r="C783" s="16"/>
      <c r="D783" s="16"/>
      <c r="E783" s="16"/>
      <c r="F783" s="44"/>
      <c r="G783" s="44"/>
      <c r="H783" s="44"/>
      <c r="I783" s="16"/>
      <c r="J783" s="44"/>
    </row>
    <row r="784" spans="1:10">
      <c r="A784" s="67"/>
      <c r="B784" s="16"/>
      <c r="C784" s="16"/>
      <c r="D784" s="16"/>
      <c r="E784" s="16"/>
      <c r="F784" s="44"/>
      <c r="G784" s="44"/>
      <c r="H784" s="44"/>
      <c r="I784" s="16"/>
      <c r="J784" s="44"/>
    </row>
    <row r="785" spans="1:10">
      <c r="A785" s="67"/>
      <c r="B785" s="16"/>
      <c r="C785" s="16"/>
      <c r="D785" s="16"/>
      <c r="E785" s="16"/>
      <c r="F785" s="44"/>
      <c r="G785" s="44"/>
      <c r="H785" s="44"/>
      <c r="I785" s="16"/>
      <c r="J785" s="44"/>
    </row>
    <row r="786" spans="1:10">
      <c r="A786" s="67"/>
      <c r="B786" s="16"/>
      <c r="C786" s="16"/>
      <c r="D786" s="16"/>
      <c r="E786" s="16"/>
      <c r="F786" s="44"/>
      <c r="G786" s="44"/>
      <c r="H786" s="44"/>
      <c r="I786" s="16"/>
      <c r="J786" s="44"/>
    </row>
    <row r="787" spans="1:10">
      <c r="A787" s="67"/>
      <c r="B787" s="16"/>
      <c r="C787" s="16"/>
      <c r="D787" s="16"/>
      <c r="E787" s="16"/>
      <c r="F787" s="44"/>
      <c r="G787" s="44"/>
      <c r="H787" s="44"/>
      <c r="I787" s="16"/>
      <c r="J787" s="44"/>
    </row>
    <row r="788" spans="1:10">
      <c r="A788" s="67"/>
      <c r="B788" s="16"/>
      <c r="C788" s="16"/>
      <c r="D788" s="16"/>
      <c r="E788" s="16"/>
      <c r="F788" s="44"/>
      <c r="G788" s="44"/>
      <c r="H788" s="44"/>
      <c r="I788" s="16"/>
      <c r="J788" s="44"/>
    </row>
    <row r="789" spans="1:10">
      <c r="A789" s="67"/>
      <c r="B789" s="16"/>
      <c r="C789" s="16"/>
      <c r="D789" s="16"/>
      <c r="E789" s="16"/>
      <c r="F789" s="44"/>
      <c r="G789" s="44"/>
      <c r="H789" s="44"/>
      <c r="I789" s="16"/>
      <c r="J789" s="44"/>
    </row>
    <row r="790" spans="1:10">
      <c r="A790" s="67"/>
      <c r="B790" s="16"/>
      <c r="C790" s="16"/>
      <c r="D790" s="16"/>
      <c r="E790" s="16"/>
      <c r="F790" s="44"/>
      <c r="G790" s="44"/>
      <c r="H790" s="44"/>
      <c r="I790" s="16"/>
      <c r="J790" s="44"/>
    </row>
    <row r="791" spans="1:10">
      <c r="A791" s="67"/>
      <c r="B791" s="16"/>
      <c r="C791" s="16"/>
      <c r="D791" s="16"/>
      <c r="E791" s="16"/>
      <c r="F791" s="44"/>
      <c r="G791" s="44"/>
      <c r="H791" s="44"/>
      <c r="I791" s="16"/>
      <c r="J791" s="44"/>
    </row>
    <row r="792" spans="1:10">
      <c r="A792" s="67"/>
      <c r="B792" s="16"/>
      <c r="C792" s="16"/>
      <c r="D792" s="16"/>
      <c r="E792" s="16"/>
      <c r="F792" s="44"/>
      <c r="G792" s="44"/>
      <c r="H792" s="44"/>
      <c r="I792" s="16"/>
      <c r="J792" s="44"/>
    </row>
  </sheetData>
  <mergeCells count="36">
    <mergeCell ref="A1:J1"/>
    <mergeCell ref="A2:E2"/>
    <mergeCell ref="F2:J2"/>
    <mergeCell ref="A3:E3"/>
    <mergeCell ref="F3:J3"/>
    <mergeCell ref="J223:J224"/>
    <mergeCell ref="J201:J203"/>
    <mergeCell ref="J204:J205"/>
    <mergeCell ref="J206:J208"/>
    <mergeCell ref="J209:J210"/>
    <mergeCell ref="J211:J213"/>
    <mergeCell ref="J214:J216"/>
    <mergeCell ref="J92:J93"/>
    <mergeCell ref="J95:J98"/>
    <mergeCell ref="J100:J102"/>
    <mergeCell ref="J103:J105"/>
    <mergeCell ref="J221:J222"/>
    <mergeCell ref="J199:J200"/>
    <mergeCell ref="J181:J183"/>
    <mergeCell ref="J178:J179"/>
    <mergeCell ref="J132:J135"/>
    <mergeCell ref="J106:J111"/>
    <mergeCell ref="J114:J115"/>
    <mergeCell ref="J119:J121"/>
    <mergeCell ref="J122:J124"/>
    <mergeCell ref="J127:J131"/>
    <mergeCell ref="J58:J59"/>
    <mergeCell ref="J62:J63"/>
    <mergeCell ref="J64:J65"/>
    <mergeCell ref="J66:J67"/>
    <mergeCell ref="J87:J91"/>
    <mergeCell ref="J39:J40"/>
    <mergeCell ref="J41:J42"/>
    <mergeCell ref="J46:J47"/>
    <mergeCell ref="J48:J51"/>
    <mergeCell ref="J52:J54"/>
  </mergeCells>
  <pageMargins left="0.7" right="0.7" top="0.75" bottom="0.75" header="0.3" footer="0.3"/>
  <ignoredErrors>
    <ignoredError sqref="E91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500-000000000000}">
          <x14:formula1>
            <xm:f>'Varient Value'!$A$2:$A$568</xm:f>
          </x14:formula1>
          <xm:sqref>B5:B9966</xm:sqref>
        </x14:dataValidation>
        <x14:dataValidation type="list" allowBlank="1" showInputMessage="1" showErrorMessage="1" xr:uid="{00000000-0002-0000-1500-000001000000}">
          <x14:formula1>
            <xm:f>'Varient Value'!$F$2:$F$612</xm:f>
          </x14:formula1>
          <xm:sqref>G5:G9966</xm:sqref>
        </x14:dataValidation>
        <x14:dataValidation type="list" allowBlank="1" showInputMessage="1" showErrorMessage="1" xr:uid="{00000000-0002-0000-1500-000002000000}">
          <x14:formula1>
            <xm:f>'Varient Value'!$E$2:$E$4</xm:f>
          </x14:formula1>
          <xm:sqref>F5:F966</xm:sqref>
        </x14:dataValidation>
        <x14:dataValidation type="list" allowBlank="1" showInputMessage="1" showErrorMessage="1" xr:uid="{00000000-0002-0000-1500-000003000000}">
          <x14:formula1>
            <xm:f>'Varient Value'!$C$2:$C$244</xm:f>
          </x14:formula1>
          <xm:sqref>D5:D9966</xm:sqref>
        </x14:dataValidation>
        <x14:dataValidation type="list" allowBlank="1" showInputMessage="1" showErrorMessage="1" xr:uid="{00000000-0002-0000-1500-000004000000}">
          <x14:formula1>
            <xm:f>'Varient Value'!$B$2:$B$67</xm:f>
          </x14:formula1>
          <xm:sqref>C5:C9966</xm:sqref>
        </x14:dataValidation>
        <x14:dataValidation type="list" allowBlank="1" showInputMessage="1" showErrorMessage="1" xr:uid="{00000000-0002-0000-1500-000005000000}">
          <x14:formula1>
            <xm:f>'Varient Value'!$D:$D</xm:f>
          </x14:formula1>
          <xm:sqref>E5:E9966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J764"/>
  <sheetViews>
    <sheetView zoomScaleNormal="100" workbookViewId="0">
      <pane ySplit="4" topLeftCell="A44" activePane="bottomLeft" state="frozen"/>
      <selection activeCell="B13" sqref="B13"/>
      <selection pane="bottomLeft" activeCell="B13" sqref="B13"/>
    </sheetView>
  </sheetViews>
  <sheetFormatPr defaultRowHeight="15"/>
  <cols>
    <col min="1" max="1" width="79.7109375" style="85" bestFit="1" customWidth="1"/>
    <col min="2" max="2" width="17.42578125" style="35" bestFit="1" customWidth="1"/>
    <col min="3" max="3" width="12" style="35" bestFit="1" customWidth="1"/>
    <col min="4" max="4" width="4.5703125" style="35" bestFit="1" customWidth="1"/>
    <col min="5" max="5" width="8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10170</v>
      </c>
      <c r="G3" s="527"/>
      <c r="H3" s="527"/>
      <c r="I3" s="527"/>
      <c r="J3" s="527"/>
    </row>
    <row r="4" spans="1:10" ht="30.75" customHeight="1">
      <c r="A4" s="180" t="s">
        <v>3</v>
      </c>
      <c r="B4" s="181" t="s">
        <v>4</v>
      </c>
      <c r="C4" s="181" t="s">
        <v>5</v>
      </c>
      <c r="D4" s="181" t="s">
        <v>6</v>
      </c>
      <c r="E4" s="181" t="s">
        <v>7</v>
      </c>
      <c r="F4" s="181" t="s">
        <v>8</v>
      </c>
      <c r="G4" s="181" t="s">
        <v>9</v>
      </c>
      <c r="H4" s="181" t="s">
        <v>10</v>
      </c>
      <c r="I4" s="181" t="s">
        <v>11</v>
      </c>
      <c r="J4" s="182" t="s">
        <v>12</v>
      </c>
    </row>
    <row r="5" spans="1:10" s="3" customFormat="1" ht="19.5" customHeight="1">
      <c r="A5" s="40" t="s">
        <v>10034</v>
      </c>
      <c r="B5" s="16" t="s">
        <v>235</v>
      </c>
      <c r="C5" s="16" t="s">
        <v>163</v>
      </c>
      <c r="D5" s="16"/>
      <c r="E5" s="16"/>
      <c r="F5" s="44"/>
      <c r="G5" s="44"/>
      <c r="H5" s="22">
        <v>32</v>
      </c>
      <c r="I5" s="44"/>
      <c r="J5" s="50" t="s">
        <v>9478</v>
      </c>
    </row>
    <row r="6" spans="1:10" s="3" customFormat="1" ht="15.75">
      <c r="A6" s="40" t="s">
        <v>10034</v>
      </c>
      <c r="B6" s="16" t="s">
        <v>235</v>
      </c>
      <c r="C6" s="16" t="s">
        <v>163</v>
      </c>
      <c r="D6" s="16"/>
      <c r="E6" s="16"/>
      <c r="F6" s="44"/>
      <c r="G6" s="44"/>
      <c r="H6" s="22">
        <v>60</v>
      </c>
      <c r="I6" s="44"/>
      <c r="J6" s="50" t="s">
        <v>9603</v>
      </c>
    </row>
    <row r="7" spans="1:10" s="3" customFormat="1" ht="15.75">
      <c r="A7" s="40" t="s">
        <v>10034</v>
      </c>
      <c r="B7" s="16" t="s">
        <v>235</v>
      </c>
      <c r="C7" s="16" t="s">
        <v>163</v>
      </c>
      <c r="D7" s="16"/>
      <c r="E7" s="16"/>
      <c r="F7" s="44"/>
      <c r="G7" s="44"/>
      <c r="H7" s="22">
        <v>38</v>
      </c>
      <c r="I7" s="44"/>
      <c r="J7" s="50" t="s">
        <v>9321</v>
      </c>
    </row>
    <row r="8" spans="1:10" s="3" customFormat="1" ht="19.5" customHeight="1">
      <c r="A8" s="172" t="s">
        <v>9698</v>
      </c>
      <c r="B8" s="16" t="s">
        <v>235</v>
      </c>
      <c r="C8" s="16" t="s">
        <v>163</v>
      </c>
      <c r="D8" s="16"/>
      <c r="E8" s="16"/>
      <c r="F8" s="44"/>
      <c r="G8" s="44"/>
      <c r="H8" s="161">
        <v>31</v>
      </c>
      <c r="I8" s="44"/>
      <c r="J8" s="50" t="s">
        <v>9761</v>
      </c>
    </row>
    <row r="9" spans="1:10" s="3" customFormat="1" ht="15.75">
      <c r="A9" s="172" t="s">
        <v>10126</v>
      </c>
      <c r="B9" s="16" t="s">
        <v>235</v>
      </c>
      <c r="C9" s="16" t="s">
        <v>163</v>
      </c>
      <c r="D9" s="16"/>
      <c r="E9" s="16"/>
      <c r="F9" s="44"/>
      <c r="G9" s="44"/>
      <c r="H9" s="54">
        <v>20</v>
      </c>
      <c r="I9" s="44"/>
      <c r="J9" s="50" t="s">
        <v>9539</v>
      </c>
    </row>
    <row r="10" spans="1:10" s="3" customFormat="1" ht="15.75">
      <c r="A10" s="172" t="s">
        <v>10126</v>
      </c>
      <c r="B10" s="16" t="s">
        <v>235</v>
      </c>
      <c r="C10" s="16" t="s">
        <v>163</v>
      </c>
      <c r="D10" s="16"/>
      <c r="E10" s="16"/>
      <c r="F10" s="44"/>
      <c r="G10" s="44"/>
      <c r="H10" s="54">
        <v>25</v>
      </c>
      <c r="I10" s="16"/>
      <c r="J10" s="50" t="s">
        <v>9323</v>
      </c>
    </row>
    <row r="11" spans="1:10" s="3" customFormat="1" ht="19.5" customHeight="1">
      <c r="A11" s="85" t="s">
        <v>9701</v>
      </c>
      <c r="B11" s="16" t="s">
        <v>235</v>
      </c>
      <c r="C11" s="16" t="s">
        <v>163</v>
      </c>
      <c r="D11" s="16"/>
      <c r="E11" s="16"/>
      <c r="F11" s="44"/>
      <c r="G11" s="44"/>
      <c r="H11" s="21">
        <v>241</v>
      </c>
      <c r="I11" s="16"/>
      <c r="J11" s="50" t="s">
        <v>9860</v>
      </c>
    </row>
    <row r="12" spans="1:10" s="3" customFormat="1" ht="19.5" customHeight="1">
      <c r="A12" s="172" t="s">
        <v>9671</v>
      </c>
      <c r="B12" s="16" t="s">
        <v>235</v>
      </c>
      <c r="C12" s="16" t="s">
        <v>163</v>
      </c>
      <c r="D12" s="16"/>
      <c r="E12" s="16"/>
      <c r="F12" s="44"/>
      <c r="G12" s="44"/>
      <c r="H12" s="23">
        <v>100</v>
      </c>
      <c r="I12" s="16"/>
      <c r="J12" s="146" t="s">
        <v>9392</v>
      </c>
    </row>
    <row r="13" spans="1:10" s="3" customFormat="1" ht="19.5" customHeight="1">
      <c r="A13" s="172" t="s">
        <v>9671</v>
      </c>
      <c r="B13" s="16" t="s">
        <v>235</v>
      </c>
      <c r="C13" s="16" t="s">
        <v>163</v>
      </c>
      <c r="D13" s="16"/>
      <c r="E13" s="16"/>
      <c r="F13" s="44"/>
      <c r="G13" s="44"/>
      <c r="H13" s="23">
        <v>100</v>
      </c>
      <c r="I13" s="16"/>
      <c r="J13" s="146" t="s">
        <v>9861</v>
      </c>
    </row>
    <row r="14" spans="1:10" s="3" customFormat="1" ht="15.75">
      <c r="A14" s="85" t="s">
        <v>9985</v>
      </c>
      <c r="B14" s="16" t="s">
        <v>235</v>
      </c>
      <c r="C14" s="16" t="s">
        <v>163</v>
      </c>
      <c r="D14" s="16"/>
      <c r="E14" s="16"/>
      <c r="F14" s="44"/>
      <c r="G14" s="44"/>
      <c r="H14" s="23">
        <v>30</v>
      </c>
      <c r="I14" s="16"/>
      <c r="J14" s="146" t="s">
        <v>9128</v>
      </c>
    </row>
    <row r="15" spans="1:10" s="3" customFormat="1" ht="19.5" customHeight="1">
      <c r="A15" s="220" t="s">
        <v>9564</v>
      </c>
      <c r="B15" s="16" t="s">
        <v>235</v>
      </c>
      <c r="C15" s="16" t="s">
        <v>163</v>
      </c>
      <c r="D15" s="16"/>
      <c r="E15" s="16"/>
      <c r="F15" s="44"/>
      <c r="G15" s="44"/>
      <c r="H15" s="49">
        <v>144</v>
      </c>
      <c r="I15" s="16"/>
      <c r="J15" s="60" t="s">
        <v>9862</v>
      </c>
    </row>
    <row r="16" spans="1:10" s="3" customFormat="1" ht="15.75">
      <c r="A16" s="220" t="s">
        <v>9413</v>
      </c>
      <c r="B16" s="16" t="s">
        <v>235</v>
      </c>
      <c r="C16" s="16" t="s">
        <v>163</v>
      </c>
      <c r="D16" s="16"/>
      <c r="E16" s="16"/>
      <c r="F16" s="44"/>
      <c r="G16" s="44"/>
      <c r="H16" s="49">
        <v>65</v>
      </c>
      <c r="I16" s="16"/>
      <c r="J16" s="60" t="s">
        <v>9541</v>
      </c>
    </row>
    <row r="17" spans="1:10" s="3" customFormat="1" ht="15.75">
      <c r="A17" s="85" t="s">
        <v>10127</v>
      </c>
      <c r="B17" s="16" t="s">
        <v>235</v>
      </c>
      <c r="C17" s="16" t="s">
        <v>163</v>
      </c>
      <c r="D17" s="16"/>
      <c r="E17" s="16"/>
      <c r="F17" s="44"/>
      <c r="G17" s="44"/>
      <c r="H17" s="146">
        <v>120</v>
      </c>
      <c r="I17" s="16"/>
      <c r="J17" s="21" t="s">
        <v>9863</v>
      </c>
    </row>
    <row r="18" spans="1:10" s="3" customFormat="1" ht="19.5" customHeight="1">
      <c r="A18" s="85" t="s">
        <v>10128</v>
      </c>
      <c r="B18" s="16" t="s">
        <v>235</v>
      </c>
      <c r="C18" s="16" t="s">
        <v>163</v>
      </c>
      <c r="D18" s="16"/>
      <c r="E18" s="16"/>
      <c r="F18" s="44"/>
      <c r="G18" s="44"/>
      <c r="H18" s="21">
        <v>80</v>
      </c>
      <c r="I18" s="16"/>
      <c r="J18" s="21" t="s">
        <v>9864</v>
      </c>
    </row>
    <row r="19" spans="1:10" s="3" customFormat="1" ht="30">
      <c r="A19" s="172" t="s">
        <v>10132</v>
      </c>
      <c r="B19" s="16" t="s">
        <v>204</v>
      </c>
      <c r="C19" s="16" t="s">
        <v>58</v>
      </c>
      <c r="D19" s="16"/>
      <c r="E19" s="16"/>
      <c r="F19" s="44"/>
      <c r="G19" s="44"/>
      <c r="H19" s="49">
        <v>1222</v>
      </c>
      <c r="I19" s="16"/>
      <c r="J19" s="606" t="s">
        <v>9156</v>
      </c>
    </row>
    <row r="20" spans="1:10" s="3" customFormat="1" ht="30">
      <c r="A20" s="172" t="s">
        <v>10133</v>
      </c>
      <c r="B20" s="16" t="s">
        <v>204</v>
      </c>
      <c r="C20" s="16" t="s">
        <v>58</v>
      </c>
      <c r="D20" s="16"/>
      <c r="E20" s="16"/>
      <c r="F20" s="44"/>
      <c r="G20" s="44"/>
      <c r="H20" s="49">
        <v>1222</v>
      </c>
      <c r="I20" s="16"/>
      <c r="J20" s="606"/>
    </row>
    <row r="21" spans="1:10" s="3" customFormat="1" ht="30">
      <c r="A21" s="172" t="s">
        <v>9859</v>
      </c>
      <c r="B21" s="16" t="s">
        <v>204</v>
      </c>
      <c r="C21" s="16" t="s">
        <v>58</v>
      </c>
      <c r="D21" s="16"/>
      <c r="E21" s="16"/>
      <c r="F21" s="44"/>
      <c r="G21" s="44"/>
      <c r="H21" s="49">
        <f>2420+25</f>
        <v>2445</v>
      </c>
      <c r="I21" s="16"/>
      <c r="J21" s="606"/>
    </row>
    <row r="22" spans="1:10" s="3" customFormat="1" ht="19.5" customHeight="1">
      <c r="A22" s="40" t="s">
        <v>10134</v>
      </c>
      <c r="B22" s="16" t="s">
        <v>209</v>
      </c>
      <c r="C22" s="16" t="s">
        <v>163</v>
      </c>
      <c r="D22" s="16"/>
      <c r="E22" s="16"/>
      <c r="F22" s="44"/>
      <c r="G22" s="44"/>
      <c r="H22" s="142">
        <v>31</v>
      </c>
      <c r="I22" s="16"/>
      <c r="J22" s="561" t="s">
        <v>9157</v>
      </c>
    </row>
    <row r="23" spans="1:10" s="3" customFormat="1" ht="19.5" customHeight="1">
      <c r="A23" s="40" t="s">
        <v>10070</v>
      </c>
      <c r="B23" s="16" t="s">
        <v>209</v>
      </c>
      <c r="C23" s="16" t="s">
        <v>163</v>
      </c>
      <c r="D23" s="16"/>
      <c r="E23" s="16"/>
      <c r="F23" s="44"/>
      <c r="G23" s="44"/>
      <c r="H23" s="142">
        <v>151</v>
      </c>
      <c r="I23" s="16"/>
      <c r="J23" s="561"/>
    </row>
    <row r="24" spans="1:10" s="3" customFormat="1" ht="19.5" customHeight="1">
      <c r="A24" s="40" t="s">
        <v>10135</v>
      </c>
      <c r="B24" s="16" t="s">
        <v>265</v>
      </c>
      <c r="C24" s="16" t="s">
        <v>58</v>
      </c>
      <c r="D24" s="16"/>
      <c r="E24" s="16"/>
      <c r="F24" s="44"/>
      <c r="G24" s="44"/>
      <c r="H24" s="161">
        <v>944</v>
      </c>
      <c r="I24" s="16"/>
      <c r="J24" s="606" t="s">
        <v>9158</v>
      </c>
    </row>
    <row r="25" spans="1:10" s="3" customFormat="1" ht="19.5" customHeight="1">
      <c r="A25" s="40" t="s">
        <v>9269</v>
      </c>
      <c r="B25" s="16" t="s">
        <v>265</v>
      </c>
      <c r="C25" s="16" t="s">
        <v>58</v>
      </c>
      <c r="D25" s="16"/>
      <c r="E25" s="16"/>
      <c r="F25" s="44"/>
      <c r="G25" s="44"/>
      <c r="H25" s="161">
        <v>868</v>
      </c>
      <c r="I25" s="16"/>
      <c r="J25" s="606"/>
    </row>
    <row r="26" spans="1:10" s="3" customFormat="1" ht="19.5" customHeight="1">
      <c r="A26" s="40" t="s">
        <v>9270</v>
      </c>
      <c r="B26" s="16" t="s">
        <v>265</v>
      </c>
      <c r="C26" s="16" t="s">
        <v>58</v>
      </c>
      <c r="D26" s="16"/>
      <c r="E26" s="16"/>
      <c r="F26" s="44"/>
      <c r="G26" s="44"/>
      <c r="H26" s="161">
        <v>188</v>
      </c>
      <c r="I26" s="16"/>
      <c r="J26" s="606"/>
    </row>
    <row r="27" spans="1:10" s="3" customFormat="1" ht="19.5" customHeight="1">
      <c r="A27" s="172" t="s">
        <v>9271</v>
      </c>
      <c r="B27" s="16" t="s">
        <v>265</v>
      </c>
      <c r="C27" s="16" t="s">
        <v>58</v>
      </c>
      <c r="D27" s="16"/>
      <c r="E27" s="16"/>
      <c r="F27" s="44"/>
      <c r="G27" s="44"/>
      <c r="H27" s="161">
        <v>1604</v>
      </c>
      <c r="I27" s="16"/>
      <c r="J27" s="606" t="s">
        <v>9396</v>
      </c>
    </row>
    <row r="28" spans="1:10" s="3" customFormat="1" ht="19.5" customHeight="1">
      <c r="A28" s="40" t="s">
        <v>9273</v>
      </c>
      <c r="B28" s="16" t="s">
        <v>265</v>
      </c>
      <c r="C28" s="16" t="s">
        <v>58</v>
      </c>
      <c r="D28" s="16"/>
      <c r="E28" s="16"/>
      <c r="F28" s="44"/>
      <c r="G28" s="44"/>
      <c r="H28" s="161">
        <v>1622</v>
      </c>
      <c r="I28" s="16"/>
      <c r="J28" s="606"/>
    </row>
    <row r="29" spans="1:10" s="3" customFormat="1" ht="19.5" customHeight="1">
      <c r="A29" s="40" t="s">
        <v>9272</v>
      </c>
      <c r="B29" s="16" t="s">
        <v>265</v>
      </c>
      <c r="C29" s="16" t="s">
        <v>58</v>
      </c>
      <c r="D29" s="16"/>
      <c r="E29" s="16"/>
      <c r="F29" s="44"/>
      <c r="G29" s="44"/>
      <c r="H29" s="161">
        <v>374</v>
      </c>
      <c r="I29" s="16"/>
      <c r="J29" s="606"/>
    </row>
    <row r="30" spans="1:10" s="3" customFormat="1" ht="19.5" customHeight="1">
      <c r="A30" s="40" t="s">
        <v>9274</v>
      </c>
      <c r="B30" s="16" t="s">
        <v>265</v>
      </c>
      <c r="C30" s="16" t="s">
        <v>58</v>
      </c>
      <c r="D30" s="16"/>
      <c r="E30" s="16"/>
      <c r="F30" s="44"/>
      <c r="G30" s="44"/>
      <c r="H30" s="161">
        <v>2398</v>
      </c>
      <c r="I30" s="16"/>
      <c r="J30" s="606" t="s">
        <v>9582</v>
      </c>
    </row>
    <row r="31" spans="1:10" s="3" customFormat="1" ht="19.5" customHeight="1">
      <c r="A31" s="40" t="s">
        <v>9276</v>
      </c>
      <c r="B31" s="16" t="s">
        <v>265</v>
      </c>
      <c r="C31" s="16" t="s">
        <v>58</v>
      </c>
      <c r="D31" s="16"/>
      <c r="E31" s="16"/>
      <c r="F31" s="44"/>
      <c r="G31" s="44"/>
      <c r="H31" s="161">
        <v>1828</v>
      </c>
      <c r="I31" s="16"/>
      <c r="J31" s="606"/>
    </row>
    <row r="32" spans="1:10" s="3" customFormat="1" ht="19.5" customHeight="1">
      <c r="A32" s="40" t="s">
        <v>9275</v>
      </c>
      <c r="B32" s="16" t="s">
        <v>265</v>
      </c>
      <c r="C32" s="16" t="s">
        <v>58</v>
      </c>
      <c r="D32" s="16"/>
      <c r="E32" s="16"/>
      <c r="F32" s="44"/>
      <c r="G32" s="44"/>
      <c r="H32" s="50">
        <v>374</v>
      </c>
      <c r="I32" s="16"/>
      <c r="J32" s="606"/>
    </row>
    <row r="33" spans="1:10" s="3" customFormat="1" ht="19.5" customHeight="1">
      <c r="A33" s="172" t="s">
        <v>10156</v>
      </c>
      <c r="B33" s="16" t="s">
        <v>209</v>
      </c>
      <c r="C33" s="16" t="s">
        <v>163</v>
      </c>
      <c r="D33" s="16"/>
      <c r="E33" s="16"/>
      <c r="F33" s="44"/>
      <c r="G33" s="44"/>
      <c r="H33" s="23">
        <v>7100</v>
      </c>
      <c r="I33" s="16"/>
      <c r="J33" s="146" t="s">
        <v>9865</v>
      </c>
    </row>
    <row r="34" spans="1:10" s="3" customFormat="1" ht="19.5" customHeight="1">
      <c r="A34" s="172" t="s">
        <v>10136</v>
      </c>
      <c r="B34" s="16" t="s">
        <v>265</v>
      </c>
      <c r="C34" s="16" t="s">
        <v>58</v>
      </c>
      <c r="D34" s="16"/>
      <c r="E34" s="16"/>
      <c r="F34" s="44"/>
      <c r="G34" s="44"/>
      <c r="H34" s="18">
        <v>2000</v>
      </c>
      <c r="I34" s="16"/>
      <c r="J34" s="18" t="s">
        <v>9162</v>
      </c>
    </row>
    <row r="35" spans="1:10" s="3" customFormat="1" ht="19.5" customHeight="1">
      <c r="A35" s="172" t="s">
        <v>10136</v>
      </c>
      <c r="B35" s="16" t="s">
        <v>265</v>
      </c>
      <c r="C35" s="16" t="s">
        <v>58</v>
      </c>
      <c r="D35" s="16"/>
      <c r="E35" s="16"/>
      <c r="F35" s="44"/>
      <c r="G35" s="44"/>
      <c r="H35" s="18">
        <f>2952-2000</f>
        <v>952</v>
      </c>
      <c r="I35" s="16"/>
      <c r="J35" s="599" t="s">
        <v>9163</v>
      </c>
    </row>
    <row r="36" spans="1:10" s="3" customFormat="1" ht="19.5" customHeight="1">
      <c r="A36" s="172" t="s">
        <v>10137</v>
      </c>
      <c r="B36" s="16" t="s">
        <v>265</v>
      </c>
      <c r="C36" s="16" t="s">
        <v>58</v>
      </c>
      <c r="D36" s="16"/>
      <c r="E36" s="16"/>
      <c r="F36" s="44"/>
      <c r="G36" s="44"/>
      <c r="H36" s="18">
        <v>348</v>
      </c>
      <c r="I36" s="16"/>
      <c r="J36" s="599"/>
    </row>
    <row r="37" spans="1:10" s="3" customFormat="1" ht="15.75">
      <c r="A37" s="40" t="s">
        <v>9999</v>
      </c>
      <c r="B37" s="16" t="s">
        <v>265</v>
      </c>
      <c r="C37" s="16" t="s">
        <v>58</v>
      </c>
      <c r="D37" s="16"/>
      <c r="E37" s="16"/>
      <c r="F37" s="44"/>
      <c r="G37" s="44"/>
      <c r="H37" s="18">
        <f>1200-80</f>
        <v>1120</v>
      </c>
      <c r="I37" s="16"/>
      <c r="J37" s="18" t="s">
        <v>9164</v>
      </c>
    </row>
    <row r="38" spans="1:10" s="3" customFormat="1" ht="30">
      <c r="A38" s="172" t="s">
        <v>10138</v>
      </c>
      <c r="B38" s="16" t="s">
        <v>265</v>
      </c>
      <c r="C38" s="16" t="s">
        <v>58</v>
      </c>
      <c r="D38" s="16"/>
      <c r="E38" s="16"/>
      <c r="F38" s="44"/>
      <c r="G38" s="44"/>
      <c r="H38" s="18">
        <v>2364</v>
      </c>
      <c r="I38" s="16"/>
      <c r="J38" s="599" t="s">
        <v>9165</v>
      </c>
    </row>
    <row r="39" spans="1:10" s="3" customFormat="1" ht="30">
      <c r="A39" s="172" t="s">
        <v>10139</v>
      </c>
      <c r="B39" s="16" t="s">
        <v>265</v>
      </c>
      <c r="C39" s="16" t="s">
        <v>58</v>
      </c>
      <c r="D39" s="16"/>
      <c r="E39" s="16"/>
      <c r="F39" s="44"/>
      <c r="G39" s="44"/>
      <c r="H39" s="18">
        <v>564</v>
      </c>
      <c r="I39" s="16"/>
      <c r="J39" s="599"/>
    </row>
    <row r="40" spans="1:10" s="3" customFormat="1" ht="19.5" customHeight="1">
      <c r="A40" s="172" t="s">
        <v>10140</v>
      </c>
      <c r="B40" s="16" t="s">
        <v>265</v>
      </c>
      <c r="C40" s="16" t="s">
        <v>58</v>
      </c>
      <c r="D40" s="16"/>
      <c r="E40" s="16"/>
      <c r="F40" s="44"/>
      <c r="G40" s="44"/>
      <c r="H40" s="18">
        <v>852</v>
      </c>
      <c r="I40" s="16"/>
      <c r="J40" s="599" t="s">
        <v>9166</v>
      </c>
    </row>
    <row r="41" spans="1:10" s="3" customFormat="1" ht="19.5" customHeight="1">
      <c r="A41" s="172" t="s">
        <v>10141</v>
      </c>
      <c r="B41" s="16" t="s">
        <v>265</v>
      </c>
      <c r="C41" s="16" t="s">
        <v>58</v>
      </c>
      <c r="D41" s="16"/>
      <c r="E41" s="16"/>
      <c r="F41" s="44"/>
      <c r="G41" s="44"/>
      <c r="H41" s="18">
        <v>348</v>
      </c>
      <c r="I41" s="16"/>
      <c r="J41" s="599"/>
    </row>
    <row r="42" spans="1:10" s="3" customFormat="1" ht="19.5" customHeight="1">
      <c r="A42" s="172" t="s">
        <v>10142</v>
      </c>
      <c r="B42" s="16" t="s">
        <v>265</v>
      </c>
      <c r="C42" s="16" t="s">
        <v>58</v>
      </c>
      <c r="D42" s="16"/>
      <c r="E42" s="16"/>
      <c r="F42" s="44"/>
      <c r="G42" s="44"/>
      <c r="H42" s="18">
        <v>540</v>
      </c>
      <c r="I42" s="16"/>
      <c r="J42" s="599" t="s">
        <v>9340</v>
      </c>
    </row>
    <row r="43" spans="1:10" s="3" customFormat="1" ht="19.5" customHeight="1">
      <c r="A43" s="172" t="s">
        <v>10143</v>
      </c>
      <c r="B43" s="16" t="s">
        <v>265</v>
      </c>
      <c r="C43" s="16" t="s">
        <v>58</v>
      </c>
      <c r="D43" s="16"/>
      <c r="E43" s="16"/>
      <c r="F43" s="44"/>
      <c r="G43" s="44"/>
      <c r="H43" s="18">
        <v>420</v>
      </c>
      <c r="I43" s="16"/>
      <c r="J43" s="599"/>
    </row>
    <row r="44" spans="1:10" s="3" customFormat="1" ht="19.5" customHeight="1">
      <c r="A44" s="40" t="s">
        <v>10144</v>
      </c>
      <c r="B44" s="16" t="s">
        <v>265</v>
      </c>
      <c r="C44" s="16" t="s">
        <v>58</v>
      </c>
      <c r="D44" s="16"/>
      <c r="E44" s="16"/>
      <c r="F44" s="44"/>
      <c r="G44" s="44"/>
      <c r="H44" s="18">
        <v>2220</v>
      </c>
      <c r="I44" s="16"/>
      <c r="J44" s="599" t="s">
        <v>9548</v>
      </c>
    </row>
    <row r="45" spans="1:10" s="3" customFormat="1" ht="19.5" customHeight="1">
      <c r="A45" s="40" t="s">
        <v>10145</v>
      </c>
      <c r="B45" s="16" t="s">
        <v>265</v>
      </c>
      <c r="C45" s="16" t="s">
        <v>58</v>
      </c>
      <c r="D45" s="16"/>
      <c r="E45" s="16"/>
      <c r="F45" s="44"/>
      <c r="G45" s="44"/>
      <c r="H45" s="18">
        <v>588</v>
      </c>
      <c r="I45" s="16"/>
      <c r="J45" s="599"/>
    </row>
    <row r="46" spans="1:10" s="3" customFormat="1" ht="15.75">
      <c r="A46" s="172" t="s">
        <v>10146</v>
      </c>
      <c r="B46" s="16" t="s">
        <v>204</v>
      </c>
      <c r="C46" s="16" t="s">
        <v>82</v>
      </c>
      <c r="D46" s="16"/>
      <c r="E46" s="16"/>
      <c r="F46" s="44"/>
      <c r="G46" s="44"/>
      <c r="H46" s="49">
        <v>1274</v>
      </c>
      <c r="I46" s="16"/>
      <c r="J46" s="49" t="s">
        <v>9169</v>
      </c>
    </row>
    <row r="47" spans="1:10" s="3" customFormat="1" ht="15.75">
      <c r="A47" s="172" t="s">
        <v>10147</v>
      </c>
      <c r="B47" s="16" t="s">
        <v>204</v>
      </c>
      <c r="C47" s="16" t="s">
        <v>82</v>
      </c>
      <c r="D47" s="16"/>
      <c r="E47" s="16"/>
      <c r="F47" s="44"/>
      <c r="G47" s="44"/>
      <c r="H47" s="49">
        <v>1274</v>
      </c>
      <c r="I47" s="16"/>
      <c r="J47" s="49" t="s">
        <v>9866</v>
      </c>
    </row>
    <row r="48" spans="1:10" s="3" customFormat="1" ht="19.5" customHeight="1">
      <c r="A48" s="172" t="s">
        <v>10148</v>
      </c>
      <c r="B48" s="16" t="s">
        <v>204</v>
      </c>
      <c r="C48" s="16" t="s">
        <v>82</v>
      </c>
      <c r="D48" s="16"/>
      <c r="E48" s="16"/>
      <c r="F48" s="44"/>
      <c r="G48" s="44"/>
      <c r="H48" s="49">
        <v>2550</v>
      </c>
      <c r="I48" s="16"/>
      <c r="J48" s="49" t="s">
        <v>9867</v>
      </c>
    </row>
    <row r="49" spans="1:10" s="3" customFormat="1" ht="19.5" customHeight="1">
      <c r="A49" s="172" t="s">
        <v>10149</v>
      </c>
      <c r="B49" s="16" t="s">
        <v>209</v>
      </c>
      <c r="C49" s="16" t="s">
        <v>163</v>
      </c>
      <c r="D49" s="16"/>
      <c r="E49" s="16"/>
      <c r="F49" s="44"/>
      <c r="G49" s="44"/>
      <c r="H49" s="161">
        <v>235</v>
      </c>
      <c r="I49" s="16"/>
      <c r="J49" s="49" t="s">
        <v>9868</v>
      </c>
    </row>
    <row r="50" spans="1:10" s="3" customFormat="1" ht="19.5" customHeight="1">
      <c r="A50" s="40" t="s">
        <v>10150</v>
      </c>
      <c r="B50" s="16" t="s">
        <v>209</v>
      </c>
      <c r="C50" s="16" t="s">
        <v>163</v>
      </c>
      <c r="D50" s="16"/>
      <c r="E50" s="16"/>
      <c r="F50" s="44"/>
      <c r="G50" s="44"/>
      <c r="H50" s="161">
        <v>167</v>
      </c>
      <c r="I50" s="16"/>
      <c r="J50" s="49" t="s">
        <v>9869</v>
      </c>
    </row>
    <row r="51" spans="1:10" s="3" customFormat="1" ht="19.5" customHeight="1">
      <c r="A51" s="172" t="s">
        <v>9122</v>
      </c>
      <c r="B51" s="16" t="s">
        <v>288</v>
      </c>
      <c r="C51" s="16" t="s">
        <v>54</v>
      </c>
      <c r="D51" s="16"/>
      <c r="E51" s="16">
        <v>102</v>
      </c>
      <c r="F51" s="44"/>
      <c r="G51" s="44"/>
      <c r="H51" s="23">
        <v>5</v>
      </c>
      <c r="I51" s="16"/>
      <c r="J51" s="539" t="s">
        <v>9175</v>
      </c>
    </row>
    <row r="52" spans="1:10" s="3" customFormat="1" ht="19.5" customHeight="1">
      <c r="A52" s="172" t="s">
        <v>9123</v>
      </c>
      <c r="B52" s="16" t="s">
        <v>288</v>
      </c>
      <c r="C52" s="16" t="s">
        <v>54</v>
      </c>
      <c r="D52" s="16"/>
      <c r="E52" s="16">
        <v>255</v>
      </c>
      <c r="F52" s="44"/>
      <c r="G52" s="44"/>
      <c r="H52" s="23">
        <v>7</v>
      </c>
      <c r="I52" s="16"/>
      <c r="J52" s="539"/>
    </row>
    <row r="53" spans="1:10" s="3" customFormat="1" ht="19.5" customHeight="1">
      <c r="A53" s="172" t="s">
        <v>9124</v>
      </c>
      <c r="B53" s="16" t="s">
        <v>288</v>
      </c>
      <c r="C53" s="16" t="s">
        <v>54</v>
      </c>
      <c r="D53" s="16"/>
      <c r="E53" s="16">
        <v>419</v>
      </c>
      <c r="F53" s="44"/>
      <c r="G53" s="44"/>
      <c r="H53" s="23">
        <v>6</v>
      </c>
      <c r="I53" s="16"/>
      <c r="J53" s="539"/>
    </row>
    <row r="54" spans="1:10" s="3" customFormat="1" ht="19.5" customHeight="1">
      <c r="A54" s="172" t="s">
        <v>9124</v>
      </c>
      <c r="B54" s="16" t="s">
        <v>288</v>
      </c>
      <c r="C54" s="16" t="s">
        <v>54</v>
      </c>
      <c r="D54" s="16"/>
      <c r="E54" s="16">
        <v>57</v>
      </c>
      <c r="F54" s="44"/>
      <c r="G54" s="44"/>
      <c r="H54" s="23">
        <v>6</v>
      </c>
      <c r="I54" s="16"/>
      <c r="J54" s="539"/>
    </row>
    <row r="55" spans="1:10" s="3" customFormat="1" ht="19.5" customHeight="1">
      <c r="A55" s="172" t="s">
        <v>9123</v>
      </c>
      <c r="B55" s="16" t="s">
        <v>288</v>
      </c>
      <c r="C55" s="16" t="s">
        <v>54</v>
      </c>
      <c r="D55" s="16"/>
      <c r="E55" s="16" t="s">
        <v>7761</v>
      </c>
      <c r="F55" s="44"/>
      <c r="G55" s="44"/>
      <c r="H55" s="23">
        <v>6</v>
      </c>
      <c r="I55" s="16"/>
      <c r="J55" s="539"/>
    </row>
    <row r="56" spans="1:10" s="3" customFormat="1" ht="19.5" customHeight="1">
      <c r="A56" s="172" t="s">
        <v>9252</v>
      </c>
      <c r="B56" s="16" t="s">
        <v>288</v>
      </c>
      <c r="C56" s="16" t="s">
        <v>54</v>
      </c>
      <c r="D56" s="16"/>
      <c r="E56" s="16">
        <v>191</v>
      </c>
      <c r="F56" s="44"/>
      <c r="G56" s="44"/>
      <c r="H56" s="18">
        <v>2</v>
      </c>
      <c r="I56" s="16"/>
      <c r="J56" s="539"/>
    </row>
    <row r="57" spans="1:10" s="3" customFormat="1" ht="30">
      <c r="A57" s="172" t="s">
        <v>10155</v>
      </c>
      <c r="B57" s="16" t="s">
        <v>209</v>
      </c>
      <c r="C57" s="16" t="s">
        <v>163</v>
      </c>
      <c r="D57" s="16"/>
      <c r="E57" s="16"/>
      <c r="F57" s="44"/>
      <c r="G57" s="44"/>
      <c r="H57" s="23">
        <v>365</v>
      </c>
      <c r="I57" s="16"/>
      <c r="J57" s="23" t="s">
        <v>9176</v>
      </c>
    </row>
    <row r="58" spans="1:10" s="3" customFormat="1" ht="30">
      <c r="A58" s="172" t="s">
        <v>10151</v>
      </c>
      <c r="B58" s="16" t="s">
        <v>265</v>
      </c>
      <c r="C58" s="16" t="s">
        <v>163</v>
      </c>
      <c r="D58" s="16"/>
      <c r="E58" s="16"/>
      <c r="F58" s="44"/>
      <c r="G58" s="44"/>
      <c r="H58" s="23">
        <v>680</v>
      </c>
      <c r="I58" s="16"/>
      <c r="J58" s="23" t="s">
        <v>9870</v>
      </c>
    </row>
    <row r="59" spans="1:10" s="3" customFormat="1" ht="19.5" customHeight="1">
      <c r="A59" s="172" t="s">
        <v>10154</v>
      </c>
      <c r="B59" s="16" t="s">
        <v>209</v>
      </c>
      <c r="C59" s="16" t="s">
        <v>163</v>
      </c>
      <c r="D59" s="16"/>
      <c r="E59" s="16"/>
      <c r="F59" s="44"/>
      <c r="G59" s="44"/>
      <c r="H59" s="142">
        <v>1590</v>
      </c>
      <c r="I59" s="16"/>
      <c r="J59" s="23" t="s">
        <v>9871</v>
      </c>
    </row>
    <row r="60" spans="1:10" s="3" customFormat="1" ht="19.5" customHeight="1">
      <c r="A60" s="41" t="s">
        <v>10152</v>
      </c>
      <c r="B60" s="16" t="s">
        <v>209</v>
      </c>
      <c r="C60" s="16" t="s">
        <v>163</v>
      </c>
      <c r="D60" s="16"/>
      <c r="E60" s="16"/>
      <c r="F60" s="44"/>
      <c r="G60" s="44"/>
      <c r="H60" s="50">
        <v>11</v>
      </c>
      <c r="I60" s="16"/>
      <c r="J60" s="606" t="s">
        <v>9716</v>
      </c>
    </row>
    <row r="61" spans="1:10" s="3" customFormat="1" ht="19.5" customHeight="1">
      <c r="A61" s="40" t="s">
        <v>10153</v>
      </c>
      <c r="B61" s="16" t="s">
        <v>209</v>
      </c>
      <c r="C61" s="16" t="s">
        <v>163</v>
      </c>
      <c r="D61" s="16"/>
      <c r="E61" s="16"/>
      <c r="F61" s="44"/>
      <c r="G61" s="44"/>
      <c r="H61" s="50">
        <v>102</v>
      </c>
      <c r="I61" s="16"/>
      <c r="J61" s="606"/>
    </row>
    <row r="62" spans="1:10" s="3" customFormat="1" ht="19.5" customHeight="1">
      <c r="A62" s="172" t="s">
        <v>10129</v>
      </c>
      <c r="B62" s="16" t="s">
        <v>235</v>
      </c>
      <c r="C62" s="16" t="s">
        <v>163</v>
      </c>
      <c r="D62" s="16"/>
      <c r="E62" s="16"/>
      <c r="F62" s="44"/>
      <c r="G62" s="44"/>
      <c r="H62" s="49">
        <v>1500</v>
      </c>
      <c r="I62" s="16"/>
      <c r="J62" s="60" t="s">
        <v>9872</v>
      </c>
    </row>
    <row r="63" spans="1:10" s="3" customFormat="1" ht="19.5" customHeight="1">
      <c r="A63" s="85" t="s">
        <v>9660</v>
      </c>
      <c r="B63" s="16" t="s">
        <v>235</v>
      </c>
      <c r="C63" s="16" t="s">
        <v>163</v>
      </c>
      <c r="D63" s="16"/>
      <c r="E63" s="16"/>
      <c r="F63" s="44"/>
      <c r="G63" s="44"/>
      <c r="H63" s="49">
        <v>100</v>
      </c>
      <c r="I63" s="16"/>
      <c r="J63" s="60" t="s">
        <v>9873</v>
      </c>
    </row>
    <row r="64" spans="1:10" s="3" customFormat="1" ht="19.5" customHeight="1">
      <c r="A64" s="172" t="s">
        <v>10129</v>
      </c>
      <c r="B64" s="16" t="s">
        <v>235</v>
      </c>
      <c r="C64" s="16" t="s">
        <v>163</v>
      </c>
      <c r="D64" s="16"/>
      <c r="E64" s="16"/>
      <c r="F64" s="44"/>
      <c r="G64" s="44"/>
      <c r="H64" s="49">
        <v>1200</v>
      </c>
      <c r="I64" s="16"/>
      <c r="J64" s="60" t="s">
        <v>9874</v>
      </c>
    </row>
    <row r="65" spans="1:10" ht="23.25" customHeight="1">
      <c r="A65" s="183"/>
      <c r="B65" s="184"/>
      <c r="C65" s="184"/>
      <c r="D65" s="184"/>
      <c r="E65" s="184"/>
      <c r="F65" s="185"/>
      <c r="G65" s="185"/>
      <c r="H65" s="186"/>
      <c r="I65" s="184"/>
      <c r="J65" s="187"/>
    </row>
    <row r="66" spans="1:10" ht="23.25" customHeight="1">
      <c r="A66" s="47"/>
      <c r="B66" s="16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96"/>
      <c r="B67" s="16"/>
      <c r="C67" s="16"/>
      <c r="D67" s="16"/>
      <c r="E67" s="16"/>
      <c r="F67" s="44"/>
      <c r="G67" s="44"/>
      <c r="H67" s="55"/>
      <c r="I67" s="16"/>
      <c r="J67" s="99"/>
    </row>
    <row r="68" spans="1:10" ht="23.25" customHeight="1">
      <c r="A68" s="96"/>
      <c r="B68" s="16"/>
      <c r="C68" s="16"/>
      <c r="D68" s="16"/>
      <c r="E68" s="16"/>
      <c r="F68" s="44"/>
      <c r="G68" s="44"/>
      <c r="H68" s="55"/>
      <c r="I68" s="16"/>
      <c r="J68" s="99"/>
    </row>
    <row r="69" spans="1:10" ht="23.25" customHeight="1">
      <c r="A69" s="96"/>
      <c r="B69" s="16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16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16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16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16"/>
      <c r="C73" s="16"/>
      <c r="D73" s="16"/>
      <c r="E73" s="16"/>
      <c r="F73" s="44"/>
      <c r="G73" s="44"/>
      <c r="H73" s="19"/>
      <c r="I73" s="16"/>
      <c r="J73" s="99"/>
    </row>
    <row r="74" spans="1:10" ht="23.25" customHeight="1">
      <c r="A74" s="96"/>
      <c r="B74" s="16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16"/>
      <c r="C75" s="16"/>
      <c r="D75" s="16"/>
      <c r="E75" s="16"/>
      <c r="F75" s="44"/>
      <c r="G75" s="44"/>
      <c r="H75" s="56"/>
      <c r="I75" s="16"/>
      <c r="J75" s="99"/>
    </row>
    <row r="76" spans="1:10" ht="23.25" customHeight="1">
      <c r="A76" s="111"/>
      <c r="B76" s="16"/>
      <c r="C76" s="16"/>
      <c r="D76" s="16"/>
      <c r="E76" s="16"/>
      <c r="F76" s="44"/>
      <c r="G76" s="44"/>
      <c r="H76" s="19"/>
      <c r="I76" s="16"/>
      <c r="J76" s="99"/>
    </row>
    <row r="77" spans="1:10" ht="23.25" customHeight="1">
      <c r="A77" s="111"/>
      <c r="B77" s="16"/>
      <c r="C77" s="16"/>
      <c r="D77" s="16"/>
      <c r="E77" s="16"/>
      <c r="F77" s="44"/>
      <c r="G77" s="44"/>
      <c r="H77" s="55"/>
      <c r="I77" s="16"/>
      <c r="J77" s="99"/>
    </row>
    <row r="78" spans="1:10" ht="23.25" customHeight="1">
      <c r="A78" s="111"/>
      <c r="B78" s="16"/>
      <c r="C78" s="16"/>
      <c r="D78" s="16"/>
      <c r="E78" s="16"/>
      <c r="F78" s="44"/>
      <c r="G78" s="44"/>
      <c r="H78" s="57"/>
      <c r="I78" s="16"/>
      <c r="J78" s="98"/>
    </row>
    <row r="79" spans="1:10" ht="23.25" customHeight="1">
      <c r="A79" s="111"/>
      <c r="B79" s="16"/>
      <c r="C79" s="16"/>
      <c r="D79" s="16"/>
      <c r="E79" s="16"/>
      <c r="F79" s="44"/>
      <c r="G79" s="44"/>
      <c r="H79" s="57"/>
      <c r="I79" s="16"/>
      <c r="J79" s="98"/>
    </row>
    <row r="80" spans="1:10" ht="23.25" customHeight="1">
      <c r="A80" s="111"/>
      <c r="B80" s="16"/>
      <c r="C80" s="16"/>
      <c r="D80" s="16"/>
      <c r="E80" s="16"/>
      <c r="F80" s="44"/>
      <c r="G80" s="44"/>
      <c r="H80" s="57"/>
      <c r="I80" s="16"/>
      <c r="J80" s="98"/>
    </row>
    <row r="81" spans="1:10" ht="15.75">
      <c r="A81" s="111"/>
      <c r="B81" s="16"/>
      <c r="C81" s="16"/>
      <c r="D81" s="16"/>
      <c r="E81" s="16"/>
      <c r="F81" s="44"/>
      <c r="G81" s="44"/>
      <c r="H81" s="57"/>
      <c r="I81" s="16"/>
      <c r="J81" s="98"/>
    </row>
    <row r="82" spans="1:10" ht="15.75">
      <c r="A82" s="111"/>
      <c r="B82" s="16"/>
      <c r="C82" s="16"/>
      <c r="D82" s="16"/>
      <c r="E82" s="16"/>
      <c r="F82" s="44"/>
      <c r="G82" s="44"/>
      <c r="H82" s="57"/>
      <c r="I82" s="16"/>
      <c r="J82" s="98"/>
    </row>
    <row r="83" spans="1:10" ht="23.25" customHeight="1">
      <c r="A83" s="96"/>
      <c r="B83" s="16"/>
      <c r="C83" s="16"/>
      <c r="D83" s="16"/>
      <c r="E83" s="16"/>
      <c r="F83" s="44"/>
      <c r="G83" s="44"/>
      <c r="H83" s="22"/>
      <c r="I83" s="16"/>
      <c r="J83" s="64"/>
    </row>
    <row r="84" spans="1:10" ht="23.25" customHeight="1">
      <c r="A84" s="96"/>
      <c r="B84" s="16"/>
      <c r="C84" s="16"/>
      <c r="D84" s="16"/>
      <c r="E84" s="16"/>
      <c r="F84" s="44"/>
      <c r="G84" s="44"/>
      <c r="H84" s="22"/>
      <c r="I84" s="16"/>
      <c r="J84" s="64"/>
    </row>
    <row r="85" spans="1:10" ht="23.25" customHeight="1">
      <c r="A85" s="96"/>
      <c r="B85" s="16"/>
      <c r="C85" s="16"/>
      <c r="D85" s="16"/>
      <c r="E85" s="16"/>
      <c r="F85" s="44"/>
      <c r="G85" s="44"/>
      <c r="H85" s="22"/>
      <c r="I85" s="16"/>
      <c r="J85" s="98"/>
    </row>
    <row r="86" spans="1:10" ht="23.25" customHeight="1">
      <c r="A86" s="96"/>
      <c r="B86" s="16"/>
      <c r="C86" s="16"/>
      <c r="D86" s="16"/>
      <c r="E86" s="16"/>
      <c r="F86" s="44"/>
      <c r="G86" s="44"/>
      <c r="H86" s="22"/>
      <c r="I86" s="16"/>
      <c r="J86" s="98"/>
    </row>
    <row r="87" spans="1:10" ht="23.25" customHeight="1">
      <c r="A87" s="96"/>
      <c r="B87" s="16"/>
      <c r="C87" s="16"/>
      <c r="D87" s="16"/>
      <c r="E87" s="16"/>
      <c r="F87" s="44"/>
      <c r="G87" s="44"/>
      <c r="H87" s="22"/>
      <c r="I87" s="16"/>
      <c r="J87" s="64"/>
    </row>
    <row r="88" spans="1:10" ht="23.25" customHeight="1">
      <c r="A88" s="96"/>
      <c r="B88" s="16"/>
      <c r="C88" s="16"/>
      <c r="D88" s="16"/>
      <c r="E88" s="16"/>
      <c r="F88" s="44"/>
      <c r="G88" s="44"/>
      <c r="H88" s="22"/>
      <c r="I88" s="16"/>
      <c r="J88" s="64"/>
    </row>
    <row r="89" spans="1:10" ht="23.25" customHeight="1">
      <c r="A89" s="96"/>
      <c r="B89" s="16"/>
      <c r="C89" s="16"/>
      <c r="D89" s="16"/>
      <c r="E89" s="16"/>
      <c r="F89" s="44"/>
      <c r="G89" s="44"/>
      <c r="H89" s="22"/>
      <c r="I89" s="16"/>
      <c r="J89" s="98"/>
    </row>
    <row r="90" spans="1:10" ht="23.25" customHeight="1">
      <c r="A90" s="96"/>
      <c r="B90" s="16"/>
      <c r="C90" s="16"/>
      <c r="D90" s="16"/>
      <c r="E90" s="16"/>
      <c r="F90" s="44"/>
      <c r="G90" s="44"/>
      <c r="H90" s="22"/>
      <c r="I90" s="16"/>
      <c r="J90" s="98"/>
    </row>
    <row r="91" spans="1:10" ht="23.25" customHeight="1">
      <c r="A91" s="96"/>
      <c r="B91" s="16"/>
      <c r="C91" s="16"/>
      <c r="D91" s="16"/>
      <c r="E91" s="16"/>
      <c r="F91" s="44"/>
      <c r="G91" s="44"/>
      <c r="H91" s="57"/>
      <c r="I91" s="16"/>
      <c r="J91" s="98"/>
    </row>
    <row r="92" spans="1:10" ht="23.25" customHeight="1">
      <c r="A92" s="96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16"/>
      <c r="C93" s="16"/>
      <c r="D93" s="16"/>
      <c r="E93" s="16"/>
      <c r="F93" s="44"/>
      <c r="G93" s="44"/>
      <c r="H93" s="57"/>
      <c r="I93" s="16"/>
      <c r="J93" s="98"/>
    </row>
    <row r="94" spans="1:10" ht="15.75">
      <c r="A94" s="111"/>
      <c r="B94" s="16"/>
      <c r="C94" s="16"/>
      <c r="D94" s="16"/>
      <c r="E94" s="16"/>
      <c r="F94" s="44"/>
      <c r="G94" s="44"/>
      <c r="H94" s="57"/>
      <c r="I94" s="16"/>
      <c r="J94" s="98"/>
    </row>
    <row r="95" spans="1:10" ht="15.75">
      <c r="A95" s="111"/>
      <c r="B95" s="16"/>
      <c r="C95" s="16"/>
      <c r="D95" s="16"/>
      <c r="E95" s="16"/>
      <c r="F95" s="44"/>
      <c r="G95" s="44"/>
      <c r="H95" s="57"/>
      <c r="I95" s="16"/>
      <c r="J95" s="98"/>
    </row>
    <row r="96" spans="1:10" ht="23.25" customHeight="1">
      <c r="A96" s="73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23.25" customHeight="1">
      <c r="A97" s="73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47"/>
      <c r="B99" s="16"/>
      <c r="C99" s="16"/>
      <c r="D99" s="16"/>
      <c r="E99" s="16"/>
      <c r="F99" s="44"/>
      <c r="G99" s="44"/>
      <c r="H99" s="57"/>
      <c r="I99" s="16"/>
      <c r="J99" s="64"/>
    </row>
    <row r="100" spans="1:10" ht="23.25" customHeight="1">
      <c r="A100" s="47"/>
      <c r="B100" s="16"/>
      <c r="C100" s="16"/>
      <c r="D100" s="16"/>
      <c r="E100" s="16"/>
      <c r="F100" s="44"/>
      <c r="G100" s="44"/>
      <c r="H100" s="57"/>
      <c r="I100" s="16"/>
      <c r="J100" s="64"/>
    </row>
    <row r="101" spans="1:10" ht="23.25" customHeight="1">
      <c r="A101" s="47"/>
      <c r="B101" s="16"/>
      <c r="C101" s="16"/>
      <c r="D101" s="16"/>
      <c r="E101" s="16"/>
      <c r="F101" s="44"/>
      <c r="G101" s="44"/>
      <c r="H101" s="50"/>
      <c r="I101" s="16"/>
      <c r="J101" s="70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19"/>
      <c r="I102" s="16"/>
      <c r="J102" s="70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19"/>
      <c r="I103" s="16"/>
      <c r="J103" s="70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17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17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70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70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17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70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50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7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17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50"/>
      <c r="I122" s="16"/>
      <c r="J122" s="17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9"/>
      <c r="I123" s="16"/>
      <c r="J123" s="17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19"/>
      <c r="I124" s="16"/>
      <c r="J124" s="70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9"/>
      <c r="I125" s="16"/>
      <c r="J125" s="70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23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50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17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17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58"/>
      <c r="I131" s="16"/>
      <c r="J131" s="17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9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50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7"/>
      <c r="I142" s="16"/>
      <c r="J142" s="17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7"/>
      <c r="I143" s="16"/>
      <c r="J143" s="17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9"/>
      <c r="I144" s="16"/>
      <c r="J144" s="70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50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7"/>
      <c r="I156" s="16"/>
      <c r="J156" s="17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17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7"/>
      <c r="I160" s="16"/>
      <c r="J160" s="70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9"/>
      <c r="I163" s="16"/>
      <c r="J163" s="17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9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7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9"/>
      <c r="I168" s="16"/>
      <c r="J168" s="17"/>
    </row>
    <row r="169" spans="1:10" ht="23.25" customHeight="1">
      <c r="A169" s="73"/>
      <c r="B169" s="16"/>
      <c r="C169" s="16"/>
      <c r="D169" s="16"/>
      <c r="E169" s="16"/>
      <c r="F169" s="44"/>
      <c r="G169" s="44"/>
      <c r="H169" s="49"/>
      <c r="I169" s="16"/>
      <c r="J169" s="6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16"/>
      <c r="C171" s="16"/>
      <c r="D171" s="16"/>
      <c r="E171" s="16"/>
      <c r="F171" s="44"/>
      <c r="G171" s="44"/>
      <c r="H171" s="23"/>
      <c r="I171" s="16"/>
      <c r="J171" s="531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23"/>
      <c r="I172" s="16"/>
      <c r="J172" s="531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49"/>
      <c r="I189" s="16"/>
      <c r="J189" s="60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531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531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60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59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15.75">
      <c r="A201" s="47"/>
      <c r="B201" s="16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16"/>
      <c r="C202" s="16"/>
      <c r="D202" s="16"/>
      <c r="E202" s="16"/>
      <c r="F202" s="44"/>
      <c r="G202" s="44"/>
      <c r="H202" s="44"/>
      <c r="I202" s="16"/>
      <c r="J202" s="44"/>
    </row>
    <row r="203" spans="1:10" ht="15.75">
      <c r="A203" s="47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</sheetData>
  <mergeCells count="26">
    <mergeCell ref="J19:J21"/>
    <mergeCell ref="J22:J23"/>
    <mergeCell ref="J24:J26"/>
    <mergeCell ref="J27:J29"/>
    <mergeCell ref="J44:J45"/>
    <mergeCell ref="J30:J32"/>
    <mergeCell ref="J35:J36"/>
    <mergeCell ref="J38:J39"/>
    <mergeCell ref="J40:J41"/>
    <mergeCell ref="J42:J43"/>
    <mergeCell ref="A1:J1"/>
    <mergeCell ref="A2:E2"/>
    <mergeCell ref="F2:J2"/>
    <mergeCell ref="A3:E3"/>
    <mergeCell ref="F3:J3"/>
    <mergeCell ref="J171:J172"/>
    <mergeCell ref="J51:J56"/>
    <mergeCell ref="J60:J61"/>
    <mergeCell ref="J193:J194"/>
    <mergeCell ref="J195:J196"/>
    <mergeCell ref="J173:J175"/>
    <mergeCell ref="J176:J177"/>
    <mergeCell ref="J178:J180"/>
    <mergeCell ref="J181:J182"/>
    <mergeCell ref="J183:J185"/>
    <mergeCell ref="J186:J188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600-000000000000}">
          <x14:formula1>
            <xm:f>'Varient Value'!$D:$D</xm:f>
          </x14:formula1>
          <xm:sqref>E5:E9938</xm:sqref>
        </x14:dataValidation>
        <x14:dataValidation type="list" allowBlank="1" showInputMessage="1" showErrorMessage="1" xr:uid="{00000000-0002-0000-1600-000001000000}">
          <x14:formula1>
            <xm:f>'Varient Value'!$B$2:$B$67</xm:f>
          </x14:formula1>
          <xm:sqref>C5:C9938</xm:sqref>
        </x14:dataValidation>
        <x14:dataValidation type="list" allowBlank="1" showInputMessage="1" showErrorMessage="1" xr:uid="{00000000-0002-0000-1600-000002000000}">
          <x14:formula1>
            <xm:f>'Varient Value'!$C$2:$C$244</xm:f>
          </x14:formula1>
          <xm:sqref>D5:D9938</xm:sqref>
        </x14:dataValidation>
        <x14:dataValidation type="list" allowBlank="1" showInputMessage="1" showErrorMessage="1" xr:uid="{00000000-0002-0000-1600-000003000000}">
          <x14:formula1>
            <xm:f>'Varient Value'!$E$2:$E$4</xm:f>
          </x14:formula1>
          <xm:sqref>F5:F938</xm:sqref>
        </x14:dataValidation>
        <x14:dataValidation type="list" allowBlank="1" showInputMessage="1" showErrorMessage="1" xr:uid="{00000000-0002-0000-1600-000004000000}">
          <x14:formula1>
            <xm:f>'Varient Value'!$F$2:$F$612</xm:f>
          </x14:formula1>
          <xm:sqref>G5:G9938</xm:sqref>
        </x14:dataValidation>
        <x14:dataValidation type="list" allowBlank="1" showInputMessage="1" showErrorMessage="1" xr:uid="{00000000-0002-0000-1600-000005000000}">
          <x14:formula1>
            <xm:f>'Varient Value'!$A$2:$A$568</xm:f>
          </x14:formula1>
          <xm:sqref>B5:B9938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J766"/>
  <sheetViews>
    <sheetView workbookViewId="0">
      <pane ySplit="4" topLeftCell="A5" activePane="bottomLeft" state="frozen"/>
      <selection activeCell="B13" sqref="B13"/>
      <selection pane="bottomLeft" activeCell="B13" sqref="B13"/>
    </sheetView>
  </sheetViews>
  <sheetFormatPr defaultRowHeight="15"/>
  <cols>
    <col min="1" max="1" width="43.42578125" style="85" bestFit="1" customWidth="1"/>
    <col min="2" max="2" width="17.42578125" style="41" bestFit="1" customWidth="1"/>
    <col min="3" max="3" width="12" style="35" bestFit="1" customWidth="1"/>
    <col min="4" max="4" width="4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10169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s="41" customFormat="1" ht="21.75" customHeight="1">
      <c r="A5" s="40" t="s">
        <v>10157</v>
      </c>
      <c r="B5" s="16" t="s">
        <v>265</v>
      </c>
      <c r="C5" s="16" t="s">
        <v>58</v>
      </c>
      <c r="D5" s="16"/>
      <c r="E5" s="16"/>
      <c r="F5" s="16"/>
      <c r="G5" s="16"/>
      <c r="H5" s="18">
        <v>4430</v>
      </c>
      <c r="I5" s="16"/>
      <c r="J5" s="80"/>
    </row>
    <row r="6" spans="1:10" s="41" customFormat="1" ht="21.75" customHeight="1">
      <c r="A6" s="40" t="s">
        <v>10158</v>
      </c>
      <c r="B6" s="16" t="s">
        <v>265</v>
      </c>
      <c r="C6" s="16" t="s">
        <v>58</v>
      </c>
      <c r="D6" s="16"/>
      <c r="E6" s="16"/>
      <c r="F6" s="16"/>
      <c r="G6" s="16"/>
      <c r="H6" s="108">
        <v>1010</v>
      </c>
      <c r="I6" s="16"/>
      <c r="J6" s="80"/>
    </row>
    <row r="7" spans="1:10" s="41" customFormat="1" ht="21.75" customHeight="1">
      <c r="A7" s="40" t="s">
        <v>10159</v>
      </c>
      <c r="B7" s="16" t="s">
        <v>265</v>
      </c>
      <c r="C7" s="16" t="s">
        <v>58</v>
      </c>
      <c r="D7" s="16"/>
      <c r="E7" s="16"/>
      <c r="F7" s="16"/>
      <c r="G7" s="16"/>
      <c r="H7" s="54">
        <v>1730</v>
      </c>
      <c r="I7" s="16"/>
      <c r="J7" s="107"/>
    </row>
    <row r="8" spans="1:10" s="41" customFormat="1" ht="21.75" customHeight="1">
      <c r="A8" s="40" t="s">
        <v>10160</v>
      </c>
      <c r="B8" s="16" t="s">
        <v>265</v>
      </c>
      <c r="C8" s="16" t="s">
        <v>58</v>
      </c>
      <c r="D8" s="16"/>
      <c r="E8" s="16"/>
      <c r="F8" s="16"/>
      <c r="G8" s="16"/>
      <c r="H8" s="109">
        <v>420</v>
      </c>
      <c r="I8" s="16"/>
      <c r="J8" s="107"/>
    </row>
    <row r="9" spans="1:10" s="41" customFormat="1" ht="21.75" customHeight="1">
      <c r="A9" s="40" t="s">
        <v>10161</v>
      </c>
      <c r="B9" s="16" t="s">
        <v>265</v>
      </c>
      <c r="C9" s="16" t="s">
        <v>58</v>
      </c>
      <c r="D9" s="16"/>
      <c r="E9" s="16"/>
      <c r="F9" s="16"/>
      <c r="G9" s="16"/>
      <c r="H9" s="109">
        <v>1140</v>
      </c>
      <c r="I9" s="16"/>
      <c r="J9" s="107"/>
    </row>
    <row r="10" spans="1:10" s="41" customFormat="1" ht="21.75" customHeight="1">
      <c r="A10" s="40" t="s">
        <v>10162</v>
      </c>
      <c r="B10" s="16" t="s">
        <v>265</v>
      </c>
      <c r="C10" s="16" t="s">
        <v>58</v>
      </c>
      <c r="D10" s="16"/>
      <c r="E10" s="16"/>
      <c r="F10" s="16"/>
      <c r="G10" s="16"/>
      <c r="H10" s="52">
        <v>1970</v>
      </c>
      <c r="I10" s="16"/>
      <c r="J10" s="543"/>
    </row>
    <row r="11" spans="1:10" s="41" customFormat="1" ht="21.75" customHeight="1">
      <c r="A11" s="40" t="s">
        <v>9527</v>
      </c>
      <c r="B11" s="16" t="s">
        <v>265</v>
      </c>
      <c r="C11" s="16" t="s">
        <v>58</v>
      </c>
      <c r="D11" s="16"/>
      <c r="E11" s="16"/>
      <c r="F11" s="16"/>
      <c r="G11" s="16"/>
      <c r="H11" s="52">
        <v>770</v>
      </c>
      <c r="I11" s="16"/>
      <c r="J11" s="543"/>
    </row>
    <row r="12" spans="1:10" s="41" customFormat="1" ht="21.75" customHeight="1">
      <c r="A12" s="40" t="s">
        <v>9528</v>
      </c>
      <c r="B12" s="16" t="s">
        <v>265</v>
      </c>
      <c r="C12" s="16" t="s">
        <v>58</v>
      </c>
      <c r="D12" s="16"/>
      <c r="E12" s="16"/>
      <c r="F12" s="16"/>
      <c r="G12" s="16"/>
      <c r="H12" s="79">
        <v>360</v>
      </c>
      <c r="I12" s="16"/>
      <c r="J12" s="547"/>
    </row>
    <row r="13" spans="1:10" s="41" customFormat="1" ht="21.75" customHeight="1">
      <c r="A13" s="40" t="s">
        <v>10163</v>
      </c>
      <c r="B13" s="16" t="s">
        <v>265</v>
      </c>
      <c r="C13" s="16" t="s">
        <v>58</v>
      </c>
      <c r="D13" s="16"/>
      <c r="E13" s="16"/>
      <c r="F13" s="16"/>
      <c r="G13" s="16"/>
      <c r="H13" s="79">
        <v>990</v>
      </c>
      <c r="I13" s="16"/>
      <c r="J13" s="548"/>
    </row>
    <row r="14" spans="1:10" s="41" customFormat="1" ht="21.75" customHeight="1">
      <c r="A14" s="40" t="s">
        <v>10164</v>
      </c>
      <c r="B14" s="16" t="s">
        <v>265</v>
      </c>
      <c r="C14" s="16" t="s">
        <v>58</v>
      </c>
      <c r="D14" s="16"/>
      <c r="E14" s="16"/>
      <c r="F14" s="16"/>
      <c r="G14" s="16"/>
      <c r="H14" s="79">
        <v>1480</v>
      </c>
      <c r="I14" s="16"/>
      <c r="J14" s="548"/>
    </row>
    <row r="15" spans="1:10" s="41" customFormat="1" ht="21.75" customHeight="1">
      <c r="A15" s="40" t="s">
        <v>10165</v>
      </c>
      <c r="B15" s="16" t="s">
        <v>265</v>
      </c>
      <c r="C15" s="16" t="s">
        <v>58</v>
      </c>
      <c r="D15" s="16"/>
      <c r="E15" s="16"/>
      <c r="F15" s="16"/>
      <c r="G15" s="16"/>
      <c r="H15" s="20">
        <v>1070</v>
      </c>
      <c r="I15" s="16"/>
      <c r="J15" s="549"/>
    </row>
    <row r="16" spans="1:10" s="41" customFormat="1" ht="21.75" customHeight="1">
      <c r="A16" s="40" t="s">
        <v>10166</v>
      </c>
      <c r="B16" s="16" t="s">
        <v>265</v>
      </c>
      <c r="C16" s="16" t="s">
        <v>58</v>
      </c>
      <c r="D16" s="16"/>
      <c r="E16" s="16"/>
      <c r="F16" s="16"/>
      <c r="G16" s="16"/>
      <c r="H16" s="20">
        <v>1480</v>
      </c>
      <c r="I16" s="16"/>
      <c r="J16" s="550"/>
    </row>
    <row r="17" spans="1:10" s="41" customFormat="1" ht="21.75" customHeight="1">
      <c r="A17" s="40" t="s">
        <v>10167</v>
      </c>
      <c r="B17" s="16" t="s">
        <v>265</v>
      </c>
      <c r="C17" s="16" t="s">
        <v>58</v>
      </c>
      <c r="D17" s="16"/>
      <c r="E17" s="16"/>
      <c r="F17" s="16"/>
      <c r="G17" s="16"/>
      <c r="H17" s="57">
        <v>1680</v>
      </c>
      <c r="I17" s="16"/>
      <c r="J17" s="17"/>
    </row>
    <row r="18" spans="1:10" s="41" customFormat="1" ht="21.75" customHeight="1">
      <c r="A18" s="40" t="s">
        <v>10168</v>
      </c>
      <c r="B18" s="16" t="s">
        <v>265</v>
      </c>
      <c r="C18" s="16" t="s">
        <v>58</v>
      </c>
      <c r="D18" s="16"/>
      <c r="E18" s="16"/>
      <c r="F18" s="16"/>
      <c r="G18" s="16"/>
      <c r="H18" s="57">
        <v>2640</v>
      </c>
      <c r="I18" s="16"/>
      <c r="J18" s="549"/>
    </row>
    <row r="19" spans="1:10" ht="23.25" customHeight="1">
      <c r="A19" s="67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67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67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67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67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67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67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67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67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67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67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67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67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67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67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67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67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67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67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221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221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221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221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221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221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221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221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221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221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221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221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221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221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221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222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222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222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222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222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222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222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222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222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22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22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22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222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222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222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222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222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222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222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222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222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222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222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222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222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222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222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222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222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222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222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222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222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222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222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222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222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222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222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222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222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222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222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222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222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222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222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222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222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222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222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222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222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222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222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222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222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222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222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222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222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222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222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222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222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222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222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222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222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222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222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222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222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222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222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222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222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222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222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222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222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222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22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222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222"/>
      <c r="B173" s="40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222"/>
      <c r="B174" s="40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222"/>
      <c r="B175" s="40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222"/>
      <c r="B176" s="40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222"/>
      <c r="B177" s="40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222"/>
      <c r="B178" s="40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222"/>
      <c r="B179" s="40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222"/>
      <c r="B180" s="40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222"/>
      <c r="B181" s="40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222"/>
      <c r="B182" s="40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222"/>
      <c r="B183" s="40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222"/>
      <c r="B184" s="40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222"/>
      <c r="B185" s="40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222"/>
      <c r="B186" s="40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222"/>
      <c r="B187" s="40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222"/>
      <c r="B188" s="40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222"/>
      <c r="B189" s="40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222"/>
      <c r="B190" s="40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222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222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222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222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222"/>
      <c r="B195" s="40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222"/>
      <c r="B196" s="40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222"/>
      <c r="B197" s="40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222"/>
      <c r="B198" s="40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222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222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222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222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222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>
      <c r="A204" s="222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>
      <c r="A205" s="222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>
      <c r="A206" s="222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>
      <c r="A207" s="222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>
      <c r="A208" s="222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>
      <c r="A209" s="222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>
      <c r="A210" s="222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>
      <c r="A211" s="222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222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222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7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17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7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7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7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7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J766"/>
  <sheetViews>
    <sheetView workbookViewId="0">
      <selection activeCell="B13" sqref="B13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  <col min="13" max="13" width="12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607">
        <v>818721560857</v>
      </c>
      <c r="G3" s="607"/>
      <c r="H3" s="607"/>
      <c r="I3" s="607"/>
      <c r="J3" s="60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40" t="s">
        <v>10171</v>
      </c>
      <c r="B5" s="16" t="s">
        <v>204</v>
      </c>
      <c r="C5" s="16" t="s">
        <v>58</v>
      </c>
      <c r="D5" s="16"/>
      <c r="E5" s="16"/>
      <c r="F5" s="44"/>
      <c r="G5" s="44"/>
      <c r="H5" s="108">
        <v>97920</v>
      </c>
      <c r="I5" s="44"/>
      <c r="J5" s="80"/>
    </row>
    <row r="6" spans="1:10" ht="19.5" customHeight="1">
      <c r="A6" s="40" t="s">
        <v>10172</v>
      </c>
      <c r="B6" s="16" t="s">
        <v>204</v>
      </c>
      <c r="C6" s="16" t="s">
        <v>58</v>
      </c>
      <c r="D6" s="16"/>
      <c r="E6" s="16"/>
      <c r="F6" s="44"/>
      <c r="G6" s="44"/>
      <c r="H6" s="108">
        <v>46080</v>
      </c>
      <c r="I6" s="44"/>
      <c r="J6" s="80"/>
    </row>
    <row r="7" spans="1:10" ht="19.5" customHeight="1">
      <c r="A7" s="40" t="s">
        <v>10173</v>
      </c>
      <c r="B7" s="16" t="s">
        <v>204</v>
      </c>
      <c r="C7" s="16" t="s">
        <v>58</v>
      </c>
      <c r="D7" s="16"/>
      <c r="E7" s="16"/>
      <c r="F7" s="44"/>
      <c r="G7" s="44"/>
      <c r="H7" s="108">
        <v>28080</v>
      </c>
      <c r="I7" s="44"/>
      <c r="J7" s="107"/>
    </row>
    <row r="8" spans="1:10" ht="19.5" customHeight="1">
      <c r="A8" s="40" t="s">
        <v>10174</v>
      </c>
      <c r="B8" s="16" t="s">
        <v>204</v>
      </c>
      <c r="C8" s="16" t="s">
        <v>58</v>
      </c>
      <c r="D8" s="16"/>
      <c r="E8" s="16"/>
      <c r="F8" s="44"/>
      <c r="G8" s="44"/>
      <c r="H8" s="108">
        <v>8064</v>
      </c>
      <c r="I8" s="44"/>
      <c r="J8" s="107"/>
    </row>
    <row r="9" spans="1:10" ht="23.25" customHeight="1">
      <c r="A9" s="115"/>
      <c r="B9" s="40"/>
      <c r="C9" s="16"/>
      <c r="D9" s="16"/>
      <c r="E9" s="16"/>
      <c r="F9" s="44"/>
      <c r="G9" s="44"/>
      <c r="H9" s="109"/>
      <c r="I9" s="44"/>
      <c r="J9" s="107"/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3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543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8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18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8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8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8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8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J766"/>
  <sheetViews>
    <sheetView workbookViewId="0">
      <selection activeCell="L9" sqref="L9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10213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67" t="s">
        <v>9499</v>
      </c>
      <c r="B5" s="16" t="s">
        <v>235</v>
      </c>
      <c r="C5" s="16" t="s">
        <v>163</v>
      </c>
      <c r="D5" s="16"/>
      <c r="E5" s="16"/>
      <c r="F5" s="44"/>
      <c r="G5" s="44"/>
      <c r="H5" s="108">
        <v>100</v>
      </c>
      <c r="I5" s="44"/>
      <c r="J5" s="80"/>
    </row>
    <row r="6" spans="1:10" ht="19.5" customHeight="1">
      <c r="A6" s="67" t="s">
        <v>9504</v>
      </c>
      <c r="B6" s="16" t="s">
        <v>235</v>
      </c>
      <c r="C6" s="16" t="s">
        <v>163</v>
      </c>
      <c r="D6" s="16"/>
      <c r="E6" s="16"/>
      <c r="F6" s="44"/>
      <c r="G6" s="44"/>
      <c r="H6" s="108">
        <v>40</v>
      </c>
      <c r="I6" s="44"/>
      <c r="J6" s="80"/>
    </row>
    <row r="7" spans="1:10" ht="19.5" customHeight="1">
      <c r="A7" s="67" t="s">
        <v>9500</v>
      </c>
      <c r="B7" s="16" t="s">
        <v>235</v>
      </c>
      <c r="C7" s="16" t="s">
        <v>163</v>
      </c>
      <c r="D7" s="16"/>
      <c r="E7" s="16"/>
      <c r="F7" s="44"/>
      <c r="G7" s="44"/>
      <c r="H7" s="108">
        <v>230</v>
      </c>
      <c r="I7" s="44"/>
      <c r="J7" s="107"/>
    </row>
    <row r="8" spans="1:10" ht="19.5" customHeight="1">
      <c r="A8" s="67" t="s">
        <v>9501</v>
      </c>
      <c r="B8" s="16" t="s">
        <v>235</v>
      </c>
      <c r="C8" s="16" t="s">
        <v>163</v>
      </c>
      <c r="D8" s="16"/>
      <c r="E8" s="16"/>
      <c r="F8" s="44"/>
      <c r="G8" s="44"/>
      <c r="H8" s="108">
        <v>100</v>
      </c>
      <c r="I8" s="44"/>
      <c r="J8" s="107"/>
    </row>
    <row r="9" spans="1:10" ht="23.25" customHeight="1">
      <c r="A9" s="67" t="s">
        <v>9502</v>
      </c>
      <c r="B9" s="16" t="s">
        <v>235</v>
      </c>
      <c r="C9" s="16" t="s">
        <v>163</v>
      </c>
      <c r="D9" s="16"/>
      <c r="E9" s="16"/>
      <c r="F9" s="44"/>
      <c r="G9" s="44"/>
      <c r="H9" s="109">
        <v>30</v>
      </c>
      <c r="I9" s="44"/>
      <c r="J9" s="107"/>
    </row>
    <row r="10" spans="1:10" ht="23.25" customHeight="1">
      <c r="A10" s="115" t="s">
        <v>10212</v>
      </c>
      <c r="B10" s="16" t="s">
        <v>235</v>
      </c>
      <c r="C10" s="16" t="s">
        <v>163</v>
      </c>
      <c r="D10" s="16"/>
      <c r="E10" s="16"/>
      <c r="F10" s="44"/>
      <c r="G10" s="44"/>
      <c r="H10" s="52">
        <v>40</v>
      </c>
      <c r="I10" s="16"/>
      <c r="J10" s="543"/>
    </row>
    <row r="11" spans="1:10" ht="23.25" customHeight="1">
      <c r="A11" s="67" t="s">
        <v>9503</v>
      </c>
      <c r="B11" s="16" t="s">
        <v>235</v>
      </c>
      <c r="C11" s="16" t="s">
        <v>163</v>
      </c>
      <c r="D11" s="16"/>
      <c r="E11" s="16"/>
      <c r="F11" s="44"/>
      <c r="G11" s="44"/>
      <c r="H11" s="52">
        <v>200</v>
      </c>
      <c r="I11" s="16"/>
      <c r="J11" s="543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  <mergeCell ref="J195:J196"/>
    <mergeCell ref="J197:J198"/>
    <mergeCell ref="J175:J177"/>
    <mergeCell ref="J178:J179"/>
    <mergeCell ref="J180:J182"/>
    <mergeCell ref="J183:J184"/>
    <mergeCell ref="J185:J187"/>
    <mergeCell ref="J188:J19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9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19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9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9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9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9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J761"/>
  <sheetViews>
    <sheetView zoomScaleNormal="100" workbookViewId="0">
      <pane ySplit="4" topLeftCell="A5" activePane="bottomLeft" state="frozen"/>
      <selection pane="bottomLeft" activeCell="E8" sqref="E8"/>
    </sheetView>
  </sheetViews>
  <sheetFormatPr defaultRowHeight="15"/>
  <cols>
    <col min="1" max="1" width="73.85546875" style="85" customWidth="1"/>
    <col min="2" max="2" width="17.42578125" style="35" bestFit="1" customWidth="1"/>
    <col min="3" max="3" width="12" style="35" bestFit="1" customWidth="1"/>
    <col min="4" max="4" width="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10214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1.75" customHeight="1">
      <c r="A5" s="67" t="s">
        <v>9956</v>
      </c>
      <c r="B5" s="16" t="s">
        <v>235</v>
      </c>
      <c r="C5" s="16" t="s">
        <v>163</v>
      </c>
      <c r="D5" s="16"/>
      <c r="E5" s="16"/>
      <c r="F5" s="44"/>
      <c r="G5" s="44"/>
      <c r="H5" s="54">
        <v>10</v>
      </c>
      <c r="I5" s="44"/>
      <c r="J5" s="107" t="s">
        <v>9478</v>
      </c>
    </row>
    <row r="6" spans="1:10" ht="21.75" customHeight="1">
      <c r="A6" s="67" t="s">
        <v>9956</v>
      </c>
      <c r="B6" s="16" t="s">
        <v>235</v>
      </c>
      <c r="C6" s="16" t="s">
        <v>163</v>
      </c>
      <c r="D6" s="16"/>
      <c r="E6" s="16"/>
      <c r="F6" s="44"/>
      <c r="G6" s="44"/>
      <c r="H6" s="54">
        <v>27</v>
      </c>
      <c r="I6" s="44"/>
      <c r="J6" s="107" t="s">
        <v>9882</v>
      </c>
    </row>
    <row r="7" spans="1:10" ht="21.75" customHeight="1">
      <c r="A7" s="67" t="s">
        <v>9741</v>
      </c>
      <c r="B7" s="16" t="s">
        <v>235</v>
      </c>
      <c r="C7" s="16" t="s">
        <v>163</v>
      </c>
      <c r="D7" s="16"/>
      <c r="E7" s="16"/>
      <c r="F7" s="44"/>
      <c r="G7" s="44"/>
      <c r="H7" s="160">
        <v>82</v>
      </c>
      <c r="I7" s="44"/>
      <c r="J7" s="107" t="s">
        <v>9883</v>
      </c>
    </row>
    <row r="8" spans="1:10" ht="21.75" customHeight="1">
      <c r="A8" s="67" t="s">
        <v>9993</v>
      </c>
      <c r="B8" s="16" t="s">
        <v>235</v>
      </c>
      <c r="C8" s="16" t="s">
        <v>163</v>
      </c>
      <c r="D8" s="16"/>
      <c r="E8" s="16"/>
      <c r="F8" s="44"/>
      <c r="G8" s="44"/>
      <c r="H8" s="23">
        <v>40</v>
      </c>
      <c r="I8" s="44"/>
      <c r="J8" s="23" t="s">
        <v>9538</v>
      </c>
    </row>
    <row r="9" spans="1:10" ht="21.75" customHeight="1">
      <c r="A9" s="67" t="s">
        <v>9993</v>
      </c>
      <c r="B9" s="16" t="s">
        <v>235</v>
      </c>
      <c r="C9" s="16" t="s">
        <v>163</v>
      </c>
      <c r="D9" s="16"/>
      <c r="E9" s="16"/>
      <c r="F9" s="44"/>
      <c r="G9" s="44"/>
      <c r="H9" s="23">
        <v>110</v>
      </c>
      <c r="I9" s="44"/>
      <c r="J9" s="50" t="s">
        <v>9884</v>
      </c>
    </row>
    <row r="10" spans="1:10" ht="21.75" customHeight="1">
      <c r="A10" s="67" t="s">
        <v>10198</v>
      </c>
      <c r="B10" s="16" t="s">
        <v>235</v>
      </c>
      <c r="C10" s="16" t="s">
        <v>163</v>
      </c>
      <c r="D10" s="16"/>
      <c r="E10" s="16"/>
      <c r="F10" s="44"/>
      <c r="G10" s="44"/>
      <c r="H10" s="23">
        <v>10</v>
      </c>
      <c r="I10" s="16"/>
      <c r="J10" s="23" t="s">
        <v>9323</v>
      </c>
    </row>
    <row r="11" spans="1:10" ht="21.75" customHeight="1">
      <c r="A11" s="67" t="s">
        <v>9671</v>
      </c>
      <c r="B11" s="16" t="s">
        <v>235</v>
      </c>
      <c r="C11" s="16" t="s">
        <v>163</v>
      </c>
      <c r="D11" s="16"/>
      <c r="E11" s="16"/>
      <c r="F11" s="44"/>
      <c r="G11" s="44"/>
      <c r="H11" s="23">
        <v>250</v>
      </c>
      <c r="I11" s="16"/>
      <c r="J11" s="23" t="s">
        <v>9860</v>
      </c>
    </row>
    <row r="12" spans="1:10" ht="21.75" customHeight="1">
      <c r="A12" s="67" t="s">
        <v>9671</v>
      </c>
      <c r="B12" s="16" t="s">
        <v>235</v>
      </c>
      <c r="C12" s="16" t="s">
        <v>163</v>
      </c>
      <c r="D12" s="16"/>
      <c r="E12" s="16"/>
      <c r="F12" s="44"/>
      <c r="G12" s="44"/>
      <c r="H12" s="23">
        <v>80</v>
      </c>
      <c r="I12" s="16"/>
      <c r="J12" s="23" t="s">
        <v>9540</v>
      </c>
    </row>
    <row r="13" spans="1:10" ht="21.75" customHeight="1">
      <c r="A13" s="67" t="s">
        <v>10199</v>
      </c>
      <c r="B13" s="16" t="s">
        <v>235</v>
      </c>
      <c r="C13" s="16" t="s">
        <v>163</v>
      </c>
      <c r="D13" s="16"/>
      <c r="E13" s="16"/>
      <c r="F13" s="44"/>
      <c r="G13" s="44"/>
      <c r="H13" s="23">
        <v>95</v>
      </c>
      <c r="I13" s="16"/>
      <c r="J13" s="23" t="s">
        <v>9861</v>
      </c>
    </row>
    <row r="14" spans="1:10" ht="21.75" customHeight="1">
      <c r="A14" s="67" t="s">
        <v>10200</v>
      </c>
      <c r="B14" s="16" t="s">
        <v>235</v>
      </c>
      <c r="C14" s="16" t="s">
        <v>163</v>
      </c>
      <c r="D14" s="16"/>
      <c r="E14" s="16"/>
      <c r="F14" s="44"/>
      <c r="G14" s="44"/>
      <c r="H14" s="75">
        <v>30</v>
      </c>
      <c r="I14" s="16"/>
      <c r="J14" s="86" t="s">
        <v>9649</v>
      </c>
    </row>
    <row r="15" spans="1:10" ht="21.75" customHeight="1">
      <c r="A15" s="67" t="s">
        <v>10217</v>
      </c>
      <c r="B15" s="16" t="s">
        <v>235</v>
      </c>
      <c r="C15" s="16" t="s">
        <v>163</v>
      </c>
      <c r="D15" s="16"/>
      <c r="E15" s="16"/>
      <c r="F15" s="44"/>
      <c r="G15" s="44"/>
      <c r="H15" s="160">
        <v>53</v>
      </c>
      <c r="I15" s="16"/>
      <c r="J15" s="86" t="s">
        <v>9130</v>
      </c>
    </row>
    <row r="16" spans="1:10" ht="21.75" customHeight="1">
      <c r="A16" s="67" t="s">
        <v>10201</v>
      </c>
      <c r="B16" s="16" t="s">
        <v>235</v>
      </c>
      <c r="C16" s="16" t="s">
        <v>163</v>
      </c>
      <c r="D16" s="16"/>
      <c r="E16" s="16"/>
      <c r="F16" s="44"/>
      <c r="G16" s="44"/>
      <c r="H16" s="160">
        <v>35</v>
      </c>
      <c r="I16" s="16"/>
      <c r="J16" s="86" t="s">
        <v>9395</v>
      </c>
    </row>
    <row r="17" spans="1:10" ht="21.75" customHeight="1">
      <c r="A17" s="67" t="s">
        <v>10202</v>
      </c>
      <c r="B17" s="16" t="s">
        <v>235</v>
      </c>
      <c r="C17" s="16" t="s">
        <v>163</v>
      </c>
      <c r="D17" s="16"/>
      <c r="E17" s="16"/>
      <c r="F17" s="44"/>
      <c r="G17" s="44"/>
      <c r="H17" s="189">
        <v>70</v>
      </c>
      <c r="I17" s="16"/>
      <c r="J17" s="86" t="s">
        <v>9328</v>
      </c>
    </row>
    <row r="18" spans="1:10" ht="21.75" customHeight="1">
      <c r="A18" s="67" t="s">
        <v>10203</v>
      </c>
      <c r="B18" s="16" t="s">
        <v>235</v>
      </c>
      <c r="C18" s="16" t="s">
        <v>163</v>
      </c>
      <c r="D18" s="16"/>
      <c r="E18" s="16"/>
      <c r="F18" s="44"/>
      <c r="G18" s="44"/>
      <c r="H18" s="22">
        <v>50</v>
      </c>
      <c r="I18" s="16"/>
      <c r="J18" s="86" t="s">
        <v>9329</v>
      </c>
    </row>
    <row r="19" spans="1:10" ht="21.75" customHeight="1">
      <c r="A19" s="67" t="s">
        <v>10204</v>
      </c>
      <c r="B19" s="16" t="s">
        <v>235</v>
      </c>
      <c r="C19" s="16" t="s">
        <v>163</v>
      </c>
      <c r="D19" s="16"/>
      <c r="E19" s="16"/>
      <c r="F19" s="44"/>
      <c r="G19" s="44"/>
      <c r="H19" s="22">
        <v>50</v>
      </c>
      <c r="I19" s="16"/>
      <c r="J19" s="86" t="s">
        <v>9330</v>
      </c>
    </row>
    <row r="20" spans="1:10" ht="21.75" customHeight="1">
      <c r="A20" s="67" t="s">
        <v>10205</v>
      </c>
      <c r="B20" s="16" t="s">
        <v>235</v>
      </c>
      <c r="C20" s="16" t="s">
        <v>163</v>
      </c>
      <c r="D20" s="16"/>
      <c r="E20" s="16"/>
      <c r="F20" s="44"/>
      <c r="G20" s="44"/>
      <c r="H20" s="22">
        <v>150</v>
      </c>
      <c r="I20" s="16"/>
      <c r="J20" s="86" t="s">
        <v>9885</v>
      </c>
    </row>
    <row r="21" spans="1:10" ht="21.75" customHeight="1">
      <c r="A21" s="67" t="s">
        <v>9992</v>
      </c>
      <c r="B21" s="16" t="s">
        <v>235</v>
      </c>
      <c r="C21" s="16" t="s">
        <v>163</v>
      </c>
      <c r="D21" s="16"/>
      <c r="E21" s="16"/>
      <c r="F21" s="44"/>
      <c r="G21" s="44"/>
      <c r="H21" s="22">
        <v>80</v>
      </c>
      <c r="I21" s="16"/>
      <c r="J21" s="86" t="s">
        <v>9764</v>
      </c>
    </row>
    <row r="22" spans="1:10" ht="21.75" customHeight="1">
      <c r="A22" s="67" t="s">
        <v>10206</v>
      </c>
      <c r="B22" s="16" t="s">
        <v>235</v>
      </c>
      <c r="C22" s="16" t="s">
        <v>163</v>
      </c>
      <c r="D22" s="16"/>
      <c r="E22" s="16"/>
      <c r="F22" s="44"/>
      <c r="G22" s="44"/>
      <c r="H22" s="160">
        <v>70</v>
      </c>
      <c r="I22" s="16"/>
      <c r="J22" s="86" t="s">
        <v>9765</v>
      </c>
    </row>
    <row r="23" spans="1:10" ht="21.75" customHeight="1">
      <c r="A23" s="67" t="s">
        <v>10207</v>
      </c>
      <c r="B23" s="16" t="s">
        <v>235</v>
      </c>
      <c r="C23" s="16" t="s">
        <v>163</v>
      </c>
      <c r="D23" s="16"/>
      <c r="E23" s="16"/>
      <c r="F23" s="44"/>
      <c r="G23" s="44"/>
      <c r="H23" s="160">
        <v>180</v>
      </c>
      <c r="I23" s="16"/>
      <c r="J23" s="86" t="s">
        <v>9886</v>
      </c>
    </row>
    <row r="24" spans="1:10" ht="21.75" customHeight="1">
      <c r="A24" s="226" t="s">
        <v>10034</v>
      </c>
      <c r="B24" s="16" t="s">
        <v>235</v>
      </c>
      <c r="C24" s="16" t="s">
        <v>163</v>
      </c>
      <c r="D24" s="16"/>
      <c r="E24" s="16"/>
      <c r="F24" s="44"/>
      <c r="G24" s="44"/>
      <c r="H24" s="140">
        <v>150</v>
      </c>
      <c r="I24" s="16"/>
      <c r="J24" s="140" t="s">
        <v>9887</v>
      </c>
    </row>
    <row r="25" spans="1:10" ht="21.75" customHeight="1">
      <c r="A25" s="226" t="s">
        <v>10036</v>
      </c>
      <c r="B25" s="16" t="s">
        <v>235</v>
      </c>
      <c r="C25" s="16" t="s">
        <v>163</v>
      </c>
      <c r="D25" s="16"/>
      <c r="E25" s="16"/>
      <c r="F25" s="44"/>
      <c r="G25" s="44"/>
      <c r="H25" s="140">
        <v>200</v>
      </c>
      <c r="I25" s="16"/>
      <c r="J25" s="140" t="s">
        <v>9888</v>
      </c>
    </row>
    <row r="26" spans="1:10" ht="21.75" customHeight="1">
      <c r="A26" s="67" t="s">
        <v>10218</v>
      </c>
      <c r="B26" s="16" t="s">
        <v>235</v>
      </c>
      <c r="C26" s="16" t="s">
        <v>163</v>
      </c>
      <c r="D26" s="16"/>
      <c r="E26" s="16"/>
      <c r="F26" s="44"/>
      <c r="G26" s="44"/>
      <c r="H26" s="140">
        <v>105</v>
      </c>
      <c r="I26" s="16"/>
      <c r="J26" s="140" t="s">
        <v>9889</v>
      </c>
    </row>
    <row r="27" spans="1:10" ht="21.75" customHeight="1">
      <c r="A27" s="226" t="s">
        <v>10034</v>
      </c>
      <c r="B27" s="16" t="s">
        <v>235</v>
      </c>
      <c r="C27" s="16" t="s">
        <v>163</v>
      </c>
      <c r="D27" s="16"/>
      <c r="E27" s="16"/>
      <c r="F27" s="44"/>
      <c r="G27" s="44"/>
      <c r="H27" s="50">
        <v>151</v>
      </c>
      <c r="I27" s="16"/>
      <c r="J27" s="50" t="s">
        <v>9890</v>
      </c>
    </row>
    <row r="28" spans="1:10" ht="21.75" customHeight="1">
      <c r="A28" s="226" t="s">
        <v>10036</v>
      </c>
      <c r="B28" s="16" t="s">
        <v>235</v>
      </c>
      <c r="C28" s="16" t="s">
        <v>163</v>
      </c>
      <c r="D28" s="16"/>
      <c r="E28" s="16"/>
      <c r="F28" s="44"/>
      <c r="G28" s="44"/>
      <c r="H28" s="50">
        <v>199</v>
      </c>
      <c r="I28" s="16"/>
      <c r="J28" s="50" t="s">
        <v>9891</v>
      </c>
    </row>
    <row r="29" spans="1:10" ht="21.75" customHeight="1">
      <c r="A29" s="67" t="s">
        <v>9556</v>
      </c>
      <c r="B29" s="16" t="s">
        <v>235</v>
      </c>
      <c r="C29" s="16" t="s">
        <v>163</v>
      </c>
      <c r="D29" s="16"/>
      <c r="E29" s="16"/>
      <c r="F29" s="44"/>
      <c r="G29" s="44"/>
      <c r="H29" s="50">
        <v>1000</v>
      </c>
      <c r="I29" s="16"/>
      <c r="J29" s="50" t="s">
        <v>9892</v>
      </c>
    </row>
    <row r="30" spans="1:10" ht="21.75" customHeight="1">
      <c r="A30" s="67" t="s">
        <v>10208</v>
      </c>
      <c r="B30" s="16" t="s">
        <v>235</v>
      </c>
      <c r="C30" s="16" t="s">
        <v>163</v>
      </c>
      <c r="D30" s="16"/>
      <c r="E30" s="16"/>
      <c r="F30" s="44"/>
      <c r="G30" s="44"/>
      <c r="H30" s="190">
        <v>30</v>
      </c>
      <c r="I30" s="16"/>
      <c r="J30" s="50" t="s">
        <v>9781</v>
      </c>
    </row>
    <row r="31" spans="1:10" ht="21.75" customHeight="1">
      <c r="A31" s="67" t="s">
        <v>10209</v>
      </c>
      <c r="B31" s="16" t="s">
        <v>235</v>
      </c>
      <c r="C31" s="16" t="s">
        <v>163</v>
      </c>
      <c r="D31" s="16"/>
      <c r="E31" s="16"/>
      <c r="F31" s="44"/>
      <c r="G31" s="44"/>
      <c r="H31" s="23">
        <v>100</v>
      </c>
      <c r="I31" s="16"/>
      <c r="J31" s="50" t="s">
        <v>9782</v>
      </c>
    </row>
    <row r="32" spans="1:10" ht="21.75" customHeight="1">
      <c r="A32" s="227" t="s">
        <v>10210</v>
      </c>
      <c r="B32" s="16" t="s">
        <v>235</v>
      </c>
      <c r="C32" s="16" t="s">
        <v>163</v>
      </c>
      <c r="D32" s="16"/>
      <c r="E32" s="16"/>
      <c r="F32" s="44"/>
      <c r="G32" s="44"/>
      <c r="H32" s="23">
        <v>35</v>
      </c>
      <c r="I32" s="16"/>
      <c r="J32" s="50" t="s">
        <v>9139</v>
      </c>
    </row>
    <row r="33" spans="1:10" ht="21.75" customHeight="1">
      <c r="A33" s="67" t="s">
        <v>9556</v>
      </c>
      <c r="B33" s="16" t="s">
        <v>235</v>
      </c>
      <c r="C33" s="16" t="s">
        <v>163</v>
      </c>
      <c r="D33" s="16"/>
      <c r="E33" s="16"/>
      <c r="F33" s="44"/>
      <c r="G33" s="44"/>
      <c r="H33" s="50">
        <v>250</v>
      </c>
      <c r="I33" s="16"/>
      <c r="J33" s="50" t="s">
        <v>9893</v>
      </c>
    </row>
    <row r="34" spans="1:10" ht="21.75" customHeight="1">
      <c r="A34" s="67" t="s">
        <v>9381</v>
      </c>
      <c r="B34" s="16" t="s">
        <v>235</v>
      </c>
      <c r="C34" s="16" t="s">
        <v>163</v>
      </c>
      <c r="D34" s="16"/>
      <c r="E34" s="16"/>
      <c r="F34" s="44"/>
      <c r="G34" s="44"/>
      <c r="H34" s="50">
        <v>150</v>
      </c>
      <c r="I34" s="16"/>
      <c r="J34" s="50" t="s">
        <v>9894</v>
      </c>
    </row>
    <row r="35" spans="1:10" ht="21.75" customHeight="1">
      <c r="A35" s="67" t="s">
        <v>10211</v>
      </c>
      <c r="B35" s="16" t="s">
        <v>235</v>
      </c>
      <c r="C35" s="16" t="s">
        <v>163</v>
      </c>
      <c r="D35" s="16"/>
      <c r="E35" s="16"/>
      <c r="F35" s="44"/>
      <c r="G35" s="44"/>
      <c r="H35" s="191">
        <v>530</v>
      </c>
      <c r="I35" s="16"/>
      <c r="J35" s="19" t="s">
        <v>9895</v>
      </c>
    </row>
    <row r="36" spans="1:10" ht="21.75" customHeight="1">
      <c r="A36" s="40" t="s">
        <v>10219</v>
      </c>
      <c r="B36" s="16" t="s">
        <v>1552</v>
      </c>
      <c r="C36" s="16" t="s">
        <v>58</v>
      </c>
      <c r="D36" s="16"/>
      <c r="E36" s="16"/>
      <c r="F36" s="44"/>
      <c r="G36" s="44"/>
      <c r="H36" s="161">
        <v>2200</v>
      </c>
      <c r="I36" s="16"/>
      <c r="J36" s="50" t="s">
        <v>9156</v>
      </c>
    </row>
    <row r="37" spans="1:10" ht="21.75" customHeight="1">
      <c r="A37" s="67" t="s">
        <v>10190</v>
      </c>
      <c r="B37" s="16" t="s">
        <v>204</v>
      </c>
      <c r="C37" s="16" t="s">
        <v>58</v>
      </c>
      <c r="D37" s="16"/>
      <c r="E37" s="16"/>
      <c r="F37" s="44"/>
      <c r="G37" s="44"/>
      <c r="H37" s="18">
        <v>1515</v>
      </c>
      <c r="I37" s="16"/>
      <c r="J37" s="610" t="s">
        <v>9157</v>
      </c>
    </row>
    <row r="38" spans="1:10" ht="21.75" customHeight="1">
      <c r="A38" s="226" t="s">
        <v>9858</v>
      </c>
      <c r="B38" s="16" t="s">
        <v>204</v>
      </c>
      <c r="C38" s="16" t="s">
        <v>58</v>
      </c>
      <c r="D38" s="16"/>
      <c r="E38" s="16"/>
      <c r="F38" s="44"/>
      <c r="G38" s="44"/>
      <c r="H38" s="18">
        <v>2586</v>
      </c>
      <c r="I38" s="16"/>
      <c r="J38" s="611"/>
    </row>
    <row r="39" spans="1:10" ht="21.75" customHeight="1">
      <c r="A39" s="67" t="s">
        <v>10191</v>
      </c>
      <c r="B39" s="16" t="s">
        <v>209</v>
      </c>
      <c r="C39" s="16" t="s">
        <v>163</v>
      </c>
      <c r="D39" s="16"/>
      <c r="E39" s="16"/>
      <c r="F39" s="44"/>
      <c r="G39" s="44"/>
      <c r="H39" s="142">
        <v>74</v>
      </c>
      <c r="I39" s="16"/>
      <c r="J39" s="197" t="s">
        <v>9158</v>
      </c>
    </row>
    <row r="40" spans="1:10" ht="21.75" customHeight="1">
      <c r="A40" s="226" t="s">
        <v>10221</v>
      </c>
      <c r="B40" s="16" t="s">
        <v>265</v>
      </c>
      <c r="C40" s="16" t="s">
        <v>58</v>
      </c>
      <c r="D40" s="16"/>
      <c r="E40" s="16"/>
      <c r="F40" s="44"/>
      <c r="G40" s="44"/>
      <c r="H40" s="192">
        <v>2724</v>
      </c>
      <c r="I40" s="16"/>
      <c r="J40" s="612" t="s">
        <v>9543</v>
      </c>
    </row>
    <row r="41" spans="1:10" ht="21.75" customHeight="1">
      <c r="A41" s="226" t="s">
        <v>10220</v>
      </c>
      <c r="B41" s="16" t="s">
        <v>265</v>
      </c>
      <c r="C41" s="16" t="s">
        <v>58</v>
      </c>
      <c r="D41" s="16"/>
      <c r="E41" s="16"/>
      <c r="F41" s="44"/>
      <c r="G41" s="44"/>
      <c r="H41" s="75">
        <v>5542</v>
      </c>
      <c r="I41" s="16"/>
      <c r="J41" s="613"/>
    </row>
    <row r="42" spans="1:10" ht="21.75" customHeight="1">
      <c r="A42" s="67" t="s">
        <v>10192</v>
      </c>
      <c r="B42" s="16" t="s">
        <v>209</v>
      </c>
      <c r="C42" s="16" t="s">
        <v>163</v>
      </c>
      <c r="D42" s="16"/>
      <c r="E42" s="16"/>
      <c r="F42" s="44"/>
      <c r="G42" s="44"/>
      <c r="H42" s="75">
        <v>51</v>
      </c>
      <c r="I42" s="16"/>
      <c r="J42" s="612" t="s">
        <v>9335</v>
      </c>
    </row>
    <row r="43" spans="1:10" ht="21.75" customHeight="1">
      <c r="A43" s="67" t="s">
        <v>9877</v>
      </c>
      <c r="B43" s="16" t="s">
        <v>209</v>
      </c>
      <c r="C43" s="16" t="s">
        <v>163</v>
      </c>
      <c r="D43" s="16"/>
      <c r="E43" s="16"/>
      <c r="F43" s="44"/>
      <c r="G43" s="44"/>
      <c r="H43" s="75">
        <v>874</v>
      </c>
      <c r="I43" s="16"/>
      <c r="J43" s="614"/>
    </row>
    <row r="44" spans="1:10" ht="21.75" customHeight="1">
      <c r="A44" s="67" t="s">
        <v>10193</v>
      </c>
      <c r="B44" s="16" t="s">
        <v>209</v>
      </c>
      <c r="C44" s="16" t="s">
        <v>163</v>
      </c>
      <c r="D44" s="16"/>
      <c r="E44" s="16"/>
      <c r="F44" s="44"/>
      <c r="G44" s="44"/>
      <c r="H44" s="75">
        <v>66</v>
      </c>
      <c r="I44" s="16"/>
      <c r="J44" s="614"/>
    </row>
    <row r="45" spans="1:10" ht="21.75" customHeight="1">
      <c r="A45" s="67" t="s">
        <v>10194</v>
      </c>
      <c r="B45" s="16" t="s">
        <v>209</v>
      </c>
      <c r="C45" s="16" t="s">
        <v>163</v>
      </c>
      <c r="D45" s="16"/>
      <c r="E45" s="16"/>
      <c r="F45" s="44"/>
      <c r="G45" s="44"/>
      <c r="H45" s="75">
        <v>40</v>
      </c>
      <c r="I45" s="16"/>
      <c r="J45" s="613"/>
    </row>
    <row r="46" spans="1:10" ht="21.75" customHeight="1">
      <c r="A46" s="67" t="s">
        <v>10195</v>
      </c>
      <c r="B46" s="16" t="s">
        <v>209</v>
      </c>
      <c r="C46" s="16" t="s">
        <v>163</v>
      </c>
      <c r="D46" s="16"/>
      <c r="E46" s="16"/>
      <c r="F46" s="44"/>
      <c r="G46" s="44"/>
      <c r="H46" s="75">
        <v>712</v>
      </c>
      <c r="I46" s="16"/>
      <c r="J46" s="75" t="s">
        <v>9336</v>
      </c>
    </row>
    <row r="47" spans="1:10" ht="21.75" customHeight="1">
      <c r="A47" s="67" t="s">
        <v>10222</v>
      </c>
      <c r="B47" s="16" t="s">
        <v>265</v>
      </c>
      <c r="C47" s="16" t="s">
        <v>58</v>
      </c>
      <c r="D47" s="16"/>
      <c r="E47" s="16"/>
      <c r="F47" s="44"/>
      <c r="G47" s="44"/>
      <c r="H47" s="193">
        <v>2926</v>
      </c>
      <c r="I47" s="16"/>
      <c r="J47" s="193" t="s">
        <v>9160</v>
      </c>
    </row>
    <row r="48" spans="1:10" ht="21.75" customHeight="1">
      <c r="A48" s="67" t="s">
        <v>10223</v>
      </c>
      <c r="B48" s="16" t="s">
        <v>265</v>
      </c>
      <c r="C48" s="16" t="s">
        <v>58</v>
      </c>
      <c r="D48" s="16"/>
      <c r="E48" s="16"/>
      <c r="F48" s="44"/>
      <c r="G48" s="44"/>
      <c r="H48" s="193">
        <v>1268</v>
      </c>
      <c r="I48" s="16"/>
      <c r="J48" s="193" t="s">
        <v>9161</v>
      </c>
    </row>
    <row r="49" spans="1:10" ht="21.75" customHeight="1">
      <c r="A49" s="67" t="s">
        <v>10186</v>
      </c>
      <c r="B49" s="16" t="s">
        <v>265</v>
      </c>
      <c r="C49" s="16" t="s">
        <v>58</v>
      </c>
      <c r="D49" s="16"/>
      <c r="E49" s="16"/>
      <c r="F49" s="44"/>
      <c r="G49" s="44"/>
      <c r="H49" s="193">
        <v>2426</v>
      </c>
      <c r="I49" s="16"/>
      <c r="J49" s="615" t="s">
        <v>9162</v>
      </c>
    </row>
    <row r="50" spans="1:10" ht="21.75" customHeight="1">
      <c r="A50" s="67" t="s">
        <v>10187</v>
      </c>
      <c r="B50" s="16" t="s">
        <v>265</v>
      </c>
      <c r="C50" s="16" t="s">
        <v>58</v>
      </c>
      <c r="D50" s="16"/>
      <c r="E50" s="16"/>
      <c r="F50" s="44"/>
      <c r="G50" s="44"/>
      <c r="H50" s="193">
        <v>1054</v>
      </c>
      <c r="I50" s="16"/>
      <c r="J50" s="616"/>
    </row>
    <row r="51" spans="1:10" ht="21.75" customHeight="1">
      <c r="A51" s="67" t="s">
        <v>10188</v>
      </c>
      <c r="B51" s="16" t="s">
        <v>265</v>
      </c>
      <c r="C51" s="16" t="s">
        <v>58</v>
      </c>
      <c r="D51" s="16"/>
      <c r="E51" s="16"/>
      <c r="F51" s="44"/>
      <c r="G51" s="44"/>
      <c r="H51" s="193">
        <v>1390</v>
      </c>
      <c r="I51" s="16"/>
      <c r="J51" s="615" t="s">
        <v>9163</v>
      </c>
    </row>
    <row r="52" spans="1:10" ht="21.75" customHeight="1">
      <c r="A52" s="67" t="s">
        <v>10189</v>
      </c>
      <c r="B52" s="16" t="s">
        <v>265</v>
      </c>
      <c r="C52" s="16" t="s">
        <v>58</v>
      </c>
      <c r="D52" s="16"/>
      <c r="E52" s="16"/>
      <c r="F52" s="44"/>
      <c r="G52" s="44"/>
      <c r="H52" s="193">
        <v>948</v>
      </c>
      <c r="I52" s="16"/>
      <c r="J52" s="616"/>
    </row>
    <row r="53" spans="1:10" ht="21.75" customHeight="1">
      <c r="A53" s="67" t="s">
        <v>9878</v>
      </c>
      <c r="B53" s="16" t="s">
        <v>265</v>
      </c>
      <c r="C53" s="16" t="s">
        <v>163</v>
      </c>
      <c r="D53" s="16"/>
      <c r="E53" s="16"/>
      <c r="F53" s="44"/>
      <c r="G53" s="44"/>
      <c r="H53" s="193">
        <v>1839</v>
      </c>
      <c r="I53" s="16"/>
      <c r="J53" s="193" t="s">
        <v>9164</v>
      </c>
    </row>
    <row r="54" spans="1:10" ht="21.75" customHeight="1">
      <c r="A54" s="67" t="s">
        <v>9879</v>
      </c>
      <c r="B54" s="16" t="s">
        <v>265</v>
      </c>
      <c r="C54" s="16" t="s">
        <v>163</v>
      </c>
      <c r="D54" s="16"/>
      <c r="E54" s="16"/>
      <c r="F54" s="44"/>
      <c r="G54" s="44"/>
      <c r="H54" s="193">
        <v>1536</v>
      </c>
      <c r="I54" s="16"/>
      <c r="J54" s="193" t="s">
        <v>9165</v>
      </c>
    </row>
    <row r="55" spans="1:10" ht="21.75" customHeight="1">
      <c r="A55" s="67" t="s">
        <v>9506</v>
      </c>
      <c r="B55" s="16" t="s">
        <v>283</v>
      </c>
      <c r="C55" s="16" t="s">
        <v>58</v>
      </c>
      <c r="D55" s="16"/>
      <c r="E55" s="16" t="s">
        <v>7746</v>
      </c>
      <c r="F55" s="44"/>
      <c r="G55" s="44"/>
      <c r="H55" s="161">
        <v>3373</v>
      </c>
      <c r="I55" s="16"/>
      <c r="J55" s="600" t="s">
        <v>9166</v>
      </c>
    </row>
    <row r="56" spans="1:10" ht="21.75" customHeight="1">
      <c r="A56" s="67" t="s">
        <v>9506</v>
      </c>
      <c r="B56" s="16" t="s">
        <v>283</v>
      </c>
      <c r="C56" s="16" t="s">
        <v>58</v>
      </c>
      <c r="D56" s="16"/>
      <c r="E56" s="16" t="s">
        <v>55</v>
      </c>
      <c r="F56" s="44"/>
      <c r="G56" s="44"/>
      <c r="H56" s="161">
        <v>1151</v>
      </c>
      <c r="I56" s="16"/>
      <c r="J56" s="600"/>
    </row>
    <row r="57" spans="1:10" ht="21.75" customHeight="1">
      <c r="A57" s="67" t="s">
        <v>9364</v>
      </c>
      <c r="B57" s="16" t="s">
        <v>283</v>
      </c>
      <c r="C57" s="16" t="s">
        <v>58</v>
      </c>
      <c r="D57" s="16"/>
      <c r="E57" s="16">
        <v>346</v>
      </c>
      <c r="F57" s="44"/>
      <c r="G57" s="44"/>
      <c r="H57" s="161">
        <v>4716</v>
      </c>
      <c r="I57" s="16"/>
      <c r="J57" s="600"/>
    </row>
    <row r="58" spans="1:10" ht="21.75" customHeight="1">
      <c r="A58" s="67" t="s">
        <v>10176</v>
      </c>
      <c r="B58" s="16" t="s">
        <v>283</v>
      </c>
      <c r="C58" s="16" t="s">
        <v>58</v>
      </c>
      <c r="D58" s="16"/>
      <c r="E58" s="16" t="s">
        <v>8223</v>
      </c>
      <c r="F58" s="44"/>
      <c r="G58" s="44"/>
      <c r="H58" s="161">
        <v>2575</v>
      </c>
      <c r="I58" s="16"/>
      <c r="J58" s="564" t="s">
        <v>9340</v>
      </c>
    </row>
    <row r="59" spans="1:10" ht="21.75" customHeight="1">
      <c r="A59" s="67" t="s">
        <v>9365</v>
      </c>
      <c r="B59" s="16" t="s">
        <v>283</v>
      </c>
      <c r="C59" s="16" t="s">
        <v>58</v>
      </c>
      <c r="D59" s="16"/>
      <c r="E59" s="16" t="s">
        <v>7557</v>
      </c>
      <c r="F59" s="44"/>
      <c r="G59" s="44"/>
      <c r="H59" s="161">
        <v>2363</v>
      </c>
      <c r="I59" s="16"/>
      <c r="J59" s="566"/>
    </row>
    <row r="60" spans="1:10" ht="21.75" customHeight="1">
      <c r="A60" s="67" t="s">
        <v>9506</v>
      </c>
      <c r="B60" s="16" t="s">
        <v>283</v>
      </c>
      <c r="C60" s="16" t="s">
        <v>58</v>
      </c>
      <c r="D60" s="16"/>
      <c r="E60" s="16" t="s">
        <v>7557</v>
      </c>
      <c r="F60" s="44"/>
      <c r="G60" s="44"/>
      <c r="H60" s="161">
        <v>2565</v>
      </c>
      <c r="I60" s="16"/>
      <c r="J60" s="566"/>
    </row>
    <row r="61" spans="1:10" ht="21.75" customHeight="1">
      <c r="A61" s="67" t="s">
        <v>9364</v>
      </c>
      <c r="B61" s="16" t="s">
        <v>283</v>
      </c>
      <c r="C61" s="16" t="s">
        <v>58</v>
      </c>
      <c r="D61" s="16"/>
      <c r="E61" s="16" t="s">
        <v>8223</v>
      </c>
      <c r="F61" s="44"/>
      <c r="G61" s="44"/>
      <c r="H61" s="161">
        <v>3423</v>
      </c>
      <c r="I61" s="16"/>
      <c r="J61" s="565"/>
    </row>
    <row r="62" spans="1:10" ht="21.75" customHeight="1">
      <c r="A62" s="67" t="s">
        <v>9364</v>
      </c>
      <c r="B62" s="16" t="s">
        <v>283</v>
      </c>
      <c r="C62" s="16" t="s">
        <v>58</v>
      </c>
      <c r="D62" s="16"/>
      <c r="E62" s="16" t="s">
        <v>7810</v>
      </c>
      <c r="F62" s="44"/>
      <c r="G62" s="44"/>
      <c r="H62" s="161">
        <v>8000</v>
      </c>
      <c r="I62" s="16"/>
      <c r="J62" s="50" t="s">
        <v>9548</v>
      </c>
    </row>
    <row r="63" spans="1:10" ht="21.75" customHeight="1">
      <c r="A63" s="67" t="s">
        <v>9364</v>
      </c>
      <c r="B63" s="16" t="s">
        <v>283</v>
      </c>
      <c r="C63" s="16" t="s">
        <v>58</v>
      </c>
      <c r="D63" s="16"/>
      <c r="E63" s="16" t="s">
        <v>7810</v>
      </c>
      <c r="F63" s="44"/>
      <c r="G63" s="44"/>
      <c r="H63" s="161">
        <v>5161</v>
      </c>
      <c r="I63" s="16"/>
      <c r="J63" s="564" t="s">
        <v>9169</v>
      </c>
    </row>
    <row r="64" spans="1:10" ht="21.75" customHeight="1">
      <c r="A64" s="67" t="s">
        <v>9365</v>
      </c>
      <c r="B64" s="16" t="s">
        <v>283</v>
      </c>
      <c r="C64" s="16" t="s">
        <v>58</v>
      </c>
      <c r="D64" s="16"/>
      <c r="E64" s="16" t="s">
        <v>7746</v>
      </c>
      <c r="F64" s="44"/>
      <c r="G64" s="44"/>
      <c r="H64" s="50">
        <v>2565</v>
      </c>
      <c r="I64" s="16"/>
      <c r="J64" s="566"/>
    </row>
    <row r="65" spans="1:10" ht="21.75" customHeight="1">
      <c r="A65" s="67" t="s">
        <v>9364</v>
      </c>
      <c r="B65" s="16" t="s">
        <v>283</v>
      </c>
      <c r="C65" s="16" t="s">
        <v>58</v>
      </c>
      <c r="D65" s="16"/>
      <c r="E65" s="16">
        <v>1012</v>
      </c>
      <c r="F65" s="44"/>
      <c r="G65" s="44"/>
      <c r="H65" s="50">
        <v>700</v>
      </c>
      <c r="I65" s="16"/>
      <c r="J65" s="565"/>
    </row>
    <row r="66" spans="1:10" ht="21.75" customHeight="1">
      <c r="A66" s="67" t="s">
        <v>9506</v>
      </c>
      <c r="B66" s="16" t="s">
        <v>283</v>
      </c>
      <c r="C66" s="16" t="s">
        <v>58</v>
      </c>
      <c r="D66" s="16"/>
      <c r="E66" s="16" t="s">
        <v>9663</v>
      </c>
      <c r="F66" s="44"/>
      <c r="G66" s="44"/>
      <c r="H66" s="50">
        <v>1161</v>
      </c>
      <c r="I66" s="16"/>
      <c r="J66" s="50" t="s">
        <v>9170</v>
      </c>
    </row>
    <row r="67" spans="1:10" ht="21.75" customHeight="1">
      <c r="A67" s="67" t="s">
        <v>9365</v>
      </c>
      <c r="B67" s="16" t="s">
        <v>283</v>
      </c>
      <c r="C67" s="16" t="s">
        <v>58</v>
      </c>
      <c r="D67" s="16"/>
      <c r="E67" s="16" t="s">
        <v>9018</v>
      </c>
      <c r="F67" s="44"/>
      <c r="G67" s="44"/>
      <c r="H67" s="50">
        <v>1777</v>
      </c>
      <c r="I67" s="16"/>
      <c r="J67" s="564" t="s">
        <v>9171</v>
      </c>
    </row>
    <row r="68" spans="1:10" ht="21.75" customHeight="1">
      <c r="A68" s="67" t="s">
        <v>10177</v>
      </c>
      <c r="B68" s="16" t="s">
        <v>283</v>
      </c>
      <c r="C68" s="16" t="s">
        <v>58</v>
      </c>
      <c r="D68" s="16"/>
      <c r="E68" s="16" t="s">
        <v>9019</v>
      </c>
      <c r="F68" s="44"/>
      <c r="G68" s="44"/>
      <c r="H68" s="50">
        <v>580</v>
      </c>
      <c r="I68" s="16"/>
      <c r="J68" s="565"/>
    </row>
    <row r="69" spans="1:10" ht="21.75" customHeight="1">
      <c r="A69" s="226" t="s">
        <v>10178</v>
      </c>
      <c r="B69" s="16" t="s">
        <v>204</v>
      </c>
      <c r="C69" s="16" t="s">
        <v>82</v>
      </c>
      <c r="D69" s="16"/>
      <c r="E69" s="16"/>
      <c r="F69" s="44"/>
      <c r="G69" s="44"/>
      <c r="H69" s="49">
        <v>1530</v>
      </c>
      <c r="I69" s="16"/>
      <c r="J69" s="49" t="s">
        <v>9172</v>
      </c>
    </row>
    <row r="70" spans="1:10" ht="21.75" customHeight="1">
      <c r="A70" s="67" t="s">
        <v>10179</v>
      </c>
      <c r="B70" s="16" t="s">
        <v>204</v>
      </c>
      <c r="C70" s="16" t="s">
        <v>82</v>
      </c>
      <c r="D70" s="16"/>
      <c r="E70" s="16"/>
      <c r="F70" s="44"/>
      <c r="G70" s="44"/>
      <c r="H70" s="49">
        <v>764</v>
      </c>
      <c r="I70" s="16"/>
      <c r="J70" s="608" t="s">
        <v>9173</v>
      </c>
    </row>
    <row r="71" spans="1:10" ht="21.75" customHeight="1">
      <c r="A71" s="67" t="s">
        <v>10180</v>
      </c>
      <c r="B71" s="16" t="s">
        <v>204</v>
      </c>
      <c r="C71" s="16" t="s">
        <v>82</v>
      </c>
      <c r="D71" s="16"/>
      <c r="E71" s="16"/>
      <c r="F71" s="44"/>
      <c r="G71" s="44"/>
      <c r="H71" s="49">
        <v>764</v>
      </c>
      <c r="I71" s="16"/>
      <c r="J71" s="609"/>
    </row>
    <row r="72" spans="1:10" ht="21.75" customHeight="1">
      <c r="A72" s="226" t="s">
        <v>10120</v>
      </c>
      <c r="B72" s="16" t="s">
        <v>204</v>
      </c>
      <c r="C72" s="16" t="s">
        <v>82</v>
      </c>
      <c r="D72" s="16"/>
      <c r="E72" s="16"/>
      <c r="F72" s="44"/>
      <c r="G72" s="44"/>
      <c r="H72" s="49">
        <v>7140</v>
      </c>
      <c r="I72" s="16"/>
      <c r="J72" s="49" t="s">
        <v>9174</v>
      </c>
    </row>
    <row r="73" spans="1:10" ht="21.75" customHeight="1">
      <c r="A73" s="226" t="s">
        <v>10013</v>
      </c>
      <c r="B73" s="16" t="s">
        <v>204</v>
      </c>
      <c r="C73" s="16" t="s">
        <v>82</v>
      </c>
      <c r="D73" s="16"/>
      <c r="E73" s="16"/>
      <c r="F73" s="44"/>
      <c r="G73" s="44"/>
      <c r="H73" s="49">
        <v>5100</v>
      </c>
      <c r="I73" s="16"/>
      <c r="J73" s="49" t="s">
        <v>9175</v>
      </c>
    </row>
    <row r="74" spans="1:10" ht="21.75" customHeight="1">
      <c r="A74" s="226" t="s">
        <v>10224</v>
      </c>
      <c r="B74" s="16" t="s">
        <v>265</v>
      </c>
      <c r="C74" s="16" t="s">
        <v>58</v>
      </c>
      <c r="D74" s="16"/>
      <c r="E74" s="16"/>
      <c r="F74" s="44"/>
      <c r="G74" s="44"/>
      <c r="H74" s="23">
        <v>480</v>
      </c>
      <c r="I74" s="16"/>
      <c r="J74" s="561" t="s">
        <v>9176</v>
      </c>
    </row>
    <row r="75" spans="1:10" ht="21.75" customHeight="1">
      <c r="A75" s="226" t="s">
        <v>10225</v>
      </c>
      <c r="B75" s="16" t="s">
        <v>265</v>
      </c>
      <c r="C75" s="16" t="s">
        <v>58</v>
      </c>
      <c r="D75" s="16"/>
      <c r="E75" s="16"/>
      <c r="F75" s="44"/>
      <c r="G75" s="44"/>
      <c r="H75" s="194">
        <v>1212</v>
      </c>
      <c r="I75" s="16"/>
      <c r="J75" s="617"/>
    </row>
    <row r="76" spans="1:10" ht="21.75" customHeight="1">
      <c r="A76" s="226" t="s">
        <v>10226</v>
      </c>
      <c r="B76" s="16" t="s">
        <v>265</v>
      </c>
      <c r="C76" s="16" t="s">
        <v>58</v>
      </c>
      <c r="D76" s="16"/>
      <c r="E76" s="16"/>
      <c r="F76" s="44"/>
      <c r="G76" s="44"/>
      <c r="H76" s="195">
        <v>634</v>
      </c>
      <c r="I76" s="16"/>
      <c r="J76" s="547" t="s">
        <v>9896</v>
      </c>
    </row>
    <row r="77" spans="1:10" ht="21.75" customHeight="1">
      <c r="A77" s="226" t="s">
        <v>10227</v>
      </c>
      <c r="B77" s="16" t="s">
        <v>265</v>
      </c>
      <c r="C77" s="16" t="s">
        <v>58</v>
      </c>
      <c r="D77" s="16"/>
      <c r="E77" s="16"/>
      <c r="F77" s="44"/>
      <c r="G77" s="44"/>
      <c r="H77" s="195">
        <v>166</v>
      </c>
      <c r="I77" s="16"/>
      <c r="J77" s="548"/>
    </row>
    <row r="78" spans="1:10" ht="21.75" customHeight="1">
      <c r="A78" s="226" t="s">
        <v>10228</v>
      </c>
      <c r="B78" s="16" t="s">
        <v>265</v>
      </c>
      <c r="C78" s="16" t="s">
        <v>58</v>
      </c>
      <c r="D78" s="16"/>
      <c r="E78" s="16"/>
      <c r="F78" s="44"/>
      <c r="G78" s="44"/>
      <c r="H78" s="195">
        <v>722</v>
      </c>
      <c r="I78" s="16"/>
      <c r="J78" s="548"/>
    </row>
    <row r="79" spans="1:10" ht="21.75" customHeight="1">
      <c r="A79" s="226" t="s">
        <v>10229</v>
      </c>
      <c r="B79" s="16" t="s">
        <v>265</v>
      </c>
      <c r="C79" s="16" t="s">
        <v>58</v>
      </c>
      <c r="D79" s="16"/>
      <c r="E79" s="16"/>
      <c r="F79" s="44"/>
      <c r="G79" s="44"/>
      <c r="H79" s="195">
        <v>178</v>
      </c>
      <c r="I79" s="16"/>
      <c r="J79" s="569"/>
    </row>
    <row r="80" spans="1:10" ht="21.75" customHeight="1">
      <c r="A80" s="226" t="s">
        <v>10230</v>
      </c>
      <c r="B80" s="16" t="s">
        <v>265</v>
      </c>
      <c r="C80" s="16" t="s">
        <v>58</v>
      </c>
      <c r="D80" s="16"/>
      <c r="E80" s="16"/>
      <c r="F80" s="44"/>
      <c r="G80" s="44"/>
      <c r="H80" s="195">
        <v>432</v>
      </c>
      <c r="I80" s="16"/>
      <c r="J80" s="547" t="s">
        <v>9178</v>
      </c>
    </row>
    <row r="81" spans="1:10" ht="21.75" customHeight="1">
      <c r="A81" s="226" t="s">
        <v>10231</v>
      </c>
      <c r="B81" s="16" t="s">
        <v>265</v>
      </c>
      <c r="C81" s="16" t="s">
        <v>58</v>
      </c>
      <c r="D81" s="16"/>
      <c r="E81" s="16"/>
      <c r="F81" s="44"/>
      <c r="G81" s="44"/>
      <c r="H81" s="195">
        <v>48</v>
      </c>
      <c r="I81" s="16"/>
      <c r="J81" s="569"/>
    </row>
    <row r="82" spans="1:10" ht="21.75" customHeight="1">
      <c r="A82" s="67" t="s">
        <v>9880</v>
      </c>
      <c r="B82" s="16" t="s">
        <v>209</v>
      </c>
      <c r="C82" s="16" t="s">
        <v>163</v>
      </c>
      <c r="D82" s="16"/>
      <c r="E82" s="16"/>
      <c r="F82" s="44"/>
      <c r="G82" s="44"/>
      <c r="H82" s="196">
        <v>68</v>
      </c>
      <c r="I82" s="16"/>
      <c r="J82" s="547" t="s">
        <v>9716</v>
      </c>
    </row>
    <row r="83" spans="1:10" ht="21.75" customHeight="1">
      <c r="A83" s="67" t="s">
        <v>10181</v>
      </c>
      <c r="B83" s="16" t="s">
        <v>209</v>
      </c>
      <c r="C83" s="16" t="s">
        <v>163</v>
      </c>
      <c r="D83" s="16"/>
      <c r="E83" s="16"/>
      <c r="F83" s="44"/>
      <c r="G83" s="44"/>
      <c r="H83" s="196">
        <v>68</v>
      </c>
      <c r="I83" s="16"/>
      <c r="J83" s="548"/>
    </row>
    <row r="84" spans="1:10" ht="21.75" customHeight="1">
      <c r="A84" s="67" t="s">
        <v>9881</v>
      </c>
      <c r="B84" s="16" t="s">
        <v>209</v>
      </c>
      <c r="C84" s="16" t="s">
        <v>163</v>
      </c>
      <c r="D84" s="16"/>
      <c r="E84" s="16"/>
      <c r="F84" s="44"/>
      <c r="G84" s="44"/>
      <c r="H84" s="196">
        <v>35</v>
      </c>
      <c r="I84" s="16"/>
      <c r="J84" s="569"/>
    </row>
    <row r="85" spans="1:10" ht="21.75" customHeight="1">
      <c r="A85" s="67" t="s">
        <v>10182</v>
      </c>
      <c r="B85" s="16" t="s">
        <v>292</v>
      </c>
      <c r="C85" s="16" t="s">
        <v>58</v>
      </c>
      <c r="D85" s="16"/>
      <c r="E85" s="16"/>
      <c r="F85" s="44"/>
      <c r="G85" s="44"/>
      <c r="H85" s="49">
        <v>364</v>
      </c>
      <c r="I85" s="16"/>
      <c r="J85" s="188" t="s">
        <v>9897</v>
      </c>
    </row>
    <row r="86" spans="1:10" ht="21.75" customHeight="1">
      <c r="A86" s="67" t="s">
        <v>10183</v>
      </c>
      <c r="B86" s="16" t="s">
        <v>292</v>
      </c>
      <c r="C86" s="16" t="s">
        <v>58</v>
      </c>
      <c r="D86" s="16"/>
      <c r="E86" s="16"/>
      <c r="F86" s="44"/>
      <c r="G86" s="44"/>
      <c r="H86" s="142">
        <v>859</v>
      </c>
      <c r="I86" s="16"/>
      <c r="J86" s="188" t="s">
        <v>9898</v>
      </c>
    </row>
    <row r="87" spans="1:10" ht="21.75" customHeight="1">
      <c r="A87" s="67" t="s">
        <v>10183</v>
      </c>
      <c r="B87" s="16" t="s">
        <v>292</v>
      </c>
      <c r="C87" s="16" t="s">
        <v>58</v>
      </c>
      <c r="D87" s="16"/>
      <c r="E87" s="16"/>
      <c r="F87" s="44"/>
      <c r="G87" s="44"/>
      <c r="H87" s="142">
        <v>990</v>
      </c>
      <c r="I87" s="16"/>
      <c r="J87" s="188" t="s">
        <v>9313</v>
      </c>
    </row>
    <row r="88" spans="1:10" ht="21.75" customHeight="1">
      <c r="A88" s="226" t="s">
        <v>9263</v>
      </c>
      <c r="B88" s="16" t="s">
        <v>204</v>
      </c>
      <c r="C88" s="16" t="s">
        <v>82</v>
      </c>
      <c r="D88" s="16"/>
      <c r="E88" s="16"/>
      <c r="F88" s="44"/>
      <c r="G88" s="44"/>
      <c r="H88" s="49">
        <v>4692</v>
      </c>
      <c r="I88" s="16"/>
      <c r="J88" s="188" t="s">
        <v>9899</v>
      </c>
    </row>
    <row r="89" spans="1:10" ht="21.75" customHeight="1">
      <c r="A89" s="67" t="s">
        <v>9666</v>
      </c>
      <c r="B89" s="16" t="s">
        <v>235</v>
      </c>
      <c r="C89" s="16" t="s">
        <v>163</v>
      </c>
      <c r="D89" s="16"/>
      <c r="E89" s="16"/>
      <c r="F89" s="44"/>
      <c r="G89" s="44"/>
      <c r="H89" s="49">
        <v>800</v>
      </c>
      <c r="I89" s="16"/>
      <c r="J89" s="60" t="s">
        <v>9900</v>
      </c>
    </row>
    <row r="90" spans="1:10" ht="21.75" customHeight="1">
      <c r="A90" s="67" t="s">
        <v>9728</v>
      </c>
      <c r="B90" s="16" t="s">
        <v>235</v>
      </c>
      <c r="C90" s="16" t="s">
        <v>163</v>
      </c>
      <c r="D90" s="16"/>
      <c r="E90" s="16"/>
      <c r="F90" s="44"/>
      <c r="G90" s="44"/>
      <c r="H90" s="49">
        <v>100</v>
      </c>
      <c r="I90" s="16"/>
      <c r="J90" s="60" t="s">
        <v>9901</v>
      </c>
    </row>
    <row r="91" spans="1:10" ht="21.75" customHeight="1">
      <c r="A91" s="67" t="s">
        <v>10184</v>
      </c>
      <c r="B91" s="16" t="s">
        <v>1645</v>
      </c>
      <c r="C91" s="16" t="s">
        <v>58</v>
      </c>
      <c r="D91" s="16"/>
      <c r="E91" s="16"/>
      <c r="F91" s="44"/>
      <c r="G91" s="44"/>
      <c r="H91" s="23">
        <v>11616</v>
      </c>
      <c r="I91" s="16"/>
      <c r="J91" s="25" t="s">
        <v>10185</v>
      </c>
    </row>
    <row r="92" spans="1:10" ht="21.75" customHeight="1">
      <c r="A92" s="67" t="s">
        <v>9243</v>
      </c>
      <c r="B92" s="16" t="s">
        <v>1645</v>
      </c>
      <c r="C92" s="16" t="s">
        <v>58</v>
      </c>
      <c r="D92" s="16"/>
      <c r="E92" s="16" t="s">
        <v>55</v>
      </c>
      <c r="F92" s="44"/>
      <c r="G92" s="44"/>
      <c r="H92" s="49">
        <v>10239</v>
      </c>
      <c r="I92" s="16"/>
      <c r="J92" s="186" t="s">
        <v>10175</v>
      </c>
    </row>
    <row r="93" spans="1:10" ht="21.75" customHeight="1">
      <c r="A93" s="67" t="s">
        <v>10196</v>
      </c>
      <c r="B93" s="16" t="s">
        <v>199</v>
      </c>
      <c r="C93" s="16" t="s">
        <v>82</v>
      </c>
      <c r="D93" s="16">
        <v>7</v>
      </c>
      <c r="E93" s="16"/>
      <c r="F93" s="44"/>
      <c r="G93" s="44"/>
      <c r="H93" s="23">
        <v>8</v>
      </c>
      <c r="I93" s="16"/>
      <c r="J93" s="224" t="s">
        <v>10215</v>
      </c>
    </row>
    <row r="94" spans="1:10" ht="21.75" customHeight="1">
      <c r="A94" s="67" t="s">
        <v>10196</v>
      </c>
      <c r="B94" s="16" t="s">
        <v>199</v>
      </c>
      <c r="C94" s="16" t="s">
        <v>82</v>
      </c>
      <c r="D94" s="16">
        <v>8</v>
      </c>
      <c r="E94" s="16"/>
      <c r="F94" s="44"/>
      <c r="G94" s="44"/>
      <c r="H94" s="23">
        <v>16</v>
      </c>
      <c r="I94" s="16"/>
      <c r="J94" s="225"/>
    </row>
    <row r="95" spans="1:10" ht="21.75" customHeight="1">
      <c r="A95" s="67" t="s">
        <v>10196</v>
      </c>
      <c r="B95" s="16" t="s">
        <v>199</v>
      </c>
      <c r="C95" s="16" t="s">
        <v>82</v>
      </c>
      <c r="D95" s="16">
        <v>9</v>
      </c>
      <c r="E95" s="16"/>
      <c r="F95" s="44"/>
      <c r="G95" s="44"/>
      <c r="H95" s="23">
        <v>25</v>
      </c>
      <c r="I95" s="16"/>
      <c r="J95" s="187"/>
    </row>
    <row r="96" spans="1:10" ht="21.75" customHeight="1">
      <c r="A96" s="67" t="s">
        <v>10196</v>
      </c>
      <c r="B96" s="16" t="s">
        <v>199</v>
      </c>
      <c r="C96" s="16" t="s">
        <v>82</v>
      </c>
      <c r="D96" s="16">
        <v>10</v>
      </c>
      <c r="E96" s="16"/>
      <c r="F96" s="44"/>
      <c r="G96" s="44"/>
      <c r="H96" s="23">
        <v>25</v>
      </c>
      <c r="I96" s="16"/>
      <c r="J96" s="224"/>
    </row>
    <row r="97" spans="1:10" ht="21.75" customHeight="1">
      <c r="A97" s="67" t="s">
        <v>10196</v>
      </c>
      <c r="B97" s="16" t="s">
        <v>199</v>
      </c>
      <c r="C97" s="16" t="s">
        <v>82</v>
      </c>
      <c r="D97" s="16">
        <v>11</v>
      </c>
      <c r="E97" s="16"/>
      <c r="F97" s="44"/>
      <c r="G97" s="44"/>
      <c r="H97" s="23">
        <v>16</v>
      </c>
      <c r="I97" s="16"/>
      <c r="J97" s="187"/>
    </row>
    <row r="98" spans="1:10" ht="21.75" customHeight="1">
      <c r="A98" s="67" t="s">
        <v>10196</v>
      </c>
      <c r="B98" s="16" t="s">
        <v>199</v>
      </c>
      <c r="C98" s="16" t="s">
        <v>82</v>
      </c>
      <c r="D98" s="16">
        <v>12</v>
      </c>
      <c r="E98" s="16"/>
      <c r="F98" s="44"/>
      <c r="G98" s="44"/>
      <c r="H98" s="23">
        <v>8</v>
      </c>
      <c r="I98" s="16"/>
      <c r="J98" s="186"/>
    </row>
    <row r="99" spans="1:10" ht="21.75" customHeight="1">
      <c r="A99" s="67" t="s">
        <v>10196</v>
      </c>
      <c r="B99" s="16" t="s">
        <v>199</v>
      </c>
      <c r="C99" s="16" t="s">
        <v>82</v>
      </c>
      <c r="D99" s="16">
        <v>13</v>
      </c>
      <c r="E99" s="16"/>
      <c r="F99" s="44"/>
      <c r="G99" s="44"/>
      <c r="H99" s="23">
        <v>2</v>
      </c>
      <c r="I99" s="16"/>
      <c r="J99" s="186"/>
    </row>
    <row r="100" spans="1:10" ht="21.75" customHeight="1">
      <c r="A100" s="47" t="s">
        <v>10197</v>
      </c>
      <c r="B100" s="16" t="s">
        <v>199</v>
      </c>
      <c r="C100" s="16" t="s">
        <v>82</v>
      </c>
      <c r="D100" s="16">
        <v>5</v>
      </c>
      <c r="E100" s="16"/>
      <c r="F100" s="44"/>
      <c r="G100" s="44"/>
      <c r="H100" s="19">
        <v>8</v>
      </c>
      <c r="I100" s="16"/>
      <c r="J100" s="70" t="s">
        <v>10216</v>
      </c>
    </row>
    <row r="101" spans="1:10" ht="21.75" customHeight="1">
      <c r="A101" s="47" t="s">
        <v>10197</v>
      </c>
      <c r="B101" s="16" t="s">
        <v>199</v>
      </c>
      <c r="C101" s="16" t="s">
        <v>82</v>
      </c>
      <c r="D101" s="16">
        <v>5.5</v>
      </c>
      <c r="E101" s="16"/>
      <c r="F101" s="44"/>
      <c r="G101" s="44"/>
      <c r="H101" s="19">
        <v>8</v>
      </c>
      <c r="I101" s="16"/>
      <c r="J101" s="70"/>
    </row>
    <row r="102" spans="1:10" ht="21.75" customHeight="1">
      <c r="A102" s="47" t="s">
        <v>10197</v>
      </c>
      <c r="B102" s="16" t="s">
        <v>199</v>
      </c>
      <c r="C102" s="16" t="s">
        <v>82</v>
      </c>
      <c r="D102" s="16">
        <v>6</v>
      </c>
      <c r="E102" s="16"/>
      <c r="F102" s="44"/>
      <c r="G102" s="44"/>
      <c r="H102" s="19">
        <v>18</v>
      </c>
      <c r="I102" s="16"/>
      <c r="J102" s="70"/>
    </row>
    <row r="103" spans="1:10" ht="21.75" customHeight="1">
      <c r="A103" s="47" t="s">
        <v>10197</v>
      </c>
      <c r="B103" s="16" t="s">
        <v>199</v>
      </c>
      <c r="C103" s="16" t="s">
        <v>82</v>
      </c>
      <c r="D103" s="16">
        <v>6.5</v>
      </c>
      <c r="E103" s="16"/>
      <c r="F103" s="44"/>
      <c r="G103" s="44"/>
      <c r="H103" s="19">
        <v>20</v>
      </c>
      <c r="I103" s="16"/>
      <c r="J103" s="17"/>
    </row>
    <row r="104" spans="1:10" ht="21.75" customHeight="1">
      <c r="A104" s="47" t="s">
        <v>10197</v>
      </c>
      <c r="B104" s="16" t="s">
        <v>199</v>
      </c>
      <c r="C104" s="16" t="s">
        <v>82</v>
      </c>
      <c r="D104" s="16">
        <v>7</v>
      </c>
      <c r="E104" s="16"/>
      <c r="F104" s="44"/>
      <c r="G104" s="44"/>
      <c r="H104" s="19">
        <v>32</v>
      </c>
      <c r="I104" s="16"/>
      <c r="J104" s="17"/>
    </row>
    <row r="105" spans="1:10" ht="21.75" customHeight="1">
      <c r="A105" s="47" t="s">
        <v>10197</v>
      </c>
      <c r="B105" s="16" t="s">
        <v>199</v>
      </c>
      <c r="C105" s="16" t="s">
        <v>82</v>
      </c>
      <c r="D105" s="16">
        <v>7.5</v>
      </c>
      <c r="E105" s="16"/>
      <c r="F105" s="44"/>
      <c r="G105" s="44"/>
      <c r="H105" s="19">
        <v>30</v>
      </c>
      <c r="I105" s="16"/>
      <c r="J105" s="70"/>
    </row>
    <row r="106" spans="1:10" ht="21.75" customHeight="1">
      <c r="A106" s="47" t="s">
        <v>10197</v>
      </c>
      <c r="B106" s="16" t="s">
        <v>199</v>
      </c>
      <c r="C106" s="16" t="s">
        <v>82</v>
      </c>
      <c r="D106" s="16">
        <v>8</v>
      </c>
      <c r="E106" s="16"/>
      <c r="F106" s="44"/>
      <c r="G106" s="44"/>
      <c r="H106" s="19">
        <v>36</v>
      </c>
      <c r="I106" s="16"/>
      <c r="J106" s="70"/>
    </row>
    <row r="107" spans="1:10" ht="21.75" customHeight="1">
      <c r="A107" s="47" t="s">
        <v>10197</v>
      </c>
      <c r="B107" s="16" t="s">
        <v>199</v>
      </c>
      <c r="C107" s="16" t="s">
        <v>82</v>
      </c>
      <c r="D107" s="16">
        <v>8.5</v>
      </c>
      <c r="E107" s="16"/>
      <c r="F107" s="44"/>
      <c r="G107" s="44"/>
      <c r="H107" s="19">
        <v>30</v>
      </c>
      <c r="I107" s="16"/>
      <c r="J107" s="70"/>
    </row>
    <row r="108" spans="1:10" ht="21.75" customHeight="1">
      <c r="A108" s="47" t="s">
        <v>10197</v>
      </c>
      <c r="B108" s="16" t="s">
        <v>199</v>
      </c>
      <c r="C108" s="16" t="s">
        <v>82</v>
      </c>
      <c r="D108" s="16">
        <v>9</v>
      </c>
      <c r="E108" s="16"/>
      <c r="F108" s="44"/>
      <c r="G108" s="44"/>
      <c r="H108" s="19">
        <v>30</v>
      </c>
      <c r="I108" s="16"/>
      <c r="J108" s="17"/>
    </row>
    <row r="109" spans="1:10" ht="21.75" customHeight="1">
      <c r="A109" s="47" t="s">
        <v>10197</v>
      </c>
      <c r="B109" s="16" t="s">
        <v>199</v>
      </c>
      <c r="C109" s="16" t="s">
        <v>82</v>
      </c>
      <c r="D109" s="69">
        <v>9.5</v>
      </c>
      <c r="E109" s="16"/>
      <c r="F109" s="44"/>
      <c r="G109" s="44"/>
      <c r="H109" s="19">
        <v>12</v>
      </c>
      <c r="I109" s="16"/>
      <c r="J109" s="70"/>
    </row>
    <row r="110" spans="1:10" ht="21.75" customHeight="1">
      <c r="A110" s="47" t="s">
        <v>10197</v>
      </c>
      <c r="B110" s="16" t="s">
        <v>199</v>
      </c>
      <c r="C110" s="16" t="s">
        <v>82</v>
      </c>
      <c r="D110" s="16">
        <v>10</v>
      </c>
      <c r="E110" s="16"/>
      <c r="F110" s="44"/>
      <c r="G110" s="44"/>
      <c r="H110" s="19">
        <v>15</v>
      </c>
      <c r="I110" s="16"/>
      <c r="J110" s="70"/>
    </row>
    <row r="111" spans="1:10" ht="21.75" customHeight="1">
      <c r="A111" s="47" t="s">
        <v>10197</v>
      </c>
      <c r="B111" s="16" t="s">
        <v>199</v>
      </c>
      <c r="C111" s="16" t="s">
        <v>82</v>
      </c>
      <c r="D111" s="69">
        <v>10.5</v>
      </c>
      <c r="E111" s="16"/>
      <c r="F111" s="44"/>
      <c r="G111" s="44"/>
      <c r="H111" s="19">
        <v>4</v>
      </c>
      <c r="I111" s="16"/>
      <c r="J111" s="70"/>
    </row>
    <row r="112" spans="1:10" ht="21.75" customHeight="1">
      <c r="A112" s="47" t="s">
        <v>10197</v>
      </c>
      <c r="B112" s="16" t="s">
        <v>199</v>
      </c>
      <c r="C112" s="16" t="s">
        <v>82</v>
      </c>
      <c r="D112" s="16">
        <v>11</v>
      </c>
      <c r="E112" s="16"/>
      <c r="F112" s="44"/>
      <c r="G112" s="44"/>
      <c r="H112" s="19">
        <v>7</v>
      </c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50"/>
      <c r="I113" s="16"/>
      <c r="J113" s="70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7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7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7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7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17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50"/>
      <c r="I119" s="16"/>
      <c r="J119" s="17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9"/>
      <c r="I120" s="16"/>
      <c r="J120" s="17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9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9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9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23"/>
      <c r="I124" s="16"/>
      <c r="J124" s="70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50"/>
      <c r="I125" s="16"/>
      <c r="J125" s="70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7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7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58"/>
      <c r="I128" s="16"/>
      <c r="J128" s="17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17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17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19"/>
      <c r="I133" s="16"/>
      <c r="J133" s="70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9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50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9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7"/>
      <c r="I139" s="16"/>
      <c r="J139" s="17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17"/>
      <c r="I140" s="16"/>
      <c r="J140" s="17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9"/>
      <c r="I144" s="16"/>
      <c r="J144" s="70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50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7"/>
      <c r="I153" s="16"/>
      <c r="J153" s="17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17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17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17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7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70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7"/>
      <c r="I159" s="16"/>
      <c r="J159" s="70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70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9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73"/>
      <c r="B166" s="16"/>
      <c r="C166" s="16"/>
      <c r="D166" s="16"/>
      <c r="E166" s="16"/>
      <c r="F166" s="44"/>
      <c r="G166" s="44"/>
      <c r="H166" s="49"/>
      <c r="I166" s="16"/>
      <c r="J166" s="6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49"/>
      <c r="I167" s="16"/>
      <c r="J167" s="6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23"/>
      <c r="I168" s="16"/>
      <c r="J168" s="531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23"/>
      <c r="I169" s="16"/>
      <c r="J169" s="531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23"/>
      <c r="I170" s="16"/>
      <c r="J170" s="531"/>
    </row>
    <row r="171" spans="1:10" ht="23.25" customHeight="1">
      <c r="A171" s="47"/>
      <c r="B171" s="16"/>
      <c r="C171" s="16"/>
      <c r="D171" s="16"/>
      <c r="E171" s="16"/>
      <c r="F171" s="44"/>
      <c r="G171" s="44"/>
      <c r="H171" s="23"/>
      <c r="I171" s="16"/>
      <c r="J171" s="531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23"/>
      <c r="I172" s="16"/>
      <c r="J172" s="531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49"/>
      <c r="I186" s="16"/>
      <c r="J186" s="60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49"/>
      <c r="I187" s="16"/>
      <c r="J187" s="60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49"/>
      <c r="I188" s="16"/>
      <c r="J188" s="60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49"/>
      <c r="I189" s="16"/>
      <c r="J189" s="60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49"/>
      <c r="I190" s="16"/>
      <c r="J190" s="531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531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531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531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60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9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60"/>
    </row>
    <row r="198" spans="1:10" ht="15.75">
      <c r="A198" s="47"/>
      <c r="B198" s="16"/>
      <c r="C198" s="16"/>
      <c r="D198" s="16"/>
      <c r="E198" s="16"/>
      <c r="F198" s="44"/>
      <c r="G198" s="44"/>
      <c r="H198" s="49"/>
      <c r="I198" s="16"/>
      <c r="J198" s="60"/>
    </row>
    <row r="199" spans="1:10" ht="15.75">
      <c r="A199" s="47"/>
      <c r="B199" s="16"/>
      <c r="C199" s="16"/>
      <c r="D199" s="16"/>
      <c r="E199" s="16"/>
      <c r="F199" s="44"/>
      <c r="G199" s="44"/>
      <c r="H199" s="44"/>
      <c r="I199" s="16"/>
      <c r="J199" s="44"/>
    </row>
    <row r="200" spans="1:10" ht="15.75">
      <c r="A200" s="47"/>
      <c r="B200" s="16"/>
      <c r="C200" s="16"/>
      <c r="D200" s="16"/>
      <c r="E200" s="16"/>
      <c r="F200" s="44"/>
      <c r="G200" s="44"/>
      <c r="H200" s="44"/>
      <c r="I200" s="16"/>
      <c r="J200" s="44"/>
    </row>
    <row r="201" spans="1:10" ht="15.75">
      <c r="A201" s="47"/>
      <c r="B201" s="16"/>
      <c r="C201" s="16"/>
      <c r="D201" s="16"/>
      <c r="E201" s="16"/>
      <c r="F201" s="44"/>
      <c r="G201" s="44"/>
      <c r="H201" s="44"/>
      <c r="I201" s="16"/>
      <c r="J201" s="44"/>
    </row>
    <row r="202" spans="1:10" ht="15.75">
      <c r="A202" s="47"/>
      <c r="B202" s="16"/>
      <c r="C202" s="16"/>
      <c r="D202" s="16"/>
      <c r="E202" s="16"/>
      <c r="F202" s="44"/>
      <c r="G202" s="44"/>
      <c r="H202" s="44"/>
      <c r="I202" s="16"/>
      <c r="J202" s="44"/>
    </row>
    <row r="203" spans="1:10" ht="15.75">
      <c r="A203" s="47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>
      <c r="A209" s="6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>
      <c r="A210" s="6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>
      <c r="A211" s="6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</sheetData>
  <mergeCells count="28">
    <mergeCell ref="J74:J75"/>
    <mergeCell ref="J76:J79"/>
    <mergeCell ref="J80:J81"/>
    <mergeCell ref="J82:J84"/>
    <mergeCell ref="J168:J169"/>
    <mergeCell ref="A1:J1"/>
    <mergeCell ref="A2:E2"/>
    <mergeCell ref="F2:J2"/>
    <mergeCell ref="A3:E3"/>
    <mergeCell ref="F3:J3"/>
    <mergeCell ref="J37:J38"/>
    <mergeCell ref="J40:J41"/>
    <mergeCell ref="J42:J45"/>
    <mergeCell ref="J49:J50"/>
    <mergeCell ref="J51:J52"/>
    <mergeCell ref="J55:J57"/>
    <mergeCell ref="J58:J61"/>
    <mergeCell ref="J63:J65"/>
    <mergeCell ref="J67:J68"/>
    <mergeCell ref="J70:J71"/>
    <mergeCell ref="J190:J191"/>
    <mergeCell ref="J192:J193"/>
    <mergeCell ref="J170:J172"/>
    <mergeCell ref="J173:J174"/>
    <mergeCell ref="J175:J177"/>
    <mergeCell ref="J178:J179"/>
    <mergeCell ref="J180:J182"/>
    <mergeCell ref="J183:J185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A00-000000000000}">
          <x14:formula1>
            <xm:f>'Varient Value'!$D:$D</xm:f>
          </x14:formula1>
          <xm:sqref>E5:E9935</xm:sqref>
        </x14:dataValidation>
        <x14:dataValidation type="list" allowBlank="1" showInputMessage="1" showErrorMessage="1" xr:uid="{00000000-0002-0000-1A00-000001000000}">
          <x14:formula1>
            <xm:f>'Varient Value'!$B$2:$B$67</xm:f>
          </x14:formula1>
          <xm:sqref>C5:C9935</xm:sqref>
        </x14:dataValidation>
        <x14:dataValidation type="list" allowBlank="1" showInputMessage="1" showErrorMessage="1" xr:uid="{00000000-0002-0000-1A00-000002000000}">
          <x14:formula1>
            <xm:f>'Varient Value'!$C$2:$C$244</xm:f>
          </x14:formula1>
          <xm:sqref>D5:D9935</xm:sqref>
        </x14:dataValidation>
        <x14:dataValidation type="list" allowBlank="1" showInputMessage="1" showErrorMessage="1" xr:uid="{00000000-0002-0000-1A00-000003000000}">
          <x14:formula1>
            <xm:f>'Varient Value'!$E$2:$E$4</xm:f>
          </x14:formula1>
          <xm:sqref>F5:F935</xm:sqref>
        </x14:dataValidation>
        <x14:dataValidation type="list" allowBlank="1" showInputMessage="1" showErrorMessage="1" xr:uid="{00000000-0002-0000-1A00-000004000000}">
          <x14:formula1>
            <xm:f>'Varient Value'!$F$2:$F$612</xm:f>
          </x14:formula1>
          <xm:sqref>G5:G9935</xm:sqref>
        </x14:dataValidation>
        <x14:dataValidation type="list" allowBlank="1" showInputMessage="1" showErrorMessage="1" xr:uid="{00000000-0002-0000-1A00-000005000000}">
          <x14:formula1>
            <xm:f>'Varient Value'!$A$2:$A$568</xm:f>
          </x14:formula1>
          <xm:sqref>B5:B9935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J766"/>
  <sheetViews>
    <sheetView zoomScale="115" zoomScaleNormal="115" workbookViewId="0">
      <selection activeCell="M6" sqref="M6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10235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226" t="s">
        <v>10232</v>
      </c>
      <c r="B5" s="16" t="s">
        <v>265</v>
      </c>
      <c r="C5" s="16" t="s">
        <v>58</v>
      </c>
      <c r="D5" s="16"/>
      <c r="E5" s="16"/>
      <c r="F5" s="44"/>
      <c r="G5" s="44"/>
      <c r="H5" s="108">
        <v>4340</v>
      </c>
      <c r="I5" s="44"/>
      <c r="J5" s="80"/>
    </row>
    <row r="6" spans="1:10" ht="19.5" customHeight="1">
      <c r="A6" s="226" t="s">
        <v>10233</v>
      </c>
      <c r="B6" s="16" t="s">
        <v>265</v>
      </c>
      <c r="C6" s="16" t="s">
        <v>58</v>
      </c>
      <c r="D6" s="16"/>
      <c r="E6" s="16"/>
      <c r="F6" s="44"/>
      <c r="G6" s="44"/>
      <c r="H6" s="108">
        <v>1890</v>
      </c>
      <c r="I6" s="44"/>
      <c r="J6" s="80"/>
    </row>
    <row r="7" spans="1:10" ht="19.5" customHeight="1">
      <c r="A7" s="226" t="s">
        <v>10234</v>
      </c>
      <c r="B7" s="16" t="s">
        <v>265</v>
      </c>
      <c r="C7" s="16" t="s">
        <v>58</v>
      </c>
      <c r="D7" s="16"/>
      <c r="E7" s="16"/>
      <c r="F7" s="44"/>
      <c r="G7" s="44"/>
      <c r="H7" s="108">
        <v>1190</v>
      </c>
      <c r="I7" s="44"/>
      <c r="J7" s="107"/>
    </row>
    <row r="8" spans="1:10" ht="19.5" customHeight="1">
      <c r="A8" s="40"/>
      <c r="B8" s="16"/>
      <c r="C8" s="16"/>
      <c r="D8" s="16"/>
      <c r="E8" s="16"/>
      <c r="F8" s="44"/>
      <c r="G8" s="44"/>
      <c r="H8" s="108"/>
      <c r="I8" s="44"/>
      <c r="J8" s="107"/>
    </row>
    <row r="9" spans="1:10" ht="23.25" customHeight="1">
      <c r="A9" s="115"/>
      <c r="B9" s="40"/>
      <c r="C9" s="16"/>
      <c r="D9" s="16"/>
      <c r="E9" s="16"/>
      <c r="F9" s="44"/>
      <c r="G9" s="44"/>
      <c r="H9" s="109"/>
      <c r="I9" s="44"/>
      <c r="J9" s="107"/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3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543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  <mergeCell ref="J195:J196"/>
    <mergeCell ref="J197:J198"/>
    <mergeCell ref="J175:J177"/>
    <mergeCell ref="J178:J179"/>
    <mergeCell ref="J180:J182"/>
    <mergeCell ref="J183:J184"/>
    <mergeCell ref="J185:J187"/>
    <mergeCell ref="J188:J19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B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1B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B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B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B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B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J766"/>
  <sheetViews>
    <sheetView workbookViewId="0">
      <selection activeCell="M6" sqref="M6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3.28515625" style="69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10236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40" t="s">
        <v>10237</v>
      </c>
      <c r="B5" s="16" t="s">
        <v>1552</v>
      </c>
      <c r="C5" s="16" t="s">
        <v>58</v>
      </c>
      <c r="D5" s="16"/>
      <c r="E5" s="16"/>
      <c r="F5" s="44"/>
      <c r="G5" s="44"/>
      <c r="H5" s="108">
        <v>200000</v>
      </c>
      <c r="I5" s="44"/>
      <c r="J5" s="228" t="s">
        <v>10238</v>
      </c>
    </row>
    <row r="6" spans="1:10" ht="19.5" customHeight="1">
      <c r="A6" s="40"/>
      <c r="B6" s="16"/>
      <c r="C6" s="16"/>
      <c r="D6" s="16"/>
      <c r="E6" s="16"/>
      <c r="F6" s="44"/>
      <c r="G6" s="44"/>
      <c r="H6" s="108"/>
      <c r="I6" s="44"/>
      <c r="J6" s="80"/>
    </row>
    <row r="7" spans="1:10" ht="19.5" customHeight="1">
      <c r="A7" s="40"/>
      <c r="B7" s="16"/>
      <c r="C7" s="16"/>
      <c r="D7" s="16"/>
      <c r="E7" s="16"/>
      <c r="F7" s="44"/>
      <c r="G7" s="44"/>
      <c r="H7" s="108"/>
      <c r="I7" s="44"/>
      <c r="J7" s="107"/>
    </row>
    <row r="8" spans="1:10" ht="19.5" customHeight="1">
      <c r="A8" s="40"/>
      <c r="B8" s="16"/>
      <c r="C8" s="16"/>
      <c r="D8" s="16"/>
      <c r="E8" s="16"/>
      <c r="F8" s="44"/>
      <c r="G8" s="44"/>
      <c r="H8" s="108"/>
      <c r="I8" s="44"/>
      <c r="J8" s="107"/>
    </row>
    <row r="9" spans="1:10" ht="23.25" customHeight="1">
      <c r="A9" s="115"/>
      <c r="B9" s="40"/>
      <c r="C9" s="16"/>
      <c r="D9" s="16"/>
      <c r="E9" s="16"/>
      <c r="F9" s="44"/>
      <c r="G9" s="44"/>
      <c r="H9" s="109"/>
      <c r="I9" s="44"/>
      <c r="J9" s="107"/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3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543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  <mergeCell ref="J195:J196"/>
    <mergeCell ref="J197:J198"/>
    <mergeCell ref="J175:J177"/>
    <mergeCell ref="J178:J179"/>
    <mergeCell ref="J180:J182"/>
    <mergeCell ref="J183:J184"/>
    <mergeCell ref="J185:J187"/>
    <mergeCell ref="J188:J19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C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1C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C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C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C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C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J766"/>
  <sheetViews>
    <sheetView workbookViewId="0">
      <pane ySplit="4" topLeftCell="A5" activePane="bottomLeft" state="frozen"/>
      <selection pane="bottomLeft" activeCell="J9" sqref="J9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10527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40" t="s">
        <v>9534</v>
      </c>
      <c r="B5" s="16" t="s">
        <v>288</v>
      </c>
      <c r="C5" s="16" t="s">
        <v>54</v>
      </c>
      <c r="D5" s="16"/>
      <c r="E5" s="16" t="s">
        <v>7558</v>
      </c>
      <c r="F5" s="44"/>
      <c r="G5" s="44"/>
      <c r="H5" s="108">
        <v>3</v>
      </c>
      <c r="I5" s="44"/>
      <c r="J5" s="80" t="s">
        <v>10528</v>
      </c>
    </row>
    <row r="6" spans="1:10" ht="19.5" customHeight="1">
      <c r="A6" s="40"/>
      <c r="B6" s="16"/>
      <c r="C6" s="16"/>
      <c r="D6" s="16"/>
      <c r="E6" s="16"/>
      <c r="F6" s="44"/>
      <c r="G6" s="44"/>
      <c r="H6" s="108"/>
      <c r="I6" s="44"/>
      <c r="J6" s="80"/>
    </row>
    <row r="7" spans="1:10" ht="19.5" customHeight="1">
      <c r="A7" s="40"/>
      <c r="B7" s="16"/>
      <c r="C7" s="16"/>
      <c r="D7" s="16"/>
      <c r="E7" s="16"/>
      <c r="F7" s="44"/>
      <c r="G7" s="44"/>
      <c r="H7" s="108"/>
      <c r="I7" s="44"/>
      <c r="J7" s="107"/>
    </row>
    <row r="8" spans="1:10" ht="19.5" customHeight="1">
      <c r="A8" s="40"/>
      <c r="B8" s="16"/>
      <c r="C8" s="16"/>
      <c r="D8" s="16"/>
      <c r="E8" s="16"/>
      <c r="F8" s="44"/>
      <c r="G8" s="44"/>
      <c r="H8" s="108"/>
      <c r="I8" s="44"/>
      <c r="J8" s="107"/>
    </row>
    <row r="9" spans="1:10" ht="23.25" customHeight="1">
      <c r="A9" s="115"/>
      <c r="B9" s="40"/>
      <c r="C9" s="16"/>
      <c r="D9" s="16"/>
      <c r="E9" s="16"/>
      <c r="F9" s="44"/>
      <c r="G9" s="44"/>
      <c r="H9" s="109"/>
      <c r="I9" s="44"/>
      <c r="J9" s="107"/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3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543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  <mergeCell ref="J195:J196"/>
    <mergeCell ref="J197:J198"/>
    <mergeCell ref="J175:J177"/>
    <mergeCell ref="J178:J179"/>
    <mergeCell ref="J180:J182"/>
    <mergeCell ref="J183:J184"/>
    <mergeCell ref="J185:J187"/>
    <mergeCell ref="J188:J19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D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1D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D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D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D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D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>
    <tabColor rgb="FF00B050"/>
  </sheetPr>
  <dimension ref="A1:J766"/>
  <sheetViews>
    <sheetView zoomScale="115" zoomScaleNormal="115" workbookViewId="0">
      <pane ySplit="4" topLeftCell="A5" activePane="bottomLeft" state="frozen"/>
      <selection pane="bottomLeft" activeCell="D9" sqref="D9"/>
    </sheetView>
  </sheetViews>
  <sheetFormatPr defaultRowHeight="15"/>
  <cols>
    <col min="1" max="1" width="66.28515625" style="85" bestFit="1" customWidth="1"/>
    <col min="2" max="2" width="17.42578125" style="35" bestFit="1" customWidth="1"/>
    <col min="3" max="3" width="14.85546875" style="35" bestFit="1" customWidth="1"/>
    <col min="4" max="4" width="7.5703125" style="35" bestFit="1" customWidth="1"/>
    <col min="5" max="5" width="26.28515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/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40" t="s">
        <v>10526</v>
      </c>
      <c r="B5" s="16" t="s">
        <v>1645</v>
      </c>
      <c r="C5" s="16" t="s">
        <v>41</v>
      </c>
      <c r="D5" s="16"/>
      <c r="E5" s="16" t="s">
        <v>1181</v>
      </c>
      <c r="F5" s="44"/>
      <c r="G5" s="44"/>
      <c r="H5" s="16">
        <v>552</v>
      </c>
      <c r="I5" s="44"/>
      <c r="J5" s="80"/>
    </row>
    <row r="6" spans="1:10" ht="23.25" customHeight="1">
      <c r="A6" s="40" t="s">
        <v>10672</v>
      </c>
      <c r="B6" s="16" t="s">
        <v>1645</v>
      </c>
      <c r="C6" s="16" t="s">
        <v>58</v>
      </c>
      <c r="D6" s="16"/>
      <c r="E6" s="16" t="s">
        <v>27</v>
      </c>
      <c r="F6" s="44"/>
      <c r="G6" s="44"/>
      <c r="H6" s="16">
        <v>3492</v>
      </c>
      <c r="I6" s="44"/>
      <c r="J6" s="80"/>
    </row>
    <row r="7" spans="1:10" ht="23.25" customHeight="1">
      <c r="A7" s="227" t="s">
        <v>10673</v>
      </c>
      <c r="B7" s="16" t="s">
        <v>1585</v>
      </c>
      <c r="C7" s="295" t="s">
        <v>163</v>
      </c>
      <c r="D7" s="16"/>
      <c r="E7" s="16"/>
      <c r="F7" s="44"/>
      <c r="G7" s="44"/>
      <c r="H7" s="16">
        <v>127</v>
      </c>
      <c r="I7" s="44"/>
      <c r="J7" s="107"/>
    </row>
    <row r="8" spans="1:10" ht="23.25" customHeight="1">
      <c r="A8" s="227" t="s">
        <v>10674</v>
      </c>
      <c r="B8" s="16" t="s">
        <v>1585</v>
      </c>
      <c r="C8" s="295" t="s">
        <v>163</v>
      </c>
      <c r="D8" s="16"/>
      <c r="E8" s="16"/>
      <c r="F8" s="44"/>
      <c r="G8" s="44"/>
      <c r="H8" s="16">
        <v>24.560000000000002</v>
      </c>
      <c r="I8" s="44"/>
      <c r="J8" s="107"/>
    </row>
    <row r="9" spans="1:10" ht="23.25" customHeight="1">
      <c r="A9" s="227" t="s">
        <v>10675</v>
      </c>
      <c r="B9" s="16" t="s">
        <v>1585</v>
      </c>
      <c r="C9" s="295" t="s">
        <v>163</v>
      </c>
      <c r="D9" s="16"/>
      <c r="E9" s="16"/>
      <c r="F9" s="44"/>
      <c r="G9" s="44"/>
      <c r="H9" s="16">
        <v>11</v>
      </c>
      <c r="I9" s="44"/>
      <c r="J9" s="107"/>
    </row>
    <row r="10" spans="1:10" ht="23.25" customHeight="1">
      <c r="A10" s="227" t="s">
        <v>10676</v>
      </c>
      <c r="B10" s="16" t="s">
        <v>1585</v>
      </c>
      <c r="C10" s="295" t="s">
        <v>163</v>
      </c>
      <c r="D10" s="16"/>
      <c r="E10" s="16"/>
      <c r="F10" s="44"/>
      <c r="G10" s="44"/>
      <c r="H10" s="16">
        <v>9.1599999999999966</v>
      </c>
      <c r="I10" s="16"/>
      <c r="J10" s="543"/>
    </row>
    <row r="11" spans="1:10" ht="23.25" customHeight="1">
      <c r="A11" s="227" t="s">
        <v>10677</v>
      </c>
      <c r="B11" s="16" t="s">
        <v>1585</v>
      </c>
      <c r="C11" s="295" t="s">
        <v>163</v>
      </c>
      <c r="D11" s="16"/>
      <c r="E11" s="16"/>
      <c r="F11" s="44"/>
      <c r="G11" s="44"/>
      <c r="H11" s="16">
        <v>4.2800000000000011</v>
      </c>
      <c r="I11" s="16"/>
      <c r="J11" s="543"/>
    </row>
    <row r="12" spans="1:10" ht="23.25" customHeight="1">
      <c r="A12" s="227" t="s">
        <v>10678</v>
      </c>
      <c r="B12" s="16" t="s">
        <v>1585</v>
      </c>
      <c r="C12" s="295" t="s">
        <v>163</v>
      </c>
      <c r="D12" s="16"/>
      <c r="E12" s="16"/>
      <c r="F12" s="44"/>
      <c r="G12" s="44"/>
      <c r="H12" s="16">
        <v>12.560000000000002</v>
      </c>
      <c r="I12" s="16"/>
      <c r="J12" s="547"/>
    </row>
    <row r="13" spans="1:10" ht="23.25" customHeight="1">
      <c r="A13" s="227" t="s">
        <v>10679</v>
      </c>
      <c r="B13" s="16" t="s">
        <v>1585</v>
      </c>
      <c r="C13" s="295" t="s">
        <v>163</v>
      </c>
      <c r="D13" s="16"/>
      <c r="E13" s="16"/>
      <c r="F13" s="44"/>
      <c r="G13" s="44"/>
      <c r="H13" s="16">
        <v>2.5299999999999727</v>
      </c>
      <c r="I13" s="16"/>
      <c r="J13" s="548"/>
    </row>
    <row r="14" spans="1:10" ht="23.25" customHeight="1">
      <c r="A14" s="227" t="s">
        <v>10680</v>
      </c>
      <c r="B14" s="16" t="s">
        <v>1585</v>
      </c>
      <c r="C14" s="295" t="s">
        <v>167</v>
      </c>
      <c r="D14" s="16"/>
      <c r="E14" s="16"/>
      <c r="F14" s="44"/>
      <c r="G14" s="44"/>
      <c r="H14" s="16">
        <v>1983</v>
      </c>
      <c r="I14" s="16"/>
      <c r="J14" s="548"/>
    </row>
    <row r="15" spans="1:10" ht="23.25" customHeight="1">
      <c r="A15" s="227" t="s">
        <v>10690</v>
      </c>
      <c r="B15" s="16" t="s">
        <v>235</v>
      </c>
      <c r="C15" s="295" t="s">
        <v>163</v>
      </c>
      <c r="D15" s="16"/>
      <c r="E15" s="16" t="s">
        <v>2920</v>
      </c>
      <c r="F15" s="44"/>
      <c r="G15" s="44"/>
      <c r="H15" s="20">
        <v>194</v>
      </c>
      <c r="I15" s="16"/>
      <c r="J15" s="549"/>
    </row>
    <row r="16" spans="1:10" ht="23.25" customHeight="1">
      <c r="A16" s="227" t="s">
        <v>10681</v>
      </c>
      <c r="B16" s="16" t="s">
        <v>235</v>
      </c>
      <c r="C16" s="295" t="s">
        <v>163</v>
      </c>
      <c r="D16" s="16"/>
      <c r="E16" s="16"/>
      <c r="F16" s="44"/>
      <c r="G16" s="44"/>
      <c r="H16" s="20">
        <v>22</v>
      </c>
      <c r="I16" s="16"/>
      <c r="J16" s="550"/>
    </row>
    <row r="17" spans="1:10" ht="23.25" customHeight="1">
      <c r="A17" s="227" t="s">
        <v>9413</v>
      </c>
      <c r="B17" s="16" t="s">
        <v>235</v>
      </c>
      <c r="C17" s="295" t="s">
        <v>163</v>
      </c>
      <c r="D17" s="16"/>
      <c r="E17" s="16"/>
      <c r="F17" s="44"/>
      <c r="G17" s="44"/>
      <c r="H17" s="57">
        <v>425</v>
      </c>
      <c r="I17" s="16"/>
      <c r="J17" s="17"/>
    </row>
    <row r="18" spans="1:10" ht="23.25" customHeight="1">
      <c r="A18" s="227" t="s">
        <v>10682</v>
      </c>
      <c r="B18" s="16" t="s">
        <v>235</v>
      </c>
      <c r="C18" s="295" t="s">
        <v>163</v>
      </c>
      <c r="D18" s="16"/>
      <c r="E18" s="16"/>
      <c r="F18" s="44"/>
      <c r="G18" s="44"/>
      <c r="H18" s="57">
        <v>112</v>
      </c>
      <c r="I18" s="16"/>
      <c r="J18" s="549"/>
    </row>
    <row r="19" spans="1:10" ht="23.25" customHeight="1">
      <c r="A19" s="227" t="s">
        <v>9980</v>
      </c>
      <c r="B19" s="16" t="s">
        <v>235</v>
      </c>
      <c r="C19" s="295" t="s">
        <v>163</v>
      </c>
      <c r="D19" s="16"/>
      <c r="E19" s="16"/>
      <c r="F19" s="44"/>
      <c r="G19" s="44"/>
      <c r="H19" s="57">
        <v>22</v>
      </c>
      <c r="I19" s="16"/>
      <c r="J19" s="550"/>
    </row>
    <row r="20" spans="1:10" ht="23.25" customHeight="1">
      <c r="A20" s="227" t="s">
        <v>9991</v>
      </c>
      <c r="B20" s="16" t="s">
        <v>235</v>
      </c>
      <c r="C20" s="295" t="s">
        <v>163</v>
      </c>
      <c r="D20" s="16"/>
      <c r="E20" s="16"/>
      <c r="F20" s="44"/>
      <c r="G20" s="44"/>
      <c r="H20" s="57">
        <v>46</v>
      </c>
      <c r="I20" s="16"/>
      <c r="J20" s="549"/>
    </row>
    <row r="21" spans="1:10" ht="23.25" customHeight="1">
      <c r="A21" s="227" t="s">
        <v>9981</v>
      </c>
      <c r="B21" s="16" t="s">
        <v>235</v>
      </c>
      <c r="C21" s="295" t="s">
        <v>163</v>
      </c>
      <c r="D21" s="16"/>
      <c r="E21" s="16"/>
      <c r="F21" s="44"/>
      <c r="G21" s="44"/>
      <c r="H21" s="22">
        <v>30</v>
      </c>
      <c r="I21" s="16"/>
      <c r="J21" s="551"/>
    </row>
    <row r="22" spans="1:10" ht="23.25" customHeight="1">
      <c r="A22" s="296" t="s">
        <v>10683</v>
      </c>
      <c r="B22" s="16" t="s">
        <v>235</v>
      </c>
      <c r="C22" s="295" t="s">
        <v>163</v>
      </c>
      <c r="D22" s="16"/>
      <c r="E22" s="16"/>
      <c r="F22" s="44"/>
      <c r="G22" s="44"/>
      <c r="H22" s="22">
        <v>14</v>
      </c>
      <c r="I22" s="16"/>
      <c r="J22" s="551"/>
    </row>
    <row r="23" spans="1:10" ht="23.25" customHeight="1">
      <c r="A23" s="227" t="s">
        <v>9982</v>
      </c>
      <c r="B23" s="16" t="s">
        <v>235</v>
      </c>
      <c r="C23" s="295" t="s">
        <v>163</v>
      </c>
      <c r="D23" s="16"/>
      <c r="E23" s="16"/>
      <c r="F23" s="44"/>
      <c r="G23" s="44"/>
      <c r="H23" s="22">
        <v>12</v>
      </c>
      <c r="I23" s="16"/>
      <c r="J23" s="551"/>
    </row>
    <row r="24" spans="1:10" ht="23.25" customHeight="1">
      <c r="A24" s="227" t="s">
        <v>9671</v>
      </c>
      <c r="B24" s="16" t="s">
        <v>235</v>
      </c>
      <c r="C24" s="295" t="s">
        <v>163</v>
      </c>
      <c r="D24" s="16"/>
      <c r="E24" s="16"/>
      <c r="F24" s="44"/>
      <c r="G24" s="44"/>
      <c r="H24" s="24">
        <v>7</v>
      </c>
      <c r="I24" s="16"/>
      <c r="J24" s="551"/>
    </row>
    <row r="25" spans="1:10" ht="23.25" customHeight="1">
      <c r="A25" s="227" t="s">
        <v>9985</v>
      </c>
      <c r="B25" s="16" t="s">
        <v>235</v>
      </c>
      <c r="C25" s="295" t="s">
        <v>163</v>
      </c>
      <c r="D25" s="16"/>
      <c r="E25" s="16"/>
      <c r="F25" s="44"/>
      <c r="G25" s="44"/>
      <c r="H25" s="24">
        <v>99</v>
      </c>
      <c r="I25" s="16"/>
      <c r="J25" s="551"/>
    </row>
    <row r="26" spans="1:10" ht="23.25" customHeight="1">
      <c r="A26" s="227" t="s">
        <v>10199</v>
      </c>
      <c r="B26" s="16" t="s">
        <v>235</v>
      </c>
      <c r="C26" s="295" t="s">
        <v>163</v>
      </c>
      <c r="D26" s="16"/>
      <c r="E26" s="16"/>
      <c r="F26" s="44"/>
      <c r="G26" s="44"/>
      <c r="H26" s="24">
        <v>60</v>
      </c>
      <c r="I26" s="16"/>
      <c r="J26" s="550"/>
    </row>
    <row r="27" spans="1:10" ht="23.25" customHeight="1">
      <c r="A27" s="227" t="s">
        <v>10684</v>
      </c>
      <c r="B27" s="16" t="s">
        <v>235</v>
      </c>
      <c r="C27" s="295" t="s">
        <v>163</v>
      </c>
      <c r="D27" s="16"/>
      <c r="E27" s="16"/>
      <c r="F27" s="44"/>
      <c r="G27" s="44"/>
      <c r="H27" s="24">
        <v>25</v>
      </c>
      <c r="I27" s="16"/>
      <c r="J27" s="549"/>
    </row>
    <row r="28" spans="1:10" ht="23.25" customHeight="1">
      <c r="A28" s="227" t="s">
        <v>10685</v>
      </c>
      <c r="B28" s="16" t="s">
        <v>235</v>
      </c>
      <c r="C28" s="295" t="s">
        <v>163</v>
      </c>
      <c r="D28" s="16"/>
      <c r="E28" s="16"/>
      <c r="F28" s="44"/>
      <c r="G28" s="44"/>
      <c r="H28" s="57">
        <v>17</v>
      </c>
      <c r="I28" s="16"/>
      <c r="J28" s="551"/>
    </row>
    <row r="29" spans="1:10" ht="23.25" customHeight="1">
      <c r="A29" s="227" t="s">
        <v>9369</v>
      </c>
      <c r="B29" s="16" t="s">
        <v>235</v>
      </c>
      <c r="C29" s="295" t="s">
        <v>163</v>
      </c>
      <c r="D29" s="16"/>
      <c r="E29" s="16"/>
      <c r="F29" s="44"/>
      <c r="G29" s="44"/>
      <c r="H29" s="57">
        <v>15</v>
      </c>
      <c r="I29" s="16"/>
      <c r="J29" s="551"/>
    </row>
    <row r="30" spans="1:10" ht="23.25" customHeight="1">
      <c r="A30" s="227" t="s">
        <v>9412</v>
      </c>
      <c r="B30" s="16" t="s">
        <v>235</v>
      </c>
      <c r="C30" s="295" t="s">
        <v>163</v>
      </c>
      <c r="D30" s="16"/>
      <c r="E30" s="16"/>
      <c r="F30" s="44"/>
      <c r="G30" s="44"/>
      <c r="H30" s="57">
        <v>27</v>
      </c>
      <c r="I30" s="16"/>
      <c r="J30" s="551"/>
    </row>
    <row r="31" spans="1:10" ht="23.25" customHeight="1">
      <c r="A31" s="227" t="s">
        <v>9376</v>
      </c>
      <c r="B31" s="16" t="s">
        <v>235</v>
      </c>
      <c r="C31" s="295" t="s">
        <v>163</v>
      </c>
      <c r="D31" s="16"/>
      <c r="E31" s="16"/>
      <c r="F31" s="44"/>
      <c r="G31" s="44"/>
      <c r="H31" s="57">
        <v>15</v>
      </c>
      <c r="I31" s="16"/>
      <c r="J31" s="551"/>
    </row>
    <row r="32" spans="1:10" ht="23.25" customHeight="1">
      <c r="A32" s="227" t="s">
        <v>9670</v>
      </c>
      <c r="B32" s="16" t="s">
        <v>235</v>
      </c>
      <c r="C32" s="295" t="s">
        <v>163</v>
      </c>
      <c r="D32" s="16"/>
      <c r="E32" s="16"/>
      <c r="F32" s="44"/>
      <c r="G32" s="44"/>
      <c r="H32" s="57">
        <v>23</v>
      </c>
      <c r="I32" s="16"/>
      <c r="J32" s="551"/>
    </row>
    <row r="33" spans="1:10" ht="23.25" customHeight="1">
      <c r="A33" s="227" t="s">
        <v>9115</v>
      </c>
      <c r="B33" s="16" t="s">
        <v>235</v>
      </c>
      <c r="C33" s="295" t="s">
        <v>163</v>
      </c>
      <c r="D33" s="16"/>
      <c r="E33" s="16" t="s">
        <v>66</v>
      </c>
      <c r="F33" s="44"/>
      <c r="G33" s="44"/>
      <c r="H33" s="57">
        <v>2</v>
      </c>
      <c r="I33" s="16"/>
      <c r="J33" s="551"/>
    </row>
    <row r="34" spans="1:10" ht="23.25" customHeight="1">
      <c r="A34" s="227" t="s">
        <v>9555</v>
      </c>
      <c r="B34" s="16" t="s">
        <v>235</v>
      </c>
      <c r="C34" s="295" t="s">
        <v>163</v>
      </c>
      <c r="D34" s="16"/>
      <c r="E34" s="16"/>
      <c r="F34" s="44"/>
      <c r="G34" s="44"/>
      <c r="H34" s="57">
        <v>8</v>
      </c>
      <c r="I34" s="16"/>
      <c r="J34" s="550"/>
    </row>
    <row r="35" spans="1:10" ht="23.25" customHeight="1">
      <c r="A35" s="227" t="s">
        <v>9954</v>
      </c>
      <c r="B35" s="16" t="s">
        <v>235</v>
      </c>
      <c r="C35" s="295" t="s">
        <v>163</v>
      </c>
      <c r="D35" s="16"/>
      <c r="E35" s="16"/>
      <c r="F35" s="44"/>
      <c r="G35" s="44"/>
      <c r="H35" s="49">
        <v>16</v>
      </c>
      <c r="I35" s="16"/>
      <c r="J35" s="60"/>
    </row>
    <row r="36" spans="1:10" ht="23.25" customHeight="1">
      <c r="A36" s="227" t="s">
        <v>9386</v>
      </c>
      <c r="B36" s="16" t="s">
        <v>235</v>
      </c>
      <c r="C36" s="295" t="s">
        <v>163</v>
      </c>
      <c r="D36" s="16"/>
      <c r="E36" s="16"/>
      <c r="F36" s="44"/>
      <c r="G36" s="44"/>
      <c r="H36" s="49">
        <v>28</v>
      </c>
      <c r="I36" s="16"/>
      <c r="J36" s="60"/>
    </row>
    <row r="37" spans="1:10" ht="23.25" customHeight="1">
      <c r="A37" s="227" t="s">
        <v>9384</v>
      </c>
      <c r="B37" s="16" t="s">
        <v>235</v>
      </c>
      <c r="C37" s="295" t="s">
        <v>163</v>
      </c>
      <c r="D37" s="16"/>
      <c r="E37" s="16"/>
      <c r="F37" s="44"/>
      <c r="G37" s="44"/>
      <c r="H37" s="49">
        <v>5</v>
      </c>
      <c r="I37" s="16"/>
      <c r="J37" s="60"/>
    </row>
    <row r="38" spans="1:10" ht="23.25" customHeight="1">
      <c r="A38" s="227" t="s">
        <v>9368</v>
      </c>
      <c r="B38" s="16" t="s">
        <v>235</v>
      </c>
      <c r="C38" s="295" t="s">
        <v>163</v>
      </c>
      <c r="D38" s="16"/>
      <c r="E38" s="16"/>
      <c r="F38" s="44"/>
      <c r="G38" s="44"/>
      <c r="H38" s="49">
        <v>52</v>
      </c>
      <c r="I38" s="16"/>
      <c r="J38" s="60"/>
    </row>
    <row r="39" spans="1:10" ht="23.25" customHeight="1">
      <c r="A39" s="227" t="s">
        <v>9703</v>
      </c>
      <c r="B39" s="16" t="s">
        <v>235</v>
      </c>
      <c r="C39" s="295" t="s">
        <v>163</v>
      </c>
      <c r="D39" s="16"/>
      <c r="E39" s="16"/>
      <c r="F39" s="44"/>
      <c r="G39" s="44"/>
      <c r="H39" s="60">
        <v>29</v>
      </c>
      <c r="I39" s="16"/>
      <c r="J39" s="100"/>
    </row>
    <row r="40" spans="1:10" ht="23.25" customHeight="1">
      <c r="A40" s="227" t="s">
        <v>9098</v>
      </c>
      <c r="B40" s="16" t="s">
        <v>235</v>
      </c>
      <c r="C40" s="295" t="s">
        <v>163</v>
      </c>
      <c r="D40" s="16"/>
      <c r="E40" s="16"/>
      <c r="F40" s="44"/>
      <c r="G40" s="44"/>
      <c r="H40" s="60">
        <v>16</v>
      </c>
      <c r="I40" s="16"/>
      <c r="J40" s="100"/>
    </row>
    <row r="41" spans="1:10" ht="23.25" customHeight="1">
      <c r="A41" s="227" t="s">
        <v>9385</v>
      </c>
      <c r="B41" s="16" t="s">
        <v>235</v>
      </c>
      <c r="C41" s="295" t="s">
        <v>163</v>
      </c>
      <c r="D41" s="16"/>
      <c r="E41" s="16"/>
      <c r="F41" s="44"/>
      <c r="G41" s="44"/>
      <c r="H41" s="60">
        <v>13</v>
      </c>
      <c r="I41" s="16"/>
      <c r="J41" s="100"/>
    </row>
    <row r="42" spans="1:10" ht="23.25" customHeight="1">
      <c r="A42" s="227" t="s">
        <v>9499</v>
      </c>
      <c r="B42" s="16" t="s">
        <v>235</v>
      </c>
      <c r="C42" s="295" t="s">
        <v>163</v>
      </c>
      <c r="D42" s="16"/>
      <c r="E42" s="16"/>
      <c r="F42" s="44"/>
      <c r="G42" s="44"/>
      <c r="H42" s="60">
        <v>10</v>
      </c>
      <c r="I42" s="16"/>
      <c r="J42" s="100"/>
    </row>
    <row r="43" spans="1:10" ht="23.25" customHeight="1">
      <c r="A43" s="227" t="s">
        <v>9698</v>
      </c>
      <c r="B43" s="16" t="s">
        <v>235</v>
      </c>
      <c r="C43" s="295" t="s">
        <v>163</v>
      </c>
      <c r="D43" s="16"/>
      <c r="E43" s="16"/>
      <c r="F43" s="44"/>
      <c r="G43" s="44"/>
      <c r="H43" s="60">
        <v>25</v>
      </c>
      <c r="I43" s="16"/>
      <c r="J43" s="100"/>
    </row>
    <row r="44" spans="1:10" ht="23.25" customHeight="1">
      <c r="A44" s="227" t="s">
        <v>9102</v>
      </c>
      <c r="B44" s="16" t="s">
        <v>235</v>
      </c>
      <c r="C44" s="295" t="s">
        <v>163</v>
      </c>
      <c r="D44" s="16"/>
      <c r="E44" s="16"/>
      <c r="F44" s="44"/>
      <c r="G44" s="44"/>
      <c r="H44" s="60">
        <v>7</v>
      </c>
      <c r="I44" s="16"/>
      <c r="J44" s="100"/>
    </row>
    <row r="45" spans="1:10" ht="23.25" customHeight="1">
      <c r="A45" s="227" t="s">
        <v>9382</v>
      </c>
      <c r="B45" s="16" t="s">
        <v>235</v>
      </c>
      <c r="C45" s="295" t="s">
        <v>163</v>
      </c>
      <c r="D45" s="16"/>
      <c r="E45" s="16"/>
      <c r="F45" s="44"/>
      <c r="G45" s="44"/>
      <c r="H45" s="60">
        <v>80</v>
      </c>
      <c r="I45" s="16"/>
      <c r="J45" s="100"/>
    </row>
    <row r="46" spans="1:10" ht="23.25" customHeight="1">
      <c r="A46" s="227" t="s">
        <v>9977</v>
      </c>
      <c r="B46" s="16" t="s">
        <v>235</v>
      </c>
      <c r="C46" s="295" t="s">
        <v>163</v>
      </c>
      <c r="D46" s="16"/>
      <c r="E46" s="16"/>
      <c r="F46" s="44"/>
      <c r="G46" s="44"/>
      <c r="H46" s="60">
        <v>25</v>
      </c>
      <c r="I46" s="16"/>
      <c r="J46" s="100"/>
    </row>
    <row r="47" spans="1:10" ht="23.25" customHeight="1">
      <c r="A47" s="227" t="s">
        <v>9104</v>
      </c>
      <c r="B47" s="16" t="s">
        <v>235</v>
      </c>
      <c r="C47" s="295" t="s">
        <v>163</v>
      </c>
      <c r="D47" s="16"/>
      <c r="E47" s="16"/>
      <c r="F47" s="44"/>
      <c r="G47" s="44"/>
      <c r="H47" s="60">
        <v>128</v>
      </c>
      <c r="I47" s="16"/>
      <c r="J47" s="100"/>
    </row>
    <row r="48" spans="1:10" ht="23.25" customHeight="1">
      <c r="A48" s="227" t="s">
        <v>10686</v>
      </c>
      <c r="B48" s="16" t="s">
        <v>235</v>
      </c>
      <c r="C48" s="295" t="s">
        <v>163</v>
      </c>
      <c r="D48" s="16"/>
      <c r="E48" s="16"/>
      <c r="F48" s="44"/>
      <c r="G48" s="44"/>
      <c r="H48" s="60">
        <v>53</v>
      </c>
      <c r="I48" s="16"/>
      <c r="J48" s="100"/>
    </row>
    <row r="49" spans="1:10" ht="23.25" customHeight="1">
      <c r="A49" s="227" t="s">
        <v>9742</v>
      </c>
      <c r="B49" s="16" t="s">
        <v>235</v>
      </c>
      <c r="C49" s="295" t="s">
        <v>163</v>
      </c>
      <c r="D49" s="16"/>
      <c r="E49" s="16"/>
      <c r="F49" s="44"/>
      <c r="G49" s="44"/>
      <c r="H49" s="60">
        <v>562</v>
      </c>
      <c r="I49" s="16"/>
      <c r="J49" s="100"/>
    </row>
    <row r="50" spans="1:10" ht="23.25" customHeight="1">
      <c r="A50" s="227" t="s">
        <v>10687</v>
      </c>
      <c r="B50" s="16" t="s">
        <v>235</v>
      </c>
      <c r="C50" s="295" t="s">
        <v>163</v>
      </c>
      <c r="D50" s="16"/>
      <c r="E50" s="16"/>
      <c r="F50" s="44"/>
      <c r="G50" s="44"/>
      <c r="H50" s="60">
        <v>22</v>
      </c>
      <c r="I50" s="16"/>
      <c r="J50" s="100"/>
    </row>
    <row r="51" spans="1:10" ht="23.25" customHeight="1">
      <c r="A51" s="227" t="s">
        <v>9971</v>
      </c>
      <c r="B51" s="16" t="s">
        <v>235</v>
      </c>
      <c r="C51" s="295" t="s">
        <v>163</v>
      </c>
      <c r="D51" s="16"/>
      <c r="E51" s="16"/>
      <c r="F51" s="44"/>
      <c r="G51" s="44"/>
      <c r="H51" s="60">
        <v>18</v>
      </c>
      <c r="I51" s="16"/>
      <c r="J51" s="100"/>
    </row>
    <row r="52" spans="1:10" ht="23.25" customHeight="1">
      <c r="A52" s="227" t="s">
        <v>9503</v>
      </c>
      <c r="B52" s="16" t="s">
        <v>235</v>
      </c>
      <c r="C52" s="295" t="s">
        <v>163</v>
      </c>
      <c r="D52" s="16"/>
      <c r="E52" s="16"/>
      <c r="F52" s="44"/>
      <c r="G52" s="44"/>
      <c r="H52" s="60">
        <v>10</v>
      </c>
      <c r="I52" s="16"/>
      <c r="J52" s="100"/>
    </row>
    <row r="53" spans="1:10" ht="23.25" customHeight="1">
      <c r="A53" s="227" t="s">
        <v>10692</v>
      </c>
      <c r="B53" s="16" t="s">
        <v>235</v>
      </c>
      <c r="C53" s="295" t="s">
        <v>163</v>
      </c>
      <c r="D53" s="16"/>
      <c r="E53" s="16" t="s">
        <v>55</v>
      </c>
      <c r="F53" s="44"/>
      <c r="G53" s="44"/>
      <c r="H53" s="49">
        <v>2000</v>
      </c>
      <c r="I53" s="16"/>
      <c r="J53" s="60"/>
    </row>
    <row r="54" spans="1:10" ht="23.25" customHeight="1">
      <c r="A54" s="227" t="s">
        <v>9961</v>
      </c>
      <c r="B54" s="16" t="s">
        <v>235</v>
      </c>
      <c r="C54" s="295" t="s">
        <v>163</v>
      </c>
      <c r="D54" s="16"/>
      <c r="E54" s="16"/>
      <c r="F54" s="44"/>
      <c r="G54" s="44"/>
      <c r="H54" s="16">
        <v>33</v>
      </c>
      <c r="I54" s="16"/>
      <c r="J54" s="103"/>
    </row>
    <row r="55" spans="1:10" ht="23.25" customHeight="1">
      <c r="A55" s="227" t="s">
        <v>9957</v>
      </c>
      <c r="B55" s="16" t="s">
        <v>235</v>
      </c>
      <c r="C55" s="295" t="s">
        <v>163</v>
      </c>
      <c r="D55" s="16"/>
      <c r="E55" s="16"/>
      <c r="F55" s="44"/>
      <c r="G55" s="44"/>
      <c r="H55" s="16">
        <v>34</v>
      </c>
      <c r="I55" s="16"/>
      <c r="J55" s="103"/>
    </row>
    <row r="56" spans="1:10" ht="23.25" customHeight="1">
      <c r="A56" s="296" t="s">
        <v>10691</v>
      </c>
      <c r="B56" s="16" t="s">
        <v>235</v>
      </c>
      <c r="C56" s="298" t="s">
        <v>163</v>
      </c>
      <c r="D56" s="16"/>
      <c r="E56" s="16" t="s">
        <v>27</v>
      </c>
      <c r="F56" s="44"/>
      <c r="G56" s="44"/>
      <c r="H56" s="16">
        <v>48</v>
      </c>
      <c r="I56" s="16"/>
      <c r="J56" s="23"/>
    </row>
    <row r="57" spans="1:10" ht="23.25" customHeight="1">
      <c r="A57" s="227" t="s">
        <v>10688</v>
      </c>
      <c r="B57" s="16" t="s">
        <v>235</v>
      </c>
      <c r="C57" s="295" t="s">
        <v>163</v>
      </c>
      <c r="D57" s="16"/>
      <c r="E57" s="16"/>
      <c r="F57" s="44"/>
      <c r="G57" s="44"/>
      <c r="H57" s="18">
        <v>15</v>
      </c>
      <c r="I57" s="16"/>
      <c r="J57" s="23"/>
    </row>
    <row r="58" spans="1:10" ht="23.25" customHeight="1">
      <c r="A58" s="227" t="s">
        <v>10689</v>
      </c>
      <c r="B58" s="16" t="s">
        <v>235</v>
      </c>
      <c r="C58" s="295" t="s">
        <v>163</v>
      </c>
      <c r="D58" s="16"/>
      <c r="E58" s="16"/>
      <c r="F58" s="44"/>
      <c r="G58" s="44"/>
      <c r="H58" s="49">
        <v>13</v>
      </c>
      <c r="I58" s="16"/>
      <c r="J58" s="100"/>
    </row>
    <row r="59" spans="1:10" ht="23.25" customHeight="1">
      <c r="A59" s="297" t="s">
        <v>9082</v>
      </c>
      <c r="B59" s="16" t="s">
        <v>209</v>
      </c>
      <c r="C59" s="16" t="s">
        <v>163</v>
      </c>
      <c r="D59" s="16"/>
      <c r="E59" s="16"/>
      <c r="F59" s="44"/>
      <c r="G59" s="44"/>
      <c r="H59" s="53">
        <v>22</v>
      </c>
      <c r="I59" s="16"/>
      <c r="J59" s="100"/>
    </row>
    <row r="60" spans="1:10" ht="23.25" customHeight="1">
      <c r="A60" s="297" t="s">
        <v>10693</v>
      </c>
      <c r="B60" s="16" t="s">
        <v>209</v>
      </c>
      <c r="C60" s="16" t="s">
        <v>163</v>
      </c>
      <c r="D60" s="16"/>
      <c r="E60" s="16"/>
      <c r="F60" s="44"/>
      <c r="G60" s="44"/>
      <c r="H60" s="16">
        <v>99</v>
      </c>
      <c r="I60" s="16"/>
      <c r="J60" s="101"/>
    </row>
    <row r="61" spans="1:10" ht="23.25" customHeight="1">
      <c r="A61" s="297" t="s">
        <v>10711</v>
      </c>
      <c r="B61" s="16" t="s">
        <v>209</v>
      </c>
      <c r="C61" s="16" t="s">
        <v>163</v>
      </c>
      <c r="D61" s="16"/>
      <c r="E61" s="16" t="s">
        <v>9008</v>
      </c>
      <c r="F61" s="44"/>
      <c r="G61" s="44"/>
      <c r="H61" s="16">
        <v>155</v>
      </c>
      <c r="I61" s="16"/>
      <c r="J61" s="101"/>
    </row>
    <row r="62" spans="1:10" ht="23.25" customHeight="1">
      <c r="A62" s="297" t="s">
        <v>10694</v>
      </c>
      <c r="B62" s="16" t="s">
        <v>209</v>
      </c>
      <c r="C62" s="16" t="s">
        <v>163</v>
      </c>
      <c r="D62" s="16"/>
      <c r="E62" s="16"/>
      <c r="F62" s="44"/>
      <c r="G62" s="44"/>
      <c r="H62" s="16">
        <v>99</v>
      </c>
      <c r="I62" s="16"/>
      <c r="J62" s="63"/>
    </row>
    <row r="63" spans="1:10" ht="23.25" customHeight="1">
      <c r="A63" s="297" t="s">
        <v>10053</v>
      </c>
      <c r="B63" s="16" t="s">
        <v>209</v>
      </c>
      <c r="C63" s="16" t="s">
        <v>163</v>
      </c>
      <c r="D63" s="16"/>
      <c r="E63" s="16"/>
      <c r="F63" s="44"/>
      <c r="G63" s="44"/>
      <c r="H63" s="16">
        <v>523</v>
      </c>
      <c r="I63" s="16"/>
      <c r="J63" s="49"/>
    </row>
    <row r="64" spans="1:10" ht="23.25" customHeight="1">
      <c r="A64" s="297" t="s">
        <v>10695</v>
      </c>
      <c r="B64" s="16" t="s">
        <v>209</v>
      </c>
      <c r="C64" s="16" t="s">
        <v>163</v>
      </c>
      <c r="D64" s="16"/>
      <c r="E64" s="16"/>
      <c r="F64" s="44"/>
      <c r="G64" s="44"/>
      <c r="H64" s="23">
        <v>331</v>
      </c>
      <c r="I64" s="16"/>
      <c r="J64" s="102"/>
    </row>
    <row r="65" spans="1:10" ht="23.25" customHeight="1">
      <c r="A65" s="297" t="s">
        <v>9995</v>
      </c>
      <c r="B65" s="16" t="s">
        <v>209</v>
      </c>
      <c r="C65" s="16" t="s">
        <v>163</v>
      </c>
      <c r="D65" s="16"/>
      <c r="E65" s="16"/>
      <c r="F65" s="44"/>
      <c r="G65" s="44"/>
      <c r="H65" s="23">
        <v>1600</v>
      </c>
      <c r="I65" s="16"/>
      <c r="J65" s="102"/>
    </row>
    <row r="66" spans="1:10" ht="23.25" customHeight="1">
      <c r="A66" s="297" t="s">
        <v>10696</v>
      </c>
      <c r="B66" s="16" t="s">
        <v>209</v>
      </c>
      <c r="C66" s="16" t="s">
        <v>163</v>
      </c>
      <c r="D66" s="16"/>
      <c r="E66" s="16"/>
      <c r="F66" s="44"/>
      <c r="G66" s="44"/>
      <c r="H66" s="23">
        <v>74</v>
      </c>
      <c r="I66" s="16"/>
      <c r="J66" s="102"/>
    </row>
    <row r="67" spans="1:10" ht="23.25" customHeight="1">
      <c r="A67" s="297" t="s">
        <v>10059</v>
      </c>
      <c r="B67" s="16" t="s">
        <v>209</v>
      </c>
      <c r="C67" s="16" t="s">
        <v>163</v>
      </c>
      <c r="D67" s="16"/>
      <c r="E67" s="16"/>
      <c r="F67" s="44"/>
      <c r="G67" s="44"/>
      <c r="H67" s="23">
        <v>132</v>
      </c>
      <c r="I67" s="16"/>
      <c r="J67" s="102"/>
    </row>
    <row r="68" spans="1:10" ht="23.25" customHeight="1">
      <c r="A68" s="297" t="s">
        <v>10697</v>
      </c>
      <c r="B68" s="16" t="s">
        <v>209</v>
      </c>
      <c r="C68" s="16" t="s">
        <v>163</v>
      </c>
      <c r="D68" s="16"/>
      <c r="E68" s="16"/>
      <c r="F68" s="44"/>
      <c r="G68" s="44"/>
      <c r="H68" s="23">
        <v>370</v>
      </c>
      <c r="I68" s="16"/>
      <c r="J68" s="102"/>
    </row>
    <row r="69" spans="1:10" ht="23.25" customHeight="1">
      <c r="A69" s="297" t="s">
        <v>10698</v>
      </c>
      <c r="B69" s="16" t="s">
        <v>209</v>
      </c>
      <c r="C69" s="16" t="s">
        <v>163</v>
      </c>
      <c r="D69" s="16"/>
      <c r="E69" s="16"/>
      <c r="F69" s="44"/>
      <c r="G69" s="44"/>
      <c r="H69" s="55">
        <v>63</v>
      </c>
      <c r="I69" s="16"/>
      <c r="J69" s="99"/>
    </row>
    <row r="70" spans="1:10" ht="23.25" customHeight="1">
      <c r="A70" s="297" t="s">
        <v>10699</v>
      </c>
      <c r="B70" s="16" t="s">
        <v>209</v>
      </c>
      <c r="C70" s="16" t="s">
        <v>163</v>
      </c>
      <c r="D70" s="16"/>
      <c r="E70" s="16"/>
      <c r="F70" s="44"/>
      <c r="G70" s="44"/>
      <c r="H70" s="55">
        <v>197</v>
      </c>
      <c r="I70" s="16"/>
      <c r="J70" s="99"/>
    </row>
    <row r="71" spans="1:10" ht="23.25" customHeight="1">
      <c r="A71" s="297" t="s">
        <v>10058</v>
      </c>
      <c r="B71" s="16" t="s">
        <v>209</v>
      </c>
      <c r="C71" s="16" t="s">
        <v>163</v>
      </c>
      <c r="D71" s="16"/>
      <c r="E71" s="16"/>
      <c r="F71" s="44"/>
      <c r="G71" s="44"/>
      <c r="H71" s="55">
        <v>244</v>
      </c>
      <c r="I71" s="16"/>
      <c r="J71" s="99"/>
    </row>
    <row r="72" spans="1:10" ht="23.25" customHeight="1">
      <c r="A72" s="297" t="s">
        <v>9287</v>
      </c>
      <c r="B72" s="16" t="s">
        <v>209</v>
      </c>
      <c r="C72" s="16" t="s">
        <v>163</v>
      </c>
      <c r="D72" s="16"/>
      <c r="E72" s="16"/>
      <c r="F72" s="44"/>
      <c r="G72" s="44"/>
      <c r="H72" s="55">
        <v>63</v>
      </c>
      <c r="I72" s="16"/>
      <c r="J72" s="99"/>
    </row>
    <row r="73" spans="1:10" ht="23.25" customHeight="1">
      <c r="A73" s="297" t="s">
        <v>10152</v>
      </c>
      <c r="B73" s="16" t="s">
        <v>209</v>
      </c>
      <c r="C73" s="16" t="s">
        <v>163</v>
      </c>
      <c r="D73" s="16"/>
      <c r="E73" s="16"/>
      <c r="F73" s="44"/>
      <c r="G73" s="44"/>
      <c r="H73" s="55">
        <v>102</v>
      </c>
      <c r="I73" s="16"/>
      <c r="J73" s="99"/>
    </row>
    <row r="74" spans="1:10" ht="23.25" customHeight="1">
      <c r="A74" s="297" t="s">
        <v>10700</v>
      </c>
      <c r="B74" s="16" t="s">
        <v>209</v>
      </c>
      <c r="C74" s="16" t="s">
        <v>163</v>
      </c>
      <c r="D74" s="16"/>
      <c r="E74" s="16"/>
      <c r="F74" s="44"/>
      <c r="G74" s="44"/>
      <c r="H74" s="55">
        <v>54</v>
      </c>
      <c r="I74" s="16"/>
      <c r="J74" s="99"/>
    </row>
    <row r="75" spans="1:10" ht="23.25" customHeight="1">
      <c r="A75" s="297" t="s">
        <v>9658</v>
      </c>
      <c r="B75" s="16" t="s">
        <v>209</v>
      </c>
      <c r="C75" s="16" t="s">
        <v>163</v>
      </c>
      <c r="D75" s="16"/>
      <c r="E75" s="16"/>
      <c r="F75" s="44"/>
      <c r="G75" s="44"/>
      <c r="H75" s="19">
        <v>1802</v>
      </c>
      <c r="I75" s="16"/>
      <c r="J75" s="99"/>
    </row>
    <row r="76" spans="1:10" ht="23.25" customHeight="1">
      <c r="A76" s="297" t="s">
        <v>10701</v>
      </c>
      <c r="B76" s="16" t="s">
        <v>209</v>
      </c>
      <c r="C76" s="16" t="s">
        <v>163</v>
      </c>
      <c r="D76" s="16"/>
      <c r="E76" s="16"/>
      <c r="F76" s="44"/>
      <c r="G76" s="44"/>
      <c r="H76" s="55">
        <v>255</v>
      </c>
      <c r="I76" s="16"/>
      <c r="J76" s="99"/>
    </row>
    <row r="77" spans="1:10" ht="23.25" customHeight="1">
      <c r="A77" s="297" t="s">
        <v>10702</v>
      </c>
      <c r="B77" s="16" t="s">
        <v>209</v>
      </c>
      <c r="C77" s="16" t="s">
        <v>163</v>
      </c>
      <c r="D77" s="16"/>
      <c r="E77" s="16"/>
      <c r="F77" s="44"/>
      <c r="G77" s="44"/>
      <c r="H77" s="56">
        <v>220</v>
      </c>
      <c r="I77" s="16"/>
      <c r="J77" s="99"/>
    </row>
    <row r="78" spans="1:10" ht="23.25" customHeight="1">
      <c r="A78" s="297" t="s">
        <v>10703</v>
      </c>
      <c r="B78" s="16" t="s">
        <v>209</v>
      </c>
      <c r="C78" s="16" t="s">
        <v>163</v>
      </c>
      <c r="D78" s="16"/>
      <c r="E78" s="16"/>
      <c r="F78" s="44"/>
      <c r="G78" s="44"/>
      <c r="H78" s="19">
        <v>176</v>
      </c>
      <c r="I78" s="16"/>
      <c r="J78" s="99"/>
    </row>
    <row r="79" spans="1:10" ht="23.25" customHeight="1">
      <c r="A79" s="297" t="s">
        <v>10704</v>
      </c>
      <c r="B79" s="16" t="s">
        <v>209</v>
      </c>
      <c r="C79" s="16" t="s">
        <v>163</v>
      </c>
      <c r="D79" s="16"/>
      <c r="E79" s="16"/>
      <c r="F79" s="44"/>
      <c r="G79" s="44"/>
      <c r="H79" s="55">
        <v>306</v>
      </c>
      <c r="I79" s="16"/>
      <c r="J79" s="99"/>
    </row>
    <row r="80" spans="1:10" ht="23.25" customHeight="1">
      <c r="A80" s="297" t="s">
        <v>10705</v>
      </c>
      <c r="B80" s="16" t="s">
        <v>209</v>
      </c>
      <c r="C80" s="16" t="s">
        <v>163</v>
      </c>
      <c r="D80" s="16"/>
      <c r="E80" s="16"/>
      <c r="F80" s="44"/>
      <c r="G80" s="44"/>
      <c r="H80" s="57">
        <v>60</v>
      </c>
      <c r="I80" s="16"/>
      <c r="J80" s="98"/>
    </row>
    <row r="81" spans="1:10" ht="23.25" customHeight="1">
      <c r="A81" s="297" t="s">
        <v>10706</v>
      </c>
      <c r="B81" s="16" t="s">
        <v>209</v>
      </c>
      <c r="C81" s="16" t="s">
        <v>163</v>
      </c>
      <c r="D81" s="16"/>
      <c r="E81" s="16"/>
      <c r="F81" s="44"/>
      <c r="G81" s="44"/>
      <c r="H81" s="57">
        <v>139</v>
      </c>
      <c r="I81" s="16"/>
      <c r="J81" s="98"/>
    </row>
    <row r="82" spans="1:10" ht="23.25" customHeight="1">
      <c r="A82" s="297" t="s">
        <v>10707</v>
      </c>
      <c r="B82" s="16" t="s">
        <v>209</v>
      </c>
      <c r="C82" s="16" t="s">
        <v>163</v>
      </c>
      <c r="D82" s="16"/>
      <c r="E82" s="16"/>
      <c r="F82" s="44"/>
      <c r="G82" s="44"/>
      <c r="H82" s="57">
        <v>42</v>
      </c>
      <c r="I82" s="16"/>
      <c r="J82" s="98"/>
    </row>
    <row r="83" spans="1:10" ht="23.25" customHeight="1">
      <c r="A83" s="297" t="s">
        <v>10708</v>
      </c>
      <c r="B83" s="16" t="s">
        <v>209</v>
      </c>
      <c r="C83" s="16" t="s">
        <v>163</v>
      </c>
      <c r="D83" s="16"/>
      <c r="E83" s="16"/>
      <c r="F83" s="44"/>
      <c r="G83" s="44"/>
      <c r="H83" s="57">
        <v>281</v>
      </c>
      <c r="I83" s="16"/>
      <c r="J83" s="98"/>
    </row>
    <row r="84" spans="1:10" ht="23.25" customHeight="1">
      <c r="A84" s="297" t="s">
        <v>10709</v>
      </c>
      <c r="B84" s="16" t="s">
        <v>209</v>
      </c>
      <c r="C84" s="16" t="s">
        <v>163</v>
      </c>
      <c r="D84" s="16"/>
      <c r="E84" s="16"/>
      <c r="F84" s="44"/>
      <c r="G84" s="44"/>
      <c r="H84" s="57">
        <v>370</v>
      </c>
      <c r="I84" s="16"/>
      <c r="J84" s="98"/>
    </row>
    <row r="85" spans="1:10" ht="23.25" customHeight="1">
      <c r="A85" s="297" t="s">
        <v>10712</v>
      </c>
      <c r="B85" s="16" t="s">
        <v>209</v>
      </c>
      <c r="C85" s="16" t="s">
        <v>163</v>
      </c>
      <c r="D85" s="16"/>
      <c r="E85" s="16" t="s">
        <v>7798</v>
      </c>
      <c r="F85" s="44"/>
      <c r="G85" s="44"/>
      <c r="H85" s="22">
        <v>32</v>
      </c>
      <c r="I85" s="16"/>
      <c r="J85" s="64"/>
    </row>
    <row r="86" spans="1:10" ht="23.25" customHeight="1">
      <c r="A86" s="297" t="s">
        <v>10712</v>
      </c>
      <c r="B86" s="16" t="s">
        <v>209</v>
      </c>
      <c r="C86" s="16" t="s">
        <v>163</v>
      </c>
      <c r="D86" s="16"/>
      <c r="E86" s="16" t="s">
        <v>7757</v>
      </c>
      <c r="F86" s="44"/>
      <c r="G86" s="44"/>
      <c r="H86" s="22">
        <v>63</v>
      </c>
      <c r="I86" s="16"/>
      <c r="J86" s="64"/>
    </row>
    <row r="87" spans="1:10" ht="23.25" customHeight="1">
      <c r="A87" s="297" t="s">
        <v>10061</v>
      </c>
      <c r="B87" s="16" t="s">
        <v>209</v>
      </c>
      <c r="C87" s="16" t="s">
        <v>163</v>
      </c>
      <c r="D87" s="16"/>
      <c r="E87" s="16"/>
      <c r="F87" s="44"/>
      <c r="G87" s="44"/>
      <c r="H87" s="22">
        <v>241</v>
      </c>
      <c r="I87" s="16"/>
      <c r="J87" s="98"/>
    </row>
    <row r="88" spans="1:10" ht="23.25" customHeight="1">
      <c r="A88" s="297" t="s">
        <v>10713</v>
      </c>
      <c r="B88" s="16" t="s">
        <v>209</v>
      </c>
      <c r="C88" s="16" t="s">
        <v>163</v>
      </c>
      <c r="D88" s="16"/>
      <c r="E88" s="16" t="s">
        <v>7377</v>
      </c>
      <c r="F88" s="44"/>
      <c r="G88" s="44"/>
      <c r="H88" s="22">
        <v>179</v>
      </c>
      <c r="I88" s="16"/>
      <c r="J88" s="98"/>
    </row>
    <row r="89" spans="1:10" ht="23.25" customHeight="1">
      <c r="A89" s="297" t="s">
        <v>10713</v>
      </c>
      <c r="B89" s="16" t="s">
        <v>209</v>
      </c>
      <c r="C89" s="16" t="s">
        <v>163</v>
      </c>
      <c r="D89" s="16"/>
      <c r="E89" s="16" t="s">
        <v>7381</v>
      </c>
      <c r="F89" s="44"/>
      <c r="G89" s="44"/>
      <c r="H89" s="22">
        <v>140</v>
      </c>
      <c r="I89" s="16"/>
      <c r="J89" s="64"/>
    </row>
    <row r="90" spans="1:10" ht="23.25" customHeight="1">
      <c r="A90" s="297" t="s">
        <v>10710</v>
      </c>
      <c r="B90" s="16" t="s">
        <v>209</v>
      </c>
      <c r="C90" s="16" t="s">
        <v>163</v>
      </c>
      <c r="D90" s="16"/>
      <c r="E90" s="16"/>
      <c r="F90" s="44"/>
      <c r="G90" s="44"/>
      <c r="H90" s="22">
        <v>20</v>
      </c>
      <c r="I90" s="16"/>
      <c r="J90" s="64"/>
    </row>
    <row r="91" spans="1:10" ht="23.25" customHeight="1">
      <c r="A91" s="227" t="s">
        <v>9440</v>
      </c>
      <c r="B91" s="16" t="s">
        <v>204</v>
      </c>
      <c r="C91" s="295" t="s">
        <v>58</v>
      </c>
      <c r="D91" s="16"/>
      <c r="E91" s="16"/>
      <c r="F91" s="44"/>
      <c r="G91" s="44"/>
      <c r="H91" s="22">
        <v>7662</v>
      </c>
      <c r="I91" s="16"/>
      <c r="J91" s="98"/>
    </row>
    <row r="92" spans="1:10" ht="23.25" customHeight="1">
      <c r="A92" s="227" t="s">
        <v>9439</v>
      </c>
      <c r="B92" s="16" t="s">
        <v>204</v>
      </c>
      <c r="C92" s="295" t="s">
        <v>82</v>
      </c>
      <c r="D92" s="16"/>
      <c r="E92" s="16"/>
      <c r="F92" s="44"/>
      <c r="G92" s="44"/>
      <c r="H92" s="22">
        <v>18784</v>
      </c>
      <c r="I92" s="16"/>
      <c r="J92" s="98"/>
    </row>
    <row r="93" spans="1:10" ht="23.25" customHeight="1">
      <c r="A93" s="227" t="s">
        <v>9434</v>
      </c>
      <c r="B93" s="16" t="s">
        <v>204</v>
      </c>
      <c r="C93" s="295" t="s">
        <v>58</v>
      </c>
      <c r="D93" s="16"/>
      <c r="E93" s="16"/>
      <c r="F93" s="44"/>
      <c r="G93" s="44"/>
      <c r="H93" s="57">
        <v>784</v>
      </c>
      <c r="I93" s="16"/>
      <c r="J93" s="98"/>
    </row>
    <row r="94" spans="1:10" ht="23.25" customHeight="1">
      <c r="A94" s="227" t="s">
        <v>9433</v>
      </c>
      <c r="B94" s="16" t="s">
        <v>204</v>
      </c>
      <c r="C94" s="295" t="s">
        <v>82</v>
      </c>
      <c r="D94" s="16"/>
      <c r="E94" s="16"/>
      <c r="F94" s="44"/>
      <c r="G94" s="44"/>
      <c r="H94" s="22">
        <v>744</v>
      </c>
      <c r="I94" s="16"/>
      <c r="J94" s="98"/>
    </row>
    <row r="95" spans="1:10" ht="23.25" customHeight="1">
      <c r="A95" s="227" t="s">
        <v>9436</v>
      </c>
      <c r="B95" s="16" t="s">
        <v>204</v>
      </c>
      <c r="C95" s="295" t="s">
        <v>58</v>
      </c>
      <c r="D95" s="16"/>
      <c r="E95" s="16"/>
      <c r="F95" s="44"/>
      <c r="G95" s="44"/>
      <c r="H95" s="57">
        <v>15881</v>
      </c>
      <c r="I95" s="16"/>
      <c r="J95" s="98"/>
    </row>
    <row r="96" spans="1:10" ht="23.25" customHeight="1">
      <c r="A96" s="227" t="s">
        <v>9444</v>
      </c>
      <c r="B96" s="16" t="s">
        <v>204</v>
      </c>
      <c r="C96" s="295" t="s">
        <v>58</v>
      </c>
      <c r="D96" s="16"/>
      <c r="E96" s="16"/>
      <c r="F96" s="44"/>
      <c r="G96" s="44"/>
      <c r="H96" s="57">
        <v>4117</v>
      </c>
      <c r="I96" s="16"/>
      <c r="J96" s="98"/>
    </row>
    <row r="97" spans="1:10" ht="23.25" customHeight="1">
      <c r="A97" s="227" t="s">
        <v>9443</v>
      </c>
      <c r="B97" s="16" t="s">
        <v>204</v>
      </c>
      <c r="C97" s="295" t="s">
        <v>82</v>
      </c>
      <c r="D97" s="16"/>
      <c r="E97" s="16"/>
      <c r="F97" s="44"/>
      <c r="G97" s="44"/>
      <c r="H97" s="57">
        <v>8432</v>
      </c>
      <c r="I97" s="16"/>
      <c r="J97" s="98"/>
    </row>
    <row r="98" spans="1:10" ht="23.25" customHeight="1">
      <c r="A98" s="227" t="s">
        <v>9441</v>
      </c>
      <c r="B98" s="16" t="s">
        <v>204</v>
      </c>
      <c r="C98" s="295" t="s">
        <v>58</v>
      </c>
      <c r="D98" s="16"/>
      <c r="E98" s="16"/>
      <c r="F98" s="44"/>
      <c r="G98" s="44"/>
      <c r="H98" s="57">
        <v>4664</v>
      </c>
      <c r="I98" s="16"/>
      <c r="J98" s="98"/>
    </row>
    <row r="99" spans="1:10" ht="23.25" customHeight="1">
      <c r="A99" s="227" t="s">
        <v>9442</v>
      </c>
      <c r="B99" s="16" t="s">
        <v>204</v>
      </c>
      <c r="C99" s="295" t="s">
        <v>82</v>
      </c>
      <c r="D99" s="16"/>
      <c r="E99" s="16"/>
      <c r="F99" s="44"/>
      <c r="G99" s="44"/>
      <c r="H99" s="57">
        <v>1372</v>
      </c>
      <c r="I99" s="16"/>
      <c r="J99" s="98"/>
    </row>
    <row r="100" spans="1:10" ht="23.25" customHeight="1">
      <c r="A100" s="296" t="s">
        <v>9568</v>
      </c>
      <c r="B100" s="16" t="s">
        <v>204</v>
      </c>
      <c r="C100" s="298" t="s">
        <v>82</v>
      </c>
      <c r="D100" s="16"/>
      <c r="E100" s="16"/>
      <c r="F100" s="44"/>
      <c r="G100" s="44"/>
      <c r="H100" s="57">
        <v>1954</v>
      </c>
      <c r="I100" s="16"/>
      <c r="J100" s="98"/>
    </row>
    <row r="101" spans="1:10" ht="23.25" customHeight="1">
      <c r="A101" s="227" t="s">
        <v>9446</v>
      </c>
      <c r="B101" s="16" t="s">
        <v>204</v>
      </c>
      <c r="C101" s="295" t="s">
        <v>58</v>
      </c>
      <c r="D101" s="16"/>
      <c r="E101" s="16"/>
      <c r="F101" s="44"/>
      <c r="G101" s="44"/>
      <c r="H101" s="57">
        <v>25276</v>
      </c>
      <c r="I101" s="16"/>
      <c r="J101" s="64"/>
    </row>
    <row r="102" spans="1:10" ht="23.25" customHeight="1">
      <c r="A102" s="227" t="s">
        <v>9445</v>
      </c>
      <c r="B102" s="16" t="s">
        <v>204</v>
      </c>
      <c r="C102" s="295" t="s">
        <v>82</v>
      </c>
      <c r="D102" s="16"/>
      <c r="E102" s="16"/>
      <c r="F102" s="44"/>
      <c r="G102" s="44"/>
      <c r="H102" s="57">
        <v>5888</v>
      </c>
      <c r="I102" s="16"/>
      <c r="J102" s="64"/>
    </row>
    <row r="103" spans="1:10" ht="23.25" customHeight="1">
      <c r="A103" s="296" t="s">
        <v>9318</v>
      </c>
      <c r="B103" s="16" t="s">
        <v>204</v>
      </c>
      <c r="C103" s="295" t="s">
        <v>58</v>
      </c>
      <c r="D103" s="16"/>
      <c r="E103" s="16"/>
      <c r="F103" s="44"/>
      <c r="G103" s="44"/>
      <c r="H103" s="50">
        <v>111794</v>
      </c>
      <c r="I103" s="16"/>
      <c r="J103" s="70"/>
    </row>
    <row r="104" spans="1:10" ht="23.25" customHeight="1">
      <c r="A104" s="296" t="s">
        <v>9317</v>
      </c>
      <c r="B104" s="16" t="s">
        <v>204</v>
      </c>
      <c r="C104" s="295" t="s">
        <v>82</v>
      </c>
      <c r="D104" s="16"/>
      <c r="E104" s="16"/>
      <c r="F104" s="44"/>
      <c r="G104" s="44"/>
      <c r="H104" s="19">
        <v>381359</v>
      </c>
      <c r="I104" s="16"/>
      <c r="J104" s="70"/>
    </row>
    <row r="105" spans="1:10" ht="23.25" customHeight="1">
      <c r="A105" s="227" t="s">
        <v>10725</v>
      </c>
      <c r="B105" s="16" t="s">
        <v>204</v>
      </c>
      <c r="C105" s="295" t="s">
        <v>58</v>
      </c>
      <c r="D105" s="16"/>
      <c r="E105" s="16" t="s">
        <v>3322</v>
      </c>
      <c r="F105" s="44"/>
      <c r="G105" s="44"/>
      <c r="H105" s="19">
        <v>40</v>
      </c>
      <c r="I105" s="16"/>
      <c r="J105" s="70"/>
    </row>
    <row r="106" spans="1:10" ht="23.25" customHeight="1">
      <c r="A106" s="227" t="s">
        <v>9455</v>
      </c>
      <c r="B106" s="16" t="s">
        <v>204</v>
      </c>
      <c r="C106" s="295" t="s">
        <v>58</v>
      </c>
      <c r="D106" s="16"/>
      <c r="E106" s="16"/>
      <c r="F106" s="44"/>
      <c r="G106" s="44"/>
      <c r="H106" s="19">
        <v>2245</v>
      </c>
      <c r="I106" s="16"/>
      <c r="J106" s="70"/>
    </row>
    <row r="107" spans="1:10" ht="23.25" customHeight="1">
      <c r="A107" s="227" t="s">
        <v>9456</v>
      </c>
      <c r="B107" s="16" t="s">
        <v>204</v>
      </c>
      <c r="C107" s="295" t="s">
        <v>82</v>
      </c>
      <c r="D107" s="16"/>
      <c r="E107" s="16"/>
      <c r="F107" s="44"/>
      <c r="G107" s="44"/>
      <c r="H107" s="19">
        <v>156</v>
      </c>
      <c r="I107" s="16"/>
      <c r="J107" s="70"/>
    </row>
    <row r="108" spans="1:10" ht="23.25" customHeight="1">
      <c r="A108" s="227" t="s">
        <v>9448</v>
      </c>
      <c r="B108" s="16" t="s">
        <v>204</v>
      </c>
      <c r="C108" s="295" t="s">
        <v>58</v>
      </c>
      <c r="D108" s="16"/>
      <c r="E108" s="16"/>
      <c r="F108" s="44"/>
      <c r="G108" s="44"/>
      <c r="H108" s="19">
        <v>746</v>
      </c>
      <c r="I108" s="16"/>
      <c r="J108" s="17"/>
    </row>
    <row r="109" spans="1:10" ht="23.25" customHeight="1">
      <c r="A109" s="227" t="s">
        <v>9447</v>
      </c>
      <c r="B109" s="16" t="s">
        <v>204</v>
      </c>
      <c r="C109" s="295" t="s">
        <v>82</v>
      </c>
      <c r="D109" s="16"/>
      <c r="E109" s="16"/>
      <c r="F109" s="44"/>
      <c r="G109" s="44"/>
      <c r="H109" s="19">
        <v>649</v>
      </c>
      <c r="I109" s="16"/>
      <c r="J109" s="17"/>
    </row>
    <row r="110" spans="1:10" ht="23.25" customHeight="1">
      <c r="A110" s="227" t="s">
        <v>10714</v>
      </c>
      <c r="B110" s="16" t="s">
        <v>204</v>
      </c>
      <c r="C110" s="295" t="s">
        <v>58</v>
      </c>
      <c r="D110" s="16"/>
      <c r="E110" s="16"/>
      <c r="F110" s="44"/>
      <c r="G110" s="44"/>
      <c r="H110" s="19">
        <v>646</v>
      </c>
      <c r="I110" s="16"/>
      <c r="J110" s="70"/>
    </row>
    <row r="111" spans="1:10" ht="23.25" customHeight="1">
      <c r="A111" s="227" t="s">
        <v>10715</v>
      </c>
      <c r="B111" s="16" t="s">
        <v>204</v>
      </c>
      <c r="C111" s="295" t="s">
        <v>82</v>
      </c>
      <c r="D111" s="16"/>
      <c r="E111" s="16"/>
      <c r="F111" s="44"/>
      <c r="G111" s="44"/>
      <c r="H111" s="19">
        <v>574</v>
      </c>
      <c r="I111" s="16"/>
      <c r="J111" s="70"/>
    </row>
    <row r="112" spans="1:10" ht="23.25" customHeight="1">
      <c r="A112" s="227" t="s">
        <v>10716</v>
      </c>
      <c r="B112" s="16" t="s">
        <v>204</v>
      </c>
      <c r="C112" s="295" t="s">
        <v>58</v>
      </c>
      <c r="D112" s="16"/>
      <c r="E112" s="16"/>
      <c r="F112" s="44"/>
      <c r="G112" s="44"/>
      <c r="H112" s="19">
        <v>254</v>
      </c>
      <c r="I112" s="16"/>
      <c r="J112" s="70"/>
    </row>
    <row r="113" spans="1:10" ht="23.25" customHeight="1">
      <c r="A113" s="227" t="s">
        <v>10717</v>
      </c>
      <c r="B113" s="16" t="s">
        <v>204</v>
      </c>
      <c r="C113" s="295" t="s">
        <v>82</v>
      </c>
      <c r="D113" s="16"/>
      <c r="E113" s="16"/>
      <c r="F113" s="44"/>
      <c r="G113" s="44"/>
      <c r="H113" s="19">
        <v>748</v>
      </c>
      <c r="I113" s="16"/>
      <c r="J113" s="17"/>
    </row>
    <row r="114" spans="1:10" ht="23.25" customHeight="1">
      <c r="A114" s="227" t="s">
        <v>9904</v>
      </c>
      <c r="B114" s="16" t="s">
        <v>204</v>
      </c>
      <c r="C114" s="295" t="s">
        <v>82</v>
      </c>
      <c r="D114" s="16"/>
      <c r="E114" s="16"/>
      <c r="F114" s="44"/>
      <c r="G114" s="44"/>
      <c r="H114" s="19">
        <v>10536</v>
      </c>
      <c r="I114" s="16"/>
      <c r="J114" s="70"/>
    </row>
    <row r="115" spans="1:10" ht="23.25" customHeight="1">
      <c r="A115" s="227" t="s">
        <v>10011</v>
      </c>
      <c r="B115" s="16" t="s">
        <v>204</v>
      </c>
      <c r="C115" s="295" t="s">
        <v>82</v>
      </c>
      <c r="D115" s="16"/>
      <c r="E115" s="16"/>
      <c r="F115" s="44"/>
      <c r="G115" s="44"/>
      <c r="H115" s="19">
        <v>4910</v>
      </c>
      <c r="I115" s="16"/>
      <c r="J115" s="70"/>
    </row>
    <row r="116" spans="1:10" ht="23.25" customHeight="1">
      <c r="A116" s="227" t="s">
        <v>10010</v>
      </c>
      <c r="B116" s="16" t="s">
        <v>204</v>
      </c>
      <c r="C116" s="295" t="s">
        <v>82</v>
      </c>
      <c r="D116" s="16"/>
      <c r="E116" s="16"/>
      <c r="F116" s="44"/>
      <c r="G116" s="44"/>
      <c r="H116" s="19">
        <v>3410</v>
      </c>
      <c r="I116" s="16"/>
      <c r="J116" s="70"/>
    </row>
    <row r="117" spans="1:10" ht="23.25" customHeight="1">
      <c r="A117" s="227" t="s">
        <v>10079</v>
      </c>
      <c r="B117" s="16" t="s">
        <v>204</v>
      </c>
      <c r="C117" s="295" t="s">
        <v>82</v>
      </c>
      <c r="D117" s="16"/>
      <c r="E117" s="16"/>
      <c r="F117" s="44"/>
      <c r="G117" s="44"/>
      <c r="H117" s="19">
        <v>2565</v>
      </c>
      <c r="I117" s="16"/>
      <c r="J117" s="70"/>
    </row>
    <row r="118" spans="1:10" ht="23.25" customHeight="1">
      <c r="A118" s="227" t="s">
        <v>10023</v>
      </c>
      <c r="B118" s="16" t="s">
        <v>204</v>
      </c>
      <c r="C118" s="295" t="s">
        <v>82</v>
      </c>
      <c r="D118" s="16"/>
      <c r="E118" s="16"/>
      <c r="F118" s="44"/>
      <c r="G118" s="44"/>
      <c r="H118" s="50">
        <v>2426</v>
      </c>
      <c r="I118" s="16"/>
      <c r="J118" s="70"/>
    </row>
    <row r="119" spans="1:10" ht="23.25" customHeight="1">
      <c r="A119" s="227" t="s">
        <v>10024</v>
      </c>
      <c r="B119" s="16" t="s">
        <v>204</v>
      </c>
      <c r="C119" s="295" t="s">
        <v>82</v>
      </c>
      <c r="D119" s="16"/>
      <c r="E119" s="16"/>
      <c r="F119" s="44"/>
      <c r="G119" s="44"/>
      <c r="H119" s="17">
        <v>5602</v>
      </c>
      <c r="I119" s="16"/>
      <c r="J119" s="70"/>
    </row>
    <row r="120" spans="1:10" ht="23.25" customHeight="1">
      <c r="A120" s="227" t="s">
        <v>10025</v>
      </c>
      <c r="B120" s="16" t="s">
        <v>204</v>
      </c>
      <c r="C120" s="295" t="s">
        <v>82</v>
      </c>
      <c r="D120" s="16"/>
      <c r="E120" s="16"/>
      <c r="F120" s="44"/>
      <c r="G120" s="44"/>
      <c r="H120" s="17">
        <v>6755</v>
      </c>
      <c r="I120" s="16"/>
      <c r="J120" s="70"/>
    </row>
    <row r="121" spans="1:10" ht="23.25" customHeight="1">
      <c r="A121" s="227" t="s">
        <v>10022</v>
      </c>
      <c r="B121" s="16" t="s">
        <v>204</v>
      </c>
      <c r="C121" s="295" t="s">
        <v>82</v>
      </c>
      <c r="D121" s="16"/>
      <c r="E121" s="16"/>
      <c r="F121" s="44"/>
      <c r="G121" s="44"/>
      <c r="H121" s="17">
        <v>3088</v>
      </c>
      <c r="I121" s="16"/>
      <c r="J121" s="70"/>
    </row>
    <row r="122" spans="1:10" ht="23.25" customHeight="1">
      <c r="A122" s="227" t="s">
        <v>10020</v>
      </c>
      <c r="B122" s="16" t="s">
        <v>204</v>
      </c>
      <c r="C122" s="295" t="s">
        <v>82</v>
      </c>
      <c r="D122" s="16"/>
      <c r="E122" s="16"/>
      <c r="F122" s="44"/>
      <c r="G122" s="44"/>
      <c r="H122" s="17">
        <v>358</v>
      </c>
      <c r="I122" s="16"/>
      <c r="J122" s="70"/>
    </row>
    <row r="123" spans="1:10" ht="23.25" customHeight="1">
      <c r="A123" s="227" t="s">
        <v>10088</v>
      </c>
      <c r="B123" s="16" t="s">
        <v>204</v>
      </c>
      <c r="C123" s="295" t="s">
        <v>82</v>
      </c>
      <c r="D123" s="16"/>
      <c r="E123" s="16"/>
      <c r="F123" s="44"/>
      <c r="G123" s="44"/>
      <c r="H123" s="17">
        <v>400</v>
      </c>
      <c r="I123" s="16"/>
      <c r="J123" s="70"/>
    </row>
    <row r="124" spans="1:10" ht="23.25" customHeight="1">
      <c r="A124" s="227" t="s">
        <v>10081</v>
      </c>
      <c r="B124" s="16" t="s">
        <v>204</v>
      </c>
      <c r="C124" s="295" t="s">
        <v>82</v>
      </c>
      <c r="D124" s="16"/>
      <c r="E124" s="16"/>
      <c r="F124" s="44"/>
      <c r="G124" s="44"/>
      <c r="H124" s="50">
        <v>3311</v>
      </c>
      <c r="I124" s="16"/>
      <c r="J124" s="17"/>
    </row>
    <row r="125" spans="1:10" ht="23.25" customHeight="1">
      <c r="A125" s="227" t="s">
        <v>10080</v>
      </c>
      <c r="B125" s="16" t="s">
        <v>204</v>
      </c>
      <c r="C125" s="295" t="s">
        <v>82</v>
      </c>
      <c r="D125" s="16"/>
      <c r="E125" s="16"/>
      <c r="F125" s="44"/>
      <c r="G125" s="44"/>
      <c r="H125" s="19">
        <v>919</v>
      </c>
      <c r="I125" s="16"/>
      <c r="J125" s="17"/>
    </row>
    <row r="126" spans="1:10" ht="23.25" customHeight="1">
      <c r="A126" s="227" t="s">
        <v>9260</v>
      </c>
      <c r="B126" s="16" t="s">
        <v>204</v>
      </c>
      <c r="C126" s="295" t="s">
        <v>82</v>
      </c>
      <c r="D126" s="16"/>
      <c r="E126" s="16"/>
      <c r="F126" s="44"/>
      <c r="G126" s="44"/>
      <c r="H126" s="19">
        <v>18032</v>
      </c>
      <c r="I126" s="16"/>
      <c r="J126" s="70"/>
    </row>
    <row r="127" spans="1:10" ht="23.25" customHeight="1">
      <c r="A127" s="227" t="s">
        <v>10718</v>
      </c>
      <c r="B127" s="16" t="s">
        <v>204</v>
      </c>
      <c r="C127" s="295" t="s">
        <v>82</v>
      </c>
      <c r="D127" s="16"/>
      <c r="E127" s="16"/>
      <c r="F127" s="44"/>
      <c r="G127" s="44"/>
      <c r="H127" s="19">
        <v>7972</v>
      </c>
      <c r="I127" s="16"/>
      <c r="J127" s="70"/>
    </row>
    <row r="128" spans="1:10" ht="23.25" customHeight="1">
      <c r="A128" s="227" t="s">
        <v>10727</v>
      </c>
      <c r="B128" s="16" t="s">
        <v>204</v>
      </c>
      <c r="C128" s="295" t="s">
        <v>82</v>
      </c>
      <c r="D128" s="16"/>
      <c r="E128" s="16" t="s">
        <v>1740</v>
      </c>
      <c r="F128" s="44"/>
      <c r="G128" s="44"/>
      <c r="H128" s="19">
        <v>7536</v>
      </c>
      <c r="I128" s="16"/>
      <c r="J128" s="70"/>
    </row>
    <row r="129" spans="1:10" ht="23.25" customHeight="1">
      <c r="A129" s="227" t="s">
        <v>10726</v>
      </c>
      <c r="B129" s="16" t="s">
        <v>204</v>
      </c>
      <c r="C129" s="295" t="s">
        <v>82</v>
      </c>
      <c r="D129" s="16"/>
      <c r="E129" s="16" t="s">
        <v>3857</v>
      </c>
      <c r="F129" s="44"/>
      <c r="G129" s="44"/>
      <c r="H129" s="23">
        <v>270</v>
      </c>
      <c r="I129" s="16"/>
      <c r="J129" s="70"/>
    </row>
    <row r="130" spans="1:10" ht="23.25" customHeight="1">
      <c r="A130" s="227" t="s">
        <v>10012</v>
      </c>
      <c r="B130" s="16" t="s">
        <v>204</v>
      </c>
      <c r="C130" s="295" t="s">
        <v>82</v>
      </c>
      <c r="D130" s="16"/>
      <c r="E130" s="16"/>
      <c r="F130" s="44"/>
      <c r="G130" s="44"/>
      <c r="H130" s="50">
        <v>1378</v>
      </c>
      <c r="I130" s="16"/>
      <c r="J130" s="70"/>
    </row>
    <row r="131" spans="1:10" ht="23.25" customHeight="1">
      <c r="A131" s="227" t="s">
        <v>9709</v>
      </c>
      <c r="B131" s="16" t="s">
        <v>204</v>
      </c>
      <c r="C131" s="295" t="s">
        <v>82</v>
      </c>
      <c r="D131" s="16"/>
      <c r="E131" s="16"/>
      <c r="F131" s="44"/>
      <c r="G131" s="44"/>
      <c r="H131" s="17">
        <v>9266</v>
      </c>
      <c r="I131" s="16"/>
      <c r="J131" s="70"/>
    </row>
    <row r="132" spans="1:10" ht="23.25" customHeight="1">
      <c r="A132" s="227" t="s">
        <v>10119</v>
      </c>
      <c r="B132" s="16" t="s">
        <v>204</v>
      </c>
      <c r="C132" s="295" t="s">
        <v>82</v>
      </c>
      <c r="D132" s="16"/>
      <c r="E132" s="16"/>
      <c r="F132" s="44"/>
      <c r="G132" s="44"/>
      <c r="H132" s="17">
        <v>1190</v>
      </c>
      <c r="I132" s="16"/>
      <c r="J132" s="70"/>
    </row>
    <row r="133" spans="1:10" ht="23.25" customHeight="1">
      <c r="A133" s="227" t="s">
        <v>10120</v>
      </c>
      <c r="B133" s="16" t="s">
        <v>204</v>
      </c>
      <c r="C133" s="295" t="s">
        <v>82</v>
      </c>
      <c r="D133" s="16"/>
      <c r="E133" s="16"/>
      <c r="F133" s="44"/>
      <c r="G133" s="44"/>
      <c r="H133" s="58">
        <v>616</v>
      </c>
      <c r="I133" s="16"/>
      <c r="J133" s="17"/>
    </row>
    <row r="134" spans="1:10" ht="23.25" customHeight="1">
      <c r="A134" s="227" t="s">
        <v>10728</v>
      </c>
      <c r="B134" s="16" t="s">
        <v>204</v>
      </c>
      <c r="C134" s="295" t="s">
        <v>82</v>
      </c>
      <c r="D134" s="16"/>
      <c r="E134" s="16" t="s">
        <v>8727</v>
      </c>
      <c r="F134" s="44"/>
      <c r="G134" s="44"/>
      <c r="H134" s="17">
        <v>422</v>
      </c>
      <c r="I134" s="16"/>
      <c r="J134" s="70"/>
    </row>
    <row r="135" spans="1:10" ht="23.25" customHeight="1">
      <c r="A135" s="227" t="s">
        <v>10057</v>
      </c>
      <c r="B135" s="16" t="s">
        <v>204</v>
      </c>
      <c r="C135" s="295" t="s">
        <v>82</v>
      </c>
      <c r="D135" s="16"/>
      <c r="E135" s="16"/>
      <c r="F135" s="44"/>
      <c r="G135" s="44"/>
      <c r="H135" s="17">
        <v>2548</v>
      </c>
      <c r="I135" s="16"/>
      <c r="J135" s="70"/>
    </row>
    <row r="136" spans="1:10" ht="23.25" customHeight="1">
      <c r="A136" s="227" t="s">
        <v>10107</v>
      </c>
      <c r="B136" s="16" t="s">
        <v>204</v>
      </c>
      <c r="C136" s="295" t="s">
        <v>82</v>
      </c>
      <c r="D136" s="16"/>
      <c r="E136" s="16"/>
      <c r="F136" s="44"/>
      <c r="G136" s="44"/>
      <c r="H136" s="17">
        <v>159</v>
      </c>
      <c r="I136" s="16"/>
      <c r="J136" s="70"/>
    </row>
    <row r="137" spans="1:10" ht="23.25" customHeight="1">
      <c r="A137" s="227" t="s">
        <v>10729</v>
      </c>
      <c r="B137" s="16" t="s">
        <v>204</v>
      </c>
      <c r="C137" s="295" t="s">
        <v>82</v>
      </c>
      <c r="D137" s="16"/>
      <c r="E137" s="16" t="s">
        <v>8852</v>
      </c>
      <c r="F137" s="44"/>
      <c r="G137" s="44"/>
      <c r="H137" s="17">
        <v>4096</v>
      </c>
      <c r="I137" s="16"/>
      <c r="J137" s="70"/>
    </row>
    <row r="138" spans="1:10" ht="23.25" customHeight="1">
      <c r="A138" s="227" t="s">
        <v>10121</v>
      </c>
      <c r="B138" s="16" t="s">
        <v>204</v>
      </c>
      <c r="C138" s="295" t="s">
        <v>82</v>
      </c>
      <c r="D138" s="16"/>
      <c r="E138" s="16"/>
      <c r="F138" s="44"/>
      <c r="G138" s="44"/>
      <c r="H138" s="19">
        <v>8696</v>
      </c>
      <c r="I138" s="16"/>
      <c r="J138" s="70"/>
    </row>
    <row r="139" spans="1:10" ht="23.25" customHeight="1">
      <c r="A139" s="227" t="s">
        <v>10730</v>
      </c>
      <c r="B139" s="16" t="s">
        <v>204</v>
      </c>
      <c r="C139" s="295" t="s">
        <v>82</v>
      </c>
      <c r="D139" s="16"/>
      <c r="E139" s="16" t="s">
        <v>7878</v>
      </c>
      <c r="F139" s="44"/>
      <c r="G139" s="44"/>
      <c r="H139" s="19">
        <v>9883</v>
      </c>
      <c r="I139" s="16"/>
      <c r="J139" s="70"/>
    </row>
    <row r="140" spans="1:10" ht="23.25" customHeight="1">
      <c r="A140" s="227" t="s">
        <v>10731</v>
      </c>
      <c r="B140" s="16" t="s">
        <v>204</v>
      </c>
      <c r="C140" s="295" t="s">
        <v>82</v>
      </c>
      <c r="D140" s="16"/>
      <c r="E140" s="16" t="s">
        <v>7877</v>
      </c>
      <c r="F140" s="44"/>
      <c r="G140" s="44"/>
      <c r="H140" s="50">
        <v>2300</v>
      </c>
      <c r="I140" s="16"/>
      <c r="J140" s="70"/>
    </row>
    <row r="141" spans="1:10" ht="23.25" customHeight="1">
      <c r="A141" s="227" t="s">
        <v>10082</v>
      </c>
      <c r="B141" s="16" t="s">
        <v>204</v>
      </c>
      <c r="C141" s="295" t="s">
        <v>82</v>
      </c>
      <c r="D141" s="16"/>
      <c r="E141" s="16"/>
      <c r="F141" s="44"/>
      <c r="G141" s="44"/>
      <c r="H141" s="19">
        <v>7628</v>
      </c>
      <c r="I141" s="16"/>
      <c r="J141" s="70"/>
    </row>
    <row r="142" spans="1:10" ht="23.25" customHeight="1">
      <c r="A142" s="227" t="s">
        <v>10105</v>
      </c>
      <c r="B142" s="16" t="s">
        <v>204</v>
      </c>
      <c r="C142" s="295" t="s">
        <v>82</v>
      </c>
      <c r="D142" s="16"/>
      <c r="E142" s="16"/>
      <c r="F142" s="44"/>
      <c r="G142" s="44"/>
      <c r="H142" s="19">
        <v>2489</v>
      </c>
      <c r="I142" s="16"/>
      <c r="J142" s="70"/>
    </row>
    <row r="143" spans="1:10" ht="23.25" customHeight="1">
      <c r="A143" s="227" t="s">
        <v>10117</v>
      </c>
      <c r="B143" s="16" t="s">
        <v>204</v>
      </c>
      <c r="C143" s="295" t="s">
        <v>82</v>
      </c>
      <c r="D143" s="16"/>
      <c r="E143" s="16"/>
      <c r="F143" s="44"/>
      <c r="G143" s="44"/>
      <c r="H143" s="19">
        <v>8730</v>
      </c>
      <c r="I143" s="16"/>
      <c r="J143" s="70"/>
    </row>
    <row r="144" spans="1:10" ht="23.25" customHeight="1">
      <c r="A144" s="227" t="s">
        <v>10108</v>
      </c>
      <c r="B144" s="16" t="s">
        <v>204</v>
      </c>
      <c r="C144" s="295" t="s">
        <v>82</v>
      </c>
      <c r="D144" s="16"/>
      <c r="E144" s="16"/>
      <c r="F144" s="44"/>
      <c r="G144" s="44"/>
      <c r="H144" s="17">
        <v>12030</v>
      </c>
      <c r="I144" s="16"/>
      <c r="J144" s="17"/>
    </row>
    <row r="145" spans="1:10" ht="23.25" customHeight="1">
      <c r="A145" s="227" t="s">
        <v>10719</v>
      </c>
      <c r="B145" s="16" t="s">
        <v>204</v>
      </c>
      <c r="C145" s="295" t="s">
        <v>82</v>
      </c>
      <c r="D145" s="16"/>
      <c r="E145" s="16"/>
      <c r="F145" s="44"/>
      <c r="G145" s="44"/>
      <c r="H145" s="17">
        <v>404</v>
      </c>
      <c r="I145" s="16"/>
      <c r="J145" s="17"/>
    </row>
    <row r="146" spans="1:10" ht="23.25" customHeight="1">
      <c r="A146" s="227" t="s">
        <v>10113</v>
      </c>
      <c r="B146" s="16" t="s">
        <v>204</v>
      </c>
      <c r="C146" s="295" t="s">
        <v>82</v>
      </c>
      <c r="D146" s="16"/>
      <c r="E146" s="16"/>
      <c r="F146" s="44"/>
      <c r="G146" s="44"/>
      <c r="H146" s="19">
        <v>377</v>
      </c>
      <c r="I146" s="16"/>
      <c r="J146" s="70"/>
    </row>
    <row r="147" spans="1:10" ht="23.25" customHeight="1">
      <c r="A147" s="227" t="s">
        <v>10084</v>
      </c>
      <c r="B147" s="16" t="s">
        <v>204</v>
      </c>
      <c r="C147" s="295" t="s">
        <v>82</v>
      </c>
      <c r="D147" s="16"/>
      <c r="E147" s="16"/>
      <c r="F147" s="44"/>
      <c r="G147" s="44"/>
      <c r="H147" s="19">
        <v>703</v>
      </c>
      <c r="I147" s="16"/>
      <c r="J147" s="70"/>
    </row>
    <row r="148" spans="1:10" ht="23.25" customHeight="1">
      <c r="A148" s="227" t="s">
        <v>10720</v>
      </c>
      <c r="B148" s="16" t="s">
        <v>204</v>
      </c>
      <c r="C148" s="295" t="s">
        <v>82</v>
      </c>
      <c r="D148" s="16"/>
      <c r="E148" s="16"/>
      <c r="F148" s="44"/>
      <c r="G148" s="44"/>
      <c r="H148" s="19">
        <v>2914</v>
      </c>
      <c r="I148" s="16"/>
      <c r="J148" s="70"/>
    </row>
    <row r="149" spans="1:10" ht="23.25" customHeight="1">
      <c r="A149" s="227" t="s">
        <v>10086</v>
      </c>
      <c r="B149" s="16" t="s">
        <v>204</v>
      </c>
      <c r="C149" s="295" t="s">
        <v>82</v>
      </c>
      <c r="D149" s="16"/>
      <c r="E149" s="16"/>
      <c r="F149" s="44"/>
      <c r="G149" s="44"/>
      <c r="H149" s="19">
        <v>6185</v>
      </c>
      <c r="I149" s="16"/>
      <c r="J149" s="70"/>
    </row>
    <row r="150" spans="1:10" ht="23.25" customHeight="1">
      <c r="A150" s="227" t="s">
        <v>10027</v>
      </c>
      <c r="B150" s="16" t="s">
        <v>204</v>
      </c>
      <c r="C150" s="295" t="s">
        <v>82</v>
      </c>
      <c r="D150" s="16"/>
      <c r="E150" s="16"/>
      <c r="F150" s="44"/>
      <c r="G150" s="44"/>
      <c r="H150" s="19">
        <v>259</v>
      </c>
      <c r="I150" s="16"/>
      <c r="J150" s="70"/>
    </row>
    <row r="151" spans="1:10" ht="23.25" customHeight="1">
      <c r="A151" s="227" t="s">
        <v>10721</v>
      </c>
      <c r="B151" s="16" t="s">
        <v>204</v>
      </c>
      <c r="C151" s="295" t="s">
        <v>82</v>
      </c>
      <c r="D151" s="16"/>
      <c r="E151" s="16"/>
      <c r="F151" s="44"/>
      <c r="G151" s="44"/>
      <c r="H151" s="19">
        <v>25671</v>
      </c>
      <c r="I151" s="16"/>
      <c r="J151" s="70"/>
    </row>
    <row r="152" spans="1:10" ht="23.25" customHeight="1">
      <c r="A152" s="227" t="s">
        <v>10732</v>
      </c>
      <c r="B152" s="16" t="s">
        <v>204</v>
      </c>
      <c r="C152" s="295" t="s">
        <v>82</v>
      </c>
      <c r="D152" s="16"/>
      <c r="E152" s="16" t="s">
        <v>8336</v>
      </c>
      <c r="F152" s="44"/>
      <c r="G152" s="44"/>
      <c r="H152" s="50">
        <v>13943</v>
      </c>
      <c r="I152" s="16"/>
      <c r="J152" s="70"/>
    </row>
    <row r="153" spans="1:10" ht="23.25" customHeight="1">
      <c r="A153" s="227" t="s">
        <v>10722</v>
      </c>
      <c r="B153" s="16" t="s">
        <v>204</v>
      </c>
      <c r="C153" s="295" t="s">
        <v>82</v>
      </c>
      <c r="D153" s="16"/>
      <c r="E153" s="16"/>
      <c r="F153" s="44"/>
      <c r="G153" s="44"/>
      <c r="H153" s="19">
        <v>5481</v>
      </c>
      <c r="I153" s="16"/>
      <c r="J153" s="70"/>
    </row>
    <row r="154" spans="1:10" ht="23.25" customHeight="1">
      <c r="A154" s="227" t="s">
        <v>10723</v>
      </c>
      <c r="B154" s="16" t="s">
        <v>204</v>
      </c>
      <c r="C154" s="295" t="s">
        <v>82</v>
      </c>
      <c r="D154" s="16"/>
      <c r="E154" s="16"/>
      <c r="F154" s="44"/>
      <c r="G154" s="44"/>
      <c r="H154" s="19">
        <v>50</v>
      </c>
      <c r="I154" s="16"/>
      <c r="J154" s="70"/>
    </row>
    <row r="155" spans="1:10" ht="23.25" customHeight="1">
      <c r="A155" s="227" t="s">
        <v>10733</v>
      </c>
      <c r="B155" s="16" t="s">
        <v>204</v>
      </c>
      <c r="C155" s="295" t="s">
        <v>82</v>
      </c>
      <c r="D155" s="16"/>
      <c r="E155" s="16" t="s">
        <v>7878</v>
      </c>
      <c r="F155" s="44"/>
      <c r="G155" s="44"/>
      <c r="H155" s="19">
        <v>120</v>
      </c>
      <c r="I155" s="16"/>
      <c r="J155" s="70"/>
    </row>
    <row r="156" spans="1:10" ht="23.25" customHeight="1">
      <c r="A156" s="227" t="s">
        <v>10734</v>
      </c>
      <c r="B156" s="16" t="s">
        <v>204</v>
      </c>
      <c r="C156" s="295" t="s">
        <v>82</v>
      </c>
      <c r="D156" s="16"/>
      <c r="E156" s="16" t="s">
        <v>704</v>
      </c>
      <c r="F156" s="44"/>
      <c r="G156" s="44"/>
      <c r="H156" s="19">
        <v>11088</v>
      </c>
      <c r="I156" s="16"/>
      <c r="J156" s="70"/>
    </row>
    <row r="157" spans="1:10" ht="23.25" customHeight="1">
      <c r="A157" s="227" t="s">
        <v>10735</v>
      </c>
      <c r="B157" s="16" t="s">
        <v>204</v>
      </c>
      <c r="C157" s="295" t="s">
        <v>82</v>
      </c>
      <c r="D157" s="16"/>
      <c r="E157" s="16" t="s">
        <v>8316</v>
      </c>
      <c r="F157" s="44"/>
      <c r="G157" s="44"/>
      <c r="H157" s="19">
        <v>30</v>
      </c>
      <c r="I157" s="16"/>
      <c r="J157" s="70"/>
    </row>
    <row r="158" spans="1:10" ht="23.25" customHeight="1">
      <c r="A158" s="227" t="s">
        <v>10736</v>
      </c>
      <c r="B158" s="16" t="s">
        <v>204</v>
      </c>
      <c r="C158" s="295" t="s">
        <v>82</v>
      </c>
      <c r="D158" s="16"/>
      <c r="E158" s="16" t="s">
        <v>2898</v>
      </c>
      <c r="F158" s="44"/>
      <c r="G158" s="44"/>
      <c r="H158" s="17">
        <v>11248</v>
      </c>
      <c r="I158" s="16"/>
      <c r="J158" s="17"/>
    </row>
    <row r="159" spans="1:10" ht="23.25" customHeight="1">
      <c r="A159" s="227" t="s">
        <v>10724</v>
      </c>
      <c r="B159" s="16" t="s">
        <v>204</v>
      </c>
      <c r="C159" s="295" t="s">
        <v>82</v>
      </c>
      <c r="D159" s="16"/>
      <c r="E159" s="16"/>
      <c r="F159" s="44"/>
      <c r="G159" s="44"/>
      <c r="H159" s="19">
        <v>819</v>
      </c>
      <c r="I159" s="16"/>
      <c r="J159" s="17"/>
    </row>
    <row r="160" spans="1:10" ht="23.25" customHeight="1">
      <c r="A160" s="227" t="s">
        <v>10737</v>
      </c>
      <c r="B160" s="16" t="s">
        <v>204</v>
      </c>
      <c r="C160" s="295" t="s">
        <v>82</v>
      </c>
      <c r="D160" s="16"/>
      <c r="E160" s="16" t="s">
        <v>8852</v>
      </c>
      <c r="F160" s="44"/>
      <c r="G160" s="44"/>
      <c r="H160" s="19">
        <v>2488</v>
      </c>
      <c r="I160" s="16"/>
      <c r="J160" s="17"/>
    </row>
    <row r="161" spans="1:10" ht="23.25" customHeight="1">
      <c r="A161" s="227" t="s">
        <v>10008</v>
      </c>
      <c r="B161" s="16" t="s">
        <v>204</v>
      </c>
      <c r="C161" s="295" t="s">
        <v>82</v>
      </c>
      <c r="D161" s="16"/>
      <c r="E161" s="16"/>
      <c r="F161" s="44"/>
      <c r="G161" s="44"/>
      <c r="H161" s="19">
        <v>379</v>
      </c>
      <c r="I161" s="16"/>
      <c r="J161" s="17"/>
    </row>
    <row r="162" spans="1:10" ht="23.25" customHeight="1">
      <c r="A162" s="227" t="s">
        <v>10738</v>
      </c>
      <c r="B162" s="16" t="s">
        <v>204</v>
      </c>
      <c r="C162" s="295" t="s">
        <v>58</v>
      </c>
      <c r="D162" s="16"/>
      <c r="E162" s="16" t="s">
        <v>7878</v>
      </c>
      <c r="F162" s="44"/>
      <c r="G162" s="44"/>
      <c r="H162" s="17">
        <v>350</v>
      </c>
      <c r="I162" s="16"/>
      <c r="J162" s="70"/>
    </row>
    <row r="163" spans="1:10" ht="23.25" customHeight="1">
      <c r="A163" s="227" t="s">
        <v>10739</v>
      </c>
      <c r="B163" s="16" t="s">
        <v>204</v>
      </c>
      <c r="C163" s="295" t="s">
        <v>82</v>
      </c>
      <c r="D163" s="16"/>
      <c r="E163" s="16" t="s">
        <v>704</v>
      </c>
      <c r="F163" s="44"/>
      <c r="G163" s="44"/>
      <c r="H163" s="17">
        <v>3444</v>
      </c>
      <c r="I163" s="16"/>
      <c r="J163" s="70"/>
    </row>
    <row r="164" spans="1:10" ht="23.25" customHeight="1">
      <c r="A164" s="227" t="s">
        <v>10740</v>
      </c>
      <c r="B164" s="16" t="s">
        <v>204</v>
      </c>
      <c r="C164" s="295" t="s">
        <v>58</v>
      </c>
      <c r="D164" s="16"/>
      <c r="E164" s="16" t="s">
        <v>7871</v>
      </c>
      <c r="F164" s="44"/>
      <c r="G164" s="44"/>
      <c r="H164" s="17">
        <v>7602</v>
      </c>
      <c r="I164" s="16"/>
      <c r="J164" s="70"/>
    </row>
    <row r="165" spans="1:10" ht="23.25" customHeight="1">
      <c r="A165" s="227" t="s">
        <v>10741</v>
      </c>
      <c r="B165" s="16" t="s">
        <v>204</v>
      </c>
      <c r="C165" s="295" t="s">
        <v>58</v>
      </c>
      <c r="D165" s="16"/>
      <c r="E165" s="16" t="s">
        <v>5862</v>
      </c>
      <c r="F165" s="44"/>
      <c r="G165" s="44"/>
      <c r="H165" s="19">
        <v>1723</v>
      </c>
      <c r="I165" s="16"/>
      <c r="J165" s="17"/>
    </row>
    <row r="166" spans="1:10" ht="23.25" customHeight="1">
      <c r="A166" s="227" t="s">
        <v>10742</v>
      </c>
      <c r="B166" s="16" t="s">
        <v>204</v>
      </c>
      <c r="C166" s="295" t="s">
        <v>82</v>
      </c>
      <c r="D166" s="16"/>
      <c r="E166" s="16" t="s">
        <v>6030</v>
      </c>
      <c r="F166" s="44"/>
      <c r="G166" s="44"/>
      <c r="H166" s="19">
        <v>3703</v>
      </c>
      <c r="I166" s="16"/>
      <c r="J166" s="70"/>
    </row>
    <row r="167" spans="1:10" ht="23.25" customHeight="1">
      <c r="A167" s="227" t="s">
        <v>10089</v>
      </c>
      <c r="B167" s="16" t="s">
        <v>204</v>
      </c>
      <c r="C167" s="295" t="s">
        <v>82</v>
      </c>
      <c r="D167" s="16"/>
      <c r="E167" s="16"/>
      <c r="F167" s="44"/>
      <c r="G167" s="44"/>
      <c r="H167" s="19">
        <v>3400</v>
      </c>
      <c r="I167" s="16"/>
      <c r="J167" s="70"/>
    </row>
    <row r="168" spans="1:10" ht="23.25" customHeight="1">
      <c r="A168" s="227" t="s">
        <v>10743</v>
      </c>
      <c r="B168" s="16" t="s">
        <v>204</v>
      </c>
      <c r="C168" s="295" t="s">
        <v>82</v>
      </c>
      <c r="D168" s="16"/>
      <c r="E168" s="16" t="s">
        <v>55</v>
      </c>
      <c r="F168" s="44"/>
      <c r="G168" s="44"/>
      <c r="H168" s="17">
        <v>5168</v>
      </c>
      <c r="I168" s="16"/>
      <c r="J168" s="70"/>
    </row>
    <row r="169" spans="1:10" ht="23.25" customHeight="1">
      <c r="A169" s="227" t="s">
        <v>10091</v>
      </c>
      <c r="B169" s="16" t="s">
        <v>204</v>
      </c>
      <c r="C169" s="295" t="s">
        <v>82</v>
      </c>
      <c r="D169" s="16"/>
      <c r="E169" s="16"/>
      <c r="F169" s="44"/>
      <c r="G169" s="44"/>
      <c r="H169" s="17">
        <v>4948</v>
      </c>
      <c r="I169" s="16"/>
      <c r="J169" s="70"/>
    </row>
    <row r="170" spans="1:10" ht="23.25" customHeight="1">
      <c r="A170" s="40" t="s">
        <v>9364</v>
      </c>
      <c r="B170" s="16" t="s">
        <v>283</v>
      </c>
      <c r="C170" s="16" t="s">
        <v>58</v>
      </c>
      <c r="D170" s="16"/>
      <c r="E170" s="16" t="s">
        <v>7516</v>
      </c>
      <c r="F170" s="44"/>
      <c r="G170" s="44"/>
      <c r="H170" s="19">
        <v>2823</v>
      </c>
      <c r="I170" s="16"/>
      <c r="J170" s="17"/>
    </row>
    <row r="171" spans="1:10" ht="23.25" customHeight="1">
      <c r="A171" s="40" t="s">
        <v>9364</v>
      </c>
      <c r="B171" s="16" t="s">
        <v>283</v>
      </c>
      <c r="C171" s="16" t="s">
        <v>58</v>
      </c>
      <c r="D171" s="16"/>
      <c r="E171" s="16" t="s">
        <v>4329</v>
      </c>
      <c r="F171" s="44"/>
      <c r="G171" s="44"/>
      <c r="H171" s="49">
        <v>34780</v>
      </c>
      <c r="I171" s="16"/>
      <c r="J171" s="60"/>
    </row>
    <row r="172" spans="1:10" ht="23.25" customHeight="1">
      <c r="A172" s="40" t="s">
        <v>9364</v>
      </c>
      <c r="B172" s="16" t="s">
        <v>283</v>
      </c>
      <c r="C172" s="16" t="s">
        <v>58</v>
      </c>
      <c r="D172" s="16"/>
      <c r="E172" s="16" t="s">
        <v>75</v>
      </c>
      <c r="F172" s="44"/>
      <c r="G172" s="44"/>
      <c r="H172" s="49">
        <v>12964</v>
      </c>
      <c r="I172" s="16"/>
      <c r="J172" s="60"/>
    </row>
    <row r="173" spans="1:10" ht="23.25" customHeight="1">
      <c r="A173" s="40" t="s">
        <v>9364</v>
      </c>
      <c r="B173" s="16" t="s">
        <v>283</v>
      </c>
      <c r="C173" s="16" t="s">
        <v>58</v>
      </c>
      <c r="D173" s="16"/>
      <c r="E173" s="16" t="s">
        <v>8476</v>
      </c>
      <c r="F173" s="44"/>
      <c r="G173" s="44"/>
      <c r="H173" s="23">
        <v>7045</v>
      </c>
      <c r="I173" s="16"/>
      <c r="J173" s="531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  <mergeCell ref="J195:J196"/>
    <mergeCell ref="J197:J198"/>
    <mergeCell ref="J175:J177"/>
    <mergeCell ref="J178:J179"/>
    <mergeCell ref="J180:J182"/>
    <mergeCell ref="J183:J184"/>
    <mergeCell ref="J185:J187"/>
    <mergeCell ref="J188:J19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E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1E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E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E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E00-000004000000}">
          <x14:formula1>
            <xm:f>'Varient Value'!$B$2:$B$67</xm:f>
          </x14:formula1>
          <xm:sqref>C5:C9940 E15</xm:sqref>
        </x14:dataValidation>
        <x14:dataValidation type="list" allowBlank="1" showInputMessage="1" showErrorMessage="1" xr:uid="{00000000-0002-0000-1E00-000005000000}">
          <x14:formula1>
            <xm:f>'Varient Value'!$D:$D</xm:f>
          </x14:formula1>
          <xm:sqref>E5:E14 E16:E9940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J766"/>
  <sheetViews>
    <sheetView zoomScale="115" zoomScaleNormal="115" workbookViewId="0">
      <pane ySplit="4" topLeftCell="A29" activePane="bottomLeft" state="frozen"/>
      <selection activeCell="J8" sqref="J8"/>
      <selection pane="bottomLeft" activeCell="J8" sqref="J8"/>
    </sheetView>
  </sheetViews>
  <sheetFormatPr defaultRowHeight="15"/>
  <cols>
    <col min="1" max="1" width="59.7109375" style="85" bestFit="1" customWidth="1"/>
    <col min="2" max="2" width="17.42578125" style="35" bestFit="1" customWidth="1"/>
    <col min="3" max="3" width="12" style="35" bestFit="1" customWidth="1"/>
    <col min="4" max="4" width="4.7109375" style="35" bestFit="1" customWidth="1"/>
    <col min="5" max="5" width="7.28515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10642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2.5" customHeight="1">
      <c r="A5" s="40" t="s">
        <v>10668</v>
      </c>
      <c r="B5" s="16" t="s">
        <v>235</v>
      </c>
      <c r="C5" s="16" t="s">
        <v>163</v>
      </c>
      <c r="D5" s="16"/>
      <c r="E5" s="16"/>
      <c r="F5" s="44"/>
      <c r="G5" s="44"/>
      <c r="H5" s="290">
        <v>36</v>
      </c>
      <c r="I5" s="44"/>
      <c r="J5" s="74" t="s">
        <v>10643</v>
      </c>
    </row>
    <row r="6" spans="1:10" ht="22.5" customHeight="1">
      <c r="A6" s="40" t="s">
        <v>10669</v>
      </c>
      <c r="B6" s="16" t="s">
        <v>235</v>
      </c>
      <c r="C6" s="16" t="s">
        <v>163</v>
      </c>
      <c r="D6" s="16"/>
      <c r="E6" s="16"/>
      <c r="F6" s="44"/>
      <c r="G6" s="44"/>
      <c r="H6" s="290">
        <v>45</v>
      </c>
      <c r="I6" s="44"/>
      <c r="J6" s="74" t="s">
        <v>10644</v>
      </c>
    </row>
    <row r="7" spans="1:10" ht="22.5" customHeight="1">
      <c r="A7" s="294" t="s">
        <v>10670</v>
      </c>
      <c r="B7" s="16" t="s">
        <v>235</v>
      </c>
      <c r="C7" s="16" t="s">
        <v>163</v>
      </c>
      <c r="D7" s="16"/>
      <c r="E7" s="16"/>
      <c r="F7" s="44"/>
      <c r="G7" s="44"/>
      <c r="H7" s="291">
        <v>30</v>
      </c>
      <c r="I7" s="44"/>
      <c r="J7" s="74" t="s">
        <v>10645</v>
      </c>
    </row>
    <row r="8" spans="1:10" ht="22.5" customHeight="1">
      <c r="A8" s="40" t="s">
        <v>9124</v>
      </c>
      <c r="B8" s="16" t="s">
        <v>288</v>
      </c>
      <c r="C8" s="16" t="s">
        <v>54</v>
      </c>
      <c r="D8" s="16"/>
      <c r="E8" s="16" t="s">
        <v>10671</v>
      </c>
      <c r="F8" s="44"/>
      <c r="G8" s="44"/>
      <c r="H8" s="22">
        <v>9</v>
      </c>
      <c r="I8" s="44"/>
      <c r="J8" s="74" t="s">
        <v>9075</v>
      </c>
    </row>
    <row r="9" spans="1:10" ht="22.5" customHeight="1">
      <c r="A9" s="40" t="s">
        <v>9252</v>
      </c>
      <c r="B9" s="16" t="s">
        <v>288</v>
      </c>
      <c r="C9" s="16" t="s">
        <v>54</v>
      </c>
      <c r="D9" s="16"/>
      <c r="E9" s="16" t="s">
        <v>10671</v>
      </c>
      <c r="F9" s="44"/>
      <c r="G9" s="44"/>
      <c r="H9" s="22">
        <v>9</v>
      </c>
      <c r="I9" s="44"/>
      <c r="J9" s="74" t="s">
        <v>9725</v>
      </c>
    </row>
    <row r="10" spans="1:10" ht="22.5" customHeight="1">
      <c r="A10" s="40" t="s">
        <v>9122</v>
      </c>
      <c r="B10" s="16" t="s">
        <v>288</v>
      </c>
      <c r="C10" s="16" t="s">
        <v>54</v>
      </c>
      <c r="D10" s="16"/>
      <c r="E10" s="16" t="s">
        <v>7526</v>
      </c>
      <c r="F10" s="44"/>
      <c r="G10" s="44"/>
      <c r="H10" s="22">
        <v>7</v>
      </c>
      <c r="I10" s="16"/>
      <c r="J10" s="618" t="s">
        <v>9677</v>
      </c>
    </row>
    <row r="11" spans="1:10" ht="22.5" customHeight="1">
      <c r="A11" s="40" t="s">
        <v>9252</v>
      </c>
      <c r="B11" s="16" t="s">
        <v>288</v>
      </c>
      <c r="C11" s="16" t="s">
        <v>54</v>
      </c>
      <c r="D11" s="16"/>
      <c r="E11" s="16" t="s">
        <v>7526</v>
      </c>
      <c r="F11" s="44"/>
      <c r="G11" s="44"/>
      <c r="H11" s="22">
        <v>4</v>
      </c>
      <c r="I11" s="16"/>
      <c r="J11" s="620"/>
    </row>
    <row r="12" spans="1:10" ht="22.5" customHeight="1">
      <c r="A12" s="40" t="s">
        <v>9124</v>
      </c>
      <c r="B12" s="16" t="s">
        <v>288</v>
      </c>
      <c r="C12" s="16" t="s">
        <v>54</v>
      </c>
      <c r="D12" s="16"/>
      <c r="E12" s="16" t="s">
        <v>6389</v>
      </c>
      <c r="F12" s="44"/>
      <c r="G12" s="44"/>
      <c r="H12" s="22">
        <v>2</v>
      </c>
      <c r="I12" s="16"/>
      <c r="J12" s="74" t="s">
        <v>10646</v>
      </c>
    </row>
    <row r="13" spans="1:10" ht="22.5" customHeight="1">
      <c r="A13" s="40" t="s">
        <v>9124</v>
      </c>
      <c r="B13" s="16" t="s">
        <v>288</v>
      </c>
      <c r="C13" s="16" t="s">
        <v>54</v>
      </c>
      <c r="D13" s="16"/>
      <c r="E13" s="16" t="s">
        <v>8264</v>
      </c>
      <c r="F13" s="44"/>
      <c r="G13" s="44"/>
      <c r="H13" s="292">
        <v>5</v>
      </c>
      <c r="I13" s="16"/>
      <c r="J13" s="74" t="s">
        <v>10647</v>
      </c>
    </row>
    <row r="14" spans="1:10" ht="22.5" customHeight="1">
      <c r="A14" s="40" t="s">
        <v>9123</v>
      </c>
      <c r="B14" s="16" t="s">
        <v>288</v>
      </c>
      <c r="C14" s="16" t="s">
        <v>54</v>
      </c>
      <c r="D14" s="16"/>
      <c r="E14" s="16">
        <v>255</v>
      </c>
      <c r="F14" s="44"/>
      <c r="G14" s="44"/>
      <c r="H14" s="22">
        <v>24</v>
      </c>
      <c r="I14" s="16"/>
      <c r="J14" s="74" t="s">
        <v>10648</v>
      </c>
    </row>
    <row r="15" spans="1:10" ht="22.5" customHeight="1">
      <c r="A15" s="40" t="s">
        <v>9122</v>
      </c>
      <c r="B15" s="16" t="s">
        <v>288</v>
      </c>
      <c r="C15" s="16" t="s">
        <v>54</v>
      </c>
      <c r="D15" s="16"/>
      <c r="E15" s="16" t="s">
        <v>8977</v>
      </c>
      <c r="F15" s="44"/>
      <c r="G15" s="44"/>
      <c r="H15" s="22">
        <v>41</v>
      </c>
      <c r="I15" s="16"/>
      <c r="J15" s="618" t="s">
        <v>10649</v>
      </c>
    </row>
    <row r="16" spans="1:10" ht="22.5" customHeight="1">
      <c r="A16" s="40" t="s">
        <v>9875</v>
      </c>
      <c r="B16" s="16" t="s">
        <v>288</v>
      </c>
      <c r="C16" s="16" t="s">
        <v>54</v>
      </c>
      <c r="D16" s="16"/>
      <c r="E16" s="16" t="s">
        <v>7526</v>
      </c>
      <c r="F16" s="44"/>
      <c r="G16" s="44"/>
      <c r="H16" s="22">
        <v>3</v>
      </c>
      <c r="I16" s="16"/>
      <c r="J16" s="620"/>
    </row>
    <row r="17" spans="1:10" ht="22.5" customHeight="1">
      <c r="A17" s="40" t="s">
        <v>9122</v>
      </c>
      <c r="B17" s="16" t="s">
        <v>288</v>
      </c>
      <c r="C17" s="16" t="s">
        <v>54</v>
      </c>
      <c r="D17" s="16"/>
      <c r="E17" s="16">
        <v>324</v>
      </c>
      <c r="F17" s="44"/>
      <c r="G17" s="44"/>
      <c r="H17" s="22">
        <v>48</v>
      </c>
      <c r="I17" s="16"/>
      <c r="J17" s="293" t="s">
        <v>10650</v>
      </c>
    </row>
    <row r="18" spans="1:10" ht="22.5" customHeight="1">
      <c r="A18" s="40" t="s">
        <v>9122</v>
      </c>
      <c r="B18" s="16" t="s">
        <v>288</v>
      </c>
      <c r="C18" s="16" t="s">
        <v>54</v>
      </c>
      <c r="D18" s="16"/>
      <c r="E18" s="16">
        <v>369</v>
      </c>
      <c r="F18" s="44"/>
      <c r="G18" s="44"/>
      <c r="H18" s="22">
        <v>23</v>
      </c>
      <c r="I18" s="16"/>
      <c r="J18" s="618" t="s">
        <v>10651</v>
      </c>
    </row>
    <row r="19" spans="1:10" ht="22.5" customHeight="1">
      <c r="A19" s="40" t="s">
        <v>9122</v>
      </c>
      <c r="B19" s="16" t="s">
        <v>288</v>
      </c>
      <c r="C19" s="16" t="s">
        <v>54</v>
      </c>
      <c r="D19" s="16"/>
      <c r="E19" s="16">
        <v>342</v>
      </c>
      <c r="F19" s="44"/>
      <c r="G19" s="44"/>
      <c r="H19" s="22">
        <v>13</v>
      </c>
      <c r="I19" s="16"/>
      <c r="J19" s="620"/>
    </row>
    <row r="20" spans="1:10" ht="22.5" customHeight="1">
      <c r="A20" s="40" t="s">
        <v>9122</v>
      </c>
      <c r="B20" s="16" t="s">
        <v>288</v>
      </c>
      <c r="C20" s="16" t="s">
        <v>54</v>
      </c>
      <c r="D20" s="16"/>
      <c r="E20" s="16">
        <v>340</v>
      </c>
      <c r="F20" s="44"/>
      <c r="G20" s="44"/>
      <c r="H20" s="22">
        <v>7</v>
      </c>
      <c r="I20" s="16"/>
      <c r="J20" s="618" t="s">
        <v>10652</v>
      </c>
    </row>
    <row r="21" spans="1:10" ht="22.5" customHeight="1">
      <c r="A21" s="40" t="s">
        <v>9252</v>
      </c>
      <c r="B21" s="16" t="s">
        <v>288</v>
      </c>
      <c r="C21" s="16" t="s">
        <v>54</v>
      </c>
      <c r="D21" s="16"/>
      <c r="E21" s="16" t="s">
        <v>8226</v>
      </c>
      <c r="F21" s="44"/>
      <c r="G21" s="44"/>
      <c r="H21" s="22">
        <v>5</v>
      </c>
      <c r="I21" s="16"/>
      <c r="J21" s="620"/>
    </row>
    <row r="22" spans="1:10" ht="22.5" customHeight="1">
      <c r="A22" s="40" t="s">
        <v>9124</v>
      </c>
      <c r="B22" s="16" t="s">
        <v>288</v>
      </c>
      <c r="C22" s="16" t="s">
        <v>54</v>
      </c>
      <c r="D22" s="16"/>
      <c r="E22" s="16" t="s">
        <v>9051</v>
      </c>
      <c r="F22" s="44"/>
      <c r="G22" s="44"/>
      <c r="H22" s="22">
        <v>8</v>
      </c>
      <c r="I22" s="16"/>
      <c r="J22" s="618" t="s">
        <v>10653</v>
      </c>
    </row>
    <row r="23" spans="1:10" ht="22.5" customHeight="1">
      <c r="A23" s="40" t="s">
        <v>9124</v>
      </c>
      <c r="B23" s="16" t="s">
        <v>288</v>
      </c>
      <c r="C23" s="16" t="s">
        <v>54</v>
      </c>
      <c r="D23" s="16"/>
      <c r="E23" s="16">
        <v>486</v>
      </c>
      <c r="F23" s="44"/>
      <c r="G23" s="44"/>
      <c r="H23" s="22">
        <v>11</v>
      </c>
      <c r="I23" s="16"/>
      <c r="J23" s="619"/>
    </row>
    <row r="24" spans="1:10" ht="22.5" customHeight="1">
      <c r="A24" s="40" t="s">
        <v>9124</v>
      </c>
      <c r="B24" s="16" t="s">
        <v>288</v>
      </c>
      <c r="C24" s="16" t="s">
        <v>54</v>
      </c>
      <c r="D24" s="16"/>
      <c r="E24" s="16">
        <v>487</v>
      </c>
      <c r="F24" s="44"/>
      <c r="G24" s="44"/>
      <c r="H24" s="22">
        <v>2</v>
      </c>
      <c r="I24" s="16"/>
      <c r="J24" s="619"/>
    </row>
    <row r="25" spans="1:10" ht="22.5" customHeight="1">
      <c r="A25" s="40" t="s">
        <v>9124</v>
      </c>
      <c r="B25" s="16" t="s">
        <v>288</v>
      </c>
      <c r="C25" s="16" t="s">
        <v>54</v>
      </c>
      <c r="D25" s="16"/>
      <c r="E25" s="16" t="s">
        <v>8226</v>
      </c>
      <c r="F25" s="44"/>
      <c r="G25" s="44"/>
      <c r="H25" s="22">
        <v>5</v>
      </c>
      <c r="I25" s="16"/>
      <c r="J25" s="619"/>
    </row>
    <row r="26" spans="1:10" ht="22.5" customHeight="1">
      <c r="A26" s="40" t="s">
        <v>9124</v>
      </c>
      <c r="B26" s="16" t="s">
        <v>288</v>
      </c>
      <c r="C26" s="16" t="s">
        <v>54</v>
      </c>
      <c r="D26" s="16"/>
      <c r="E26" s="16" t="s">
        <v>5622</v>
      </c>
      <c r="F26" s="44"/>
      <c r="G26" s="44"/>
      <c r="H26" s="22">
        <v>3</v>
      </c>
      <c r="I26" s="16"/>
      <c r="J26" s="620"/>
    </row>
    <row r="27" spans="1:10" ht="22.5" customHeight="1">
      <c r="A27" s="40" t="s">
        <v>9122</v>
      </c>
      <c r="B27" s="16" t="s">
        <v>288</v>
      </c>
      <c r="C27" s="16" t="s">
        <v>54</v>
      </c>
      <c r="D27" s="16"/>
      <c r="E27" s="16">
        <v>75</v>
      </c>
      <c r="F27" s="44"/>
      <c r="G27" s="44"/>
      <c r="H27" s="22">
        <v>14</v>
      </c>
      <c r="I27" s="16"/>
      <c r="J27" s="618" t="s">
        <v>10654</v>
      </c>
    </row>
    <row r="28" spans="1:10" ht="22.5" customHeight="1">
      <c r="A28" s="40" t="s">
        <v>9124</v>
      </c>
      <c r="B28" s="16" t="s">
        <v>288</v>
      </c>
      <c r="C28" s="16" t="s">
        <v>54</v>
      </c>
      <c r="D28" s="16"/>
      <c r="E28" s="16">
        <v>450</v>
      </c>
      <c r="F28" s="44"/>
      <c r="G28" s="44"/>
      <c r="H28" s="22">
        <v>11</v>
      </c>
      <c r="I28" s="16"/>
      <c r="J28" s="619"/>
    </row>
    <row r="29" spans="1:10" ht="22.5" customHeight="1">
      <c r="A29" s="40" t="s">
        <v>9124</v>
      </c>
      <c r="B29" s="16" t="s">
        <v>288</v>
      </c>
      <c r="C29" s="16" t="s">
        <v>54</v>
      </c>
      <c r="D29" s="16"/>
      <c r="E29" s="16" t="s">
        <v>4085</v>
      </c>
      <c r="F29" s="44"/>
      <c r="G29" s="44"/>
      <c r="H29" s="22">
        <v>17</v>
      </c>
      <c r="I29" s="16"/>
      <c r="J29" s="620"/>
    </row>
    <row r="30" spans="1:10" ht="22.5" customHeight="1">
      <c r="A30" s="40" t="s">
        <v>9123</v>
      </c>
      <c r="B30" s="16" t="s">
        <v>288</v>
      </c>
      <c r="C30" s="16" t="s">
        <v>54</v>
      </c>
      <c r="D30" s="16"/>
      <c r="E30" s="16">
        <v>75</v>
      </c>
      <c r="F30" s="44"/>
      <c r="G30" s="44"/>
      <c r="H30" s="22">
        <v>4</v>
      </c>
      <c r="I30" s="16"/>
      <c r="J30" s="293" t="s">
        <v>10655</v>
      </c>
    </row>
    <row r="31" spans="1:10" ht="22.5" customHeight="1">
      <c r="A31" s="40" t="s">
        <v>9252</v>
      </c>
      <c r="B31" s="16" t="s">
        <v>288</v>
      </c>
      <c r="C31" s="16" t="s">
        <v>54</v>
      </c>
      <c r="D31" s="16"/>
      <c r="E31" s="16">
        <v>486</v>
      </c>
      <c r="F31" s="44"/>
      <c r="G31" s="44"/>
      <c r="H31" s="22">
        <v>24</v>
      </c>
      <c r="I31" s="16"/>
      <c r="J31" s="618" t="s">
        <v>10656</v>
      </c>
    </row>
    <row r="32" spans="1:10" ht="22.5" customHeight="1">
      <c r="A32" s="40" t="s">
        <v>9123</v>
      </c>
      <c r="B32" s="16" t="s">
        <v>288</v>
      </c>
      <c r="C32" s="16" t="s">
        <v>54</v>
      </c>
      <c r="D32" s="16"/>
      <c r="E32" s="16">
        <v>342</v>
      </c>
      <c r="F32" s="44"/>
      <c r="G32" s="44"/>
      <c r="H32" s="22">
        <v>5</v>
      </c>
      <c r="I32" s="16"/>
      <c r="J32" s="619"/>
    </row>
    <row r="33" spans="1:10" ht="22.5" customHeight="1">
      <c r="A33" s="40" t="s">
        <v>9123</v>
      </c>
      <c r="B33" s="16" t="s">
        <v>288</v>
      </c>
      <c r="C33" s="16" t="s">
        <v>54</v>
      </c>
      <c r="D33" s="16"/>
      <c r="E33" s="16" t="s">
        <v>9023</v>
      </c>
      <c r="F33" s="44"/>
      <c r="G33" s="44"/>
      <c r="H33" s="22">
        <v>10</v>
      </c>
      <c r="I33" s="16"/>
      <c r="J33" s="620"/>
    </row>
    <row r="34" spans="1:10" ht="22.5" customHeight="1">
      <c r="A34" s="40" t="s">
        <v>9255</v>
      </c>
      <c r="B34" s="16" t="s">
        <v>288</v>
      </c>
      <c r="C34" s="16" t="s">
        <v>54</v>
      </c>
      <c r="D34" s="16"/>
      <c r="E34" s="16">
        <v>375</v>
      </c>
      <c r="F34" s="44"/>
      <c r="G34" s="44"/>
      <c r="H34" s="22">
        <v>6</v>
      </c>
      <c r="I34" s="16"/>
      <c r="J34" s="293" t="s">
        <v>10657</v>
      </c>
    </row>
    <row r="35" spans="1:10" ht="22.5" customHeight="1">
      <c r="A35" s="40" t="s">
        <v>9122</v>
      </c>
      <c r="B35" s="16" t="s">
        <v>288</v>
      </c>
      <c r="C35" s="16" t="s">
        <v>54</v>
      </c>
      <c r="D35" s="16"/>
      <c r="E35" s="16">
        <v>449</v>
      </c>
      <c r="F35" s="44"/>
      <c r="G35" s="44"/>
      <c r="H35" s="22">
        <v>11</v>
      </c>
      <c r="I35" s="16"/>
      <c r="J35" s="618" t="s">
        <v>10658</v>
      </c>
    </row>
    <row r="36" spans="1:10" ht="22.5" customHeight="1">
      <c r="A36" s="40" t="s">
        <v>9252</v>
      </c>
      <c r="B36" s="16" t="s">
        <v>288</v>
      </c>
      <c r="C36" s="16" t="s">
        <v>54</v>
      </c>
      <c r="D36" s="16"/>
      <c r="E36" s="16">
        <v>450</v>
      </c>
      <c r="F36" s="44"/>
      <c r="G36" s="44"/>
      <c r="H36" s="22">
        <v>2</v>
      </c>
      <c r="I36" s="16"/>
      <c r="J36" s="619"/>
    </row>
    <row r="37" spans="1:10" ht="22.5" customHeight="1">
      <c r="A37" s="40" t="s">
        <v>9123</v>
      </c>
      <c r="B37" s="16" t="s">
        <v>288</v>
      </c>
      <c r="C37" s="16" t="s">
        <v>54</v>
      </c>
      <c r="D37" s="16"/>
      <c r="E37" s="16">
        <v>449</v>
      </c>
      <c r="F37" s="44"/>
      <c r="G37" s="44"/>
      <c r="H37" s="22">
        <v>6</v>
      </c>
      <c r="I37" s="16"/>
      <c r="J37" s="619"/>
    </row>
    <row r="38" spans="1:10" ht="22.5" customHeight="1">
      <c r="A38" s="40" t="s">
        <v>9123</v>
      </c>
      <c r="B38" s="16" t="s">
        <v>288</v>
      </c>
      <c r="C38" s="16" t="s">
        <v>54</v>
      </c>
      <c r="D38" s="16"/>
      <c r="E38" s="16" t="s">
        <v>8226</v>
      </c>
      <c r="F38" s="44"/>
      <c r="G38" s="44"/>
      <c r="H38" s="22">
        <v>3</v>
      </c>
      <c r="I38" s="16"/>
      <c r="J38" s="620"/>
    </row>
    <row r="39" spans="1:10" ht="22.5" customHeight="1">
      <c r="A39" s="40" t="s">
        <v>9251</v>
      </c>
      <c r="B39" s="16" t="s">
        <v>288</v>
      </c>
      <c r="C39" s="16" t="s">
        <v>54</v>
      </c>
      <c r="D39" s="16"/>
      <c r="E39" s="16">
        <v>494</v>
      </c>
      <c r="F39" s="44"/>
      <c r="G39" s="44"/>
      <c r="H39" s="22">
        <v>9</v>
      </c>
      <c r="I39" s="16"/>
      <c r="J39" s="293" t="s">
        <v>10659</v>
      </c>
    </row>
    <row r="40" spans="1:10" ht="22.5" customHeight="1">
      <c r="A40" s="40" t="s">
        <v>9123</v>
      </c>
      <c r="B40" s="16" t="s">
        <v>288</v>
      </c>
      <c r="C40" s="16" t="s">
        <v>54</v>
      </c>
      <c r="D40" s="16"/>
      <c r="E40" s="16">
        <v>255</v>
      </c>
      <c r="F40" s="44"/>
      <c r="G40" s="44"/>
      <c r="H40" s="22">
        <v>256</v>
      </c>
      <c r="I40" s="16"/>
      <c r="J40" s="293" t="s">
        <v>10660</v>
      </c>
    </row>
    <row r="41" spans="1:10" ht="22.5" customHeight="1">
      <c r="A41" s="40" t="s">
        <v>9123</v>
      </c>
      <c r="B41" s="16" t="s">
        <v>288</v>
      </c>
      <c r="C41" s="16" t="s">
        <v>54</v>
      </c>
      <c r="D41" s="16"/>
      <c r="E41" s="16" t="s">
        <v>4085</v>
      </c>
      <c r="F41" s="44"/>
      <c r="G41" s="44"/>
      <c r="H41" s="22">
        <v>13</v>
      </c>
      <c r="I41" s="16"/>
      <c r="J41" s="618" t="s">
        <v>10661</v>
      </c>
    </row>
    <row r="42" spans="1:10" ht="22.5" customHeight="1">
      <c r="A42" s="40" t="s">
        <v>9124</v>
      </c>
      <c r="B42" s="16" t="s">
        <v>288</v>
      </c>
      <c r="C42" s="16" t="s">
        <v>54</v>
      </c>
      <c r="D42" s="16"/>
      <c r="E42" s="16" t="s">
        <v>4085</v>
      </c>
      <c r="F42" s="44"/>
      <c r="G42" s="44"/>
      <c r="H42" s="22">
        <v>4</v>
      </c>
      <c r="I42" s="16"/>
      <c r="J42" s="620"/>
    </row>
    <row r="43" spans="1:10" ht="22.5" customHeight="1">
      <c r="A43" s="40" t="s">
        <v>9123</v>
      </c>
      <c r="B43" s="16" t="s">
        <v>288</v>
      </c>
      <c r="C43" s="16" t="s">
        <v>54</v>
      </c>
      <c r="D43" s="16"/>
      <c r="E43" s="16">
        <v>369</v>
      </c>
      <c r="F43" s="44"/>
      <c r="G43" s="44"/>
      <c r="H43" s="22">
        <v>13</v>
      </c>
      <c r="I43" s="16"/>
      <c r="J43" s="159" t="s">
        <v>10662</v>
      </c>
    </row>
    <row r="44" spans="1:10" ht="22.5" customHeight="1">
      <c r="A44" s="40" t="s">
        <v>9122</v>
      </c>
      <c r="B44" s="16" t="s">
        <v>288</v>
      </c>
      <c r="C44" s="16" t="s">
        <v>54</v>
      </c>
      <c r="D44" s="16"/>
      <c r="E44" s="16">
        <v>450</v>
      </c>
      <c r="F44" s="44"/>
      <c r="G44" s="44"/>
      <c r="H44" s="22">
        <v>50</v>
      </c>
      <c r="I44" s="16"/>
      <c r="J44" s="159" t="s">
        <v>10663</v>
      </c>
    </row>
    <row r="45" spans="1:10" ht="22.5" customHeight="1">
      <c r="A45" s="40" t="s">
        <v>9122</v>
      </c>
      <c r="B45" s="16" t="s">
        <v>288</v>
      </c>
      <c r="C45" s="16" t="s">
        <v>54</v>
      </c>
      <c r="D45" s="16"/>
      <c r="E45" s="16">
        <v>450</v>
      </c>
      <c r="F45" s="44"/>
      <c r="G45" s="44"/>
      <c r="H45" s="22">
        <v>3</v>
      </c>
      <c r="I45" s="16"/>
      <c r="J45" s="621" t="s">
        <v>10664</v>
      </c>
    </row>
    <row r="46" spans="1:10" ht="22.5" customHeight="1">
      <c r="A46" s="40" t="s">
        <v>9122</v>
      </c>
      <c r="B46" s="16" t="s">
        <v>288</v>
      </c>
      <c r="C46" s="16" t="s">
        <v>54</v>
      </c>
      <c r="D46" s="16"/>
      <c r="E46" s="16" t="s">
        <v>3235</v>
      </c>
      <c r="F46" s="44"/>
      <c r="G46" s="44"/>
      <c r="H46" s="22">
        <v>5</v>
      </c>
      <c r="I46" s="16"/>
      <c r="J46" s="622"/>
    </row>
    <row r="47" spans="1:10" ht="22.5" customHeight="1">
      <c r="A47" s="40" t="s">
        <v>9123</v>
      </c>
      <c r="B47" s="16" t="s">
        <v>288</v>
      </c>
      <c r="C47" s="16" t="s">
        <v>54</v>
      </c>
      <c r="D47" s="16"/>
      <c r="E47" s="16">
        <v>324</v>
      </c>
      <c r="F47" s="44"/>
      <c r="G47" s="44"/>
      <c r="H47" s="22">
        <v>25</v>
      </c>
      <c r="I47" s="16"/>
      <c r="J47" s="623"/>
    </row>
    <row r="48" spans="1:10" ht="22.5" customHeight="1">
      <c r="A48" s="40" t="s">
        <v>9250</v>
      </c>
      <c r="B48" s="16" t="s">
        <v>288</v>
      </c>
      <c r="C48" s="16" t="s">
        <v>54</v>
      </c>
      <c r="D48" s="16"/>
      <c r="E48" s="16">
        <v>450</v>
      </c>
      <c r="F48" s="44"/>
      <c r="G48" s="44"/>
      <c r="H48" s="22">
        <v>2</v>
      </c>
      <c r="I48" s="16"/>
      <c r="J48" s="159" t="s">
        <v>10665</v>
      </c>
    </row>
    <row r="49" spans="1:10" ht="22.5" customHeight="1">
      <c r="A49" s="40" t="s">
        <v>9123</v>
      </c>
      <c r="B49" s="16" t="s">
        <v>288</v>
      </c>
      <c r="C49" s="16" t="s">
        <v>54</v>
      </c>
      <c r="D49" s="16"/>
      <c r="E49" s="16">
        <v>340</v>
      </c>
      <c r="F49" s="44"/>
      <c r="G49" s="44"/>
      <c r="H49" s="22">
        <v>5</v>
      </c>
      <c r="I49" s="16"/>
      <c r="J49" s="159" t="s">
        <v>10666</v>
      </c>
    </row>
    <row r="50" spans="1:10" ht="22.5" customHeight="1">
      <c r="A50" s="40" t="s">
        <v>9258</v>
      </c>
      <c r="B50" s="16" t="s">
        <v>288</v>
      </c>
      <c r="C50" s="16" t="s">
        <v>54</v>
      </c>
      <c r="D50" s="16"/>
      <c r="E50" s="16">
        <v>420</v>
      </c>
      <c r="F50" s="44"/>
      <c r="G50" s="44"/>
      <c r="H50" s="22">
        <v>7</v>
      </c>
      <c r="I50" s="16"/>
      <c r="J50" s="621" t="s">
        <v>10667</v>
      </c>
    </row>
    <row r="51" spans="1:10" ht="22.5" customHeight="1">
      <c r="A51" s="40" t="s">
        <v>9251</v>
      </c>
      <c r="B51" s="16" t="s">
        <v>288</v>
      </c>
      <c r="C51" s="16" t="s">
        <v>54</v>
      </c>
      <c r="D51" s="16"/>
      <c r="E51" s="16">
        <v>420</v>
      </c>
      <c r="F51" s="44"/>
      <c r="G51" s="44"/>
      <c r="H51" s="22">
        <v>3</v>
      </c>
      <c r="I51" s="16"/>
      <c r="J51" s="623"/>
    </row>
    <row r="52" spans="1:10" ht="23.25" customHeight="1">
      <c r="A52" s="110"/>
      <c r="B52" s="16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16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16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16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16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16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16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16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16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16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16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16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16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16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16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16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16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16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16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16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16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16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16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16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16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16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16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16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16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16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16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16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16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16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16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16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16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16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16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16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16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16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16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16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16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16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25">
    <mergeCell ref="A1:J1"/>
    <mergeCell ref="A2:E2"/>
    <mergeCell ref="F2:J2"/>
    <mergeCell ref="A3:E3"/>
    <mergeCell ref="F3:J3"/>
    <mergeCell ref="J10:J11"/>
    <mergeCell ref="J15:J16"/>
    <mergeCell ref="J18:J19"/>
    <mergeCell ref="J20:J21"/>
    <mergeCell ref="J22:J26"/>
    <mergeCell ref="J27:J29"/>
    <mergeCell ref="J31:J33"/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35:J38"/>
    <mergeCell ref="J41:J42"/>
    <mergeCell ref="J45:J47"/>
    <mergeCell ref="J50:J51"/>
    <mergeCell ref="J173:J17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F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1F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F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F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F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F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J766"/>
  <sheetViews>
    <sheetView workbookViewId="0">
      <pane ySplit="4" topLeftCell="A5" activePane="bottomLeft" state="frozen"/>
      <selection activeCell="J8" sqref="J8"/>
      <selection pane="bottomLeft" activeCell="J8" sqref="J8"/>
    </sheetView>
  </sheetViews>
  <sheetFormatPr defaultRowHeight="15"/>
  <cols>
    <col min="1" max="1" width="47.7109375" style="85" customWidth="1"/>
    <col min="2" max="2" width="20.140625" style="4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10640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227" t="s">
        <v>10639</v>
      </c>
      <c r="B5" s="16" t="s">
        <v>235</v>
      </c>
      <c r="C5" s="16"/>
      <c r="D5" s="16"/>
      <c r="E5" s="16"/>
      <c r="F5" s="44"/>
      <c r="G5" s="44"/>
      <c r="H5" s="108">
        <v>190</v>
      </c>
      <c r="I5" s="44"/>
      <c r="J5" s="80"/>
    </row>
    <row r="6" spans="1:10" ht="19.5" customHeight="1">
      <c r="A6" s="40"/>
      <c r="B6" s="16"/>
      <c r="C6" s="16"/>
      <c r="D6" s="16"/>
      <c r="E6" s="16"/>
      <c r="F6" s="44"/>
      <c r="G6" s="44"/>
      <c r="H6" s="108"/>
      <c r="I6" s="44"/>
      <c r="J6" s="80"/>
    </row>
    <row r="7" spans="1:10" ht="19.5" customHeight="1">
      <c r="A7" s="40"/>
      <c r="B7" s="16"/>
      <c r="C7" s="16"/>
      <c r="D7" s="16"/>
      <c r="E7" s="16"/>
      <c r="F7" s="44"/>
      <c r="G7" s="44"/>
      <c r="H7" s="108"/>
      <c r="I7" s="44"/>
      <c r="J7" s="107"/>
    </row>
    <row r="8" spans="1:10" ht="19.5" customHeight="1">
      <c r="A8" s="40"/>
      <c r="B8" s="16"/>
      <c r="C8" s="16"/>
      <c r="D8" s="16"/>
      <c r="E8" s="16"/>
      <c r="F8" s="44"/>
      <c r="G8" s="44"/>
      <c r="H8" s="108"/>
      <c r="I8" s="44"/>
      <c r="J8" s="107"/>
    </row>
    <row r="9" spans="1:10" ht="23.25" customHeight="1">
      <c r="A9" s="115"/>
      <c r="B9" s="40"/>
      <c r="C9" s="16"/>
      <c r="D9" s="16"/>
      <c r="E9" s="16"/>
      <c r="F9" s="44"/>
      <c r="G9" s="44"/>
      <c r="H9" s="109"/>
      <c r="I9" s="44"/>
      <c r="J9" s="107"/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3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543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  <mergeCell ref="J195:J196"/>
    <mergeCell ref="J197:J198"/>
    <mergeCell ref="J175:J177"/>
    <mergeCell ref="J178:J179"/>
    <mergeCell ref="J180:J182"/>
    <mergeCell ref="J183:J184"/>
    <mergeCell ref="J185:J187"/>
    <mergeCell ref="J188:J19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0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20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0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0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0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0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J766"/>
  <sheetViews>
    <sheetView workbookViewId="0">
      <pane ySplit="4" topLeftCell="A5" activePane="bottomLeft" state="frozen"/>
      <selection activeCell="J8" sqref="J8"/>
      <selection pane="bottomLeft" activeCell="J8" sqref="J8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10641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2.5" customHeight="1">
      <c r="A5" s="227" t="s">
        <v>9492</v>
      </c>
      <c r="B5" s="16" t="s">
        <v>265</v>
      </c>
      <c r="C5" s="16" t="s">
        <v>58</v>
      </c>
      <c r="D5" s="16"/>
      <c r="E5" s="16"/>
      <c r="F5" s="44"/>
      <c r="G5" s="44"/>
      <c r="H5" s="108">
        <v>3000</v>
      </c>
      <c r="I5" s="44"/>
      <c r="J5" s="80"/>
    </row>
    <row r="6" spans="1:10" ht="22.5" customHeight="1">
      <c r="A6" s="227" t="s">
        <v>9493</v>
      </c>
      <c r="B6" s="16" t="s">
        <v>265</v>
      </c>
      <c r="C6" s="16" t="s">
        <v>58</v>
      </c>
      <c r="D6" s="16"/>
      <c r="E6" s="16"/>
      <c r="F6" s="44"/>
      <c r="G6" s="44"/>
      <c r="H6" s="108">
        <v>3000</v>
      </c>
      <c r="I6" s="44"/>
      <c r="J6" s="80"/>
    </row>
    <row r="7" spans="1:10" ht="22.5" customHeight="1">
      <c r="A7" s="227" t="s">
        <v>9493</v>
      </c>
      <c r="B7" s="16" t="s">
        <v>265</v>
      </c>
      <c r="C7" s="16" t="s">
        <v>58</v>
      </c>
      <c r="D7" s="16"/>
      <c r="E7" s="16"/>
      <c r="F7" s="44"/>
      <c r="G7" s="44"/>
      <c r="H7" s="108">
        <v>3000</v>
      </c>
      <c r="I7" s="44"/>
      <c r="J7" s="107"/>
    </row>
    <row r="8" spans="1:10" ht="22.5" customHeight="1">
      <c r="A8" s="227" t="s">
        <v>9492</v>
      </c>
      <c r="B8" s="16" t="s">
        <v>265</v>
      </c>
      <c r="C8" s="16" t="s">
        <v>58</v>
      </c>
      <c r="D8" s="16"/>
      <c r="E8" s="16"/>
      <c r="F8" s="44"/>
      <c r="G8" s="44"/>
      <c r="H8" s="108">
        <v>1420</v>
      </c>
      <c r="I8" s="44"/>
      <c r="J8" s="107"/>
    </row>
    <row r="9" spans="1:10" ht="22.5" customHeight="1">
      <c r="A9" s="227" t="s">
        <v>9493</v>
      </c>
      <c r="B9" s="16" t="s">
        <v>265</v>
      </c>
      <c r="C9" s="16" t="s">
        <v>58</v>
      </c>
      <c r="D9" s="16"/>
      <c r="E9" s="16"/>
      <c r="F9" s="44"/>
      <c r="G9" s="44"/>
      <c r="H9" s="109">
        <v>480</v>
      </c>
      <c r="I9" s="44"/>
      <c r="J9" s="107"/>
    </row>
    <row r="10" spans="1:10" ht="22.5" customHeight="1">
      <c r="A10" s="227" t="s">
        <v>9416</v>
      </c>
      <c r="B10" s="16" t="s">
        <v>265</v>
      </c>
      <c r="C10" s="16" t="s">
        <v>58</v>
      </c>
      <c r="D10" s="16"/>
      <c r="E10" s="16"/>
      <c r="F10" s="44"/>
      <c r="G10" s="44"/>
      <c r="H10" s="52">
        <v>380</v>
      </c>
      <c r="I10" s="16"/>
      <c r="J10" s="543"/>
    </row>
    <row r="11" spans="1:10" ht="22.5" customHeight="1">
      <c r="A11" s="227" t="s">
        <v>9733</v>
      </c>
      <c r="B11" s="16" t="s">
        <v>265</v>
      </c>
      <c r="C11" s="16" t="s">
        <v>58</v>
      </c>
      <c r="D11" s="16"/>
      <c r="E11" s="16"/>
      <c r="F11" s="44"/>
      <c r="G11" s="44"/>
      <c r="H11" s="52">
        <v>860</v>
      </c>
      <c r="I11" s="16"/>
      <c r="J11" s="543"/>
    </row>
    <row r="12" spans="1:10" ht="22.5" customHeight="1">
      <c r="A12" s="227" t="s">
        <v>9734</v>
      </c>
      <c r="B12" s="16" t="s">
        <v>265</v>
      </c>
      <c r="C12" s="16" t="s">
        <v>58</v>
      </c>
      <c r="D12" s="16"/>
      <c r="E12" s="16"/>
      <c r="F12" s="44"/>
      <c r="G12" s="44"/>
      <c r="H12" s="79">
        <v>310</v>
      </c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  <mergeCell ref="J195:J196"/>
    <mergeCell ref="J197:J198"/>
    <mergeCell ref="J175:J177"/>
    <mergeCell ref="J178:J179"/>
    <mergeCell ref="J180:J182"/>
    <mergeCell ref="J183:J184"/>
    <mergeCell ref="J185:J187"/>
    <mergeCell ref="J188:J19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1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21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1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1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1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1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J765"/>
  <sheetViews>
    <sheetView workbookViewId="0">
      <pane ySplit="4" topLeftCell="A5" activePane="bottomLeft" state="frozen"/>
      <selection pane="bottomLeft" activeCell="A15" sqref="A15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10942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325" t="s">
        <v>9388</v>
      </c>
      <c r="B5" s="198" t="s">
        <v>1645</v>
      </c>
      <c r="C5" s="198" t="s">
        <v>58</v>
      </c>
      <c r="D5" s="198"/>
      <c r="E5" s="198" t="s">
        <v>66</v>
      </c>
      <c r="F5" s="322"/>
      <c r="G5" s="322"/>
      <c r="H5" s="323">
        <v>50152</v>
      </c>
      <c r="I5" s="322">
        <v>6.6900000000000001E-2</v>
      </c>
      <c r="J5" s="324" t="s">
        <v>10491</v>
      </c>
    </row>
    <row r="6" spans="1:10" ht="19.5" customHeight="1">
      <c r="A6" s="40"/>
      <c r="B6" s="16"/>
      <c r="C6" s="16"/>
      <c r="D6" s="16"/>
      <c r="E6" s="16"/>
      <c r="F6" s="44"/>
      <c r="G6" s="44"/>
      <c r="H6" s="108"/>
      <c r="I6" s="44"/>
      <c r="J6" s="107"/>
    </row>
    <row r="7" spans="1:10" ht="19.5" customHeight="1">
      <c r="A7" s="40"/>
      <c r="B7" s="16"/>
      <c r="C7" s="16"/>
      <c r="D7" s="16"/>
      <c r="E7" s="16"/>
      <c r="F7" s="44"/>
      <c r="G7" s="44"/>
      <c r="H7" s="108"/>
      <c r="I7" s="44"/>
      <c r="J7" s="107"/>
    </row>
    <row r="8" spans="1:10" ht="23.25" customHeight="1">
      <c r="A8" s="115"/>
      <c r="B8" s="40"/>
      <c r="C8" s="16"/>
      <c r="D8" s="16"/>
      <c r="E8" s="16"/>
      <c r="F8" s="44"/>
      <c r="G8" s="44"/>
      <c r="H8" s="109"/>
      <c r="I8" s="44"/>
      <c r="J8" s="107"/>
    </row>
    <row r="9" spans="1:10" ht="23.25" customHeight="1">
      <c r="A9" s="115"/>
      <c r="B9" s="40"/>
      <c r="C9" s="16"/>
      <c r="D9" s="16"/>
      <c r="E9" s="16"/>
      <c r="F9" s="44"/>
      <c r="G9" s="44"/>
      <c r="H9" s="52"/>
      <c r="I9" s="16"/>
      <c r="J9" s="543"/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3"/>
    </row>
    <row r="11" spans="1:10" ht="15.75">
      <c r="A11" s="114"/>
      <c r="B11" s="40"/>
      <c r="C11" s="16"/>
      <c r="D11" s="16"/>
      <c r="E11" s="16"/>
      <c r="F11" s="44"/>
      <c r="G11" s="44"/>
      <c r="H11" s="79"/>
      <c r="I11" s="16"/>
      <c r="J11" s="547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8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23.25" customHeight="1">
      <c r="A14" s="115"/>
      <c r="B14" s="40"/>
      <c r="C14" s="16"/>
      <c r="D14" s="16"/>
      <c r="E14" s="16"/>
      <c r="F14" s="44"/>
      <c r="G14" s="44"/>
      <c r="H14" s="20"/>
      <c r="I14" s="16"/>
      <c r="J14" s="549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50"/>
    </row>
    <row r="16" spans="1:10" ht="23.25" customHeight="1">
      <c r="A16" s="115"/>
      <c r="B16" s="40"/>
      <c r="C16" s="16"/>
      <c r="D16" s="16"/>
      <c r="E16" s="16"/>
      <c r="F16" s="44"/>
      <c r="G16" s="44"/>
      <c r="H16" s="57"/>
      <c r="I16" s="16"/>
      <c r="J16" s="17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549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50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49"/>
    </row>
    <row r="20" spans="1:10" ht="23.25" customHeight="1">
      <c r="A20" s="115"/>
      <c r="B20" s="40"/>
      <c r="C20" s="16"/>
      <c r="D20" s="16"/>
      <c r="E20" s="16"/>
      <c r="F20" s="44"/>
      <c r="G20" s="44"/>
      <c r="H20" s="22"/>
      <c r="I20" s="16"/>
      <c r="J20" s="551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4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0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49"/>
    </row>
    <row r="27" spans="1:10" ht="23.25" customHeight="1">
      <c r="A27" s="115"/>
      <c r="B27" s="40"/>
      <c r="C27" s="16"/>
      <c r="D27" s="16"/>
      <c r="E27" s="16"/>
      <c r="F27" s="44"/>
      <c r="G27" s="44"/>
      <c r="H27" s="57"/>
      <c r="I27" s="16"/>
      <c r="J27" s="551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0"/>
    </row>
    <row r="34" spans="1:10" ht="23.25" customHeight="1">
      <c r="A34" s="115"/>
      <c r="B34" s="40"/>
      <c r="C34" s="16"/>
      <c r="D34" s="16"/>
      <c r="E34" s="16"/>
      <c r="F34" s="44"/>
      <c r="G34" s="44"/>
      <c r="H34" s="49"/>
      <c r="I34" s="16"/>
      <c r="J34" s="6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67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110"/>
      <c r="B38" s="40"/>
      <c r="C38" s="16"/>
      <c r="D38" s="16"/>
      <c r="E38" s="16"/>
      <c r="F38" s="44"/>
      <c r="G38" s="44"/>
      <c r="H38" s="60"/>
      <c r="I38" s="16"/>
      <c r="J38" s="10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49"/>
      <c r="I52" s="16"/>
      <c r="J52" s="60"/>
    </row>
    <row r="53" spans="1:10" ht="23.25" customHeight="1">
      <c r="A53" s="96"/>
      <c r="B53" s="40"/>
      <c r="C53" s="16"/>
      <c r="D53" s="16"/>
      <c r="E53" s="16"/>
      <c r="F53" s="44"/>
      <c r="G53" s="44"/>
      <c r="H53" s="16"/>
      <c r="I53" s="16"/>
      <c r="J53" s="103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23"/>
    </row>
    <row r="56" spans="1:10" ht="23.25" customHeight="1">
      <c r="A56" s="96"/>
      <c r="B56" s="40"/>
      <c r="C56" s="16"/>
      <c r="D56" s="16"/>
      <c r="E56" s="16"/>
      <c r="F56" s="44"/>
      <c r="G56" s="44"/>
      <c r="H56" s="18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49"/>
      <c r="I57" s="16"/>
      <c r="J57" s="100"/>
    </row>
    <row r="58" spans="1:10" ht="23.25" customHeight="1">
      <c r="A58" s="96"/>
      <c r="B58" s="40"/>
      <c r="C58" s="16"/>
      <c r="D58" s="16"/>
      <c r="E58" s="16"/>
      <c r="F58" s="44"/>
      <c r="G58" s="44"/>
      <c r="H58" s="53"/>
      <c r="I58" s="16"/>
      <c r="J58" s="100"/>
    </row>
    <row r="59" spans="1:10" ht="23.25" customHeight="1">
      <c r="A59" s="47"/>
      <c r="B59" s="40"/>
      <c r="C59" s="16"/>
      <c r="D59" s="16"/>
      <c r="E59" s="16"/>
      <c r="F59" s="44"/>
      <c r="G59" s="44"/>
      <c r="H59" s="16"/>
      <c r="I59" s="16"/>
      <c r="J59" s="101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63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49"/>
    </row>
    <row r="63" spans="1:10" ht="23.25" customHeight="1">
      <c r="A63" s="47"/>
      <c r="B63" s="40"/>
      <c r="C63" s="16"/>
      <c r="D63" s="16"/>
      <c r="E63" s="16"/>
      <c r="F63" s="44"/>
      <c r="G63" s="44"/>
      <c r="H63" s="23"/>
      <c r="I63" s="16"/>
      <c r="J63" s="102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96"/>
      <c r="B68" s="40"/>
      <c r="C68" s="16"/>
      <c r="D68" s="16"/>
      <c r="E68" s="16"/>
      <c r="F68" s="44"/>
      <c r="G68" s="44"/>
      <c r="H68" s="55"/>
      <c r="I68" s="16"/>
      <c r="J68" s="99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19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55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6"/>
      <c r="I76" s="16"/>
      <c r="J76" s="99"/>
    </row>
    <row r="77" spans="1:10" ht="23.25" customHeight="1">
      <c r="A77" s="111"/>
      <c r="B77" s="40"/>
      <c r="C77" s="16"/>
      <c r="D77" s="16"/>
      <c r="E77" s="16"/>
      <c r="F77" s="44"/>
      <c r="G77" s="44"/>
      <c r="H77" s="19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55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7"/>
      <c r="I79" s="16"/>
      <c r="J79" s="98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15.75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23.25" customHeight="1">
      <c r="A84" s="96"/>
      <c r="B84" s="40"/>
      <c r="C84" s="16"/>
      <c r="D84" s="16"/>
      <c r="E84" s="16"/>
      <c r="F84" s="44"/>
      <c r="G84" s="44"/>
      <c r="H84" s="22"/>
      <c r="I84" s="16"/>
      <c r="J84" s="64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98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64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98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57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22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57"/>
      <c r="I94" s="16"/>
      <c r="J94" s="98"/>
    </row>
    <row r="95" spans="1:10" ht="15.75">
      <c r="A95" s="111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23.25" customHeight="1">
      <c r="A97" s="73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47"/>
      <c r="B100" s="40"/>
      <c r="C100" s="16"/>
      <c r="D100" s="16"/>
      <c r="E100" s="16"/>
      <c r="F100" s="44"/>
      <c r="G100" s="44"/>
      <c r="H100" s="57"/>
      <c r="I100" s="16"/>
      <c r="J100" s="64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0"/>
      <c r="I102" s="16"/>
      <c r="J102" s="70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19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17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70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17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70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50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17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50"/>
      <c r="I123" s="16"/>
      <c r="J123" s="17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19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70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23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50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17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58"/>
      <c r="I132" s="16"/>
      <c r="J132" s="17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50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7"/>
      <c r="I143" s="16"/>
      <c r="J143" s="17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50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7"/>
      <c r="I157" s="16"/>
      <c r="J157" s="17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9"/>
      <c r="I164" s="16"/>
      <c r="J164" s="17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9"/>
      <c r="I169" s="16"/>
      <c r="J169" s="17"/>
    </row>
    <row r="170" spans="1:10" ht="23.25" customHeight="1">
      <c r="A170" s="73"/>
      <c r="B170" s="40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23"/>
      <c r="I172" s="16"/>
      <c r="J172" s="531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531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59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</sheetData>
  <mergeCells count="20">
    <mergeCell ref="J172:J173"/>
    <mergeCell ref="A1:J1"/>
    <mergeCell ref="A2:E2"/>
    <mergeCell ref="F2:J2"/>
    <mergeCell ref="A3:E3"/>
    <mergeCell ref="F3:J3"/>
    <mergeCell ref="J9:J10"/>
    <mergeCell ref="J11:J13"/>
    <mergeCell ref="J14:J15"/>
    <mergeCell ref="J17:J18"/>
    <mergeCell ref="J19:J25"/>
    <mergeCell ref="J26:J33"/>
    <mergeCell ref="J194:J195"/>
    <mergeCell ref="J196:J197"/>
    <mergeCell ref="J174:J176"/>
    <mergeCell ref="J177:J178"/>
    <mergeCell ref="J179:J181"/>
    <mergeCell ref="J182:J183"/>
    <mergeCell ref="J184:J186"/>
    <mergeCell ref="J187:J189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200-000000000000}">
          <x14:formula1>
            <xm:f>'Varient Value'!$D:$D</xm:f>
          </x14:formula1>
          <xm:sqref>E5:E9939</xm:sqref>
        </x14:dataValidation>
        <x14:dataValidation type="list" allowBlank="1" showInputMessage="1" showErrorMessage="1" xr:uid="{00000000-0002-0000-2200-000001000000}">
          <x14:formula1>
            <xm:f>'Varient Value'!$B$2:$B$67</xm:f>
          </x14:formula1>
          <xm:sqref>C5:C9939</xm:sqref>
        </x14:dataValidation>
        <x14:dataValidation type="list" allowBlank="1" showInputMessage="1" showErrorMessage="1" xr:uid="{00000000-0002-0000-2200-000002000000}">
          <x14:formula1>
            <xm:f>'Varient Value'!$C$2:$C$244</xm:f>
          </x14:formula1>
          <xm:sqref>D5:D9939</xm:sqref>
        </x14:dataValidation>
        <x14:dataValidation type="list" allowBlank="1" showInputMessage="1" showErrorMessage="1" xr:uid="{00000000-0002-0000-2200-000003000000}">
          <x14:formula1>
            <xm:f>'Varient Value'!$E$2:$E$4</xm:f>
          </x14:formula1>
          <xm:sqref>F5:F939</xm:sqref>
        </x14:dataValidation>
        <x14:dataValidation type="list" allowBlank="1" showInputMessage="1" showErrorMessage="1" xr:uid="{00000000-0002-0000-2200-000004000000}">
          <x14:formula1>
            <xm:f>'Varient Value'!$F$2:$F$612</xm:f>
          </x14:formula1>
          <xm:sqref>G5:G9939</xm:sqref>
        </x14:dataValidation>
        <x14:dataValidation type="list" allowBlank="1" showInputMessage="1" showErrorMessage="1" xr:uid="{00000000-0002-0000-2200-000005000000}">
          <x14:formula1>
            <xm:f>'Varient Value'!$A$2:$A$568</xm:f>
          </x14:formula1>
          <xm:sqref>B5:B9939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M777"/>
  <sheetViews>
    <sheetView zoomScale="115" zoomScaleNormal="115" workbookViewId="0">
      <pane ySplit="4" topLeftCell="A548" activePane="bottomLeft" state="frozen"/>
      <selection pane="bottomLeft" activeCell="I553" sqref="I553"/>
    </sheetView>
  </sheetViews>
  <sheetFormatPr defaultRowHeight="15"/>
  <cols>
    <col min="1" max="1" width="64.85546875" style="85" customWidth="1"/>
    <col min="2" max="2" width="17.42578125" style="35" customWidth="1"/>
    <col min="3" max="3" width="12" style="35" bestFit="1" customWidth="1"/>
    <col min="4" max="4" width="8.28515625" style="35" bestFit="1" customWidth="1"/>
    <col min="5" max="5" width="8.42578125" style="35" bestFit="1" customWidth="1"/>
    <col min="6" max="6" width="7.28515625" style="69" bestFit="1" customWidth="1"/>
    <col min="7" max="7" width="7.710937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10943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7.25" customHeight="1">
      <c r="A5" s="40" t="s">
        <v>10915</v>
      </c>
      <c r="B5" s="16" t="s">
        <v>235</v>
      </c>
      <c r="C5" s="16" t="s">
        <v>163</v>
      </c>
      <c r="D5" s="16"/>
      <c r="E5" s="16"/>
      <c r="F5" s="44"/>
      <c r="G5" s="44"/>
      <c r="H5" s="231">
        <v>100</v>
      </c>
      <c r="I5" s="44"/>
      <c r="J5" s="232" t="s">
        <v>9478</v>
      </c>
    </row>
    <row r="6" spans="1:10" ht="17.25" customHeight="1">
      <c r="A6" s="40" t="s">
        <v>10946</v>
      </c>
      <c r="B6" s="16" t="s">
        <v>235</v>
      </c>
      <c r="C6" s="16" t="s">
        <v>163</v>
      </c>
      <c r="D6" s="16"/>
      <c r="E6" s="16"/>
      <c r="F6" s="44"/>
      <c r="G6" s="44"/>
      <c r="H6" s="233">
        <v>330</v>
      </c>
      <c r="I6" s="44"/>
      <c r="J6" s="232" t="s">
        <v>10254</v>
      </c>
    </row>
    <row r="7" spans="1:10" ht="17.25" customHeight="1">
      <c r="A7" s="40" t="s">
        <v>10916</v>
      </c>
      <c r="B7" s="16" t="s">
        <v>235</v>
      </c>
      <c r="C7" s="16" t="s">
        <v>163</v>
      </c>
      <c r="D7" s="16"/>
      <c r="E7" s="16"/>
      <c r="F7" s="44"/>
      <c r="G7" s="44"/>
      <c r="H7" s="233">
        <v>73</v>
      </c>
      <c r="I7" s="44"/>
      <c r="J7" s="232" t="s">
        <v>9540</v>
      </c>
    </row>
    <row r="8" spans="1:10" ht="17.25" customHeight="1">
      <c r="A8" s="40" t="s">
        <v>9095</v>
      </c>
      <c r="B8" s="16" t="s">
        <v>235</v>
      </c>
      <c r="C8" s="16" t="s">
        <v>163</v>
      </c>
      <c r="D8" s="16"/>
      <c r="E8" s="16"/>
      <c r="F8" s="44"/>
      <c r="G8" s="44"/>
      <c r="H8" s="233">
        <v>255</v>
      </c>
      <c r="I8" s="44"/>
      <c r="J8" s="232" t="s">
        <v>9905</v>
      </c>
    </row>
    <row r="9" spans="1:10" ht="17.25" customHeight="1">
      <c r="A9" s="67" t="s">
        <v>10917</v>
      </c>
      <c r="B9" s="16" t="s">
        <v>235</v>
      </c>
      <c r="C9" s="16" t="s">
        <v>163</v>
      </c>
      <c r="D9" s="16"/>
      <c r="E9" s="16"/>
      <c r="F9" s="44"/>
      <c r="G9" s="44"/>
      <c r="H9" s="235">
        <v>70</v>
      </c>
      <c r="I9" s="44"/>
      <c r="J9" s="230" t="s">
        <v>9649</v>
      </c>
    </row>
    <row r="10" spans="1:10" ht="17.25" customHeight="1">
      <c r="A10" s="67" t="s">
        <v>10944</v>
      </c>
      <c r="B10" s="16" t="s">
        <v>235</v>
      </c>
      <c r="C10" s="16" t="s">
        <v>163</v>
      </c>
      <c r="D10" s="16"/>
      <c r="E10" s="16"/>
      <c r="F10" s="44"/>
      <c r="G10" s="44"/>
      <c r="H10" s="236">
        <v>592</v>
      </c>
      <c r="I10" s="16"/>
      <c r="J10" s="657" t="s">
        <v>9394</v>
      </c>
    </row>
    <row r="11" spans="1:10" ht="17.25" customHeight="1">
      <c r="A11" s="67" t="s">
        <v>9413</v>
      </c>
      <c r="B11" s="16" t="s">
        <v>235</v>
      </c>
      <c r="C11" s="16" t="s">
        <v>163</v>
      </c>
      <c r="D11" s="16"/>
      <c r="E11" s="16"/>
      <c r="F11" s="44"/>
      <c r="G11" s="44"/>
      <c r="H11" s="236">
        <v>180</v>
      </c>
      <c r="I11" s="16"/>
      <c r="J11" s="658"/>
    </row>
    <row r="12" spans="1:10" ht="17.25" customHeight="1">
      <c r="A12" s="67" t="s">
        <v>10945</v>
      </c>
      <c r="B12" s="16" t="s">
        <v>235</v>
      </c>
      <c r="C12" s="16" t="s">
        <v>163</v>
      </c>
      <c r="D12" s="16"/>
      <c r="E12" s="16"/>
      <c r="F12" s="44"/>
      <c r="G12" s="44"/>
      <c r="H12" s="236">
        <v>180</v>
      </c>
      <c r="I12" s="16"/>
      <c r="J12" s="658"/>
    </row>
    <row r="13" spans="1:10" ht="17.25" customHeight="1">
      <c r="A13" s="67" t="s">
        <v>10944</v>
      </c>
      <c r="B13" s="16" t="s">
        <v>235</v>
      </c>
      <c r="C13" s="16" t="s">
        <v>163</v>
      </c>
      <c r="D13" s="16"/>
      <c r="E13" s="16"/>
      <c r="F13" s="44"/>
      <c r="G13" s="44"/>
      <c r="H13" s="238">
        <f>39*1.795</f>
        <v>70.004999999999995</v>
      </c>
      <c r="I13" s="16"/>
      <c r="J13" s="655" t="s">
        <v>10255</v>
      </c>
    </row>
    <row r="14" spans="1:10" ht="17.25" customHeight="1">
      <c r="A14" s="67" t="s">
        <v>10944</v>
      </c>
      <c r="B14" s="16" t="s">
        <v>235</v>
      </c>
      <c r="C14" s="16" t="s">
        <v>163</v>
      </c>
      <c r="D14" s="16"/>
      <c r="E14" s="16"/>
      <c r="F14" s="44"/>
      <c r="G14" s="44"/>
      <c r="H14" s="238">
        <f>11*1.795</f>
        <v>19.744999999999997</v>
      </c>
      <c r="I14" s="16"/>
      <c r="J14" s="656"/>
    </row>
    <row r="15" spans="1:10" ht="17.25" customHeight="1">
      <c r="A15" s="67" t="s">
        <v>9413</v>
      </c>
      <c r="B15" s="16" t="s">
        <v>235</v>
      </c>
      <c r="C15" s="16" t="s">
        <v>163</v>
      </c>
      <c r="D15" s="16"/>
      <c r="E15" s="16"/>
      <c r="F15" s="44"/>
      <c r="G15" s="44"/>
      <c r="H15" s="238">
        <f>53*1.795</f>
        <v>95.134999999999991</v>
      </c>
      <c r="I15" s="16"/>
      <c r="J15" s="655" t="s">
        <v>9570</v>
      </c>
    </row>
    <row r="16" spans="1:10" ht="17.25" customHeight="1">
      <c r="A16" s="67" t="s">
        <v>9413</v>
      </c>
      <c r="B16" s="16" t="s">
        <v>235</v>
      </c>
      <c r="C16" s="16" t="s">
        <v>163</v>
      </c>
      <c r="D16" s="16"/>
      <c r="E16" s="16"/>
      <c r="F16" s="44"/>
      <c r="G16" s="44"/>
      <c r="H16" s="238">
        <f>10*1.795</f>
        <v>17.95</v>
      </c>
      <c r="I16" s="16"/>
      <c r="J16" s="656"/>
    </row>
    <row r="17" spans="1:10" ht="17.25" customHeight="1">
      <c r="A17" s="227" t="s">
        <v>10945</v>
      </c>
      <c r="B17" s="16" t="s">
        <v>235</v>
      </c>
      <c r="C17" s="16" t="s">
        <v>163</v>
      </c>
      <c r="D17" s="16"/>
      <c r="E17" s="16"/>
      <c r="F17" s="44"/>
      <c r="G17" s="44"/>
      <c r="H17" s="238">
        <f>17*1.795</f>
        <v>30.515000000000001</v>
      </c>
      <c r="I17" s="16"/>
      <c r="J17" s="239" t="s">
        <v>10256</v>
      </c>
    </row>
    <row r="18" spans="1:10" ht="17.25" customHeight="1">
      <c r="A18" s="40" t="s">
        <v>10947</v>
      </c>
      <c r="B18" s="16" t="s">
        <v>235</v>
      </c>
      <c r="C18" s="16" t="s">
        <v>163</v>
      </c>
      <c r="D18" s="16"/>
      <c r="E18" s="16"/>
      <c r="F18" s="44"/>
      <c r="G18" s="44"/>
      <c r="H18" s="233">
        <v>200</v>
      </c>
      <c r="I18" s="16"/>
      <c r="J18" s="234" t="s">
        <v>10257</v>
      </c>
    </row>
    <row r="19" spans="1:10" ht="17.25" customHeight="1">
      <c r="A19" s="40" t="s">
        <v>10935</v>
      </c>
      <c r="B19" s="16" t="s">
        <v>235</v>
      </c>
      <c r="C19" s="16" t="s">
        <v>163</v>
      </c>
      <c r="D19" s="16"/>
      <c r="E19" s="16"/>
      <c r="F19" s="44"/>
      <c r="G19" s="44"/>
      <c r="H19" s="233">
        <v>149</v>
      </c>
      <c r="I19" s="16"/>
      <c r="J19" s="234" t="s">
        <v>10258</v>
      </c>
    </row>
    <row r="20" spans="1:10" ht="17.25" customHeight="1">
      <c r="A20" s="40" t="s">
        <v>9095</v>
      </c>
      <c r="B20" s="16" t="s">
        <v>235</v>
      </c>
      <c r="C20" s="16" t="s">
        <v>163</v>
      </c>
      <c r="D20" s="16"/>
      <c r="E20" s="16"/>
      <c r="F20" s="44"/>
      <c r="G20" s="44"/>
      <c r="H20" s="233">
        <v>15</v>
      </c>
      <c r="I20" s="16"/>
      <c r="J20" s="234" t="s">
        <v>9613</v>
      </c>
    </row>
    <row r="21" spans="1:10" ht="17.25" customHeight="1">
      <c r="A21" s="40" t="s">
        <v>9095</v>
      </c>
      <c r="B21" s="16" t="s">
        <v>235</v>
      </c>
      <c r="C21" s="16" t="s">
        <v>163</v>
      </c>
      <c r="D21" s="16"/>
      <c r="E21" s="16"/>
      <c r="F21" s="44"/>
      <c r="G21" s="44"/>
      <c r="H21" s="233">
        <v>25</v>
      </c>
      <c r="I21" s="16"/>
      <c r="J21" s="234" t="s">
        <v>9907</v>
      </c>
    </row>
    <row r="22" spans="1:10" ht="17.25" customHeight="1">
      <c r="A22" s="40" t="s">
        <v>10918</v>
      </c>
      <c r="B22" s="16" t="s">
        <v>235</v>
      </c>
      <c r="C22" s="16" t="s">
        <v>163</v>
      </c>
      <c r="D22" s="16"/>
      <c r="E22" s="16"/>
      <c r="F22" s="44"/>
      <c r="G22" s="44"/>
      <c r="H22" s="241">
        <v>155.19999999999999</v>
      </c>
      <c r="I22" s="16"/>
      <c r="J22" s="234" t="s">
        <v>10259</v>
      </c>
    </row>
    <row r="23" spans="1:10" ht="17.25" customHeight="1">
      <c r="A23" s="40" t="s">
        <v>10936</v>
      </c>
      <c r="B23" s="16" t="s">
        <v>235</v>
      </c>
      <c r="C23" s="16" t="s">
        <v>163</v>
      </c>
      <c r="D23" s="16"/>
      <c r="E23" s="16"/>
      <c r="F23" s="44"/>
      <c r="G23" s="44"/>
      <c r="H23" s="242">
        <v>18</v>
      </c>
      <c r="I23" s="16"/>
      <c r="J23" s="230" t="s">
        <v>10260</v>
      </c>
    </row>
    <row r="24" spans="1:10" ht="17.25" customHeight="1">
      <c r="A24" s="40" t="s">
        <v>10937</v>
      </c>
      <c r="B24" s="16" t="s">
        <v>235</v>
      </c>
      <c r="C24" s="16" t="s">
        <v>163</v>
      </c>
      <c r="D24" s="16"/>
      <c r="E24" s="16"/>
      <c r="F24" s="44"/>
      <c r="G24" s="44"/>
      <c r="H24" s="242">
        <v>33</v>
      </c>
      <c r="I24" s="16"/>
      <c r="J24" s="230" t="s">
        <v>10261</v>
      </c>
    </row>
    <row r="25" spans="1:10" ht="17.25" customHeight="1">
      <c r="A25" s="113" t="s">
        <v>10938</v>
      </c>
      <c r="B25" s="16" t="s">
        <v>235</v>
      </c>
      <c r="C25" s="16" t="s">
        <v>163</v>
      </c>
      <c r="D25" s="16"/>
      <c r="E25" s="16"/>
      <c r="F25" s="44"/>
      <c r="G25" s="44"/>
      <c r="H25" s="242">
        <v>106</v>
      </c>
      <c r="I25" s="16"/>
      <c r="J25" s="230" t="s">
        <v>10262</v>
      </c>
    </row>
    <row r="26" spans="1:10" ht="17.25" customHeight="1">
      <c r="A26" s="40" t="s">
        <v>10936</v>
      </c>
      <c r="B26" s="16" t="s">
        <v>235</v>
      </c>
      <c r="C26" s="16" t="s">
        <v>163</v>
      </c>
      <c r="D26" s="16"/>
      <c r="E26" s="16"/>
      <c r="F26" s="44"/>
      <c r="G26" s="44"/>
      <c r="H26" s="230">
        <v>24</v>
      </c>
      <c r="I26" s="16"/>
      <c r="J26" s="230" t="s">
        <v>10263</v>
      </c>
    </row>
    <row r="27" spans="1:10" ht="17.25" customHeight="1">
      <c r="A27" s="40" t="s">
        <v>9985</v>
      </c>
      <c r="B27" s="16" t="s">
        <v>235</v>
      </c>
      <c r="C27" s="16" t="s">
        <v>163</v>
      </c>
      <c r="D27" s="16"/>
      <c r="E27" s="16"/>
      <c r="F27" s="44"/>
      <c r="G27" s="44"/>
      <c r="H27" s="244">
        <v>210</v>
      </c>
      <c r="I27" s="16"/>
      <c r="J27" s="234" t="s">
        <v>9890</v>
      </c>
    </row>
    <row r="28" spans="1:10" ht="17.25" customHeight="1">
      <c r="A28" s="40" t="s">
        <v>9985</v>
      </c>
      <c r="B28" s="16" t="s">
        <v>235</v>
      </c>
      <c r="C28" s="16" t="s">
        <v>163</v>
      </c>
      <c r="D28" s="16"/>
      <c r="E28" s="16"/>
      <c r="F28" s="44"/>
      <c r="G28" s="44"/>
      <c r="H28" s="244">
        <v>380</v>
      </c>
      <c r="I28" s="16"/>
      <c r="J28" s="234" t="s">
        <v>10264</v>
      </c>
    </row>
    <row r="29" spans="1:10" ht="17.25" customHeight="1">
      <c r="A29" s="40" t="s">
        <v>9671</v>
      </c>
      <c r="B29" s="16" t="s">
        <v>235</v>
      </c>
      <c r="C29" s="16" t="s">
        <v>163</v>
      </c>
      <c r="D29" s="16"/>
      <c r="E29" s="16"/>
      <c r="F29" s="44"/>
      <c r="G29" s="44"/>
      <c r="H29" s="244">
        <v>20</v>
      </c>
      <c r="I29" s="16"/>
      <c r="J29" s="234" t="s">
        <v>9620</v>
      </c>
    </row>
    <row r="30" spans="1:10" ht="17.25" customHeight="1">
      <c r="A30" s="40" t="s">
        <v>9993</v>
      </c>
      <c r="B30" s="16" t="s">
        <v>235</v>
      </c>
      <c r="C30" s="16" t="s">
        <v>163</v>
      </c>
      <c r="D30" s="16"/>
      <c r="E30" s="16"/>
      <c r="F30" s="44"/>
      <c r="G30" s="44"/>
      <c r="H30" s="244">
        <v>90</v>
      </c>
      <c r="I30" s="16"/>
      <c r="J30" s="234" t="s">
        <v>9579</v>
      </c>
    </row>
    <row r="31" spans="1:10" ht="17.25" customHeight="1">
      <c r="A31" s="40" t="s">
        <v>10919</v>
      </c>
      <c r="B31" s="16" t="s">
        <v>235</v>
      </c>
      <c r="C31" s="16" t="s">
        <v>163</v>
      </c>
      <c r="D31" s="16"/>
      <c r="E31" s="16"/>
      <c r="F31" s="44"/>
      <c r="G31" s="44"/>
      <c r="H31" s="245">
        <v>20</v>
      </c>
      <c r="I31" s="16"/>
      <c r="J31" s="234" t="s">
        <v>9580</v>
      </c>
    </row>
    <row r="32" spans="1:10" ht="17.25" customHeight="1">
      <c r="A32" s="227" t="s">
        <v>9706</v>
      </c>
      <c r="B32" s="16" t="s">
        <v>235</v>
      </c>
      <c r="C32" s="16" t="s">
        <v>163</v>
      </c>
      <c r="D32" s="16"/>
      <c r="E32" s="16"/>
      <c r="F32" s="44"/>
      <c r="G32" s="44"/>
      <c r="H32" s="246">
        <v>160</v>
      </c>
      <c r="I32" s="16"/>
      <c r="J32" s="247" t="s">
        <v>10265</v>
      </c>
    </row>
    <row r="33" spans="1:13" ht="17.25" customHeight="1">
      <c r="A33" s="40" t="s">
        <v>10939</v>
      </c>
      <c r="B33" s="16" t="s">
        <v>235</v>
      </c>
      <c r="C33" s="16" t="s">
        <v>163</v>
      </c>
      <c r="D33" s="16"/>
      <c r="E33" s="16"/>
      <c r="F33" s="44"/>
      <c r="G33" s="44"/>
      <c r="H33" s="245">
        <v>26.7</v>
      </c>
      <c r="I33" s="16"/>
      <c r="J33" s="234" t="s">
        <v>10266</v>
      </c>
    </row>
    <row r="34" spans="1:13" ht="17.25" customHeight="1">
      <c r="A34" s="40" t="s">
        <v>10128</v>
      </c>
      <c r="B34" s="16" t="s">
        <v>235</v>
      </c>
      <c r="C34" s="16" t="s">
        <v>163</v>
      </c>
      <c r="D34" s="16"/>
      <c r="E34" s="16"/>
      <c r="F34" s="44"/>
      <c r="G34" s="44"/>
      <c r="H34" s="241">
        <v>160</v>
      </c>
      <c r="I34" s="16"/>
      <c r="J34" s="240" t="s">
        <v>10267</v>
      </c>
    </row>
    <row r="35" spans="1:13" ht="17.25" customHeight="1">
      <c r="A35" s="40" t="s">
        <v>10204</v>
      </c>
      <c r="B35" s="16" t="s">
        <v>235</v>
      </c>
      <c r="C35" s="16" t="s">
        <v>163</v>
      </c>
      <c r="D35" s="16"/>
      <c r="E35" s="16"/>
      <c r="F35" s="44"/>
      <c r="G35" s="44"/>
      <c r="H35" s="241">
        <v>50</v>
      </c>
      <c r="I35" s="16"/>
      <c r="J35" s="240" t="s">
        <v>9137</v>
      </c>
    </row>
    <row r="36" spans="1:13" ht="17.25" customHeight="1">
      <c r="A36" s="40" t="s">
        <v>10204</v>
      </c>
      <c r="B36" s="16" t="s">
        <v>235</v>
      </c>
      <c r="C36" s="16" t="s">
        <v>163</v>
      </c>
      <c r="D36" s="16"/>
      <c r="E36" s="16"/>
      <c r="F36" s="44"/>
      <c r="G36" s="44"/>
      <c r="H36" s="241">
        <v>38</v>
      </c>
      <c r="I36" s="16"/>
      <c r="J36" s="240" t="s">
        <v>9138</v>
      </c>
    </row>
    <row r="37" spans="1:13" ht="17.25" customHeight="1">
      <c r="A37" s="40" t="s">
        <v>10940</v>
      </c>
      <c r="B37" s="16" t="s">
        <v>235</v>
      </c>
      <c r="C37" s="16" t="s">
        <v>163</v>
      </c>
      <c r="D37" s="16"/>
      <c r="E37" s="16"/>
      <c r="F37" s="44"/>
      <c r="G37" s="44"/>
      <c r="H37" s="242">
        <v>60</v>
      </c>
      <c r="I37" s="16"/>
      <c r="J37" s="240" t="s">
        <v>9139</v>
      </c>
    </row>
    <row r="38" spans="1:13" ht="17.25" customHeight="1">
      <c r="A38" s="40" t="s">
        <v>10920</v>
      </c>
      <c r="B38" s="16" t="s">
        <v>235</v>
      </c>
      <c r="C38" s="16" t="s">
        <v>163</v>
      </c>
      <c r="D38" s="16"/>
      <c r="E38" s="16"/>
      <c r="F38" s="44"/>
      <c r="G38" s="44"/>
      <c r="H38" s="248">
        <v>25</v>
      </c>
      <c r="I38" s="16"/>
      <c r="J38" s="240" t="s">
        <v>9140</v>
      </c>
    </row>
    <row r="39" spans="1:13" ht="17.25" customHeight="1">
      <c r="A39" s="40" t="s">
        <v>9556</v>
      </c>
      <c r="B39" s="16" t="s">
        <v>235</v>
      </c>
      <c r="C39" s="16" t="s">
        <v>163</v>
      </c>
      <c r="D39" s="16"/>
      <c r="E39" s="16"/>
      <c r="F39" s="44"/>
      <c r="G39" s="44"/>
      <c r="H39" s="234">
        <v>295</v>
      </c>
      <c r="I39" s="16"/>
      <c r="J39" s="240" t="s">
        <v>10268</v>
      </c>
    </row>
    <row r="40" spans="1:13" ht="17.25" customHeight="1">
      <c r="A40" s="40" t="s">
        <v>9742</v>
      </c>
      <c r="B40" s="16" t="s">
        <v>235</v>
      </c>
      <c r="C40" s="16" t="s">
        <v>163</v>
      </c>
      <c r="D40" s="16"/>
      <c r="E40" s="16"/>
      <c r="F40" s="44"/>
      <c r="G40" s="44"/>
      <c r="H40" s="234">
        <v>10</v>
      </c>
      <c r="I40" s="16"/>
      <c r="J40" s="240" t="s">
        <v>9786</v>
      </c>
    </row>
    <row r="41" spans="1:13" ht="17.25" customHeight="1">
      <c r="A41" s="40" t="s">
        <v>9743</v>
      </c>
      <c r="B41" s="16" t="s">
        <v>235</v>
      </c>
      <c r="C41" s="16" t="s">
        <v>163</v>
      </c>
      <c r="D41" s="16"/>
      <c r="E41" s="16"/>
      <c r="F41" s="44"/>
      <c r="G41" s="44"/>
      <c r="H41" s="234">
        <v>300</v>
      </c>
      <c r="I41" s="16"/>
      <c r="J41" s="240" t="s">
        <v>10269</v>
      </c>
    </row>
    <row r="42" spans="1:13" ht="17.25" customHeight="1">
      <c r="A42" s="40" t="s">
        <v>10936</v>
      </c>
      <c r="B42" s="16" t="s">
        <v>235</v>
      </c>
      <c r="C42" s="16" t="s">
        <v>163</v>
      </c>
      <c r="D42" s="16"/>
      <c r="E42" s="16"/>
      <c r="F42" s="44"/>
      <c r="G42" s="44"/>
      <c r="H42" s="234">
        <v>5</v>
      </c>
      <c r="I42" s="16"/>
      <c r="J42" s="230" t="s">
        <v>10270</v>
      </c>
    </row>
    <row r="43" spans="1:13" ht="17.25" customHeight="1">
      <c r="A43" s="40" t="s">
        <v>10929</v>
      </c>
      <c r="B43" s="16" t="s">
        <v>235</v>
      </c>
      <c r="C43" s="16" t="s">
        <v>163</v>
      </c>
      <c r="D43" s="16"/>
      <c r="E43" s="16"/>
      <c r="F43" s="44"/>
      <c r="G43" s="44"/>
      <c r="H43" s="237">
        <v>75</v>
      </c>
      <c r="I43" s="16"/>
      <c r="J43" s="230" t="s">
        <v>10271</v>
      </c>
    </row>
    <row r="44" spans="1:13" ht="17.25" customHeight="1">
      <c r="A44" s="40" t="s">
        <v>10930</v>
      </c>
      <c r="B44" s="16" t="s">
        <v>235</v>
      </c>
      <c r="C44" s="16" t="s">
        <v>163</v>
      </c>
      <c r="D44" s="16"/>
      <c r="E44" s="16"/>
      <c r="F44" s="44"/>
      <c r="G44" s="44"/>
      <c r="H44" s="237">
        <v>25</v>
      </c>
      <c r="I44" s="16"/>
      <c r="J44" s="230" t="s">
        <v>10272</v>
      </c>
    </row>
    <row r="45" spans="1:13" ht="17.25" customHeight="1">
      <c r="A45" s="40" t="s">
        <v>10931</v>
      </c>
      <c r="B45" s="16" t="s">
        <v>235</v>
      </c>
      <c r="C45" s="16" t="s">
        <v>163</v>
      </c>
      <c r="D45" s="16"/>
      <c r="E45" s="16"/>
      <c r="F45" s="44"/>
      <c r="G45" s="44"/>
      <c r="H45" s="237">
        <v>165</v>
      </c>
      <c r="I45" s="16"/>
      <c r="J45" s="230" t="s">
        <v>10273</v>
      </c>
    </row>
    <row r="46" spans="1:13" ht="17.25" customHeight="1">
      <c r="A46" s="40" t="s">
        <v>10921</v>
      </c>
      <c r="B46" s="16" t="s">
        <v>235</v>
      </c>
      <c r="C46" s="16" t="s">
        <v>163</v>
      </c>
      <c r="D46" s="16"/>
      <c r="E46" s="16"/>
      <c r="F46" s="44"/>
      <c r="G46" s="44"/>
      <c r="H46" s="237">
        <v>202</v>
      </c>
      <c r="I46" s="16"/>
      <c r="J46" s="230" t="s">
        <v>10274</v>
      </c>
    </row>
    <row r="47" spans="1:13" ht="17.25" customHeight="1">
      <c r="A47" s="40" t="s">
        <v>9960</v>
      </c>
      <c r="B47" s="16" t="s">
        <v>235</v>
      </c>
      <c r="C47" s="16" t="s">
        <v>163</v>
      </c>
      <c r="D47" s="16"/>
      <c r="E47" s="16"/>
      <c r="F47" s="44"/>
      <c r="G47" s="44"/>
      <c r="H47" s="237">
        <v>15</v>
      </c>
      <c r="I47" s="16"/>
      <c r="J47" s="230" t="s">
        <v>10275</v>
      </c>
      <c r="M47" s="227"/>
    </row>
    <row r="48" spans="1:13" ht="17.25" customHeight="1">
      <c r="A48" s="40" t="s">
        <v>10922</v>
      </c>
      <c r="B48" s="16" t="s">
        <v>235</v>
      </c>
      <c r="C48" s="16" t="s">
        <v>163</v>
      </c>
      <c r="D48" s="16"/>
      <c r="E48" s="16"/>
      <c r="F48" s="44"/>
      <c r="G48" s="44"/>
      <c r="H48" s="237">
        <v>80</v>
      </c>
      <c r="I48" s="16"/>
      <c r="J48" s="230" t="s">
        <v>9792</v>
      </c>
    </row>
    <row r="49" spans="1:10" ht="17.25" customHeight="1">
      <c r="A49" s="40" t="s">
        <v>10923</v>
      </c>
      <c r="B49" s="16" t="s">
        <v>235</v>
      </c>
      <c r="C49" s="16" t="s">
        <v>163</v>
      </c>
      <c r="D49" s="16"/>
      <c r="E49" s="16"/>
      <c r="F49" s="44"/>
      <c r="G49" s="44"/>
      <c r="H49" s="237">
        <v>13</v>
      </c>
      <c r="I49" s="16"/>
      <c r="J49" s="230" t="s">
        <v>9713</v>
      </c>
    </row>
    <row r="50" spans="1:10" ht="17.25" customHeight="1">
      <c r="A50" s="40" t="s">
        <v>9959</v>
      </c>
      <c r="B50" s="16" t="s">
        <v>235</v>
      </c>
      <c r="C50" s="16" t="s">
        <v>163</v>
      </c>
      <c r="D50" s="16"/>
      <c r="E50" s="16"/>
      <c r="F50" s="44"/>
      <c r="G50" s="44"/>
      <c r="H50" s="237">
        <v>70</v>
      </c>
      <c r="I50" s="16"/>
      <c r="J50" s="230" t="s">
        <v>10276</v>
      </c>
    </row>
    <row r="51" spans="1:10" ht="17.25" customHeight="1">
      <c r="A51" s="40" t="s">
        <v>9965</v>
      </c>
      <c r="B51" s="16" t="s">
        <v>235</v>
      </c>
      <c r="C51" s="16" t="s">
        <v>163</v>
      </c>
      <c r="D51" s="16"/>
      <c r="E51" s="16"/>
      <c r="F51" s="44"/>
      <c r="G51" s="44"/>
      <c r="H51" s="237">
        <v>55</v>
      </c>
      <c r="I51" s="16"/>
      <c r="J51" s="230" t="s">
        <v>10277</v>
      </c>
    </row>
    <row r="52" spans="1:10" ht="17.25" customHeight="1">
      <c r="A52" s="40" t="s">
        <v>9965</v>
      </c>
      <c r="B52" s="16" t="s">
        <v>235</v>
      </c>
      <c r="C52" s="16" t="s">
        <v>163</v>
      </c>
      <c r="D52" s="16"/>
      <c r="E52" s="16"/>
      <c r="F52" s="44"/>
      <c r="G52" s="44"/>
      <c r="H52" s="237">
        <v>70</v>
      </c>
      <c r="I52" s="16"/>
      <c r="J52" s="230" t="s">
        <v>10278</v>
      </c>
    </row>
    <row r="53" spans="1:10" ht="17.25" customHeight="1">
      <c r="A53" s="40" t="s">
        <v>10126</v>
      </c>
      <c r="B53" s="16" t="s">
        <v>235</v>
      </c>
      <c r="C53" s="16" t="s">
        <v>163</v>
      </c>
      <c r="D53" s="16"/>
      <c r="E53" s="16"/>
      <c r="F53" s="44"/>
      <c r="G53" s="44"/>
      <c r="H53" s="237">
        <v>11</v>
      </c>
      <c r="I53" s="16"/>
      <c r="J53" s="230" t="s">
        <v>10279</v>
      </c>
    </row>
    <row r="54" spans="1:10" ht="17.25" customHeight="1">
      <c r="A54" s="40" t="s">
        <v>9966</v>
      </c>
      <c r="B54" s="16" t="s">
        <v>235</v>
      </c>
      <c r="C54" s="16" t="s">
        <v>163</v>
      </c>
      <c r="D54" s="16"/>
      <c r="E54" s="16"/>
      <c r="F54" s="44"/>
      <c r="G54" s="44"/>
      <c r="H54" s="237">
        <v>17</v>
      </c>
      <c r="I54" s="16"/>
      <c r="J54" s="230" t="s">
        <v>10280</v>
      </c>
    </row>
    <row r="55" spans="1:10" ht="17.25" customHeight="1">
      <c r="A55" s="40" t="s">
        <v>10922</v>
      </c>
      <c r="B55" s="16" t="s">
        <v>235</v>
      </c>
      <c r="C55" s="16" t="s">
        <v>163</v>
      </c>
      <c r="D55" s="16"/>
      <c r="E55" s="16"/>
      <c r="F55" s="44"/>
      <c r="G55" s="44"/>
      <c r="H55" s="237">
        <v>70</v>
      </c>
      <c r="I55" s="16"/>
      <c r="J55" s="230" t="s">
        <v>10281</v>
      </c>
    </row>
    <row r="56" spans="1:10" ht="17.25" customHeight="1">
      <c r="A56" s="40" t="s">
        <v>10924</v>
      </c>
      <c r="B56" s="16" t="s">
        <v>235</v>
      </c>
      <c r="C56" s="16" t="s">
        <v>163</v>
      </c>
      <c r="D56" s="16"/>
      <c r="E56" s="16"/>
      <c r="F56" s="44"/>
      <c r="G56" s="44"/>
      <c r="H56" s="237">
        <v>50</v>
      </c>
      <c r="I56" s="16"/>
      <c r="J56" s="230" t="s">
        <v>10282</v>
      </c>
    </row>
    <row r="57" spans="1:10" ht="17.25" customHeight="1">
      <c r="A57" s="40" t="s">
        <v>9956</v>
      </c>
      <c r="B57" s="16" t="s">
        <v>235</v>
      </c>
      <c r="C57" s="16" t="s">
        <v>163</v>
      </c>
      <c r="D57" s="16"/>
      <c r="E57" s="16"/>
      <c r="F57" s="44"/>
      <c r="G57" s="44"/>
      <c r="H57" s="237">
        <v>12</v>
      </c>
      <c r="I57" s="16"/>
      <c r="J57" s="230" t="s">
        <v>10283</v>
      </c>
    </row>
    <row r="58" spans="1:10" ht="17.25" customHeight="1">
      <c r="A58" s="40" t="s">
        <v>9956</v>
      </c>
      <c r="B58" s="16" t="s">
        <v>235</v>
      </c>
      <c r="C58" s="16" t="s">
        <v>163</v>
      </c>
      <c r="D58" s="16"/>
      <c r="E58" s="16"/>
      <c r="F58" s="44"/>
      <c r="G58" s="44"/>
      <c r="H58" s="237">
        <v>10</v>
      </c>
      <c r="I58" s="16"/>
      <c r="J58" s="230" t="s">
        <v>10284</v>
      </c>
    </row>
    <row r="59" spans="1:10" ht="17.25" customHeight="1">
      <c r="A59" s="40" t="s">
        <v>9979</v>
      </c>
      <c r="B59" s="16" t="s">
        <v>235</v>
      </c>
      <c r="C59" s="16" t="s">
        <v>163</v>
      </c>
      <c r="D59" s="16"/>
      <c r="E59" s="16"/>
      <c r="F59" s="44"/>
      <c r="G59" s="44"/>
      <c r="H59" s="237">
        <v>33</v>
      </c>
      <c r="I59" s="16"/>
      <c r="J59" s="230" t="s">
        <v>9797</v>
      </c>
    </row>
    <row r="60" spans="1:10" ht="17.25" customHeight="1">
      <c r="A60" s="40" t="s">
        <v>9963</v>
      </c>
      <c r="B60" s="16" t="s">
        <v>235</v>
      </c>
      <c r="C60" s="16" t="s">
        <v>163</v>
      </c>
      <c r="D60" s="16"/>
      <c r="E60" s="16"/>
      <c r="F60" s="44"/>
      <c r="G60" s="44"/>
      <c r="H60" s="237">
        <v>10</v>
      </c>
      <c r="I60" s="16"/>
      <c r="J60" s="230" t="s">
        <v>10285</v>
      </c>
    </row>
    <row r="61" spans="1:10" ht="17.25" customHeight="1">
      <c r="A61" s="40" t="s">
        <v>9965</v>
      </c>
      <c r="B61" s="16" t="s">
        <v>235</v>
      </c>
      <c r="C61" s="16" t="s">
        <v>163</v>
      </c>
      <c r="D61" s="16"/>
      <c r="E61" s="16"/>
      <c r="F61" s="44"/>
      <c r="G61" s="44"/>
      <c r="H61" s="237">
        <v>12</v>
      </c>
      <c r="I61" s="16"/>
      <c r="J61" s="230" t="s">
        <v>10286</v>
      </c>
    </row>
    <row r="62" spans="1:10" ht="17.25" customHeight="1">
      <c r="A62" s="40" t="s">
        <v>9966</v>
      </c>
      <c r="B62" s="16" t="s">
        <v>235</v>
      </c>
      <c r="C62" s="16" t="s">
        <v>163</v>
      </c>
      <c r="D62" s="16"/>
      <c r="E62" s="16"/>
      <c r="F62" s="44"/>
      <c r="G62" s="44"/>
      <c r="H62" s="237">
        <v>20</v>
      </c>
      <c r="I62" s="16"/>
      <c r="J62" s="230" t="s">
        <v>10287</v>
      </c>
    </row>
    <row r="63" spans="1:10" ht="17.25" customHeight="1">
      <c r="A63" s="40" t="s">
        <v>9966</v>
      </c>
      <c r="B63" s="16" t="s">
        <v>235</v>
      </c>
      <c r="C63" s="16" t="s">
        <v>163</v>
      </c>
      <c r="D63" s="16"/>
      <c r="E63" s="16"/>
      <c r="F63" s="44"/>
      <c r="G63" s="44"/>
      <c r="H63" s="237">
        <v>20</v>
      </c>
      <c r="I63" s="16"/>
      <c r="J63" s="230" t="s">
        <v>10288</v>
      </c>
    </row>
    <row r="64" spans="1:10" ht="17.25" customHeight="1">
      <c r="A64" s="40" t="s">
        <v>9560</v>
      </c>
      <c r="B64" s="16" t="s">
        <v>235</v>
      </c>
      <c r="C64" s="16" t="s">
        <v>163</v>
      </c>
      <c r="D64" s="16"/>
      <c r="E64" s="16"/>
      <c r="F64" s="44"/>
      <c r="G64" s="44"/>
      <c r="H64" s="230">
        <v>647</v>
      </c>
      <c r="I64" s="16"/>
      <c r="J64" s="230" t="s">
        <v>10289</v>
      </c>
    </row>
    <row r="65" spans="1:10" ht="17.25" customHeight="1">
      <c r="A65" s="40" t="s">
        <v>9096</v>
      </c>
      <c r="B65" s="16" t="s">
        <v>235</v>
      </c>
      <c r="C65" s="16" t="s">
        <v>163</v>
      </c>
      <c r="D65" s="16"/>
      <c r="E65" s="16"/>
      <c r="F65" s="44"/>
      <c r="G65" s="44"/>
      <c r="H65" s="230">
        <v>2935</v>
      </c>
      <c r="I65" s="16"/>
      <c r="J65" s="230" t="s">
        <v>10290</v>
      </c>
    </row>
    <row r="66" spans="1:10" ht="17.25" customHeight="1">
      <c r="A66" s="40" t="s">
        <v>10034</v>
      </c>
      <c r="B66" s="16" t="s">
        <v>235</v>
      </c>
      <c r="C66" s="16" t="s">
        <v>163</v>
      </c>
      <c r="D66" s="16"/>
      <c r="E66" s="16"/>
      <c r="F66" s="44"/>
      <c r="G66" s="44"/>
      <c r="H66" s="250">
        <v>450</v>
      </c>
      <c r="I66" s="16"/>
      <c r="J66" s="251" t="s">
        <v>10291</v>
      </c>
    </row>
    <row r="67" spans="1:10" ht="17.25" customHeight="1">
      <c r="A67" s="40" t="s">
        <v>10492</v>
      </c>
      <c r="B67" s="16" t="s">
        <v>235</v>
      </c>
      <c r="C67" s="16" t="s">
        <v>163</v>
      </c>
      <c r="D67" s="16"/>
      <c r="E67" s="16"/>
      <c r="F67" s="44"/>
      <c r="G67" s="44"/>
      <c r="H67" s="250">
        <v>103</v>
      </c>
      <c r="I67" s="16"/>
      <c r="J67" s="251" t="s">
        <v>10292</v>
      </c>
    </row>
    <row r="68" spans="1:10" ht="17.25" customHeight="1">
      <c r="A68" s="40" t="s">
        <v>10036</v>
      </c>
      <c r="B68" s="16" t="s">
        <v>235</v>
      </c>
      <c r="C68" s="16" t="s">
        <v>163</v>
      </c>
      <c r="D68" s="16"/>
      <c r="E68" s="16"/>
      <c r="F68" s="44"/>
      <c r="G68" s="44"/>
      <c r="H68" s="250">
        <v>250</v>
      </c>
      <c r="I68" s="16"/>
      <c r="J68" s="251" t="s">
        <v>10293</v>
      </c>
    </row>
    <row r="69" spans="1:10" ht="17.25" customHeight="1">
      <c r="A69" s="40" t="s">
        <v>10034</v>
      </c>
      <c r="B69" s="16" t="s">
        <v>235</v>
      </c>
      <c r="C69" s="16" t="s">
        <v>163</v>
      </c>
      <c r="D69" s="16"/>
      <c r="E69" s="16"/>
      <c r="F69" s="44"/>
      <c r="G69" s="44"/>
      <c r="H69" s="251">
        <v>36</v>
      </c>
      <c r="I69" s="16"/>
      <c r="J69" s="251" t="s">
        <v>10294</v>
      </c>
    </row>
    <row r="70" spans="1:10" ht="17.25" customHeight="1">
      <c r="A70" s="40" t="s">
        <v>10036</v>
      </c>
      <c r="B70" s="16" t="s">
        <v>235</v>
      </c>
      <c r="C70" s="16" t="s">
        <v>163</v>
      </c>
      <c r="D70" s="16"/>
      <c r="E70" s="16"/>
      <c r="F70" s="44"/>
      <c r="G70" s="44"/>
      <c r="H70" s="251">
        <v>20</v>
      </c>
      <c r="I70" s="16"/>
      <c r="J70" s="251" t="s">
        <v>10295</v>
      </c>
    </row>
    <row r="71" spans="1:10" ht="17.25" customHeight="1">
      <c r="A71" s="40" t="s">
        <v>10033</v>
      </c>
      <c r="B71" s="16" t="s">
        <v>235</v>
      </c>
      <c r="C71" s="16" t="s">
        <v>163</v>
      </c>
      <c r="D71" s="16"/>
      <c r="E71" s="16"/>
      <c r="F71" s="44"/>
      <c r="G71" s="44"/>
      <c r="H71" s="251">
        <v>5</v>
      </c>
      <c r="I71" s="16"/>
      <c r="J71" s="251" t="s">
        <v>10296</v>
      </c>
    </row>
    <row r="72" spans="1:10" ht="17.25" customHeight="1">
      <c r="A72" s="40" t="s">
        <v>10034</v>
      </c>
      <c r="B72" s="16" t="s">
        <v>235</v>
      </c>
      <c r="C72" s="16" t="s">
        <v>163</v>
      </c>
      <c r="D72" s="16"/>
      <c r="E72" s="16"/>
      <c r="F72" s="44"/>
      <c r="G72" s="44"/>
      <c r="H72" s="250">
        <v>123</v>
      </c>
      <c r="I72" s="16"/>
      <c r="J72" s="251" t="s">
        <v>10297</v>
      </c>
    </row>
    <row r="73" spans="1:10" ht="17.25" customHeight="1">
      <c r="A73" s="40" t="s">
        <v>10034</v>
      </c>
      <c r="B73" s="16" t="s">
        <v>235</v>
      </c>
      <c r="C73" s="16" t="s">
        <v>163</v>
      </c>
      <c r="D73" s="16"/>
      <c r="E73" s="16"/>
      <c r="F73" s="44"/>
      <c r="G73" s="44"/>
      <c r="H73" s="250">
        <v>3</v>
      </c>
      <c r="I73" s="16"/>
      <c r="J73" s="250" t="s">
        <v>10298</v>
      </c>
    </row>
    <row r="74" spans="1:10" ht="17.25" customHeight="1">
      <c r="A74" s="40" t="s">
        <v>10035</v>
      </c>
      <c r="B74" s="16" t="s">
        <v>235</v>
      </c>
      <c r="C74" s="16" t="s">
        <v>163</v>
      </c>
      <c r="D74" s="16"/>
      <c r="E74" s="16"/>
      <c r="F74" s="44"/>
      <c r="G74" s="44"/>
      <c r="H74" s="251">
        <v>7</v>
      </c>
      <c r="I74" s="16"/>
      <c r="J74" s="251" t="s">
        <v>10299</v>
      </c>
    </row>
    <row r="75" spans="1:10" ht="17.25" customHeight="1">
      <c r="A75" s="40" t="s">
        <v>10034</v>
      </c>
      <c r="B75" s="16" t="s">
        <v>235</v>
      </c>
      <c r="C75" s="16" t="s">
        <v>163</v>
      </c>
      <c r="D75" s="16"/>
      <c r="E75" s="16"/>
      <c r="F75" s="44"/>
      <c r="G75" s="44"/>
      <c r="H75" s="250">
        <v>10</v>
      </c>
      <c r="I75" s="16"/>
      <c r="J75" s="251" t="s">
        <v>10300</v>
      </c>
    </row>
    <row r="76" spans="1:10" ht="17.25" customHeight="1">
      <c r="A76" s="40" t="s">
        <v>10034</v>
      </c>
      <c r="B76" s="16" t="s">
        <v>235</v>
      </c>
      <c r="C76" s="16" t="s">
        <v>163</v>
      </c>
      <c r="D76" s="16"/>
      <c r="E76" s="16"/>
      <c r="F76" s="44"/>
      <c r="G76" s="44"/>
      <c r="H76" s="250">
        <v>3</v>
      </c>
      <c r="I76" s="16"/>
      <c r="J76" s="251" t="s">
        <v>10301</v>
      </c>
    </row>
    <row r="77" spans="1:10" ht="17.25" customHeight="1">
      <c r="A77" s="40" t="s">
        <v>10034</v>
      </c>
      <c r="B77" s="16" t="s">
        <v>235</v>
      </c>
      <c r="C77" s="16" t="s">
        <v>163</v>
      </c>
      <c r="D77" s="16"/>
      <c r="E77" s="16"/>
      <c r="F77" s="44"/>
      <c r="G77" s="44"/>
      <c r="H77" s="250">
        <v>8</v>
      </c>
      <c r="I77" s="16"/>
      <c r="J77" s="251" t="s">
        <v>10302</v>
      </c>
    </row>
    <row r="78" spans="1:10" ht="17.25" customHeight="1">
      <c r="A78" s="40" t="s">
        <v>10493</v>
      </c>
      <c r="B78" s="16" t="s">
        <v>235</v>
      </c>
      <c r="C78" s="16" t="s">
        <v>163</v>
      </c>
      <c r="D78" s="16"/>
      <c r="E78" s="16"/>
      <c r="F78" s="44"/>
      <c r="G78" s="44"/>
      <c r="H78" s="250">
        <v>100</v>
      </c>
      <c r="I78" s="16"/>
      <c r="J78" s="251" t="s">
        <v>10303</v>
      </c>
    </row>
    <row r="79" spans="1:10" ht="17.25" customHeight="1">
      <c r="A79" s="40" t="s">
        <v>9412</v>
      </c>
      <c r="B79" s="16" t="s">
        <v>235</v>
      </c>
      <c r="C79" s="16" t="s">
        <v>163</v>
      </c>
      <c r="D79" s="16"/>
      <c r="E79" s="16"/>
      <c r="F79" s="44"/>
      <c r="G79" s="44"/>
      <c r="H79" s="250">
        <v>101</v>
      </c>
      <c r="I79" s="16"/>
      <c r="J79" s="251" t="s">
        <v>10304</v>
      </c>
    </row>
    <row r="80" spans="1:10" ht="17.25" customHeight="1">
      <c r="A80" s="40" t="s">
        <v>10494</v>
      </c>
      <c r="B80" s="16" t="s">
        <v>235</v>
      </c>
      <c r="C80" s="16" t="s">
        <v>163</v>
      </c>
      <c r="D80" s="16"/>
      <c r="E80" s="16"/>
      <c r="F80" s="44"/>
      <c r="G80" s="44"/>
      <c r="H80" s="251">
        <v>49</v>
      </c>
      <c r="I80" s="16"/>
      <c r="J80" s="251" t="s">
        <v>10305</v>
      </c>
    </row>
    <row r="81" spans="1:10" ht="17.25" customHeight="1">
      <c r="A81" s="40" t="s">
        <v>10495</v>
      </c>
      <c r="B81" s="16" t="s">
        <v>235</v>
      </c>
      <c r="C81" s="16" t="s">
        <v>163</v>
      </c>
      <c r="D81" s="16"/>
      <c r="E81" s="16"/>
      <c r="F81" s="44"/>
      <c r="G81" s="44"/>
      <c r="H81" s="249">
        <v>100</v>
      </c>
      <c r="I81" s="16"/>
      <c r="J81" s="251" t="s">
        <v>10306</v>
      </c>
    </row>
    <row r="82" spans="1:10" ht="17.25" customHeight="1">
      <c r="A82" s="40" t="s">
        <v>10496</v>
      </c>
      <c r="B82" s="16" t="s">
        <v>235</v>
      </c>
      <c r="C82" s="16" t="s">
        <v>163</v>
      </c>
      <c r="D82" s="16"/>
      <c r="E82" s="16"/>
      <c r="F82" s="44"/>
      <c r="G82" s="44"/>
      <c r="H82" s="249">
        <v>100</v>
      </c>
      <c r="I82" s="16"/>
      <c r="J82" s="251" t="s">
        <v>10307</v>
      </c>
    </row>
    <row r="83" spans="1:10" ht="17.25" customHeight="1">
      <c r="A83" s="40" t="s">
        <v>10495</v>
      </c>
      <c r="B83" s="16" t="s">
        <v>235</v>
      </c>
      <c r="C83" s="16" t="s">
        <v>163</v>
      </c>
      <c r="D83" s="16"/>
      <c r="E83" s="16"/>
      <c r="F83" s="44"/>
      <c r="G83" s="44"/>
      <c r="H83" s="252">
        <v>280</v>
      </c>
      <c r="I83" s="16"/>
      <c r="J83" s="251" t="s">
        <v>10308</v>
      </c>
    </row>
    <row r="84" spans="1:10" ht="17.25" customHeight="1">
      <c r="A84" s="40" t="s">
        <v>10497</v>
      </c>
      <c r="B84" s="16" t="s">
        <v>235</v>
      </c>
      <c r="C84" s="16" t="s">
        <v>163</v>
      </c>
      <c r="D84" s="16"/>
      <c r="E84" s="16"/>
      <c r="F84" s="44"/>
      <c r="G84" s="44"/>
      <c r="H84" s="249">
        <v>77</v>
      </c>
      <c r="I84" s="16"/>
      <c r="J84" s="251" t="s">
        <v>10309</v>
      </c>
    </row>
    <row r="85" spans="1:10" ht="17.25" customHeight="1">
      <c r="A85" s="40" t="s">
        <v>10941</v>
      </c>
      <c r="B85" s="16" t="s">
        <v>235</v>
      </c>
      <c r="C85" s="16" t="s">
        <v>163</v>
      </c>
      <c r="D85" s="16"/>
      <c r="E85" s="16"/>
      <c r="F85" s="44"/>
      <c r="G85" s="44"/>
      <c r="H85" s="234">
        <v>89</v>
      </c>
      <c r="I85" s="16"/>
      <c r="J85" s="251" t="s">
        <v>10310</v>
      </c>
    </row>
    <row r="86" spans="1:10" ht="17.25" customHeight="1">
      <c r="A86" s="40" t="s">
        <v>10498</v>
      </c>
      <c r="B86" s="16" t="s">
        <v>235</v>
      </c>
      <c r="C86" s="16" t="s">
        <v>163</v>
      </c>
      <c r="D86" s="16"/>
      <c r="E86" s="16"/>
      <c r="F86" s="44"/>
      <c r="G86" s="44"/>
      <c r="H86" s="249">
        <v>25</v>
      </c>
      <c r="I86" s="16"/>
      <c r="J86" s="249" t="s">
        <v>10311</v>
      </c>
    </row>
    <row r="87" spans="1:10" ht="17.25" customHeight="1">
      <c r="A87" s="40" t="s">
        <v>9951</v>
      </c>
      <c r="B87" s="16" t="s">
        <v>235</v>
      </c>
      <c r="C87" s="16" t="s">
        <v>163</v>
      </c>
      <c r="D87" s="16"/>
      <c r="E87" s="16"/>
      <c r="F87" s="44"/>
      <c r="G87" s="44"/>
      <c r="H87" s="249">
        <v>15</v>
      </c>
      <c r="I87" s="16"/>
      <c r="J87" s="249" t="s">
        <v>10312</v>
      </c>
    </row>
    <row r="88" spans="1:10" ht="17.25" customHeight="1">
      <c r="A88" s="40" t="s">
        <v>9988</v>
      </c>
      <c r="B88" s="16" t="s">
        <v>235</v>
      </c>
      <c r="C88" s="16" t="s">
        <v>163</v>
      </c>
      <c r="D88" s="16"/>
      <c r="E88" s="16"/>
      <c r="F88" s="44"/>
      <c r="G88" s="44"/>
      <c r="H88" s="249">
        <v>20</v>
      </c>
      <c r="I88" s="16"/>
      <c r="J88" s="249" t="s">
        <v>10313</v>
      </c>
    </row>
    <row r="89" spans="1:10" ht="17.25" customHeight="1">
      <c r="A89" s="40" t="s">
        <v>10499</v>
      </c>
      <c r="B89" s="16" t="s">
        <v>235</v>
      </c>
      <c r="C89" s="16" t="s">
        <v>163</v>
      </c>
      <c r="D89" s="16"/>
      <c r="E89" s="16"/>
      <c r="F89" s="44"/>
      <c r="G89" s="44"/>
      <c r="H89" s="249">
        <v>30</v>
      </c>
      <c r="I89" s="16"/>
      <c r="J89" s="249" t="s">
        <v>10314</v>
      </c>
    </row>
    <row r="90" spans="1:10" ht="17.25" customHeight="1">
      <c r="A90" s="40" t="s">
        <v>10495</v>
      </c>
      <c r="B90" s="16" t="s">
        <v>235</v>
      </c>
      <c r="C90" s="16" t="s">
        <v>163</v>
      </c>
      <c r="D90" s="16"/>
      <c r="E90" s="16"/>
      <c r="F90" s="44"/>
      <c r="G90" s="44"/>
      <c r="H90" s="243">
        <v>310</v>
      </c>
      <c r="I90" s="16"/>
      <c r="J90" s="230" t="s">
        <v>10315</v>
      </c>
    </row>
    <row r="91" spans="1:10" ht="17.25" customHeight="1">
      <c r="A91" s="40" t="s">
        <v>9382</v>
      </c>
      <c r="B91" s="16" t="s">
        <v>235</v>
      </c>
      <c r="C91" s="16" t="s">
        <v>163</v>
      </c>
      <c r="D91" s="16"/>
      <c r="E91" s="16"/>
      <c r="F91" s="44"/>
      <c r="G91" s="44"/>
      <c r="H91" s="243">
        <v>160</v>
      </c>
      <c r="I91" s="16"/>
      <c r="J91" s="230" t="s">
        <v>10316</v>
      </c>
    </row>
    <row r="92" spans="1:10" ht="17.25" customHeight="1">
      <c r="A92" s="40" t="s">
        <v>10496</v>
      </c>
      <c r="B92" s="16" t="s">
        <v>235</v>
      </c>
      <c r="C92" s="16" t="s">
        <v>163</v>
      </c>
      <c r="D92" s="16"/>
      <c r="E92" s="16"/>
      <c r="F92" s="44"/>
      <c r="G92" s="44"/>
      <c r="H92" s="243">
        <v>140</v>
      </c>
      <c r="I92" s="16"/>
      <c r="J92" s="230" t="s">
        <v>10317</v>
      </c>
    </row>
    <row r="93" spans="1:10" ht="17.25" customHeight="1">
      <c r="A93" s="40" t="s">
        <v>10925</v>
      </c>
      <c r="B93" s="16" t="s">
        <v>235</v>
      </c>
      <c r="C93" s="16" t="s">
        <v>163</v>
      </c>
      <c r="D93" s="16"/>
      <c r="E93" s="16"/>
      <c r="F93" s="44"/>
      <c r="G93" s="44"/>
      <c r="H93" s="243">
        <v>308</v>
      </c>
      <c r="I93" s="16"/>
      <c r="J93" s="230" t="s">
        <v>10318</v>
      </c>
    </row>
    <row r="94" spans="1:10" ht="17.25" customHeight="1">
      <c r="A94" s="40" t="s">
        <v>9990</v>
      </c>
      <c r="B94" s="16" t="s">
        <v>235</v>
      </c>
      <c r="C94" s="16" t="s">
        <v>163</v>
      </c>
      <c r="D94" s="16"/>
      <c r="E94" s="16"/>
      <c r="F94" s="44"/>
      <c r="G94" s="44"/>
      <c r="H94" s="254">
        <v>15</v>
      </c>
      <c r="I94" s="16"/>
      <c r="J94" s="230" t="s">
        <v>10319</v>
      </c>
    </row>
    <row r="95" spans="1:10" ht="17.25" customHeight="1">
      <c r="A95" s="40" t="s">
        <v>9978</v>
      </c>
      <c r="B95" s="16" t="s">
        <v>235</v>
      </c>
      <c r="C95" s="16" t="s">
        <v>163</v>
      </c>
      <c r="D95" s="16"/>
      <c r="E95" s="16"/>
      <c r="F95" s="44"/>
      <c r="G95" s="44"/>
      <c r="H95" s="254">
        <v>10</v>
      </c>
      <c r="I95" s="16"/>
      <c r="J95" s="230" t="s">
        <v>10320</v>
      </c>
    </row>
    <row r="96" spans="1:10" ht="17.25" customHeight="1">
      <c r="A96" s="40" t="s">
        <v>10500</v>
      </c>
      <c r="B96" s="16" t="s">
        <v>235</v>
      </c>
      <c r="C96" s="16" t="s">
        <v>163</v>
      </c>
      <c r="D96" s="16"/>
      <c r="E96" s="16"/>
      <c r="F96" s="44"/>
      <c r="G96" s="44"/>
      <c r="H96" s="254">
        <v>83</v>
      </c>
      <c r="I96" s="16"/>
      <c r="J96" s="230" t="s">
        <v>10321</v>
      </c>
    </row>
    <row r="97" spans="1:10" ht="17.25" customHeight="1">
      <c r="A97" s="40" t="s">
        <v>10932</v>
      </c>
      <c r="B97" s="16" t="s">
        <v>235</v>
      </c>
      <c r="C97" s="16" t="s">
        <v>163</v>
      </c>
      <c r="D97" s="16"/>
      <c r="E97" s="16"/>
      <c r="F97" s="44"/>
      <c r="G97" s="44"/>
      <c r="H97" s="254">
        <v>230</v>
      </c>
      <c r="I97" s="16"/>
      <c r="J97" s="230" t="s">
        <v>10322</v>
      </c>
    </row>
    <row r="98" spans="1:10" ht="17.25" customHeight="1">
      <c r="A98" s="40" t="s">
        <v>9700</v>
      </c>
      <c r="B98" s="16" t="s">
        <v>235</v>
      </c>
      <c r="C98" s="16" t="s">
        <v>163</v>
      </c>
      <c r="D98" s="16"/>
      <c r="E98" s="16"/>
      <c r="F98" s="44"/>
      <c r="G98" s="44"/>
      <c r="H98" s="234">
        <v>357</v>
      </c>
      <c r="I98" s="16"/>
      <c r="J98" s="230" t="s">
        <v>10323</v>
      </c>
    </row>
    <row r="99" spans="1:10" ht="17.25" customHeight="1">
      <c r="A99" s="40" t="s">
        <v>10926</v>
      </c>
      <c r="B99" s="16" t="s">
        <v>235</v>
      </c>
      <c r="C99" s="16" t="s">
        <v>163</v>
      </c>
      <c r="D99" s="16"/>
      <c r="E99" s="16"/>
      <c r="F99" s="44"/>
      <c r="G99" s="44"/>
      <c r="H99" s="233">
        <v>75</v>
      </c>
      <c r="I99" s="16"/>
      <c r="J99" s="233" t="s">
        <v>10324</v>
      </c>
    </row>
    <row r="100" spans="1:10" ht="17.25" customHeight="1">
      <c r="A100" s="40" t="s">
        <v>10122</v>
      </c>
      <c r="B100" s="16" t="s">
        <v>235</v>
      </c>
      <c r="C100" s="16" t="s">
        <v>163</v>
      </c>
      <c r="D100" s="16"/>
      <c r="E100" s="16"/>
      <c r="F100" s="44"/>
      <c r="G100" s="44"/>
      <c r="H100" s="255">
        <v>317</v>
      </c>
      <c r="I100" s="16"/>
      <c r="J100" s="252" t="s">
        <v>10325</v>
      </c>
    </row>
    <row r="101" spans="1:10" ht="17.25" customHeight="1">
      <c r="A101" s="40" t="s">
        <v>9093</v>
      </c>
      <c r="B101" s="16" t="s">
        <v>235</v>
      </c>
      <c r="C101" s="16" t="s">
        <v>163</v>
      </c>
      <c r="D101" s="16"/>
      <c r="E101" s="16"/>
      <c r="F101" s="44"/>
      <c r="G101" s="44"/>
      <c r="H101" s="230">
        <v>950</v>
      </c>
      <c r="I101" s="16"/>
      <c r="J101" s="252" t="s">
        <v>10326</v>
      </c>
    </row>
    <row r="102" spans="1:10" ht="17.25" customHeight="1">
      <c r="A102" s="40" t="s">
        <v>10501</v>
      </c>
      <c r="B102" s="16" t="s">
        <v>235</v>
      </c>
      <c r="C102" s="16" t="s">
        <v>163</v>
      </c>
      <c r="D102" s="16"/>
      <c r="E102" s="16"/>
      <c r="F102" s="44"/>
      <c r="G102" s="44"/>
      <c r="H102" s="230">
        <v>55</v>
      </c>
      <c r="I102" s="16"/>
      <c r="J102" s="252" t="s">
        <v>10327</v>
      </c>
    </row>
    <row r="103" spans="1:10" ht="17.25" customHeight="1">
      <c r="A103" s="40" t="s">
        <v>10501</v>
      </c>
      <c r="B103" s="16" t="s">
        <v>235</v>
      </c>
      <c r="C103" s="16" t="s">
        <v>163</v>
      </c>
      <c r="D103" s="16"/>
      <c r="E103" s="16"/>
      <c r="F103" s="44"/>
      <c r="G103" s="44"/>
      <c r="H103" s="230">
        <v>20</v>
      </c>
      <c r="I103" s="16"/>
      <c r="J103" s="252" t="s">
        <v>10328</v>
      </c>
    </row>
    <row r="104" spans="1:10" ht="17.25" customHeight="1">
      <c r="A104" s="40" t="s">
        <v>9749</v>
      </c>
      <c r="B104" s="16" t="s">
        <v>235</v>
      </c>
      <c r="C104" s="16" t="s">
        <v>163</v>
      </c>
      <c r="D104" s="16"/>
      <c r="E104" s="16"/>
      <c r="F104" s="44"/>
      <c r="G104" s="44"/>
      <c r="H104" s="230">
        <v>28</v>
      </c>
      <c r="I104" s="16"/>
      <c r="J104" s="252" t="s">
        <v>10329</v>
      </c>
    </row>
    <row r="105" spans="1:10" ht="17.25" customHeight="1">
      <c r="A105" s="40" t="s">
        <v>10200</v>
      </c>
      <c r="B105" s="16" t="s">
        <v>235</v>
      </c>
      <c r="C105" s="16" t="s">
        <v>163</v>
      </c>
      <c r="D105" s="16"/>
      <c r="E105" s="16"/>
      <c r="F105" s="44"/>
      <c r="G105" s="44"/>
      <c r="H105" s="230">
        <v>48</v>
      </c>
      <c r="I105" s="16"/>
      <c r="J105" s="252" t="s">
        <v>10330</v>
      </c>
    </row>
    <row r="106" spans="1:10" ht="17.25" customHeight="1">
      <c r="A106" s="40" t="s">
        <v>10502</v>
      </c>
      <c r="B106" s="16" t="s">
        <v>235</v>
      </c>
      <c r="C106" s="16" t="s">
        <v>163</v>
      </c>
      <c r="D106" s="16"/>
      <c r="E106" s="16"/>
      <c r="F106" s="44"/>
      <c r="G106" s="44"/>
      <c r="H106" s="230">
        <v>15</v>
      </c>
      <c r="I106" s="16"/>
      <c r="J106" s="252" t="s">
        <v>10331</v>
      </c>
    </row>
    <row r="107" spans="1:10" ht="17.25" customHeight="1">
      <c r="A107" s="40" t="s">
        <v>9955</v>
      </c>
      <c r="B107" s="16" t="s">
        <v>235</v>
      </c>
      <c r="C107" s="16" t="s">
        <v>163</v>
      </c>
      <c r="D107" s="16"/>
      <c r="E107" s="16"/>
      <c r="F107" s="44"/>
      <c r="G107" s="44"/>
      <c r="H107" s="230">
        <v>7</v>
      </c>
      <c r="I107" s="16"/>
      <c r="J107" s="252" t="s">
        <v>10332</v>
      </c>
    </row>
    <row r="108" spans="1:10" ht="17.25" customHeight="1">
      <c r="A108" s="40" t="s">
        <v>10503</v>
      </c>
      <c r="B108" s="16" t="s">
        <v>235</v>
      </c>
      <c r="C108" s="16" t="s">
        <v>163</v>
      </c>
      <c r="D108" s="16"/>
      <c r="E108" s="16"/>
      <c r="F108" s="44"/>
      <c r="G108" s="44"/>
      <c r="H108" s="230">
        <v>30</v>
      </c>
      <c r="I108" s="16"/>
      <c r="J108" s="659" t="s">
        <v>10333</v>
      </c>
    </row>
    <row r="109" spans="1:10" ht="17.25" customHeight="1">
      <c r="A109" s="40" t="s">
        <v>10503</v>
      </c>
      <c r="B109" s="16" t="s">
        <v>235</v>
      </c>
      <c r="C109" s="16" t="s">
        <v>163</v>
      </c>
      <c r="D109" s="16"/>
      <c r="E109" s="16"/>
      <c r="F109" s="44"/>
      <c r="G109" s="44"/>
      <c r="H109" s="230">
        <v>5</v>
      </c>
      <c r="I109" s="16"/>
      <c r="J109" s="659"/>
    </row>
    <row r="110" spans="1:10" ht="17.25" customHeight="1">
      <c r="A110" s="40" t="s">
        <v>9371</v>
      </c>
      <c r="B110" s="16" t="s">
        <v>235</v>
      </c>
      <c r="C110" s="16" t="s">
        <v>163</v>
      </c>
      <c r="D110" s="16"/>
      <c r="E110" s="16"/>
      <c r="F110" s="44"/>
      <c r="G110" s="44"/>
      <c r="H110" s="248">
        <v>147</v>
      </c>
      <c r="I110" s="16"/>
      <c r="J110" s="232" t="s">
        <v>10334</v>
      </c>
    </row>
    <row r="111" spans="1:10" ht="17.25" customHeight="1">
      <c r="A111" s="40" t="s">
        <v>9738</v>
      </c>
      <c r="B111" s="16" t="s">
        <v>235</v>
      </c>
      <c r="C111" s="16" t="s">
        <v>163</v>
      </c>
      <c r="D111" s="16"/>
      <c r="E111" s="16"/>
      <c r="F111" s="44"/>
      <c r="G111" s="44"/>
      <c r="H111" s="248">
        <v>56</v>
      </c>
      <c r="I111" s="16"/>
      <c r="J111" s="232" t="s">
        <v>10335</v>
      </c>
    </row>
    <row r="112" spans="1:10" ht="17.25" customHeight="1">
      <c r="A112" s="40" t="s">
        <v>10933</v>
      </c>
      <c r="B112" s="16" t="s">
        <v>235</v>
      </c>
      <c r="C112" s="16" t="s">
        <v>163</v>
      </c>
      <c r="D112" s="16"/>
      <c r="E112" s="16"/>
      <c r="F112" s="44"/>
      <c r="G112" s="44"/>
      <c r="H112" s="248">
        <v>62</v>
      </c>
      <c r="I112" s="16"/>
      <c r="J112" s="232" t="s">
        <v>10336</v>
      </c>
    </row>
    <row r="113" spans="1:10" ht="17.25" customHeight="1">
      <c r="A113" s="40" t="s">
        <v>9739</v>
      </c>
      <c r="B113" s="16" t="s">
        <v>235</v>
      </c>
      <c r="C113" s="16" t="s">
        <v>163</v>
      </c>
      <c r="D113" s="16"/>
      <c r="E113" s="16"/>
      <c r="F113" s="44"/>
      <c r="G113" s="44"/>
      <c r="H113" s="248">
        <v>69</v>
      </c>
      <c r="I113" s="16"/>
      <c r="J113" s="232" t="s">
        <v>10337</v>
      </c>
    </row>
    <row r="114" spans="1:10" ht="17.25" customHeight="1">
      <c r="A114" s="40" t="s">
        <v>10927</v>
      </c>
      <c r="B114" s="16" t="s">
        <v>235</v>
      </c>
      <c r="C114" s="16" t="s">
        <v>163</v>
      </c>
      <c r="D114" s="16"/>
      <c r="E114" s="16"/>
      <c r="F114" s="44"/>
      <c r="G114" s="44"/>
      <c r="H114" s="248">
        <v>65</v>
      </c>
      <c r="I114" s="16"/>
      <c r="J114" s="232" t="s">
        <v>10338</v>
      </c>
    </row>
    <row r="115" spans="1:10" ht="17.25" customHeight="1">
      <c r="A115" s="40" t="s">
        <v>9559</v>
      </c>
      <c r="B115" s="16" t="s">
        <v>235</v>
      </c>
      <c r="C115" s="16" t="s">
        <v>163</v>
      </c>
      <c r="D115" s="16"/>
      <c r="E115" s="16"/>
      <c r="F115" s="44"/>
      <c r="G115" s="44"/>
      <c r="H115" s="248">
        <v>65</v>
      </c>
      <c r="I115" s="16"/>
      <c r="J115" s="232" t="s">
        <v>10339</v>
      </c>
    </row>
    <row r="116" spans="1:10" ht="17.25" customHeight="1">
      <c r="A116" s="40" t="s">
        <v>9370</v>
      </c>
      <c r="B116" s="16" t="s">
        <v>235</v>
      </c>
      <c r="C116" s="16" t="s">
        <v>163</v>
      </c>
      <c r="D116" s="16"/>
      <c r="E116" s="16"/>
      <c r="F116" s="44"/>
      <c r="G116" s="44"/>
      <c r="H116" s="248">
        <v>60</v>
      </c>
      <c r="I116" s="16"/>
      <c r="J116" s="232" t="s">
        <v>10340</v>
      </c>
    </row>
    <row r="117" spans="1:10" ht="17.25" customHeight="1">
      <c r="A117" s="40" t="s">
        <v>10928</v>
      </c>
      <c r="B117" s="16" t="s">
        <v>235</v>
      </c>
      <c r="C117" s="16" t="s">
        <v>163</v>
      </c>
      <c r="D117" s="16"/>
      <c r="E117" s="16"/>
      <c r="F117" s="44"/>
      <c r="G117" s="44"/>
      <c r="H117" s="249">
        <v>55</v>
      </c>
      <c r="I117" s="16"/>
      <c r="J117" s="232" t="s">
        <v>10341</v>
      </c>
    </row>
    <row r="118" spans="1:10" ht="17.25" customHeight="1">
      <c r="A118" s="40" t="s">
        <v>9738</v>
      </c>
      <c r="B118" s="16" t="s">
        <v>235</v>
      </c>
      <c r="C118" s="16" t="s">
        <v>163</v>
      </c>
      <c r="D118" s="16"/>
      <c r="E118" s="16"/>
      <c r="F118" s="44"/>
      <c r="G118" s="44"/>
      <c r="H118" s="249">
        <v>20</v>
      </c>
      <c r="I118" s="16"/>
      <c r="J118" s="232" t="s">
        <v>10342</v>
      </c>
    </row>
    <row r="119" spans="1:10" ht="17.25" customHeight="1">
      <c r="A119" s="40" t="s">
        <v>9739</v>
      </c>
      <c r="B119" s="16" t="s">
        <v>235</v>
      </c>
      <c r="C119" s="16" t="s">
        <v>163</v>
      </c>
      <c r="D119" s="16"/>
      <c r="E119" s="16"/>
      <c r="F119" s="44"/>
      <c r="G119" s="44"/>
      <c r="H119" s="249">
        <v>27</v>
      </c>
      <c r="I119" s="16"/>
      <c r="J119" s="232" t="s">
        <v>10343</v>
      </c>
    </row>
    <row r="120" spans="1:10" ht="17.25" customHeight="1">
      <c r="A120" s="40" t="s">
        <v>10504</v>
      </c>
      <c r="B120" s="16" t="s">
        <v>235</v>
      </c>
      <c r="C120" s="16" t="s">
        <v>163</v>
      </c>
      <c r="D120" s="16"/>
      <c r="E120" s="16"/>
      <c r="F120" s="44"/>
      <c r="G120" s="44"/>
      <c r="H120" s="256">
        <v>1555</v>
      </c>
      <c r="I120" s="16"/>
      <c r="J120" s="256" t="s">
        <v>10344</v>
      </c>
    </row>
    <row r="121" spans="1:10" ht="17.25" customHeight="1">
      <c r="A121" s="40" t="s">
        <v>9123</v>
      </c>
      <c r="B121" s="16" t="s">
        <v>288</v>
      </c>
      <c r="C121" s="16" t="s">
        <v>54</v>
      </c>
      <c r="D121" s="16"/>
      <c r="E121" s="16">
        <v>64109</v>
      </c>
      <c r="F121" s="44"/>
      <c r="G121" s="44"/>
      <c r="H121" s="252">
        <v>15</v>
      </c>
      <c r="I121" s="16"/>
      <c r="J121" s="663" t="s">
        <v>9158</v>
      </c>
    </row>
    <row r="122" spans="1:10" ht="17.25" customHeight="1">
      <c r="A122" s="40" t="s">
        <v>9124</v>
      </c>
      <c r="B122" s="16" t="s">
        <v>288</v>
      </c>
      <c r="C122" s="16" t="s">
        <v>54</v>
      </c>
      <c r="D122" s="16"/>
      <c r="E122" s="16">
        <v>60669</v>
      </c>
      <c r="F122" s="44"/>
      <c r="G122" s="44"/>
      <c r="H122" s="252">
        <v>16</v>
      </c>
      <c r="I122" s="16"/>
      <c r="J122" s="663"/>
    </row>
    <row r="123" spans="1:10" ht="17.25" customHeight="1">
      <c r="A123" s="40" t="s">
        <v>9124</v>
      </c>
      <c r="B123" s="16" t="s">
        <v>288</v>
      </c>
      <c r="C123" s="16" t="s">
        <v>54</v>
      </c>
      <c r="D123" s="16"/>
      <c r="E123" s="16">
        <v>61401</v>
      </c>
      <c r="F123" s="44"/>
      <c r="G123" s="44"/>
      <c r="H123" s="252">
        <v>7</v>
      </c>
      <c r="I123" s="16"/>
      <c r="J123" s="663"/>
    </row>
    <row r="124" spans="1:10" ht="17.25" customHeight="1">
      <c r="A124" s="40" t="s">
        <v>9124</v>
      </c>
      <c r="B124" s="16" t="s">
        <v>288</v>
      </c>
      <c r="C124" s="16" t="s">
        <v>54</v>
      </c>
      <c r="D124" s="16"/>
      <c r="E124" s="16">
        <v>102</v>
      </c>
      <c r="F124" s="44"/>
      <c r="G124" s="44"/>
      <c r="H124" s="252">
        <v>32</v>
      </c>
      <c r="I124" s="16"/>
      <c r="J124" s="663"/>
    </row>
    <row r="125" spans="1:10" ht="17.25" customHeight="1">
      <c r="A125" s="40" t="s">
        <v>10744</v>
      </c>
      <c r="B125" s="16" t="s">
        <v>204</v>
      </c>
      <c r="C125" s="16" t="s">
        <v>82</v>
      </c>
      <c r="D125" s="16"/>
      <c r="E125" s="16"/>
      <c r="F125" s="44"/>
      <c r="G125" s="44"/>
      <c r="H125" s="257">
        <v>48480</v>
      </c>
      <c r="I125" s="16"/>
      <c r="J125" s="258" t="s">
        <v>10345</v>
      </c>
    </row>
    <row r="126" spans="1:10" ht="17.25" customHeight="1">
      <c r="A126" s="40" t="s">
        <v>10745</v>
      </c>
      <c r="B126" s="16" t="s">
        <v>204</v>
      </c>
      <c r="C126" s="16" t="s">
        <v>82</v>
      </c>
      <c r="D126" s="16"/>
      <c r="E126" s="16"/>
      <c r="F126" s="44"/>
      <c r="G126" s="44"/>
      <c r="H126" s="231">
        <v>2828</v>
      </c>
      <c r="I126" s="16"/>
      <c r="J126" s="664" t="s">
        <v>9161</v>
      </c>
    </row>
    <row r="127" spans="1:10" ht="17.25" customHeight="1">
      <c r="A127" s="40" t="s">
        <v>10746</v>
      </c>
      <c r="B127" s="16" t="s">
        <v>204</v>
      </c>
      <c r="C127" s="16" t="s">
        <v>82</v>
      </c>
      <c r="D127" s="16"/>
      <c r="E127" s="16"/>
      <c r="F127" s="44"/>
      <c r="G127" s="44"/>
      <c r="H127" s="231">
        <v>1010</v>
      </c>
      <c r="I127" s="16"/>
      <c r="J127" s="665"/>
    </row>
    <row r="128" spans="1:10" ht="17.25" customHeight="1">
      <c r="A128" s="40" t="s">
        <v>10747</v>
      </c>
      <c r="B128" s="16" t="s">
        <v>204</v>
      </c>
      <c r="C128" s="16" t="s">
        <v>58</v>
      </c>
      <c r="D128" s="16"/>
      <c r="E128" s="16"/>
      <c r="F128" s="44"/>
      <c r="G128" s="44"/>
      <c r="H128" s="231">
        <v>374</v>
      </c>
      <c r="I128" s="16"/>
      <c r="J128" s="259" t="s">
        <v>9162</v>
      </c>
    </row>
    <row r="129" spans="1:10" ht="17.25" customHeight="1">
      <c r="A129" s="334" t="s">
        <v>10530</v>
      </c>
      <c r="B129" s="16" t="s">
        <v>209</v>
      </c>
      <c r="C129" s="16" t="s">
        <v>163</v>
      </c>
      <c r="D129" s="16"/>
      <c r="E129" s="16"/>
      <c r="F129" s="44"/>
      <c r="G129" s="44"/>
      <c r="H129" s="249">
        <v>402</v>
      </c>
      <c r="I129" s="16"/>
      <c r="J129" s="632" t="s">
        <v>9163</v>
      </c>
    </row>
    <row r="130" spans="1:10" ht="17.25" customHeight="1">
      <c r="A130" s="334" t="s">
        <v>10529</v>
      </c>
      <c r="B130" s="16" t="s">
        <v>209</v>
      </c>
      <c r="C130" s="16" t="s">
        <v>163</v>
      </c>
      <c r="D130" s="16"/>
      <c r="E130" s="16"/>
      <c r="F130" s="44"/>
      <c r="G130" s="44"/>
      <c r="H130" s="249">
        <v>282</v>
      </c>
      <c r="I130" s="16"/>
      <c r="J130" s="666"/>
    </row>
    <row r="131" spans="1:10" ht="17.25" customHeight="1">
      <c r="A131" s="334" t="s">
        <v>10531</v>
      </c>
      <c r="B131" s="16" t="s">
        <v>209</v>
      </c>
      <c r="C131" s="16" t="s">
        <v>163</v>
      </c>
      <c r="D131" s="16"/>
      <c r="E131" s="16"/>
      <c r="F131" s="44"/>
      <c r="G131" s="44"/>
      <c r="H131" s="252">
        <v>338</v>
      </c>
      <c r="I131" s="16"/>
      <c r="J131" s="666"/>
    </row>
    <row r="132" spans="1:10" ht="17.25" customHeight="1">
      <c r="A132" s="334" t="s">
        <v>10532</v>
      </c>
      <c r="B132" s="16" t="s">
        <v>209</v>
      </c>
      <c r="C132" s="16" t="s">
        <v>163</v>
      </c>
      <c r="D132" s="16"/>
      <c r="E132" s="16"/>
      <c r="F132" s="44"/>
      <c r="G132" s="44"/>
      <c r="H132" s="231">
        <v>1605</v>
      </c>
      <c r="I132" s="16"/>
      <c r="J132" s="633"/>
    </row>
    <row r="133" spans="1:10" ht="17.25" customHeight="1">
      <c r="A133" s="40" t="s">
        <v>10909</v>
      </c>
      <c r="B133" s="16"/>
      <c r="C133" s="16" t="s">
        <v>163</v>
      </c>
      <c r="D133" s="16"/>
      <c r="E133" s="16"/>
      <c r="F133" s="44"/>
      <c r="G133" s="44"/>
      <c r="H133" s="263">
        <v>137.5</v>
      </c>
      <c r="I133" s="16"/>
      <c r="J133" s="263" t="s">
        <v>9164</v>
      </c>
    </row>
    <row r="134" spans="1:10" ht="17.25" customHeight="1">
      <c r="A134" s="40" t="s">
        <v>10911</v>
      </c>
      <c r="B134" s="16"/>
      <c r="C134" s="16" t="s">
        <v>163</v>
      </c>
      <c r="D134" s="16"/>
      <c r="E134" s="16"/>
      <c r="F134" s="44"/>
      <c r="G134" s="44"/>
      <c r="H134" s="263">
        <v>165</v>
      </c>
      <c r="I134" s="16"/>
      <c r="J134" s="263" t="s">
        <v>9165</v>
      </c>
    </row>
    <row r="135" spans="1:10" ht="17.25" customHeight="1">
      <c r="A135" s="40" t="s">
        <v>10912</v>
      </c>
      <c r="B135" s="16"/>
      <c r="C135" s="16" t="s">
        <v>163</v>
      </c>
      <c r="D135" s="16"/>
      <c r="E135" s="16"/>
      <c r="F135" s="44"/>
      <c r="G135" s="44"/>
      <c r="H135" s="263">
        <v>110</v>
      </c>
      <c r="I135" s="16"/>
      <c r="J135" s="667" t="s">
        <v>9166</v>
      </c>
    </row>
    <row r="136" spans="1:10" ht="17.25" customHeight="1">
      <c r="A136" s="40" t="s">
        <v>10910</v>
      </c>
      <c r="B136" s="16"/>
      <c r="C136" s="16" t="s">
        <v>163</v>
      </c>
      <c r="D136" s="16"/>
      <c r="E136" s="16"/>
      <c r="F136" s="44"/>
      <c r="G136" s="44"/>
      <c r="H136" s="263">
        <v>82.5</v>
      </c>
      <c r="I136" s="16"/>
      <c r="J136" s="668"/>
    </row>
    <row r="137" spans="1:10" ht="17.25" customHeight="1">
      <c r="A137" s="40" t="s">
        <v>10505</v>
      </c>
      <c r="B137" s="16" t="s">
        <v>209</v>
      </c>
      <c r="C137" s="16" t="s">
        <v>163</v>
      </c>
      <c r="D137" s="16"/>
      <c r="E137" s="16"/>
      <c r="F137" s="44"/>
      <c r="G137" s="44"/>
      <c r="H137" s="263">
        <v>430</v>
      </c>
      <c r="I137" s="16"/>
      <c r="J137" s="667" t="s">
        <v>9340</v>
      </c>
    </row>
    <row r="138" spans="1:10" ht="17.25" customHeight="1">
      <c r="A138" s="40" t="s">
        <v>10506</v>
      </c>
      <c r="B138" s="16" t="s">
        <v>209</v>
      </c>
      <c r="C138" s="16" t="s">
        <v>163</v>
      </c>
      <c r="D138" s="16"/>
      <c r="E138" s="16"/>
      <c r="F138" s="44"/>
      <c r="G138" s="44"/>
      <c r="H138" s="263">
        <v>330</v>
      </c>
      <c r="I138" s="16"/>
      <c r="J138" s="669"/>
    </row>
    <row r="139" spans="1:10" ht="17.25" customHeight="1">
      <c r="A139" s="40" t="s">
        <v>10071</v>
      </c>
      <c r="B139" s="16" t="s">
        <v>209</v>
      </c>
      <c r="C139" s="16" t="s">
        <v>163</v>
      </c>
      <c r="D139" s="16"/>
      <c r="E139" s="16"/>
      <c r="F139" s="44"/>
      <c r="G139" s="44"/>
      <c r="H139" s="263">
        <v>250</v>
      </c>
      <c r="I139" s="16"/>
      <c r="J139" s="669"/>
    </row>
    <row r="140" spans="1:10" ht="17.25" customHeight="1">
      <c r="A140" s="40" t="s">
        <v>10507</v>
      </c>
      <c r="B140" s="16" t="s">
        <v>209</v>
      </c>
      <c r="C140" s="16" t="s">
        <v>163</v>
      </c>
      <c r="D140" s="16"/>
      <c r="E140" s="16"/>
      <c r="F140" s="44"/>
      <c r="G140" s="44"/>
      <c r="H140" s="263">
        <v>125</v>
      </c>
      <c r="I140" s="16"/>
      <c r="J140" s="669"/>
    </row>
    <row r="141" spans="1:10" ht="17.25" customHeight="1">
      <c r="A141" s="40" t="s">
        <v>10507</v>
      </c>
      <c r="B141" s="16" t="s">
        <v>209</v>
      </c>
      <c r="C141" s="16" t="s">
        <v>163</v>
      </c>
      <c r="D141" s="16"/>
      <c r="E141" s="16"/>
      <c r="F141" s="44"/>
      <c r="G141" s="44"/>
      <c r="H141" s="263">
        <v>65</v>
      </c>
      <c r="I141" s="16"/>
      <c r="J141" s="669"/>
    </row>
    <row r="142" spans="1:10" ht="17.25" customHeight="1">
      <c r="A142" s="40" t="s">
        <v>10934</v>
      </c>
      <c r="B142" s="16" t="s">
        <v>209</v>
      </c>
      <c r="C142" s="16" t="s">
        <v>163</v>
      </c>
      <c r="D142" s="16"/>
      <c r="E142" s="16"/>
      <c r="F142" s="44"/>
      <c r="G142" s="44"/>
      <c r="H142" s="263">
        <v>570</v>
      </c>
      <c r="I142" s="16"/>
      <c r="J142" s="669"/>
    </row>
    <row r="143" spans="1:10" ht="17.25" customHeight="1">
      <c r="A143" s="40" t="s">
        <v>10506</v>
      </c>
      <c r="B143" s="16" t="s">
        <v>209</v>
      </c>
      <c r="C143" s="16" t="s">
        <v>163</v>
      </c>
      <c r="D143" s="16"/>
      <c r="E143" s="16"/>
      <c r="F143" s="44"/>
      <c r="G143" s="44"/>
      <c r="H143" s="263">
        <v>340</v>
      </c>
      <c r="I143" s="16"/>
      <c r="J143" s="669"/>
    </row>
    <row r="144" spans="1:10" ht="17.25" customHeight="1">
      <c r="A144" s="40" t="s">
        <v>10934</v>
      </c>
      <c r="B144" s="16" t="s">
        <v>209</v>
      </c>
      <c r="C144" s="16" t="s">
        <v>163</v>
      </c>
      <c r="D144" s="16"/>
      <c r="E144" s="16"/>
      <c r="F144" s="44"/>
      <c r="G144" s="44"/>
      <c r="H144" s="263">
        <v>120</v>
      </c>
      <c r="I144" s="16"/>
      <c r="J144" s="669"/>
    </row>
    <row r="145" spans="1:10" ht="17.25" customHeight="1">
      <c r="A145" s="40" t="s">
        <v>10505</v>
      </c>
      <c r="B145" s="16" t="s">
        <v>209</v>
      </c>
      <c r="C145" s="16" t="s">
        <v>163</v>
      </c>
      <c r="D145" s="16"/>
      <c r="E145" s="16"/>
      <c r="F145" s="44"/>
      <c r="G145" s="44"/>
      <c r="H145" s="263">
        <v>90</v>
      </c>
      <c r="I145" s="16"/>
      <c r="J145" s="668"/>
    </row>
    <row r="146" spans="1:10" ht="17.25" customHeight="1">
      <c r="A146" s="40" t="s">
        <v>10913</v>
      </c>
      <c r="B146" s="16"/>
      <c r="C146" s="16" t="s">
        <v>163</v>
      </c>
      <c r="D146" s="16"/>
      <c r="E146" s="16"/>
      <c r="F146" s="44"/>
      <c r="G146" s="44"/>
      <c r="H146" s="262">
        <v>137.5</v>
      </c>
      <c r="I146" s="16"/>
      <c r="J146" s="264" t="s">
        <v>9548</v>
      </c>
    </row>
    <row r="147" spans="1:10" ht="17.25" customHeight="1">
      <c r="A147" s="40" t="s">
        <v>10508</v>
      </c>
      <c r="B147" s="16" t="s">
        <v>209</v>
      </c>
      <c r="C147" s="16" t="s">
        <v>163</v>
      </c>
      <c r="D147" s="16"/>
      <c r="E147" s="16"/>
      <c r="F147" s="44"/>
      <c r="G147" s="44"/>
      <c r="H147" s="262">
        <v>580</v>
      </c>
      <c r="I147" s="16"/>
      <c r="J147" s="264" t="s">
        <v>9169</v>
      </c>
    </row>
    <row r="148" spans="1:10" ht="17.25" customHeight="1">
      <c r="A148" s="40" t="s">
        <v>10914</v>
      </c>
      <c r="B148" s="16" t="s">
        <v>209</v>
      </c>
      <c r="C148" s="16" t="s">
        <v>163</v>
      </c>
      <c r="D148" s="16"/>
      <c r="E148" s="16"/>
      <c r="F148" s="44"/>
      <c r="G148" s="44"/>
      <c r="H148" s="262">
        <v>220</v>
      </c>
      <c r="I148" s="16"/>
      <c r="J148" s="264" t="s">
        <v>9170</v>
      </c>
    </row>
    <row r="149" spans="1:10" ht="17.25" customHeight="1">
      <c r="A149" s="40" t="s">
        <v>10533</v>
      </c>
      <c r="B149" s="16" t="s">
        <v>265</v>
      </c>
      <c r="C149" s="16" t="s">
        <v>58</v>
      </c>
      <c r="D149" s="16"/>
      <c r="E149" s="16"/>
      <c r="F149" s="44"/>
      <c r="G149" s="44"/>
      <c r="H149" s="254">
        <v>108</v>
      </c>
      <c r="I149" s="16"/>
      <c r="J149" s="641" t="s">
        <v>9171</v>
      </c>
    </row>
    <row r="150" spans="1:10" ht="17.25" customHeight="1">
      <c r="A150" s="40" t="s">
        <v>10534</v>
      </c>
      <c r="B150" s="16" t="s">
        <v>265</v>
      </c>
      <c r="C150" s="16" t="s">
        <v>58</v>
      </c>
      <c r="D150" s="16"/>
      <c r="E150" s="16"/>
      <c r="F150" s="44"/>
      <c r="G150" s="44"/>
      <c r="H150" s="254">
        <v>252</v>
      </c>
      <c r="I150" s="16"/>
      <c r="J150" s="642"/>
    </row>
    <row r="151" spans="1:10" ht="17.25" customHeight="1">
      <c r="A151" s="40" t="s">
        <v>10535</v>
      </c>
      <c r="B151" s="16" t="s">
        <v>265</v>
      </c>
      <c r="C151" s="16" t="s">
        <v>58</v>
      </c>
      <c r="D151" s="16"/>
      <c r="E151" s="16"/>
      <c r="F151" s="44"/>
      <c r="G151" s="44"/>
      <c r="H151" s="254">
        <v>108</v>
      </c>
      <c r="I151" s="16"/>
      <c r="J151" s="642"/>
    </row>
    <row r="152" spans="1:10" ht="17.25" customHeight="1">
      <c r="A152" s="40" t="s">
        <v>10536</v>
      </c>
      <c r="B152" s="16" t="s">
        <v>265</v>
      </c>
      <c r="C152" s="16" t="s">
        <v>58</v>
      </c>
      <c r="D152" s="16"/>
      <c r="E152" s="16"/>
      <c r="F152" s="44"/>
      <c r="G152" s="44"/>
      <c r="H152" s="254">
        <v>108</v>
      </c>
      <c r="I152" s="16"/>
      <c r="J152" s="642"/>
    </row>
    <row r="153" spans="1:10" ht="17.25" customHeight="1">
      <c r="A153" s="40" t="s">
        <v>10239</v>
      </c>
      <c r="B153" s="16" t="s">
        <v>265</v>
      </c>
      <c r="C153" s="16" t="s">
        <v>58</v>
      </c>
      <c r="D153" s="16"/>
      <c r="E153" s="16"/>
      <c r="F153" s="44"/>
      <c r="G153" s="44"/>
      <c r="H153" s="254">
        <v>144</v>
      </c>
      <c r="I153" s="16"/>
      <c r="J153" s="642"/>
    </row>
    <row r="154" spans="1:10" ht="17.25" customHeight="1">
      <c r="A154" s="40" t="s">
        <v>10240</v>
      </c>
      <c r="B154" s="16" t="s">
        <v>265</v>
      </c>
      <c r="C154" s="16" t="s">
        <v>58</v>
      </c>
      <c r="D154" s="16"/>
      <c r="E154" s="16"/>
      <c r="F154" s="44"/>
      <c r="G154" s="44"/>
      <c r="H154" s="254">
        <v>336</v>
      </c>
      <c r="I154" s="16"/>
      <c r="J154" s="642"/>
    </row>
    <row r="155" spans="1:10" ht="17.25" customHeight="1">
      <c r="A155" s="40" t="s">
        <v>10241</v>
      </c>
      <c r="B155" s="16" t="s">
        <v>265</v>
      </c>
      <c r="C155" s="16" t="s">
        <v>58</v>
      </c>
      <c r="D155" s="16"/>
      <c r="E155" s="16"/>
      <c r="F155" s="44"/>
      <c r="G155" s="44"/>
      <c r="H155" s="254">
        <v>144</v>
      </c>
      <c r="I155" s="16"/>
      <c r="J155" s="642"/>
    </row>
    <row r="156" spans="1:10" ht="17.25" customHeight="1">
      <c r="A156" s="40" t="s">
        <v>10242</v>
      </c>
      <c r="B156" s="16" t="s">
        <v>265</v>
      </c>
      <c r="C156" s="16" t="s">
        <v>58</v>
      </c>
      <c r="D156" s="16"/>
      <c r="E156" s="16"/>
      <c r="F156" s="44"/>
      <c r="G156" s="44"/>
      <c r="H156" s="254">
        <v>336</v>
      </c>
      <c r="I156" s="16"/>
      <c r="J156" s="642"/>
    </row>
    <row r="157" spans="1:10" ht="17.25" customHeight="1">
      <c r="A157" s="40" t="s">
        <v>10535</v>
      </c>
      <c r="B157" s="16" t="s">
        <v>265</v>
      </c>
      <c r="C157" s="16" t="s">
        <v>58</v>
      </c>
      <c r="D157" s="16"/>
      <c r="E157" s="16"/>
      <c r="F157" s="44"/>
      <c r="G157" s="44"/>
      <c r="H157" s="267">
        <v>444</v>
      </c>
      <c r="I157" s="16"/>
      <c r="J157" s="642"/>
    </row>
    <row r="158" spans="1:10" ht="17.25" customHeight="1">
      <c r="A158" s="40" t="s">
        <v>10536</v>
      </c>
      <c r="B158" s="16" t="s">
        <v>265</v>
      </c>
      <c r="C158" s="16" t="s">
        <v>58</v>
      </c>
      <c r="D158" s="16"/>
      <c r="E158" s="16"/>
      <c r="F158" s="44"/>
      <c r="G158" s="44"/>
      <c r="H158" s="267">
        <v>348</v>
      </c>
      <c r="I158" s="16"/>
      <c r="J158" s="642"/>
    </row>
    <row r="159" spans="1:10" ht="17.25" customHeight="1">
      <c r="A159" s="40" t="s">
        <v>10243</v>
      </c>
      <c r="B159" s="16" t="s">
        <v>265</v>
      </c>
      <c r="C159" s="16" t="s">
        <v>58</v>
      </c>
      <c r="D159" s="16"/>
      <c r="E159" s="16"/>
      <c r="F159" s="44"/>
      <c r="G159" s="44"/>
      <c r="H159" s="267">
        <v>660</v>
      </c>
      <c r="I159" s="16"/>
      <c r="J159" s="642"/>
    </row>
    <row r="160" spans="1:10" ht="17.25" customHeight="1">
      <c r="A160" s="40" t="s">
        <v>10244</v>
      </c>
      <c r="B160" s="16" t="s">
        <v>265</v>
      </c>
      <c r="C160" s="16" t="s">
        <v>58</v>
      </c>
      <c r="D160" s="16"/>
      <c r="E160" s="16"/>
      <c r="F160" s="44"/>
      <c r="G160" s="44"/>
      <c r="H160" s="249">
        <v>132</v>
      </c>
      <c r="I160" s="16"/>
      <c r="J160" s="660"/>
    </row>
    <row r="161" spans="1:10" ht="17.25" customHeight="1">
      <c r="A161" s="40" t="s">
        <v>10533</v>
      </c>
      <c r="B161" s="16" t="s">
        <v>265</v>
      </c>
      <c r="C161" s="16" t="s">
        <v>58</v>
      </c>
      <c r="D161" s="16"/>
      <c r="E161" s="16"/>
      <c r="F161" s="44"/>
      <c r="G161" s="44"/>
      <c r="H161" s="267">
        <v>1740</v>
      </c>
      <c r="I161" s="16"/>
      <c r="J161" s="661" t="s">
        <v>9172</v>
      </c>
    </row>
    <row r="162" spans="1:10" ht="17.25" customHeight="1">
      <c r="A162" s="40" t="s">
        <v>10534</v>
      </c>
      <c r="B162" s="16" t="s">
        <v>265</v>
      </c>
      <c r="C162" s="16" t="s">
        <v>58</v>
      </c>
      <c r="D162" s="16"/>
      <c r="E162" s="16"/>
      <c r="F162" s="44"/>
      <c r="G162" s="44"/>
      <c r="H162" s="267">
        <v>636</v>
      </c>
      <c r="I162" s="16"/>
      <c r="J162" s="661"/>
    </row>
    <row r="163" spans="1:10" ht="17.25" customHeight="1">
      <c r="A163" s="40" t="s">
        <v>10535</v>
      </c>
      <c r="B163" s="16" t="s">
        <v>265</v>
      </c>
      <c r="C163" s="16" t="s">
        <v>58</v>
      </c>
      <c r="D163" s="16"/>
      <c r="E163" s="16"/>
      <c r="F163" s="44"/>
      <c r="G163" s="44"/>
      <c r="H163" s="267">
        <v>1476</v>
      </c>
      <c r="I163" s="16"/>
      <c r="J163" s="661"/>
    </row>
    <row r="164" spans="1:10" ht="17.25" customHeight="1">
      <c r="A164" s="40" t="s">
        <v>10536</v>
      </c>
      <c r="B164" s="16" t="s">
        <v>265</v>
      </c>
      <c r="C164" s="16" t="s">
        <v>58</v>
      </c>
      <c r="D164" s="16"/>
      <c r="E164" s="16"/>
      <c r="F164" s="44"/>
      <c r="G164" s="44"/>
      <c r="H164" s="267">
        <v>324</v>
      </c>
      <c r="I164" s="16"/>
      <c r="J164" s="661"/>
    </row>
    <row r="165" spans="1:10" ht="17.25" customHeight="1">
      <c r="A165" s="40" t="s">
        <v>9433</v>
      </c>
      <c r="B165" s="16" t="s">
        <v>204</v>
      </c>
      <c r="C165" s="16" t="s">
        <v>82</v>
      </c>
      <c r="D165" s="16"/>
      <c r="E165" s="16"/>
      <c r="F165" s="44"/>
      <c r="G165" s="44"/>
      <c r="H165" s="244">
        <v>2346</v>
      </c>
      <c r="I165" s="16"/>
      <c r="J165" s="653" t="s">
        <v>9173</v>
      </c>
    </row>
    <row r="166" spans="1:10" ht="17.25" customHeight="1">
      <c r="A166" s="40" t="s">
        <v>9434</v>
      </c>
      <c r="B166" s="16" t="s">
        <v>204</v>
      </c>
      <c r="C166" s="16" t="s">
        <v>58</v>
      </c>
      <c r="D166" s="16"/>
      <c r="E166" s="16"/>
      <c r="F166" s="44"/>
      <c r="G166" s="44"/>
      <c r="H166" s="244">
        <f>11900+238</f>
        <v>12138</v>
      </c>
      <c r="I166" s="16"/>
      <c r="J166" s="662"/>
    </row>
    <row r="167" spans="1:10" ht="17.25" customHeight="1">
      <c r="A167" s="40" t="s">
        <v>9443</v>
      </c>
      <c r="B167" s="16" t="s">
        <v>204</v>
      </c>
      <c r="C167" s="16" t="s">
        <v>82</v>
      </c>
      <c r="D167" s="16"/>
      <c r="E167" s="16"/>
      <c r="F167" s="44"/>
      <c r="G167" s="44"/>
      <c r="H167" s="244">
        <v>21522</v>
      </c>
      <c r="I167" s="16"/>
      <c r="J167" s="654"/>
    </row>
    <row r="168" spans="1:10" ht="17.25" customHeight="1">
      <c r="A168" s="40" t="s">
        <v>9444</v>
      </c>
      <c r="B168" s="16" t="s">
        <v>204</v>
      </c>
      <c r="C168" s="16" t="s">
        <v>58</v>
      </c>
      <c r="D168" s="16"/>
      <c r="E168" s="16"/>
      <c r="F168" s="44"/>
      <c r="G168" s="44"/>
      <c r="H168" s="244">
        <f>42300+846</f>
        <v>43146</v>
      </c>
      <c r="I168" s="16"/>
      <c r="J168" s="268" t="s">
        <v>9174</v>
      </c>
    </row>
    <row r="169" spans="1:10" ht="17.25" customHeight="1">
      <c r="A169" s="40" t="s">
        <v>9437</v>
      </c>
      <c r="B169" s="16" t="s">
        <v>204</v>
      </c>
      <c r="C169" s="16" t="s">
        <v>82</v>
      </c>
      <c r="D169" s="16"/>
      <c r="E169" s="16"/>
      <c r="F169" s="44"/>
      <c r="G169" s="44"/>
      <c r="H169" s="244">
        <f>16900+338</f>
        <v>17238</v>
      </c>
      <c r="I169" s="16"/>
      <c r="J169" s="268" t="s">
        <v>9175</v>
      </c>
    </row>
    <row r="170" spans="1:10" ht="17.25" customHeight="1">
      <c r="A170" s="40" t="s">
        <v>9438</v>
      </c>
      <c r="B170" s="16" t="s">
        <v>204</v>
      </c>
      <c r="C170" s="16" t="s">
        <v>58</v>
      </c>
      <c r="D170" s="16"/>
      <c r="E170" s="16"/>
      <c r="F170" s="44"/>
      <c r="G170" s="44"/>
      <c r="H170" s="244">
        <f>53700+1074</f>
        <v>54774</v>
      </c>
      <c r="I170" s="16"/>
      <c r="J170" s="268" t="s">
        <v>9176</v>
      </c>
    </row>
    <row r="171" spans="1:10" ht="17.25" customHeight="1">
      <c r="A171" s="40" t="s">
        <v>9442</v>
      </c>
      <c r="B171" s="16" t="s">
        <v>204</v>
      </c>
      <c r="C171" s="16" t="s">
        <v>82</v>
      </c>
      <c r="D171" s="16"/>
      <c r="E171" s="16"/>
      <c r="F171" s="44"/>
      <c r="G171" s="44"/>
      <c r="H171" s="244">
        <f>33500+670</f>
        <v>34170</v>
      </c>
      <c r="I171" s="16"/>
      <c r="J171" s="268" t="s">
        <v>9177</v>
      </c>
    </row>
    <row r="172" spans="1:10" ht="17.25" customHeight="1">
      <c r="A172" s="40" t="s">
        <v>9441</v>
      </c>
      <c r="B172" s="16" t="s">
        <v>204</v>
      </c>
      <c r="C172" s="16" t="s">
        <v>58</v>
      </c>
      <c r="D172" s="16"/>
      <c r="E172" s="16"/>
      <c r="F172" s="44"/>
      <c r="G172" s="44"/>
      <c r="H172" s="244">
        <f>89500+1790</f>
        <v>91290</v>
      </c>
      <c r="I172" s="16"/>
      <c r="J172" s="268" t="s">
        <v>9632</v>
      </c>
    </row>
    <row r="173" spans="1:10" ht="17.25" customHeight="1">
      <c r="A173" s="40" t="s">
        <v>11073</v>
      </c>
      <c r="B173" s="16" t="s">
        <v>204</v>
      </c>
      <c r="C173" s="16" t="s">
        <v>82</v>
      </c>
      <c r="D173" s="16"/>
      <c r="E173" s="16"/>
      <c r="F173" s="44"/>
      <c r="G173" s="44"/>
      <c r="H173" s="244">
        <v>12648</v>
      </c>
      <c r="I173" s="16"/>
      <c r="J173" s="653" t="s">
        <v>9897</v>
      </c>
    </row>
    <row r="174" spans="1:10" ht="17.25" customHeight="1">
      <c r="A174" s="40" t="s">
        <v>11074</v>
      </c>
      <c r="B174" s="16" t="s">
        <v>204</v>
      </c>
      <c r="C174" s="16" t="s">
        <v>58</v>
      </c>
      <c r="D174" s="16"/>
      <c r="E174" s="16"/>
      <c r="F174" s="44"/>
      <c r="G174" s="44"/>
      <c r="H174" s="244">
        <f>24700+494</f>
        <v>25194</v>
      </c>
      <c r="I174" s="16"/>
      <c r="J174" s="654"/>
    </row>
    <row r="175" spans="1:10" ht="17.25" customHeight="1">
      <c r="A175" s="40" t="s">
        <v>11075</v>
      </c>
      <c r="B175" s="16" t="s">
        <v>204</v>
      </c>
      <c r="C175" s="16" t="s">
        <v>82</v>
      </c>
      <c r="D175" s="16"/>
      <c r="E175" s="16"/>
      <c r="F175" s="44"/>
      <c r="G175" s="44"/>
      <c r="H175" s="244">
        <v>25500</v>
      </c>
      <c r="I175" s="16"/>
      <c r="J175" s="268" t="s">
        <v>9924</v>
      </c>
    </row>
    <row r="176" spans="1:10" ht="17.25" customHeight="1">
      <c r="A176" s="40" t="s">
        <v>11076</v>
      </c>
      <c r="B176" s="16" t="s">
        <v>204</v>
      </c>
      <c r="C176" s="16" t="s">
        <v>58</v>
      </c>
      <c r="D176" s="16"/>
      <c r="E176" s="16"/>
      <c r="F176" s="44"/>
      <c r="G176" s="44"/>
      <c r="H176" s="244">
        <f>49900+998</f>
        <v>50898</v>
      </c>
      <c r="I176" s="16"/>
      <c r="J176" s="268" t="s">
        <v>9925</v>
      </c>
    </row>
    <row r="177" spans="1:10" ht="17.25" customHeight="1">
      <c r="A177" s="40" t="s">
        <v>10537</v>
      </c>
      <c r="B177" s="16" t="s">
        <v>265</v>
      </c>
      <c r="C177" s="16" t="s">
        <v>58</v>
      </c>
      <c r="D177" s="16"/>
      <c r="E177" s="16"/>
      <c r="F177" s="44"/>
      <c r="G177" s="44"/>
      <c r="H177" s="269">
        <v>20</v>
      </c>
      <c r="I177" s="16"/>
      <c r="J177" s="632" t="s">
        <v>9717</v>
      </c>
    </row>
    <row r="178" spans="1:10" ht="17.25" customHeight="1">
      <c r="A178" s="40" t="s">
        <v>10538</v>
      </c>
      <c r="B178" s="16" t="s">
        <v>265</v>
      </c>
      <c r="C178" s="16" t="s">
        <v>58</v>
      </c>
      <c r="D178" s="16"/>
      <c r="E178" s="16"/>
      <c r="F178" s="44"/>
      <c r="G178" s="44"/>
      <c r="H178" s="269">
        <v>20</v>
      </c>
      <c r="I178" s="16"/>
      <c r="J178" s="633"/>
    </row>
    <row r="179" spans="1:10" ht="17.25" customHeight="1">
      <c r="A179" s="40" t="s">
        <v>10513</v>
      </c>
      <c r="B179" s="16" t="s">
        <v>209</v>
      </c>
      <c r="C179" s="16" t="s">
        <v>163</v>
      </c>
      <c r="D179" s="16"/>
      <c r="E179" s="16"/>
      <c r="F179" s="44"/>
      <c r="G179" s="44"/>
      <c r="H179" s="270">
        <v>71</v>
      </c>
      <c r="I179" s="16"/>
      <c r="J179" s="261" t="s">
        <v>9718</v>
      </c>
    </row>
    <row r="180" spans="1:10" ht="17.25" customHeight="1">
      <c r="A180" s="40" t="s">
        <v>9317</v>
      </c>
      <c r="B180" s="16" t="s">
        <v>204</v>
      </c>
      <c r="C180" s="16" t="s">
        <v>82</v>
      </c>
      <c r="D180" s="16"/>
      <c r="E180" s="16"/>
      <c r="F180" s="44"/>
      <c r="G180" s="44"/>
      <c r="H180" s="234">
        <v>23635</v>
      </c>
      <c r="I180" s="16"/>
      <c r="J180" s="234" t="s">
        <v>10346</v>
      </c>
    </row>
    <row r="181" spans="1:10" ht="17.25" customHeight="1">
      <c r="A181" s="40" t="s">
        <v>9318</v>
      </c>
      <c r="B181" s="16" t="s">
        <v>204</v>
      </c>
      <c r="C181" s="16" t="s">
        <v>58</v>
      </c>
      <c r="D181" s="16"/>
      <c r="E181" s="16"/>
      <c r="F181" s="44"/>
      <c r="G181" s="44"/>
      <c r="H181" s="234">
        <f>102000+1020</f>
        <v>103020</v>
      </c>
      <c r="I181" s="16"/>
      <c r="J181" s="234" t="s">
        <v>10347</v>
      </c>
    </row>
    <row r="182" spans="1:10" ht="17.25" customHeight="1">
      <c r="A182" s="40" t="s">
        <v>9317</v>
      </c>
      <c r="B182" s="16" t="s">
        <v>204</v>
      </c>
      <c r="C182" s="16" t="s">
        <v>82</v>
      </c>
      <c r="D182" s="16"/>
      <c r="E182" s="16"/>
      <c r="F182" s="44"/>
      <c r="G182" s="44"/>
      <c r="H182" s="234">
        <f>38900+400</f>
        <v>39300</v>
      </c>
      <c r="I182" s="16"/>
      <c r="J182" s="234" t="s">
        <v>9930</v>
      </c>
    </row>
    <row r="183" spans="1:10" ht="17.25" customHeight="1">
      <c r="A183" s="40" t="s">
        <v>9318</v>
      </c>
      <c r="B183" s="16" t="s">
        <v>204</v>
      </c>
      <c r="C183" s="16" t="s">
        <v>58</v>
      </c>
      <c r="D183" s="16"/>
      <c r="E183" s="16"/>
      <c r="F183" s="44"/>
      <c r="G183" s="44"/>
      <c r="H183" s="271">
        <v>56560</v>
      </c>
      <c r="I183" s="16"/>
      <c r="J183" s="234" t="s">
        <v>9931</v>
      </c>
    </row>
    <row r="184" spans="1:10" ht="17.25" customHeight="1">
      <c r="A184" s="40" t="s">
        <v>9534</v>
      </c>
      <c r="B184" s="16" t="s">
        <v>288</v>
      </c>
      <c r="C184" s="16" t="s">
        <v>54</v>
      </c>
      <c r="D184" s="16"/>
      <c r="E184" s="16"/>
      <c r="F184" s="44"/>
      <c r="G184" s="44"/>
      <c r="H184" s="241">
        <v>4</v>
      </c>
      <c r="I184" s="16"/>
      <c r="J184" s="241" t="s">
        <v>9345</v>
      </c>
    </row>
    <row r="185" spans="1:10" ht="17.25" customHeight="1">
      <c r="A185" s="40" t="s">
        <v>10154</v>
      </c>
      <c r="B185" s="16" t="s">
        <v>209</v>
      </c>
      <c r="C185" s="16" t="s">
        <v>163</v>
      </c>
      <c r="D185" s="16"/>
      <c r="E185" s="16"/>
      <c r="F185" s="44"/>
      <c r="G185" s="44"/>
      <c r="H185" s="272">
        <v>1100</v>
      </c>
      <c r="I185" s="16"/>
      <c r="J185" s="651" t="s">
        <v>9346</v>
      </c>
    </row>
    <row r="186" spans="1:10" ht="17.25" customHeight="1">
      <c r="A186" s="40" t="s">
        <v>10154</v>
      </c>
      <c r="B186" s="16" t="s">
        <v>209</v>
      </c>
      <c r="C186" s="16" t="s">
        <v>163</v>
      </c>
      <c r="D186" s="16"/>
      <c r="E186" s="16"/>
      <c r="F186" s="44"/>
      <c r="G186" s="44"/>
      <c r="H186" s="273">
        <v>325</v>
      </c>
      <c r="I186" s="16"/>
      <c r="J186" s="651"/>
    </row>
    <row r="187" spans="1:10" ht="17.25" customHeight="1">
      <c r="A187" s="40" t="s">
        <v>10539</v>
      </c>
      <c r="B187" s="16" t="s">
        <v>265</v>
      </c>
      <c r="C187" s="16" t="s">
        <v>58</v>
      </c>
      <c r="D187" s="16"/>
      <c r="E187" s="16"/>
      <c r="F187" s="44"/>
      <c r="G187" s="44"/>
      <c r="H187" s="249">
        <v>440</v>
      </c>
      <c r="I187" s="16"/>
      <c r="J187" s="651" t="s">
        <v>9347</v>
      </c>
    </row>
    <row r="188" spans="1:10" ht="17.25" customHeight="1">
      <c r="A188" s="40" t="s">
        <v>10540</v>
      </c>
      <c r="B188" s="16" t="s">
        <v>265</v>
      </c>
      <c r="C188" s="16" t="s">
        <v>58</v>
      </c>
      <c r="D188" s="16"/>
      <c r="E188" s="16"/>
      <c r="F188" s="44"/>
      <c r="G188" s="44"/>
      <c r="H188" s="249">
        <v>150</v>
      </c>
      <c r="I188" s="16"/>
      <c r="J188" s="651"/>
    </row>
    <row r="189" spans="1:10" ht="17.25" customHeight="1">
      <c r="A189" s="40" t="s">
        <v>10541</v>
      </c>
      <c r="B189" s="16" t="s">
        <v>265</v>
      </c>
      <c r="C189" s="16" t="s">
        <v>58</v>
      </c>
      <c r="D189" s="16"/>
      <c r="E189" s="16"/>
      <c r="F189" s="44"/>
      <c r="G189" s="44"/>
      <c r="H189" s="249">
        <v>708</v>
      </c>
      <c r="I189" s="16"/>
      <c r="J189" s="651" t="s">
        <v>9348</v>
      </c>
    </row>
    <row r="190" spans="1:10" ht="17.25" customHeight="1">
      <c r="A190" s="40" t="s">
        <v>10542</v>
      </c>
      <c r="B190" s="16" t="s">
        <v>265</v>
      </c>
      <c r="C190" s="16" t="s">
        <v>58</v>
      </c>
      <c r="D190" s="16"/>
      <c r="E190" s="16"/>
      <c r="F190" s="44"/>
      <c r="G190" s="44"/>
      <c r="H190" s="249">
        <v>156</v>
      </c>
      <c r="I190" s="16"/>
      <c r="J190" s="651"/>
    </row>
    <row r="191" spans="1:10" ht="17.25" customHeight="1">
      <c r="A191" s="40" t="s">
        <v>10543</v>
      </c>
      <c r="B191" s="16" t="s">
        <v>265</v>
      </c>
      <c r="C191" s="16" t="s">
        <v>58</v>
      </c>
      <c r="D191" s="16"/>
      <c r="E191" s="16"/>
      <c r="F191" s="44"/>
      <c r="G191" s="44"/>
      <c r="H191" s="249">
        <v>878</v>
      </c>
      <c r="I191" s="16"/>
      <c r="J191" s="651"/>
    </row>
    <row r="192" spans="1:10" ht="17.25" customHeight="1">
      <c r="A192" s="40" t="s">
        <v>10544</v>
      </c>
      <c r="B192" s="16" t="s">
        <v>265</v>
      </c>
      <c r="C192" s="16" t="s">
        <v>58</v>
      </c>
      <c r="D192" s="16"/>
      <c r="E192" s="16"/>
      <c r="F192" s="44"/>
      <c r="G192" s="44"/>
      <c r="H192" s="249">
        <v>226</v>
      </c>
      <c r="I192" s="16"/>
      <c r="J192" s="651"/>
    </row>
    <row r="193" spans="1:10" ht="17.25" customHeight="1">
      <c r="A193" s="40" t="s">
        <v>10542</v>
      </c>
      <c r="B193" s="16" t="s">
        <v>265</v>
      </c>
      <c r="C193" s="16" t="s">
        <v>58</v>
      </c>
      <c r="D193" s="16"/>
      <c r="E193" s="16"/>
      <c r="F193" s="44"/>
      <c r="G193" s="44"/>
      <c r="H193" s="249">
        <v>192</v>
      </c>
      <c r="I193" s="16"/>
      <c r="J193" s="651"/>
    </row>
    <row r="194" spans="1:10" ht="17.25" customHeight="1">
      <c r="A194" s="40" t="s">
        <v>10545</v>
      </c>
      <c r="B194" s="16" t="s">
        <v>265</v>
      </c>
      <c r="C194" s="16" t="s">
        <v>58</v>
      </c>
      <c r="D194" s="16"/>
      <c r="E194" s="16"/>
      <c r="F194" s="44"/>
      <c r="G194" s="44"/>
      <c r="H194" s="249">
        <v>168</v>
      </c>
      <c r="I194" s="16"/>
      <c r="J194" s="651"/>
    </row>
    <row r="195" spans="1:10" ht="17.25" customHeight="1">
      <c r="A195" s="40" t="s">
        <v>10544</v>
      </c>
      <c r="B195" s="16" t="s">
        <v>265</v>
      </c>
      <c r="C195" s="16" t="s">
        <v>58</v>
      </c>
      <c r="D195" s="16"/>
      <c r="E195" s="16"/>
      <c r="F195" s="44"/>
      <c r="G195" s="44"/>
      <c r="H195" s="249">
        <v>192</v>
      </c>
      <c r="I195" s="16"/>
      <c r="J195" s="651"/>
    </row>
    <row r="196" spans="1:10" ht="17.25" customHeight="1">
      <c r="A196" s="40" t="s">
        <v>10546</v>
      </c>
      <c r="B196" s="16" t="s">
        <v>265</v>
      </c>
      <c r="C196" s="16" t="s">
        <v>58</v>
      </c>
      <c r="D196" s="16"/>
      <c r="E196" s="16"/>
      <c r="F196" s="44"/>
      <c r="G196" s="44"/>
      <c r="H196" s="249">
        <v>168</v>
      </c>
      <c r="I196" s="16"/>
      <c r="J196" s="651"/>
    </row>
    <row r="197" spans="1:10" ht="17.25" customHeight="1">
      <c r="A197" s="40" t="s">
        <v>10521</v>
      </c>
      <c r="B197" s="16" t="s">
        <v>209</v>
      </c>
      <c r="C197" s="16" t="s">
        <v>163</v>
      </c>
      <c r="D197" s="16"/>
      <c r="E197" s="16"/>
      <c r="F197" s="44"/>
      <c r="G197" s="44"/>
      <c r="H197" s="249">
        <v>3310</v>
      </c>
      <c r="I197" s="16"/>
      <c r="J197" s="651" t="s">
        <v>9184</v>
      </c>
    </row>
    <row r="198" spans="1:10" ht="17.25" customHeight="1">
      <c r="A198" s="40" t="s">
        <v>10522</v>
      </c>
      <c r="B198" s="16" t="s">
        <v>209</v>
      </c>
      <c r="C198" s="16" t="s">
        <v>163</v>
      </c>
      <c r="D198" s="16"/>
      <c r="E198" s="16"/>
      <c r="F198" s="44"/>
      <c r="G198" s="44"/>
      <c r="H198" s="249">
        <v>685</v>
      </c>
      <c r="I198" s="16"/>
      <c r="J198" s="651"/>
    </row>
    <row r="199" spans="1:10" ht="17.25" customHeight="1">
      <c r="A199" s="40" t="s">
        <v>10522</v>
      </c>
      <c r="B199" s="16" t="s">
        <v>209</v>
      </c>
      <c r="C199" s="16" t="s">
        <v>163</v>
      </c>
      <c r="D199" s="16"/>
      <c r="E199" s="16"/>
      <c r="F199" s="44"/>
      <c r="G199" s="44"/>
      <c r="H199" s="248">
        <v>271</v>
      </c>
      <c r="I199" s="16"/>
      <c r="J199" s="652"/>
    </row>
    <row r="200" spans="1:10" ht="17.25" customHeight="1">
      <c r="A200" s="40" t="s">
        <v>10523</v>
      </c>
      <c r="B200" s="16" t="s">
        <v>209</v>
      </c>
      <c r="C200" s="16" t="s">
        <v>163</v>
      </c>
      <c r="D200" s="16"/>
      <c r="E200" s="16"/>
      <c r="F200" s="44"/>
      <c r="G200" s="44"/>
      <c r="H200" s="252">
        <v>417</v>
      </c>
      <c r="I200" s="16"/>
      <c r="J200" s="260" t="s">
        <v>10348</v>
      </c>
    </row>
    <row r="201" spans="1:10" ht="17.25" customHeight="1">
      <c r="A201" s="40" t="s">
        <v>10524</v>
      </c>
      <c r="B201" s="16" t="s">
        <v>209</v>
      </c>
      <c r="C201" s="16" t="s">
        <v>163</v>
      </c>
      <c r="D201" s="16"/>
      <c r="E201" s="16"/>
      <c r="F201" s="44"/>
      <c r="G201" s="44"/>
      <c r="H201" s="252">
        <v>252</v>
      </c>
      <c r="I201" s="16"/>
      <c r="J201" s="260" t="s">
        <v>9719</v>
      </c>
    </row>
    <row r="202" spans="1:10" ht="17.25" customHeight="1">
      <c r="A202" s="40" t="s">
        <v>10524</v>
      </c>
      <c r="B202" s="16" t="s">
        <v>209</v>
      </c>
      <c r="C202" s="16" t="s">
        <v>163</v>
      </c>
      <c r="D202" s="16"/>
      <c r="E202" s="16"/>
      <c r="F202" s="44"/>
      <c r="G202" s="44"/>
      <c r="H202" s="252">
        <v>167</v>
      </c>
      <c r="I202" s="16"/>
      <c r="J202" s="632" t="s">
        <v>9188</v>
      </c>
    </row>
    <row r="203" spans="1:10" ht="17.25" customHeight="1">
      <c r="A203" s="40" t="s">
        <v>10150</v>
      </c>
      <c r="B203" s="16" t="s">
        <v>209</v>
      </c>
      <c r="C203" s="16" t="s">
        <v>163</v>
      </c>
      <c r="D203" s="16"/>
      <c r="E203" s="16"/>
      <c r="F203" s="44"/>
      <c r="G203" s="44"/>
      <c r="H203" s="249">
        <v>21</v>
      </c>
      <c r="I203" s="16"/>
      <c r="J203" s="633"/>
    </row>
    <row r="204" spans="1:10" ht="17.25" customHeight="1">
      <c r="A204" s="40" t="s">
        <v>10149</v>
      </c>
      <c r="B204" s="16" t="s">
        <v>209</v>
      </c>
      <c r="C204" s="16" t="s">
        <v>163</v>
      </c>
      <c r="D204" s="16"/>
      <c r="E204" s="16"/>
      <c r="F204" s="44"/>
      <c r="G204" s="44"/>
      <c r="H204" s="249">
        <v>252</v>
      </c>
      <c r="I204" s="16"/>
      <c r="J204" s="260" t="s">
        <v>9189</v>
      </c>
    </row>
    <row r="205" spans="1:10" ht="17.25" customHeight="1">
      <c r="A205" s="40" t="s">
        <v>10245</v>
      </c>
      <c r="B205" s="16" t="s">
        <v>209</v>
      </c>
      <c r="C205" s="16" t="s">
        <v>163</v>
      </c>
      <c r="D205" s="16"/>
      <c r="E205" s="16"/>
      <c r="F205" s="44"/>
      <c r="G205" s="44"/>
      <c r="H205" s="249">
        <v>152</v>
      </c>
      <c r="I205" s="16"/>
      <c r="J205" s="260" t="s">
        <v>9938</v>
      </c>
    </row>
    <row r="206" spans="1:10" ht="17.25" customHeight="1">
      <c r="A206" s="40" t="s">
        <v>10520</v>
      </c>
      <c r="B206" s="16" t="s">
        <v>209</v>
      </c>
      <c r="C206" s="16" t="s">
        <v>163</v>
      </c>
      <c r="D206" s="16"/>
      <c r="E206" s="16"/>
      <c r="F206" s="44"/>
      <c r="G206" s="44"/>
      <c r="H206" s="249">
        <v>2925</v>
      </c>
      <c r="I206" s="16"/>
      <c r="J206" s="260" t="s">
        <v>9939</v>
      </c>
    </row>
    <row r="207" spans="1:10" ht="17.25" customHeight="1">
      <c r="A207" s="40" t="s">
        <v>9365</v>
      </c>
      <c r="B207" s="16" t="s">
        <v>283</v>
      </c>
      <c r="C207" s="16" t="s">
        <v>58</v>
      </c>
      <c r="D207" s="16"/>
      <c r="E207" s="16"/>
      <c r="F207" s="44"/>
      <c r="G207" s="44"/>
      <c r="H207" s="230">
        <v>2141</v>
      </c>
      <c r="I207" s="16"/>
      <c r="J207" s="260" t="s">
        <v>9940</v>
      </c>
    </row>
    <row r="208" spans="1:10" ht="17.25" customHeight="1">
      <c r="A208" s="40" t="s">
        <v>9994</v>
      </c>
      <c r="B208" s="16" t="s">
        <v>209</v>
      </c>
      <c r="C208" s="16" t="s">
        <v>163</v>
      </c>
      <c r="D208" s="16"/>
      <c r="E208" s="16"/>
      <c r="F208" s="44"/>
      <c r="G208" s="44"/>
      <c r="H208" s="249">
        <v>81</v>
      </c>
      <c r="I208" s="16"/>
      <c r="J208" s="630" t="s">
        <v>9193</v>
      </c>
    </row>
    <row r="209" spans="1:10" ht="17.25" customHeight="1">
      <c r="A209" s="40" t="s">
        <v>9996</v>
      </c>
      <c r="B209" s="16" t="s">
        <v>209</v>
      </c>
      <c r="C209" s="16" t="s">
        <v>163</v>
      </c>
      <c r="D209" s="16"/>
      <c r="E209" s="16"/>
      <c r="F209" s="44"/>
      <c r="G209" s="44"/>
      <c r="H209" s="252">
        <v>20</v>
      </c>
      <c r="I209" s="16"/>
      <c r="J209" s="636"/>
    </row>
    <row r="210" spans="1:10" ht="17.25" customHeight="1">
      <c r="A210" s="40" t="s">
        <v>10518</v>
      </c>
      <c r="B210" s="16" t="s">
        <v>209</v>
      </c>
      <c r="C210" s="16" t="s">
        <v>163</v>
      </c>
      <c r="D210" s="16"/>
      <c r="E210" s="16"/>
      <c r="F210" s="44"/>
      <c r="G210" s="44"/>
      <c r="H210" s="252">
        <v>121</v>
      </c>
      <c r="I210" s="16"/>
      <c r="J210" s="636"/>
    </row>
    <row r="211" spans="1:10" ht="17.25" customHeight="1">
      <c r="A211" s="40" t="s">
        <v>9994</v>
      </c>
      <c r="B211" s="16" t="s">
        <v>209</v>
      </c>
      <c r="C211" s="16" t="s">
        <v>163</v>
      </c>
      <c r="D211" s="16"/>
      <c r="E211" s="16"/>
      <c r="F211" s="44"/>
      <c r="G211" s="44"/>
      <c r="H211" s="249">
        <v>444</v>
      </c>
      <c r="I211" s="16"/>
      <c r="J211" s="631"/>
    </row>
    <row r="212" spans="1:10" ht="17.25" customHeight="1">
      <c r="A212" s="40" t="s">
        <v>10054</v>
      </c>
      <c r="B212" s="16" t="s">
        <v>209</v>
      </c>
      <c r="C212" s="16" t="s">
        <v>163</v>
      </c>
      <c r="D212" s="16"/>
      <c r="E212" s="16"/>
      <c r="F212" s="44"/>
      <c r="G212" s="44"/>
      <c r="H212" s="249">
        <v>126</v>
      </c>
      <c r="I212" s="16"/>
      <c r="J212" s="636" t="s">
        <v>9194</v>
      </c>
    </row>
    <row r="213" spans="1:10" ht="17.25" customHeight="1">
      <c r="A213" s="40" t="s">
        <v>10246</v>
      </c>
      <c r="B213" s="16" t="s">
        <v>209</v>
      </c>
      <c r="C213" s="16" t="s">
        <v>163</v>
      </c>
      <c r="D213" s="16"/>
      <c r="E213" s="16"/>
      <c r="F213" s="44"/>
      <c r="G213" s="44"/>
      <c r="H213" s="249">
        <v>404</v>
      </c>
      <c r="I213" s="16"/>
      <c r="J213" s="636"/>
    </row>
    <row r="214" spans="1:10" ht="17.25" customHeight="1">
      <c r="A214" s="40" t="s">
        <v>10519</v>
      </c>
      <c r="B214" s="16" t="s">
        <v>209</v>
      </c>
      <c r="C214" s="16" t="s">
        <v>163</v>
      </c>
      <c r="D214" s="16"/>
      <c r="E214" s="16"/>
      <c r="F214" s="44"/>
      <c r="G214" s="44"/>
      <c r="H214" s="249">
        <v>131</v>
      </c>
      <c r="I214" s="16"/>
      <c r="J214" s="636"/>
    </row>
    <row r="215" spans="1:10" ht="17.25" customHeight="1">
      <c r="A215" s="40" t="s">
        <v>10247</v>
      </c>
      <c r="B215" s="16" t="s">
        <v>265</v>
      </c>
      <c r="C215" s="16" t="s">
        <v>58</v>
      </c>
      <c r="D215" s="16"/>
      <c r="E215" s="16"/>
      <c r="F215" s="44"/>
      <c r="G215" s="44"/>
      <c r="H215" s="252">
        <v>324</v>
      </c>
      <c r="I215" s="16"/>
      <c r="J215" s="630" t="s">
        <v>9195</v>
      </c>
    </row>
    <row r="216" spans="1:10" ht="17.25" customHeight="1">
      <c r="A216" s="40" t="s">
        <v>10248</v>
      </c>
      <c r="B216" s="16" t="s">
        <v>265</v>
      </c>
      <c r="C216" s="16" t="s">
        <v>58</v>
      </c>
      <c r="D216" s="16"/>
      <c r="E216" s="16"/>
      <c r="F216" s="44"/>
      <c r="G216" s="44"/>
      <c r="H216" s="249">
        <v>72</v>
      </c>
      <c r="I216" s="16"/>
      <c r="J216" s="636"/>
    </row>
    <row r="217" spans="1:10" ht="17.25" customHeight="1">
      <c r="A217" s="40" t="s">
        <v>10547</v>
      </c>
      <c r="B217" s="16" t="s">
        <v>265</v>
      </c>
      <c r="C217" s="16" t="s">
        <v>58</v>
      </c>
      <c r="D217" s="16"/>
      <c r="E217" s="16"/>
      <c r="F217" s="44"/>
      <c r="G217" s="44"/>
      <c r="H217" s="252">
        <v>262</v>
      </c>
      <c r="I217" s="16"/>
      <c r="J217" s="636"/>
    </row>
    <row r="218" spans="1:10" ht="17.25" customHeight="1">
      <c r="A218" s="40" t="s">
        <v>10548</v>
      </c>
      <c r="B218" s="16" t="s">
        <v>265</v>
      </c>
      <c r="C218" s="16" t="s">
        <v>58</v>
      </c>
      <c r="D218" s="16"/>
      <c r="E218" s="16"/>
      <c r="F218" s="44"/>
      <c r="G218" s="44"/>
      <c r="H218" s="252">
        <v>338</v>
      </c>
      <c r="I218" s="16"/>
      <c r="J218" s="636"/>
    </row>
    <row r="219" spans="1:10" ht="17.25" customHeight="1">
      <c r="A219" s="40" t="s">
        <v>10549</v>
      </c>
      <c r="B219" s="16" t="s">
        <v>265</v>
      </c>
      <c r="C219" s="16" t="s">
        <v>58</v>
      </c>
      <c r="D219" s="16"/>
      <c r="E219" s="16"/>
      <c r="F219" s="44"/>
      <c r="G219" s="44"/>
      <c r="H219" s="252">
        <v>216</v>
      </c>
      <c r="I219" s="16"/>
      <c r="J219" s="636"/>
    </row>
    <row r="220" spans="1:10" ht="17.25" customHeight="1">
      <c r="A220" s="40" t="s">
        <v>10550</v>
      </c>
      <c r="B220" s="16" t="s">
        <v>265</v>
      </c>
      <c r="C220" s="16" t="s">
        <v>58</v>
      </c>
      <c r="D220" s="16"/>
      <c r="E220" s="16"/>
      <c r="F220" s="44"/>
      <c r="G220" s="44"/>
      <c r="H220" s="252">
        <v>504</v>
      </c>
      <c r="I220" s="16"/>
      <c r="J220" s="631"/>
    </row>
    <row r="221" spans="1:10" ht="17.25" customHeight="1">
      <c r="A221" s="40" t="s">
        <v>10551</v>
      </c>
      <c r="B221" s="16" t="s">
        <v>265</v>
      </c>
      <c r="C221" s="16" t="s">
        <v>58</v>
      </c>
      <c r="D221" s="16"/>
      <c r="E221" s="16"/>
      <c r="F221" s="44"/>
      <c r="G221" s="44"/>
      <c r="H221" s="252">
        <v>262</v>
      </c>
      <c r="I221" s="16"/>
      <c r="J221" s="630" t="s">
        <v>9196</v>
      </c>
    </row>
    <row r="222" spans="1:10" ht="17.25" customHeight="1">
      <c r="A222" s="40" t="s">
        <v>10552</v>
      </c>
      <c r="B222" s="16" t="s">
        <v>265</v>
      </c>
      <c r="C222" s="16" t="s">
        <v>58</v>
      </c>
      <c r="D222" s="16"/>
      <c r="E222" s="16"/>
      <c r="F222" s="44"/>
      <c r="G222" s="44"/>
      <c r="H222" s="252">
        <v>338</v>
      </c>
      <c r="I222" s="16"/>
      <c r="J222" s="636"/>
    </row>
    <row r="223" spans="1:10" ht="17.25" customHeight="1">
      <c r="A223" s="40" t="s">
        <v>10553</v>
      </c>
      <c r="B223" s="16" t="s">
        <v>265</v>
      </c>
      <c r="C223" s="16" t="s">
        <v>58</v>
      </c>
      <c r="D223" s="16"/>
      <c r="E223" s="16"/>
      <c r="F223" s="44"/>
      <c r="G223" s="44"/>
      <c r="H223" s="252">
        <v>262</v>
      </c>
      <c r="I223" s="16"/>
      <c r="J223" s="636"/>
    </row>
    <row r="224" spans="1:10" ht="17.25" customHeight="1">
      <c r="A224" s="40" t="s">
        <v>10554</v>
      </c>
      <c r="B224" s="16" t="s">
        <v>265</v>
      </c>
      <c r="C224" s="16" t="s">
        <v>58</v>
      </c>
      <c r="D224" s="16"/>
      <c r="E224" s="16"/>
      <c r="F224" s="44"/>
      <c r="G224" s="44"/>
      <c r="H224" s="252">
        <v>338</v>
      </c>
      <c r="I224" s="16"/>
      <c r="J224" s="631"/>
    </row>
    <row r="225" spans="1:10" ht="17.25" customHeight="1">
      <c r="A225" s="40" t="s">
        <v>10555</v>
      </c>
      <c r="B225" s="16" t="s">
        <v>265</v>
      </c>
      <c r="C225" s="16" t="s">
        <v>58</v>
      </c>
      <c r="D225" s="16"/>
      <c r="E225" s="16"/>
      <c r="F225" s="44"/>
      <c r="G225" s="44"/>
      <c r="H225" s="252">
        <v>1330</v>
      </c>
      <c r="I225" s="16"/>
      <c r="J225" s="249" t="s">
        <v>9197</v>
      </c>
    </row>
    <row r="226" spans="1:10" ht="17.25" customHeight="1">
      <c r="A226" s="40" t="s">
        <v>10556</v>
      </c>
      <c r="B226" s="16" t="s">
        <v>265</v>
      </c>
      <c r="C226" s="16" t="s">
        <v>58</v>
      </c>
      <c r="D226" s="16"/>
      <c r="E226" s="16"/>
      <c r="F226" s="44"/>
      <c r="G226" s="44"/>
      <c r="H226" s="252">
        <v>750</v>
      </c>
      <c r="I226" s="16"/>
      <c r="J226" s="249" t="s">
        <v>10349</v>
      </c>
    </row>
    <row r="227" spans="1:10" ht="17.25" customHeight="1">
      <c r="A227" s="40" t="s">
        <v>10557</v>
      </c>
      <c r="B227" s="16" t="s">
        <v>265</v>
      </c>
      <c r="C227" s="16" t="s">
        <v>58</v>
      </c>
      <c r="D227" s="16"/>
      <c r="E227" s="16"/>
      <c r="F227" s="44"/>
      <c r="G227" s="44"/>
      <c r="H227" s="252">
        <v>1350</v>
      </c>
      <c r="I227" s="16"/>
      <c r="J227" s="249" t="s">
        <v>10350</v>
      </c>
    </row>
    <row r="228" spans="1:10" ht="17.25" customHeight="1">
      <c r="A228" s="40" t="s">
        <v>10558</v>
      </c>
      <c r="B228" s="16" t="s">
        <v>265</v>
      </c>
      <c r="C228" s="16" t="s">
        <v>58</v>
      </c>
      <c r="D228" s="16"/>
      <c r="E228" s="16"/>
      <c r="F228" s="44"/>
      <c r="G228" s="44"/>
      <c r="H228" s="252">
        <v>1082</v>
      </c>
      <c r="I228" s="16"/>
      <c r="J228" s="249" t="s">
        <v>10351</v>
      </c>
    </row>
    <row r="229" spans="1:10" ht="17.25" customHeight="1">
      <c r="A229" s="40" t="s">
        <v>10177</v>
      </c>
      <c r="B229" s="16" t="s">
        <v>283</v>
      </c>
      <c r="C229" s="16" t="s">
        <v>58</v>
      </c>
      <c r="D229" s="16"/>
      <c r="E229" s="16"/>
      <c r="F229" s="44"/>
      <c r="G229" s="44"/>
      <c r="H229" s="230">
        <v>430</v>
      </c>
      <c r="I229" s="16"/>
      <c r="J229" s="249" t="s">
        <v>10352</v>
      </c>
    </row>
    <row r="230" spans="1:10" ht="17.25" customHeight="1">
      <c r="A230" s="40" t="s">
        <v>10559</v>
      </c>
      <c r="B230" s="16" t="s">
        <v>265</v>
      </c>
      <c r="C230" s="16" t="s">
        <v>58</v>
      </c>
      <c r="D230" s="16"/>
      <c r="E230" s="16"/>
      <c r="F230" s="44"/>
      <c r="G230" s="44"/>
      <c r="H230" s="277">
        <v>504</v>
      </c>
      <c r="I230" s="16"/>
      <c r="J230" s="649" t="s">
        <v>9202</v>
      </c>
    </row>
    <row r="231" spans="1:10" ht="17.25" customHeight="1">
      <c r="A231" s="40" t="s">
        <v>10560</v>
      </c>
      <c r="B231" s="16" t="s">
        <v>265</v>
      </c>
      <c r="C231" s="16" t="s">
        <v>58</v>
      </c>
      <c r="D231" s="16"/>
      <c r="E231" s="16"/>
      <c r="F231" s="44"/>
      <c r="G231" s="44"/>
      <c r="H231" s="277">
        <v>216</v>
      </c>
      <c r="I231" s="16"/>
      <c r="J231" s="650"/>
    </row>
    <row r="232" spans="1:10" ht="17.25" customHeight="1">
      <c r="A232" s="40" t="s">
        <v>10561</v>
      </c>
      <c r="B232" s="16" t="s">
        <v>265</v>
      </c>
      <c r="C232" s="16" t="s">
        <v>58</v>
      </c>
      <c r="D232" s="16"/>
      <c r="E232" s="16"/>
      <c r="F232" s="44"/>
      <c r="G232" s="44"/>
      <c r="H232" s="277">
        <v>432</v>
      </c>
      <c r="I232" s="16"/>
      <c r="J232" s="649" t="s">
        <v>9203</v>
      </c>
    </row>
    <row r="233" spans="1:10" ht="17.25" customHeight="1">
      <c r="A233" s="40" t="s">
        <v>10562</v>
      </c>
      <c r="B233" s="16" t="s">
        <v>265</v>
      </c>
      <c r="C233" s="16" t="s">
        <v>58</v>
      </c>
      <c r="D233" s="16"/>
      <c r="E233" s="16"/>
      <c r="F233" s="44"/>
      <c r="G233" s="44"/>
      <c r="H233" s="277">
        <v>168</v>
      </c>
      <c r="I233" s="16"/>
      <c r="J233" s="650"/>
    </row>
    <row r="234" spans="1:10" ht="17.25" customHeight="1">
      <c r="A234" s="40" t="s">
        <v>10563</v>
      </c>
      <c r="B234" s="16" t="s">
        <v>265</v>
      </c>
      <c r="C234" s="16" t="s">
        <v>58</v>
      </c>
      <c r="D234" s="16"/>
      <c r="E234" s="16"/>
      <c r="F234" s="44"/>
      <c r="G234" s="44"/>
      <c r="H234" s="277">
        <v>614</v>
      </c>
      <c r="I234" s="16"/>
      <c r="J234" s="649" t="s">
        <v>9204</v>
      </c>
    </row>
    <row r="235" spans="1:10" ht="17.25" customHeight="1">
      <c r="A235" s="40" t="s">
        <v>10564</v>
      </c>
      <c r="B235" s="16" t="s">
        <v>265</v>
      </c>
      <c r="C235" s="16" t="s">
        <v>58</v>
      </c>
      <c r="D235" s="16"/>
      <c r="E235" s="16"/>
      <c r="F235" s="44"/>
      <c r="G235" s="44"/>
      <c r="H235" s="277">
        <v>130</v>
      </c>
      <c r="I235" s="16"/>
      <c r="J235" s="650"/>
    </row>
    <row r="236" spans="1:10" ht="17.25" customHeight="1">
      <c r="A236" s="40" t="s">
        <v>10565</v>
      </c>
      <c r="B236" s="16" t="s">
        <v>265</v>
      </c>
      <c r="C236" s="16" t="s">
        <v>58</v>
      </c>
      <c r="D236" s="16"/>
      <c r="E236" s="16"/>
      <c r="F236" s="44"/>
      <c r="G236" s="44"/>
      <c r="H236" s="277">
        <v>1920</v>
      </c>
      <c r="I236" s="16"/>
      <c r="J236" s="649" t="s">
        <v>9205</v>
      </c>
    </row>
    <row r="237" spans="1:10" ht="17.25" customHeight="1">
      <c r="A237" s="40" t="s">
        <v>10566</v>
      </c>
      <c r="B237" s="16" t="s">
        <v>265</v>
      </c>
      <c r="C237" s="16" t="s">
        <v>58</v>
      </c>
      <c r="D237" s="16"/>
      <c r="E237" s="16"/>
      <c r="F237" s="44"/>
      <c r="G237" s="44"/>
      <c r="H237" s="277">
        <v>1920</v>
      </c>
      <c r="I237" s="16"/>
      <c r="J237" s="650"/>
    </row>
    <row r="238" spans="1:10" ht="17.25" customHeight="1">
      <c r="A238" s="67" t="s">
        <v>10567</v>
      </c>
      <c r="B238" s="16" t="s">
        <v>265</v>
      </c>
      <c r="C238" s="16" t="s">
        <v>58</v>
      </c>
      <c r="D238" s="16"/>
      <c r="E238" s="16"/>
      <c r="F238" s="44"/>
      <c r="G238" s="44"/>
      <c r="H238" s="277">
        <v>1390</v>
      </c>
      <c r="I238" s="16"/>
      <c r="J238" s="649" t="s">
        <v>9206</v>
      </c>
    </row>
    <row r="239" spans="1:10" ht="17.25" customHeight="1">
      <c r="A239" s="67" t="s">
        <v>10568</v>
      </c>
      <c r="B239" s="16" t="s">
        <v>265</v>
      </c>
      <c r="C239" s="16" t="s">
        <v>58</v>
      </c>
      <c r="D239" s="16"/>
      <c r="E239" s="16"/>
      <c r="F239" s="44"/>
      <c r="G239" s="44"/>
      <c r="H239" s="277">
        <v>614</v>
      </c>
      <c r="I239" s="16"/>
      <c r="J239" s="650"/>
    </row>
    <row r="240" spans="1:10" ht="17.25" customHeight="1">
      <c r="A240" s="40" t="s">
        <v>10569</v>
      </c>
      <c r="B240" s="16" t="s">
        <v>265</v>
      </c>
      <c r="C240" s="16" t="s">
        <v>58</v>
      </c>
      <c r="D240" s="16"/>
      <c r="E240" s="16"/>
      <c r="F240" s="44"/>
      <c r="G240" s="44"/>
      <c r="H240" s="277">
        <v>960</v>
      </c>
      <c r="I240" s="16"/>
      <c r="J240" s="649" t="s">
        <v>9207</v>
      </c>
    </row>
    <row r="241" spans="1:10" ht="17.25" customHeight="1">
      <c r="A241" s="40" t="s">
        <v>10570</v>
      </c>
      <c r="B241" s="16" t="s">
        <v>265</v>
      </c>
      <c r="C241" s="16" t="s">
        <v>58</v>
      </c>
      <c r="D241" s="16"/>
      <c r="E241" s="16"/>
      <c r="F241" s="44"/>
      <c r="G241" s="44"/>
      <c r="H241" s="277">
        <v>960</v>
      </c>
      <c r="I241" s="16"/>
      <c r="J241" s="650"/>
    </row>
    <row r="242" spans="1:10" ht="17.25" customHeight="1">
      <c r="A242" s="40" t="s">
        <v>10571</v>
      </c>
      <c r="B242" s="16" t="s">
        <v>265</v>
      </c>
      <c r="C242" s="16" t="s">
        <v>58</v>
      </c>
      <c r="D242" s="16"/>
      <c r="E242" s="16"/>
      <c r="F242" s="44"/>
      <c r="G242" s="44"/>
      <c r="H242" s="277">
        <v>192</v>
      </c>
      <c r="I242" s="16"/>
      <c r="J242" s="649" t="s">
        <v>9208</v>
      </c>
    </row>
    <row r="243" spans="1:10" ht="17.25" customHeight="1">
      <c r="A243" s="40" t="s">
        <v>10572</v>
      </c>
      <c r="B243" s="16" t="s">
        <v>265</v>
      </c>
      <c r="C243" s="16" t="s">
        <v>58</v>
      </c>
      <c r="D243" s="16"/>
      <c r="E243" s="16"/>
      <c r="F243" s="44"/>
      <c r="G243" s="44"/>
      <c r="H243" s="277">
        <v>168</v>
      </c>
      <c r="I243" s="16"/>
      <c r="J243" s="650"/>
    </row>
    <row r="244" spans="1:10" ht="17.25" customHeight="1">
      <c r="A244" s="40" t="s">
        <v>10573</v>
      </c>
      <c r="B244" s="16" t="s">
        <v>265</v>
      </c>
      <c r="C244" s="16" t="s">
        <v>58</v>
      </c>
      <c r="D244" s="16"/>
      <c r="E244" s="16"/>
      <c r="F244" s="44"/>
      <c r="G244" s="44"/>
      <c r="H244" s="277">
        <v>192</v>
      </c>
      <c r="I244" s="16"/>
      <c r="J244" s="649" t="s">
        <v>9209</v>
      </c>
    </row>
    <row r="245" spans="1:10" ht="17.25" customHeight="1">
      <c r="A245" s="40" t="s">
        <v>10574</v>
      </c>
      <c r="B245" s="16" t="s">
        <v>265</v>
      </c>
      <c r="C245" s="16" t="s">
        <v>58</v>
      </c>
      <c r="D245" s="16"/>
      <c r="E245" s="16"/>
      <c r="F245" s="44"/>
      <c r="G245" s="44"/>
      <c r="H245" s="277">
        <v>168</v>
      </c>
      <c r="I245" s="16"/>
      <c r="J245" s="650"/>
    </row>
    <row r="246" spans="1:10" ht="17.25" customHeight="1">
      <c r="A246" s="40" t="s">
        <v>10575</v>
      </c>
      <c r="B246" s="16" t="s">
        <v>265</v>
      </c>
      <c r="C246" s="16" t="s">
        <v>58</v>
      </c>
      <c r="D246" s="16"/>
      <c r="E246" s="16"/>
      <c r="F246" s="44"/>
      <c r="G246" s="44"/>
      <c r="H246" s="277">
        <v>720</v>
      </c>
      <c r="I246" s="16"/>
      <c r="J246" s="649" t="s">
        <v>9210</v>
      </c>
    </row>
    <row r="247" spans="1:10" ht="17.25" customHeight="1">
      <c r="A247" s="40" t="s">
        <v>10576</v>
      </c>
      <c r="B247" s="16" t="s">
        <v>265</v>
      </c>
      <c r="C247" s="16" t="s">
        <v>58</v>
      </c>
      <c r="D247" s="16"/>
      <c r="E247" s="16"/>
      <c r="F247" s="44"/>
      <c r="G247" s="44"/>
      <c r="H247" s="277">
        <v>432</v>
      </c>
      <c r="I247" s="16"/>
      <c r="J247" s="650"/>
    </row>
    <row r="248" spans="1:10" ht="17.25" customHeight="1">
      <c r="A248" s="40" t="s">
        <v>10577</v>
      </c>
      <c r="B248" s="16" t="s">
        <v>265</v>
      </c>
      <c r="C248" s="16" t="s">
        <v>58</v>
      </c>
      <c r="D248" s="16"/>
      <c r="E248" s="16"/>
      <c r="F248" s="44"/>
      <c r="G248" s="44"/>
      <c r="H248" s="277">
        <v>1800</v>
      </c>
      <c r="I248" s="16"/>
      <c r="J248" s="649" t="s">
        <v>9211</v>
      </c>
    </row>
    <row r="249" spans="1:10" ht="17.25" customHeight="1">
      <c r="A249" s="40" t="s">
        <v>10578</v>
      </c>
      <c r="B249" s="16" t="s">
        <v>265</v>
      </c>
      <c r="C249" s="16" t="s">
        <v>58</v>
      </c>
      <c r="D249" s="16"/>
      <c r="E249" s="16"/>
      <c r="F249" s="44"/>
      <c r="G249" s="44"/>
      <c r="H249" s="277">
        <v>624</v>
      </c>
      <c r="I249" s="16"/>
      <c r="J249" s="650"/>
    </row>
    <row r="250" spans="1:10" ht="17.25" customHeight="1">
      <c r="A250" s="40" t="s">
        <v>10579</v>
      </c>
      <c r="B250" s="16" t="s">
        <v>265</v>
      </c>
      <c r="C250" s="16" t="s">
        <v>58</v>
      </c>
      <c r="D250" s="16"/>
      <c r="E250" s="16"/>
      <c r="F250" s="44"/>
      <c r="G250" s="44"/>
      <c r="H250" s="277">
        <v>4200</v>
      </c>
      <c r="I250" s="16"/>
      <c r="J250" s="277" t="s">
        <v>9212</v>
      </c>
    </row>
    <row r="251" spans="1:10" ht="17.25" customHeight="1">
      <c r="A251" s="40" t="s">
        <v>10579</v>
      </c>
      <c r="B251" s="16" t="s">
        <v>265</v>
      </c>
      <c r="C251" s="16" t="s">
        <v>58</v>
      </c>
      <c r="D251" s="16"/>
      <c r="E251" s="16"/>
      <c r="F251" s="44"/>
      <c r="G251" s="44"/>
      <c r="H251" s="277">
        <v>648</v>
      </c>
      <c r="I251" s="16"/>
      <c r="J251" s="649" t="s">
        <v>10353</v>
      </c>
    </row>
    <row r="252" spans="1:10" ht="17.25" customHeight="1">
      <c r="A252" s="40" t="s">
        <v>10580</v>
      </c>
      <c r="B252" s="16" t="s">
        <v>265</v>
      </c>
      <c r="C252" s="16" t="s">
        <v>58</v>
      </c>
      <c r="D252" s="16"/>
      <c r="E252" s="16"/>
      <c r="F252" s="44"/>
      <c r="G252" s="44"/>
      <c r="H252" s="277">
        <v>3052</v>
      </c>
      <c r="I252" s="16"/>
      <c r="J252" s="650"/>
    </row>
    <row r="253" spans="1:10" ht="17.25" customHeight="1">
      <c r="A253" s="40" t="s">
        <v>10579</v>
      </c>
      <c r="B253" s="16" t="s">
        <v>265</v>
      </c>
      <c r="C253" s="16" t="s">
        <v>58</v>
      </c>
      <c r="D253" s="16"/>
      <c r="E253" s="16"/>
      <c r="F253" s="44"/>
      <c r="G253" s="44"/>
      <c r="H253" s="277">
        <v>732</v>
      </c>
      <c r="I253" s="16"/>
      <c r="J253" s="649" t="s">
        <v>9942</v>
      </c>
    </row>
    <row r="254" spans="1:10" ht="17.25" customHeight="1">
      <c r="A254" s="40" t="s">
        <v>10580</v>
      </c>
      <c r="B254" s="16" t="s">
        <v>265</v>
      </c>
      <c r="C254" s="16" t="s">
        <v>58</v>
      </c>
      <c r="D254" s="16"/>
      <c r="E254" s="16"/>
      <c r="F254" s="44"/>
      <c r="G254" s="44"/>
      <c r="H254" s="277">
        <v>468</v>
      </c>
      <c r="I254" s="16"/>
      <c r="J254" s="650"/>
    </row>
    <row r="255" spans="1:10" ht="17.25" customHeight="1">
      <c r="A255" s="40" t="s">
        <v>10581</v>
      </c>
      <c r="B255" s="16" t="s">
        <v>265</v>
      </c>
      <c r="C255" s="16" t="s">
        <v>58</v>
      </c>
      <c r="D255" s="16"/>
      <c r="E255" s="16"/>
      <c r="F255" s="44"/>
      <c r="G255" s="44"/>
      <c r="H255" s="277">
        <v>384</v>
      </c>
      <c r="I255" s="16"/>
      <c r="J255" s="649" t="s">
        <v>9943</v>
      </c>
    </row>
    <row r="256" spans="1:10" ht="17.25" customHeight="1">
      <c r="A256" s="40" t="s">
        <v>10582</v>
      </c>
      <c r="B256" s="16" t="s">
        <v>265</v>
      </c>
      <c r="C256" s="16" t="s">
        <v>58</v>
      </c>
      <c r="D256" s="16"/>
      <c r="E256" s="16"/>
      <c r="F256" s="44"/>
      <c r="G256" s="44"/>
      <c r="H256" s="277">
        <v>216</v>
      </c>
      <c r="I256" s="16"/>
      <c r="J256" s="650"/>
    </row>
    <row r="257" spans="1:10" ht="17.25" customHeight="1">
      <c r="A257" s="40" t="s">
        <v>10583</v>
      </c>
      <c r="B257" s="16" t="s">
        <v>265</v>
      </c>
      <c r="C257" s="16" t="s">
        <v>58</v>
      </c>
      <c r="D257" s="16"/>
      <c r="E257" s="16"/>
      <c r="F257" s="44"/>
      <c r="G257" s="44"/>
      <c r="H257" s="277">
        <v>332</v>
      </c>
      <c r="I257" s="16"/>
      <c r="J257" s="649" t="s">
        <v>9216</v>
      </c>
    </row>
    <row r="258" spans="1:10" ht="17.25" customHeight="1">
      <c r="A258" s="40" t="s">
        <v>10584</v>
      </c>
      <c r="B258" s="16" t="s">
        <v>265</v>
      </c>
      <c r="C258" s="16" t="s">
        <v>58</v>
      </c>
      <c r="D258" s="16"/>
      <c r="E258" s="16"/>
      <c r="F258" s="44"/>
      <c r="G258" s="44"/>
      <c r="H258" s="277">
        <v>352</v>
      </c>
      <c r="I258" s="16"/>
      <c r="J258" s="650"/>
    </row>
    <row r="259" spans="1:10" ht="17.25" customHeight="1">
      <c r="A259" s="40" t="s">
        <v>9878</v>
      </c>
      <c r="B259" s="16" t="s">
        <v>209</v>
      </c>
      <c r="C259" s="16" t="s">
        <v>163</v>
      </c>
      <c r="D259" s="16"/>
      <c r="E259" s="16"/>
      <c r="F259" s="44"/>
      <c r="G259" s="44"/>
      <c r="H259" s="277">
        <v>536</v>
      </c>
      <c r="I259" s="16"/>
      <c r="J259" s="277" t="s">
        <v>9217</v>
      </c>
    </row>
    <row r="260" spans="1:10" ht="17.25" customHeight="1">
      <c r="A260" s="40" t="s">
        <v>10517</v>
      </c>
      <c r="B260" s="16" t="s">
        <v>209</v>
      </c>
      <c r="C260" s="16" t="s">
        <v>163</v>
      </c>
      <c r="D260" s="16"/>
      <c r="E260" s="16"/>
      <c r="F260" s="44"/>
      <c r="G260" s="44"/>
      <c r="H260" s="278">
        <v>325</v>
      </c>
      <c r="I260" s="16"/>
      <c r="J260" s="278" t="s">
        <v>9218</v>
      </c>
    </row>
    <row r="261" spans="1:10" ht="17.25" customHeight="1">
      <c r="A261" s="40" t="s">
        <v>10052</v>
      </c>
      <c r="B261" s="16" t="s">
        <v>209</v>
      </c>
      <c r="C261" s="16" t="s">
        <v>163</v>
      </c>
      <c r="D261" s="16"/>
      <c r="E261" s="16"/>
      <c r="F261" s="44"/>
      <c r="G261" s="44"/>
      <c r="H261" s="249">
        <v>91</v>
      </c>
      <c r="I261" s="16"/>
      <c r="J261" s="630" t="s">
        <v>9219</v>
      </c>
    </row>
    <row r="262" spans="1:10" ht="17.25" customHeight="1">
      <c r="A262" s="40" t="s">
        <v>10052</v>
      </c>
      <c r="B262" s="16" t="s">
        <v>209</v>
      </c>
      <c r="C262" s="16" t="s">
        <v>163</v>
      </c>
      <c r="D262" s="16"/>
      <c r="E262" s="16"/>
      <c r="F262" s="44"/>
      <c r="G262" s="44"/>
      <c r="H262" s="249">
        <v>81</v>
      </c>
      <c r="I262" s="16"/>
      <c r="J262" s="631"/>
    </row>
    <row r="263" spans="1:10" ht="17.25" customHeight="1">
      <c r="A263" s="40" t="s">
        <v>10551</v>
      </c>
      <c r="B263" s="16" t="s">
        <v>265</v>
      </c>
      <c r="C263" s="16" t="s">
        <v>58</v>
      </c>
      <c r="D263" s="16"/>
      <c r="E263" s="16"/>
      <c r="F263" s="44"/>
      <c r="G263" s="44"/>
      <c r="H263" s="249">
        <v>800</v>
      </c>
      <c r="I263" s="16"/>
      <c r="J263" s="630" t="s">
        <v>9220</v>
      </c>
    </row>
    <row r="264" spans="1:10" ht="17.25" customHeight="1">
      <c r="A264" s="40" t="s">
        <v>10552</v>
      </c>
      <c r="B264" s="16" t="s">
        <v>265</v>
      </c>
      <c r="C264" s="16" t="s">
        <v>58</v>
      </c>
      <c r="D264" s="16"/>
      <c r="E264" s="16"/>
      <c r="F264" s="44"/>
      <c r="G264" s="44"/>
      <c r="H264" s="249">
        <v>588</v>
      </c>
      <c r="I264" s="16"/>
      <c r="J264" s="631"/>
    </row>
    <row r="265" spans="1:10" ht="17.25" customHeight="1">
      <c r="A265" s="40" t="s">
        <v>10585</v>
      </c>
      <c r="B265" s="16" t="s">
        <v>265</v>
      </c>
      <c r="C265" s="16" t="s">
        <v>58</v>
      </c>
      <c r="D265" s="16"/>
      <c r="E265" s="16"/>
      <c r="F265" s="44"/>
      <c r="G265" s="44"/>
      <c r="H265" s="244">
        <v>360</v>
      </c>
      <c r="I265" s="16"/>
      <c r="J265" s="630" t="s">
        <v>10354</v>
      </c>
    </row>
    <row r="266" spans="1:10" ht="17.25" customHeight="1">
      <c r="A266" s="40" t="s">
        <v>10586</v>
      </c>
      <c r="B266" s="16" t="s">
        <v>265</v>
      </c>
      <c r="C266" s="16" t="s">
        <v>58</v>
      </c>
      <c r="D266" s="16"/>
      <c r="E266" s="16"/>
      <c r="F266" s="44"/>
      <c r="G266" s="44"/>
      <c r="H266" s="244">
        <v>840</v>
      </c>
      <c r="I266" s="16"/>
      <c r="J266" s="636"/>
    </row>
    <row r="267" spans="1:10" ht="17.25" customHeight="1">
      <c r="A267" s="40" t="s">
        <v>10587</v>
      </c>
      <c r="B267" s="16" t="s">
        <v>265</v>
      </c>
      <c r="C267" s="16" t="s">
        <v>58</v>
      </c>
      <c r="D267" s="16"/>
      <c r="E267" s="16"/>
      <c r="F267" s="44"/>
      <c r="G267" s="44"/>
      <c r="H267" s="249">
        <v>524</v>
      </c>
      <c r="I267" s="16"/>
      <c r="J267" s="636"/>
    </row>
    <row r="268" spans="1:10" ht="17.25" customHeight="1">
      <c r="A268" s="40" t="s">
        <v>10588</v>
      </c>
      <c r="B268" s="16" t="s">
        <v>265</v>
      </c>
      <c r="C268" s="16" t="s">
        <v>58</v>
      </c>
      <c r="D268" s="16"/>
      <c r="E268" s="16"/>
      <c r="F268" s="44"/>
      <c r="G268" s="44"/>
      <c r="H268" s="249">
        <v>684</v>
      </c>
      <c r="I268" s="16"/>
      <c r="J268" s="631"/>
    </row>
    <row r="269" spans="1:10" ht="17.25" customHeight="1">
      <c r="A269" s="40" t="s">
        <v>9709</v>
      </c>
      <c r="B269" s="16" t="s">
        <v>204</v>
      </c>
      <c r="C269" s="16" t="s">
        <v>82</v>
      </c>
      <c r="D269" s="16"/>
      <c r="E269" s="16"/>
      <c r="F269" s="44"/>
      <c r="G269" s="44"/>
      <c r="H269" s="278">
        <v>2244</v>
      </c>
      <c r="I269" s="16"/>
      <c r="J269" s="278" t="s">
        <v>10355</v>
      </c>
    </row>
    <row r="270" spans="1:10" ht="17.25" customHeight="1">
      <c r="A270" s="40" t="s">
        <v>10748</v>
      </c>
      <c r="B270" s="16" t="s">
        <v>204</v>
      </c>
      <c r="C270" s="16" t="s">
        <v>82</v>
      </c>
      <c r="D270" s="16"/>
      <c r="E270" s="16"/>
      <c r="F270" s="44"/>
      <c r="G270" s="44"/>
      <c r="H270" s="274">
        <v>30000</v>
      </c>
      <c r="I270" s="16"/>
      <c r="J270" s="266" t="s">
        <v>10356</v>
      </c>
    </row>
    <row r="271" spans="1:10" ht="17.25" customHeight="1">
      <c r="A271" s="40" t="s">
        <v>10748</v>
      </c>
      <c r="B271" s="16" t="s">
        <v>204</v>
      </c>
      <c r="C271" s="16" t="s">
        <v>82</v>
      </c>
      <c r="D271" s="16"/>
      <c r="E271" s="16"/>
      <c r="F271" s="44"/>
      <c r="G271" s="44"/>
      <c r="H271" s="274">
        <v>6720</v>
      </c>
      <c r="I271" s="16"/>
      <c r="J271" s="641" t="s">
        <v>10357</v>
      </c>
    </row>
    <row r="272" spans="1:10" ht="17.25" customHeight="1">
      <c r="A272" s="40" t="s">
        <v>10749</v>
      </c>
      <c r="B272" s="16" t="s">
        <v>204</v>
      </c>
      <c r="C272" s="16" t="s">
        <v>82</v>
      </c>
      <c r="D272" s="16"/>
      <c r="E272" s="16"/>
      <c r="F272" s="44"/>
      <c r="G272" s="44"/>
      <c r="H272" s="274">
        <v>11730</v>
      </c>
      <c r="I272" s="16"/>
      <c r="J272" s="642"/>
    </row>
    <row r="273" spans="1:10" ht="17.25" customHeight="1">
      <c r="A273" s="40" t="s">
        <v>10009</v>
      </c>
      <c r="B273" s="16" t="s">
        <v>204</v>
      </c>
      <c r="C273" s="16" t="s">
        <v>82</v>
      </c>
      <c r="D273" s="16"/>
      <c r="E273" s="16"/>
      <c r="F273" s="44"/>
      <c r="G273" s="44"/>
      <c r="H273" s="279">
        <v>20000</v>
      </c>
      <c r="I273" s="16"/>
      <c r="J273" s="643" t="s">
        <v>10358</v>
      </c>
    </row>
    <row r="274" spans="1:10" ht="17.25" customHeight="1">
      <c r="A274" s="40" t="s">
        <v>10010</v>
      </c>
      <c r="B274" s="16" t="s">
        <v>204</v>
      </c>
      <c r="C274" s="16" t="s">
        <v>82</v>
      </c>
      <c r="D274" s="16"/>
      <c r="E274" s="16"/>
      <c r="F274" s="44"/>
      <c r="G274" s="44"/>
      <c r="H274" s="279">
        <v>10200</v>
      </c>
      <c r="I274" s="16"/>
      <c r="J274" s="644"/>
    </row>
    <row r="275" spans="1:10" ht="17.25" customHeight="1">
      <c r="A275" s="40" t="s">
        <v>10750</v>
      </c>
      <c r="B275" s="16" t="s">
        <v>204</v>
      </c>
      <c r="C275" s="16" t="s">
        <v>82</v>
      </c>
      <c r="D275" s="16"/>
      <c r="E275" s="16"/>
      <c r="F275" s="44"/>
      <c r="G275" s="44"/>
      <c r="H275" s="279">
        <v>10300</v>
      </c>
      <c r="I275" s="16"/>
      <c r="J275" s="644"/>
    </row>
    <row r="276" spans="1:10" ht="17.25" customHeight="1">
      <c r="A276" s="40" t="s">
        <v>10111</v>
      </c>
      <c r="B276" s="16" t="s">
        <v>204</v>
      </c>
      <c r="C276" s="16" t="s">
        <v>58</v>
      </c>
      <c r="D276" s="16"/>
      <c r="E276" s="16"/>
      <c r="F276" s="44"/>
      <c r="G276" s="44"/>
      <c r="H276" s="279">
        <v>101</v>
      </c>
      <c r="I276" s="16"/>
      <c r="J276" s="644"/>
    </row>
    <row r="277" spans="1:10" ht="17.25" customHeight="1">
      <c r="A277" s="40" t="s">
        <v>10112</v>
      </c>
      <c r="B277" s="16" t="s">
        <v>204</v>
      </c>
      <c r="C277" s="16" t="s">
        <v>82</v>
      </c>
      <c r="D277" s="16"/>
      <c r="E277" s="16"/>
      <c r="F277" s="44"/>
      <c r="G277" s="44"/>
      <c r="H277" s="279">
        <v>7070</v>
      </c>
      <c r="I277" s="16"/>
      <c r="J277" s="644"/>
    </row>
    <row r="278" spans="1:10" ht="17.25" customHeight="1">
      <c r="A278" s="40" t="s">
        <v>10106</v>
      </c>
      <c r="B278" s="16" t="s">
        <v>204</v>
      </c>
      <c r="C278" s="16" t="s">
        <v>82</v>
      </c>
      <c r="D278" s="16"/>
      <c r="E278" s="16"/>
      <c r="F278" s="44"/>
      <c r="G278" s="44"/>
      <c r="H278" s="279">
        <v>2626</v>
      </c>
      <c r="I278" s="16"/>
      <c r="J278" s="645"/>
    </row>
    <row r="279" spans="1:10" ht="17.25" customHeight="1">
      <c r="A279" s="40" t="s">
        <v>9364</v>
      </c>
      <c r="B279" s="16" t="s">
        <v>283</v>
      </c>
      <c r="C279" s="16" t="s">
        <v>58</v>
      </c>
      <c r="D279" s="16"/>
      <c r="E279" s="16" t="s">
        <v>7516</v>
      </c>
      <c r="F279" s="44"/>
      <c r="G279" s="44"/>
      <c r="H279" s="278">
        <v>8000</v>
      </c>
      <c r="I279" s="16"/>
      <c r="J279" s="280" t="s">
        <v>10359</v>
      </c>
    </row>
    <row r="280" spans="1:10" ht="17.25" customHeight="1">
      <c r="A280" s="40" t="s">
        <v>9364</v>
      </c>
      <c r="B280" s="16" t="s">
        <v>283</v>
      </c>
      <c r="C280" s="16" t="s">
        <v>58</v>
      </c>
      <c r="D280" s="16"/>
      <c r="E280" s="16" t="s">
        <v>7516</v>
      </c>
      <c r="F280" s="44"/>
      <c r="G280" s="44"/>
      <c r="H280" s="278">
        <v>3180</v>
      </c>
      <c r="I280" s="16"/>
      <c r="J280" s="646" t="s">
        <v>10360</v>
      </c>
    </row>
    <row r="281" spans="1:10" ht="17.25" customHeight="1">
      <c r="A281" s="40" t="s">
        <v>10176</v>
      </c>
      <c r="B281" s="16" t="s">
        <v>283</v>
      </c>
      <c r="C281" s="16" t="s">
        <v>58</v>
      </c>
      <c r="D281" s="16"/>
      <c r="E281" s="16" t="s">
        <v>7516</v>
      </c>
      <c r="F281" s="44"/>
      <c r="G281" s="44"/>
      <c r="H281" s="278">
        <v>2858</v>
      </c>
      <c r="I281" s="16"/>
      <c r="J281" s="647"/>
    </row>
    <row r="282" spans="1:10" ht="17.25" customHeight="1">
      <c r="A282" s="40" t="s">
        <v>9366</v>
      </c>
      <c r="B282" s="16" t="s">
        <v>283</v>
      </c>
      <c r="C282" s="16" t="s">
        <v>58</v>
      </c>
      <c r="D282" s="16"/>
      <c r="E282" s="16" t="s">
        <v>9851</v>
      </c>
      <c r="F282" s="44"/>
      <c r="G282" s="44"/>
      <c r="H282" s="278">
        <v>1474</v>
      </c>
      <c r="I282" s="16"/>
      <c r="J282" s="648"/>
    </row>
    <row r="283" spans="1:10" ht="17.25" customHeight="1">
      <c r="A283" s="40" t="s">
        <v>9364</v>
      </c>
      <c r="B283" s="16" t="s">
        <v>283</v>
      </c>
      <c r="C283" s="16" t="s">
        <v>58</v>
      </c>
      <c r="D283" s="16"/>
      <c r="E283" s="16" t="s">
        <v>10908</v>
      </c>
      <c r="F283" s="44"/>
      <c r="G283" s="44"/>
      <c r="H283" s="278">
        <v>6524</v>
      </c>
      <c r="I283" s="16"/>
      <c r="J283" s="281" t="s">
        <v>10361</v>
      </c>
    </row>
    <row r="284" spans="1:10" ht="17.25" customHeight="1">
      <c r="A284" s="40" t="s">
        <v>9256</v>
      </c>
      <c r="B284" s="16" t="s">
        <v>288</v>
      </c>
      <c r="C284" s="16" t="s">
        <v>54</v>
      </c>
      <c r="D284" s="16"/>
      <c r="E284" s="16">
        <v>1003</v>
      </c>
      <c r="F284" s="44"/>
      <c r="G284" s="44"/>
      <c r="H284" s="248">
        <v>12</v>
      </c>
      <c r="I284" s="16"/>
      <c r="J284" s="281" t="s">
        <v>9720</v>
      </c>
    </row>
    <row r="285" spans="1:10" ht="17.25" customHeight="1">
      <c r="A285" s="40" t="s">
        <v>9534</v>
      </c>
      <c r="B285" s="16" t="s">
        <v>288</v>
      </c>
      <c r="C285" s="16" t="s">
        <v>54</v>
      </c>
      <c r="D285" s="16"/>
      <c r="E285" s="16" t="s">
        <v>8227</v>
      </c>
      <c r="F285" s="44"/>
      <c r="G285" s="44"/>
      <c r="H285" s="248">
        <v>3</v>
      </c>
      <c r="I285" s="16"/>
      <c r="J285" s="281" t="s">
        <v>9721</v>
      </c>
    </row>
    <row r="286" spans="1:10" ht="17.25" customHeight="1">
      <c r="A286" s="40" t="s">
        <v>9123</v>
      </c>
      <c r="B286" s="16" t="s">
        <v>288</v>
      </c>
      <c r="C286" s="16" t="s">
        <v>54</v>
      </c>
      <c r="D286" s="16"/>
      <c r="E286" s="16">
        <v>251</v>
      </c>
      <c r="F286" s="44"/>
      <c r="G286" s="44"/>
      <c r="H286" s="248">
        <v>2</v>
      </c>
      <c r="I286" s="16"/>
      <c r="J286" s="637" t="s">
        <v>10362</v>
      </c>
    </row>
    <row r="287" spans="1:10" ht="17.25" customHeight="1">
      <c r="A287" s="40" t="s">
        <v>9122</v>
      </c>
      <c r="B287" s="16" t="s">
        <v>288</v>
      </c>
      <c r="C287" s="16" t="s">
        <v>54</v>
      </c>
      <c r="D287" s="16"/>
      <c r="E287" s="16">
        <v>251</v>
      </c>
      <c r="F287" s="44"/>
      <c r="G287" s="44"/>
      <c r="H287" s="248">
        <v>5</v>
      </c>
      <c r="I287" s="16"/>
      <c r="J287" s="639"/>
    </row>
    <row r="288" spans="1:10" ht="17.25" customHeight="1">
      <c r="A288" s="40" t="s">
        <v>9534</v>
      </c>
      <c r="B288" s="16" t="s">
        <v>288</v>
      </c>
      <c r="C288" s="16" t="s">
        <v>54</v>
      </c>
      <c r="D288" s="16"/>
      <c r="E288" s="16">
        <v>251</v>
      </c>
      <c r="F288" s="44"/>
      <c r="G288" s="44"/>
      <c r="H288" s="248">
        <v>21</v>
      </c>
      <c r="I288" s="16"/>
      <c r="J288" s="256" t="s">
        <v>10363</v>
      </c>
    </row>
    <row r="289" spans="1:10" ht="17.25" customHeight="1">
      <c r="A289" s="40" t="s">
        <v>9250</v>
      </c>
      <c r="B289" s="16" t="s">
        <v>288</v>
      </c>
      <c r="C289" s="16" t="s">
        <v>54</v>
      </c>
      <c r="D289" s="16"/>
      <c r="E289" s="16">
        <v>255</v>
      </c>
      <c r="F289" s="44"/>
      <c r="G289" s="44"/>
      <c r="H289" s="248">
        <v>2</v>
      </c>
      <c r="I289" s="16"/>
      <c r="J289" s="256" t="s">
        <v>9821</v>
      </c>
    </row>
    <row r="290" spans="1:10" ht="17.25" customHeight="1">
      <c r="A290" s="40" t="s">
        <v>9249</v>
      </c>
      <c r="B290" s="16" t="s">
        <v>288</v>
      </c>
      <c r="C290" s="16" t="s">
        <v>54</v>
      </c>
      <c r="D290" s="16"/>
      <c r="E290" s="16" t="s">
        <v>9664</v>
      </c>
      <c r="F290" s="44"/>
      <c r="G290" s="44"/>
      <c r="H290" s="248">
        <v>2</v>
      </c>
      <c r="I290" s="16"/>
      <c r="J290" s="256" t="s">
        <v>9822</v>
      </c>
    </row>
    <row r="291" spans="1:10" ht="17.25" customHeight="1">
      <c r="A291" s="40" t="s">
        <v>9252</v>
      </c>
      <c r="B291" s="16" t="s">
        <v>288</v>
      </c>
      <c r="C291" s="16" t="s">
        <v>54</v>
      </c>
      <c r="D291" s="16"/>
      <c r="E291" s="16">
        <v>323</v>
      </c>
      <c r="F291" s="44"/>
      <c r="G291" s="44"/>
      <c r="H291" s="249">
        <v>2</v>
      </c>
      <c r="I291" s="16"/>
      <c r="J291" s="637" t="s">
        <v>10364</v>
      </c>
    </row>
    <row r="292" spans="1:10" ht="17.25" customHeight="1">
      <c r="A292" s="40" t="s">
        <v>9124</v>
      </c>
      <c r="B292" s="16" t="s">
        <v>288</v>
      </c>
      <c r="C292" s="16" t="s">
        <v>54</v>
      </c>
      <c r="D292" s="16"/>
      <c r="E292" s="16">
        <v>323</v>
      </c>
      <c r="F292" s="44"/>
      <c r="G292" s="44"/>
      <c r="H292" s="249">
        <v>2</v>
      </c>
      <c r="I292" s="16"/>
      <c r="J292" s="638"/>
    </row>
    <row r="293" spans="1:10" ht="17.25" customHeight="1">
      <c r="A293" s="40" t="s">
        <v>9252</v>
      </c>
      <c r="B293" s="16" t="s">
        <v>288</v>
      </c>
      <c r="C293" s="16" t="s">
        <v>54</v>
      </c>
      <c r="D293" s="16"/>
      <c r="E293" s="16">
        <v>324</v>
      </c>
      <c r="F293" s="44"/>
      <c r="G293" s="44"/>
      <c r="H293" s="249">
        <v>6</v>
      </c>
      <c r="I293" s="16"/>
      <c r="J293" s="638"/>
    </row>
    <row r="294" spans="1:10" ht="17.25" customHeight="1">
      <c r="A294" s="40" t="s">
        <v>9124</v>
      </c>
      <c r="B294" s="16" t="s">
        <v>288</v>
      </c>
      <c r="C294" s="16" t="s">
        <v>54</v>
      </c>
      <c r="D294" s="16"/>
      <c r="E294" s="16">
        <v>324</v>
      </c>
      <c r="F294" s="44"/>
      <c r="G294" s="44"/>
      <c r="H294" s="248">
        <v>2</v>
      </c>
      <c r="I294" s="16"/>
      <c r="J294" s="639"/>
    </row>
    <row r="295" spans="1:10" ht="17.25" customHeight="1">
      <c r="A295" s="40" t="s">
        <v>9534</v>
      </c>
      <c r="B295" s="16" t="s">
        <v>288</v>
      </c>
      <c r="C295" s="16" t="s">
        <v>54</v>
      </c>
      <c r="D295" s="16"/>
      <c r="E295" s="16">
        <v>324</v>
      </c>
      <c r="F295" s="44"/>
      <c r="G295" s="44"/>
      <c r="H295" s="248">
        <v>15</v>
      </c>
      <c r="I295" s="16"/>
      <c r="J295" s="637" t="s">
        <v>10365</v>
      </c>
    </row>
    <row r="296" spans="1:10" ht="17.25" customHeight="1">
      <c r="A296" s="40" t="s">
        <v>9534</v>
      </c>
      <c r="B296" s="16" t="s">
        <v>288</v>
      </c>
      <c r="C296" s="16" t="s">
        <v>54</v>
      </c>
      <c r="D296" s="16"/>
      <c r="E296" s="16">
        <v>324</v>
      </c>
      <c r="F296" s="44"/>
      <c r="G296" s="44"/>
      <c r="H296" s="249">
        <v>4</v>
      </c>
      <c r="I296" s="16"/>
      <c r="J296" s="639"/>
    </row>
    <row r="297" spans="1:10" ht="17.25" customHeight="1">
      <c r="A297" s="40" t="s">
        <v>9248</v>
      </c>
      <c r="B297" s="16" t="s">
        <v>288</v>
      </c>
      <c r="C297" s="16" t="s">
        <v>54</v>
      </c>
      <c r="D297" s="16"/>
      <c r="E297" s="16">
        <v>331</v>
      </c>
      <c r="F297" s="44"/>
      <c r="G297" s="44"/>
      <c r="H297" s="248">
        <v>1</v>
      </c>
      <c r="I297" s="16"/>
      <c r="J297" s="637" t="s">
        <v>10366</v>
      </c>
    </row>
    <row r="298" spans="1:10" ht="17.25" customHeight="1">
      <c r="A298" s="40" t="s">
        <v>9249</v>
      </c>
      <c r="B298" s="16" t="s">
        <v>288</v>
      </c>
      <c r="C298" s="16" t="s">
        <v>54</v>
      </c>
      <c r="D298" s="16"/>
      <c r="E298" s="16">
        <v>331</v>
      </c>
      <c r="F298" s="44"/>
      <c r="G298" s="44"/>
      <c r="H298" s="248">
        <v>2</v>
      </c>
      <c r="I298" s="16"/>
      <c r="J298" s="638"/>
    </row>
    <row r="299" spans="1:10" ht="17.25" customHeight="1">
      <c r="A299" s="40" t="s">
        <v>9249</v>
      </c>
      <c r="B299" s="16" t="s">
        <v>288</v>
      </c>
      <c r="C299" s="16" t="s">
        <v>54</v>
      </c>
      <c r="D299" s="16"/>
      <c r="E299" s="16">
        <v>337</v>
      </c>
      <c r="F299" s="44"/>
      <c r="G299" s="44"/>
      <c r="H299" s="248">
        <v>1</v>
      </c>
      <c r="I299" s="16"/>
      <c r="J299" s="638"/>
    </row>
    <row r="300" spans="1:10" ht="17.25" customHeight="1">
      <c r="A300" s="40" t="s">
        <v>9249</v>
      </c>
      <c r="B300" s="16" t="s">
        <v>288</v>
      </c>
      <c r="C300" s="16" t="s">
        <v>54</v>
      </c>
      <c r="D300" s="16"/>
      <c r="E300" s="16">
        <v>345</v>
      </c>
      <c r="F300" s="44"/>
      <c r="G300" s="44"/>
      <c r="H300" s="248">
        <v>5</v>
      </c>
      <c r="I300" s="16"/>
      <c r="J300" s="638"/>
    </row>
    <row r="301" spans="1:10" ht="17.25" customHeight="1">
      <c r="A301" s="40" t="s">
        <v>9249</v>
      </c>
      <c r="B301" s="16" t="s">
        <v>288</v>
      </c>
      <c r="C301" s="16" t="s">
        <v>54</v>
      </c>
      <c r="D301" s="16"/>
      <c r="E301" s="16">
        <v>350</v>
      </c>
      <c r="F301" s="44"/>
      <c r="G301" s="44"/>
      <c r="H301" s="248">
        <v>7</v>
      </c>
      <c r="I301" s="16"/>
      <c r="J301" s="638"/>
    </row>
    <row r="302" spans="1:10" ht="17.25" customHeight="1">
      <c r="A302" s="40" t="s">
        <v>9535</v>
      </c>
      <c r="B302" s="16" t="s">
        <v>288</v>
      </c>
      <c r="C302" s="16" t="s">
        <v>54</v>
      </c>
      <c r="D302" s="16"/>
      <c r="E302" s="16">
        <v>367</v>
      </c>
      <c r="F302" s="44"/>
      <c r="G302" s="44"/>
      <c r="H302" s="248">
        <v>6</v>
      </c>
      <c r="I302" s="16"/>
      <c r="J302" s="638"/>
    </row>
    <row r="303" spans="1:10" ht="17.25" customHeight="1">
      <c r="A303" s="40" t="s">
        <v>9249</v>
      </c>
      <c r="B303" s="16" t="s">
        <v>288</v>
      </c>
      <c r="C303" s="16" t="s">
        <v>54</v>
      </c>
      <c r="D303" s="16"/>
      <c r="E303" s="16">
        <v>367</v>
      </c>
      <c r="F303" s="44"/>
      <c r="G303" s="44"/>
      <c r="H303" s="248">
        <v>1</v>
      </c>
      <c r="I303" s="16"/>
      <c r="J303" s="638"/>
    </row>
    <row r="304" spans="1:10" ht="17.25" customHeight="1">
      <c r="A304" s="40" t="s">
        <v>9248</v>
      </c>
      <c r="B304" s="16" t="s">
        <v>288</v>
      </c>
      <c r="C304" s="16" t="s">
        <v>54</v>
      </c>
      <c r="D304" s="16"/>
      <c r="E304" s="16">
        <v>372</v>
      </c>
      <c r="F304" s="44"/>
      <c r="G304" s="44"/>
      <c r="H304" s="248">
        <v>2</v>
      </c>
      <c r="I304" s="16"/>
      <c r="J304" s="638"/>
    </row>
    <row r="305" spans="1:10" ht="17.25" customHeight="1">
      <c r="A305" s="40" t="s">
        <v>9249</v>
      </c>
      <c r="B305" s="16" t="s">
        <v>288</v>
      </c>
      <c r="C305" s="16" t="s">
        <v>54</v>
      </c>
      <c r="D305" s="16"/>
      <c r="E305" s="16">
        <v>372</v>
      </c>
      <c r="F305" s="44"/>
      <c r="G305" s="44"/>
      <c r="H305" s="248">
        <v>23</v>
      </c>
      <c r="I305" s="16"/>
      <c r="J305" s="639"/>
    </row>
    <row r="306" spans="1:10" ht="17.25" customHeight="1">
      <c r="A306" s="40" t="s">
        <v>9123</v>
      </c>
      <c r="B306" s="16" t="s">
        <v>288</v>
      </c>
      <c r="C306" s="16" t="s">
        <v>54</v>
      </c>
      <c r="D306" s="16"/>
      <c r="E306" s="16">
        <v>373</v>
      </c>
      <c r="F306" s="44"/>
      <c r="G306" s="44"/>
      <c r="H306" s="249">
        <v>1</v>
      </c>
      <c r="I306" s="16"/>
      <c r="J306" s="256" t="s">
        <v>10367</v>
      </c>
    </row>
    <row r="307" spans="1:10" ht="17.25" customHeight="1">
      <c r="A307" s="40" t="s">
        <v>9124</v>
      </c>
      <c r="B307" s="16" t="s">
        <v>288</v>
      </c>
      <c r="C307" s="16" t="s">
        <v>54</v>
      </c>
      <c r="D307" s="16"/>
      <c r="E307" s="16">
        <v>373</v>
      </c>
      <c r="F307" s="44"/>
      <c r="G307" s="44"/>
      <c r="H307" s="248">
        <v>2</v>
      </c>
      <c r="I307" s="16"/>
      <c r="J307" s="256" t="s">
        <v>10368</v>
      </c>
    </row>
    <row r="308" spans="1:10" ht="17.25" customHeight="1">
      <c r="A308" s="40" t="s">
        <v>9257</v>
      </c>
      <c r="B308" s="16" t="s">
        <v>288</v>
      </c>
      <c r="C308" s="16" t="s">
        <v>54</v>
      </c>
      <c r="D308" s="16"/>
      <c r="E308" s="16">
        <v>373</v>
      </c>
      <c r="F308" s="44"/>
      <c r="G308" s="44"/>
      <c r="H308" s="248">
        <v>7</v>
      </c>
      <c r="I308" s="16"/>
      <c r="J308" s="637" t="s">
        <v>10369</v>
      </c>
    </row>
    <row r="309" spans="1:10" ht="17.25" customHeight="1">
      <c r="A309" s="40" t="s">
        <v>9257</v>
      </c>
      <c r="B309" s="16" t="s">
        <v>288</v>
      </c>
      <c r="C309" s="16" t="s">
        <v>54</v>
      </c>
      <c r="D309" s="16"/>
      <c r="E309" s="16">
        <v>373</v>
      </c>
      <c r="F309" s="44"/>
      <c r="G309" s="44"/>
      <c r="H309" s="249">
        <v>21</v>
      </c>
      <c r="I309" s="16"/>
      <c r="J309" s="638"/>
    </row>
    <row r="310" spans="1:10" ht="17.25" customHeight="1">
      <c r="A310" s="40" t="s">
        <v>9258</v>
      </c>
      <c r="B310" s="16" t="s">
        <v>288</v>
      </c>
      <c r="C310" s="16" t="s">
        <v>54</v>
      </c>
      <c r="D310" s="16"/>
      <c r="E310" s="16">
        <v>373</v>
      </c>
      <c r="F310" s="44"/>
      <c r="G310" s="44"/>
      <c r="H310" s="249">
        <v>7</v>
      </c>
      <c r="I310" s="16"/>
      <c r="J310" s="639"/>
    </row>
    <row r="311" spans="1:10" ht="17.25" customHeight="1">
      <c r="A311" s="40" t="s">
        <v>9535</v>
      </c>
      <c r="B311" s="16" t="s">
        <v>288</v>
      </c>
      <c r="C311" s="16" t="s">
        <v>54</v>
      </c>
      <c r="D311" s="16"/>
      <c r="E311" s="16">
        <v>375</v>
      </c>
      <c r="F311" s="44"/>
      <c r="G311" s="44"/>
      <c r="H311" s="248">
        <v>25</v>
      </c>
      <c r="I311" s="16"/>
      <c r="J311" s="637" t="s">
        <v>10370</v>
      </c>
    </row>
    <row r="312" spans="1:10" ht="17.25" customHeight="1">
      <c r="A312" s="40" t="s">
        <v>9244</v>
      </c>
      <c r="B312" s="16" t="s">
        <v>288</v>
      </c>
      <c r="C312" s="16" t="s">
        <v>54</v>
      </c>
      <c r="D312" s="16"/>
      <c r="E312" s="16">
        <v>375</v>
      </c>
      <c r="F312" s="44"/>
      <c r="G312" s="44"/>
      <c r="H312" s="248">
        <v>4</v>
      </c>
      <c r="I312" s="16"/>
      <c r="J312" s="639"/>
    </row>
    <row r="313" spans="1:10" ht="17.25" customHeight="1">
      <c r="A313" s="40" t="s">
        <v>9534</v>
      </c>
      <c r="B313" s="16" t="s">
        <v>288</v>
      </c>
      <c r="C313" s="16" t="s">
        <v>54</v>
      </c>
      <c r="D313" s="16"/>
      <c r="E313" s="16">
        <v>375</v>
      </c>
      <c r="F313" s="44"/>
      <c r="G313" s="44"/>
      <c r="H313" s="248">
        <v>13</v>
      </c>
      <c r="I313" s="16"/>
      <c r="J313" s="256" t="s">
        <v>10371</v>
      </c>
    </row>
    <row r="314" spans="1:10" ht="17.25" customHeight="1">
      <c r="A314" s="40" t="s">
        <v>9256</v>
      </c>
      <c r="B314" s="16" t="s">
        <v>288</v>
      </c>
      <c r="C314" s="16" t="s">
        <v>54</v>
      </c>
      <c r="D314" s="16"/>
      <c r="E314" s="16">
        <v>375</v>
      </c>
      <c r="F314" s="44"/>
      <c r="G314" s="44"/>
      <c r="H314" s="248">
        <v>1</v>
      </c>
      <c r="I314" s="16"/>
      <c r="J314" s="637" t="s">
        <v>10372</v>
      </c>
    </row>
    <row r="315" spans="1:10" ht="17.25" customHeight="1">
      <c r="A315" s="40" t="s">
        <v>9249</v>
      </c>
      <c r="B315" s="16" t="s">
        <v>288</v>
      </c>
      <c r="C315" s="16" t="s">
        <v>54</v>
      </c>
      <c r="D315" s="16"/>
      <c r="E315" s="16">
        <v>378</v>
      </c>
      <c r="F315" s="44"/>
      <c r="G315" s="44"/>
      <c r="H315" s="248">
        <v>1</v>
      </c>
      <c r="I315" s="16"/>
      <c r="J315" s="639"/>
    </row>
    <row r="316" spans="1:10" ht="17.25" customHeight="1">
      <c r="A316" s="40" t="s">
        <v>9123</v>
      </c>
      <c r="B316" s="16" t="s">
        <v>288</v>
      </c>
      <c r="C316" s="16" t="s">
        <v>54</v>
      </c>
      <c r="D316" s="16"/>
      <c r="E316" s="16">
        <v>401</v>
      </c>
      <c r="F316" s="44"/>
      <c r="G316" s="44"/>
      <c r="H316" s="248">
        <v>2</v>
      </c>
      <c r="I316" s="16"/>
      <c r="J316" s="637" t="s">
        <v>10373</v>
      </c>
    </row>
    <row r="317" spans="1:10" ht="17.25" customHeight="1">
      <c r="A317" s="40" t="s">
        <v>9249</v>
      </c>
      <c r="B317" s="16" t="s">
        <v>288</v>
      </c>
      <c r="C317" s="16" t="s">
        <v>54</v>
      </c>
      <c r="D317" s="16"/>
      <c r="E317" s="16">
        <v>401</v>
      </c>
      <c r="F317" s="44"/>
      <c r="G317" s="44"/>
      <c r="H317" s="248">
        <v>1</v>
      </c>
      <c r="I317" s="16"/>
      <c r="J317" s="639"/>
    </row>
    <row r="318" spans="1:10" ht="17.25" customHeight="1">
      <c r="A318" s="40" t="s">
        <v>9123</v>
      </c>
      <c r="B318" s="16" t="s">
        <v>288</v>
      </c>
      <c r="C318" s="16" t="s">
        <v>54</v>
      </c>
      <c r="D318" s="16"/>
      <c r="E318" s="16">
        <v>419</v>
      </c>
      <c r="F318" s="44"/>
      <c r="G318" s="44"/>
      <c r="H318" s="248">
        <v>4</v>
      </c>
      <c r="I318" s="16"/>
      <c r="J318" s="256" t="s">
        <v>10374</v>
      </c>
    </row>
    <row r="319" spans="1:10" ht="17.25" customHeight="1">
      <c r="A319" s="40" t="s">
        <v>9124</v>
      </c>
      <c r="B319" s="16" t="s">
        <v>288</v>
      </c>
      <c r="C319" s="16" t="s">
        <v>54</v>
      </c>
      <c r="D319" s="16"/>
      <c r="E319" s="16">
        <v>419</v>
      </c>
      <c r="F319" s="44"/>
      <c r="G319" s="44"/>
      <c r="H319" s="248">
        <v>2</v>
      </c>
      <c r="I319" s="16"/>
      <c r="J319" s="256" t="s">
        <v>10375</v>
      </c>
    </row>
    <row r="320" spans="1:10" ht="17.25" customHeight="1">
      <c r="A320" s="40" t="s">
        <v>9250</v>
      </c>
      <c r="B320" s="16" t="s">
        <v>288</v>
      </c>
      <c r="C320" s="16" t="s">
        <v>54</v>
      </c>
      <c r="D320" s="16"/>
      <c r="E320" s="16">
        <v>419</v>
      </c>
      <c r="F320" s="44"/>
      <c r="G320" s="44"/>
      <c r="H320" s="248">
        <v>2</v>
      </c>
      <c r="I320" s="16"/>
      <c r="J320" s="637" t="s">
        <v>10376</v>
      </c>
    </row>
    <row r="321" spans="1:10" ht="17.25" customHeight="1">
      <c r="A321" s="40" t="s">
        <v>9124</v>
      </c>
      <c r="B321" s="16" t="s">
        <v>288</v>
      </c>
      <c r="C321" s="16" t="s">
        <v>54</v>
      </c>
      <c r="D321" s="16"/>
      <c r="E321" s="16">
        <v>419</v>
      </c>
      <c r="F321" s="44"/>
      <c r="G321" s="44"/>
      <c r="H321" s="248">
        <v>3</v>
      </c>
      <c r="I321" s="16"/>
      <c r="J321" s="639"/>
    </row>
    <row r="322" spans="1:10" ht="17.25" customHeight="1">
      <c r="A322" s="40" t="s">
        <v>10511</v>
      </c>
      <c r="B322" s="16" t="s">
        <v>288</v>
      </c>
      <c r="C322" s="16" t="s">
        <v>54</v>
      </c>
      <c r="D322" s="16"/>
      <c r="E322" s="16">
        <v>419</v>
      </c>
      <c r="F322" s="44"/>
      <c r="G322" s="44"/>
      <c r="H322" s="248">
        <v>1</v>
      </c>
      <c r="I322" s="16"/>
      <c r="J322" s="637" t="s">
        <v>10377</v>
      </c>
    </row>
    <row r="323" spans="1:10" ht="17.25" customHeight="1">
      <c r="A323" s="40" t="s">
        <v>10511</v>
      </c>
      <c r="B323" s="16" t="s">
        <v>288</v>
      </c>
      <c r="C323" s="16" t="s">
        <v>54</v>
      </c>
      <c r="D323" s="16"/>
      <c r="E323" s="16">
        <v>419</v>
      </c>
      <c r="F323" s="44"/>
      <c r="G323" s="44"/>
      <c r="H323" s="249">
        <v>4</v>
      </c>
      <c r="I323" s="16"/>
      <c r="J323" s="639"/>
    </row>
    <row r="324" spans="1:10" ht="17.25" customHeight="1">
      <c r="A324" s="40" t="s">
        <v>9257</v>
      </c>
      <c r="B324" s="16" t="s">
        <v>288</v>
      </c>
      <c r="C324" s="16" t="s">
        <v>54</v>
      </c>
      <c r="D324" s="16"/>
      <c r="E324" s="16">
        <v>420</v>
      </c>
      <c r="F324" s="44"/>
      <c r="G324" s="44"/>
      <c r="H324" s="248">
        <v>22</v>
      </c>
      <c r="I324" s="16"/>
      <c r="J324" s="256" t="s">
        <v>10378</v>
      </c>
    </row>
    <row r="325" spans="1:10" ht="17.25" customHeight="1">
      <c r="A325" s="40" t="s">
        <v>9250</v>
      </c>
      <c r="B325" s="16" t="s">
        <v>288</v>
      </c>
      <c r="C325" s="16" t="s">
        <v>54</v>
      </c>
      <c r="D325" s="16"/>
      <c r="E325" s="16">
        <v>420</v>
      </c>
      <c r="F325" s="44"/>
      <c r="G325" s="44"/>
      <c r="H325" s="248">
        <v>2</v>
      </c>
      <c r="I325" s="16"/>
      <c r="J325" s="256" t="s">
        <v>10379</v>
      </c>
    </row>
    <row r="326" spans="1:10" ht="17.25" customHeight="1">
      <c r="A326" s="40" t="s">
        <v>9249</v>
      </c>
      <c r="B326" s="16" t="s">
        <v>288</v>
      </c>
      <c r="C326" s="16" t="s">
        <v>54</v>
      </c>
      <c r="D326" s="16"/>
      <c r="E326" s="16">
        <v>432</v>
      </c>
      <c r="F326" s="44"/>
      <c r="G326" s="44"/>
      <c r="H326" s="248">
        <v>1</v>
      </c>
      <c r="I326" s="16"/>
      <c r="J326" s="256" t="s">
        <v>10380</v>
      </c>
    </row>
    <row r="327" spans="1:10" ht="17.25" customHeight="1">
      <c r="A327" s="40" t="s">
        <v>9124</v>
      </c>
      <c r="B327" s="16" t="s">
        <v>288</v>
      </c>
      <c r="C327" s="16" t="s">
        <v>54</v>
      </c>
      <c r="D327" s="16"/>
      <c r="E327" s="16">
        <v>449</v>
      </c>
      <c r="F327" s="44"/>
      <c r="G327" s="44"/>
      <c r="H327" s="248">
        <v>10</v>
      </c>
      <c r="I327" s="16"/>
      <c r="J327" s="256" t="s">
        <v>10381</v>
      </c>
    </row>
    <row r="328" spans="1:10" ht="17.25" customHeight="1">
      <c r="A328" s="40" t="s">
        <v>9252</v>
      </c>
      <c r="B328" s="16" t="s">
        <v>288</v>
      </c>
      <c r="C328" s="16" t="s">
        <v>54</v>
      </c>
      <c r="D328" s="16"/>
      <c r="E328" s="16">
        <v>465</v>
      </c>
      <c r="F328" s="44"/>
      <c r="G328" s="44"/>
      <c r="H328" s="249">
        <v>5</v>
      </c>
      <c r="I328" s="16"/>
      <c r="J328" s="256" t="s">
        <v>10382</v>
      </c>
    </row>
    <row r="329" spans="1:10" ht="17.25" customHeight="1">
      <c r="A329" s="40" t="s">
        <v>9249</v>
      </c>
      <c r="B329" s="16" t="s">
        <v>288</v>
      </c>
      <c r="C329" s="16" t="s">
        <v>54</v>
      </c>
      <c r="D329" s="16"/>
      <c r="E329" s="16">
        <v>465</v>
      </c>
      <c r="F329" s="44"/>
      <c r="G329" s="44"/>
      <c r="H329" s="248">
        <v>6</v>
      </c>
      <c r="I329" s="16"/>
      <c r="J329" s="256" t="s">
        <v>9834</v>
      </c>
    </row>
    <row r="330" spans="1:10" ht="17.25" customHeight="1">
      <c r="A330" s="40" t="s">
        <v>9249</v>
      </c>
      <c r="B330" s="16" t="s">
        <v>288</v>
      </c>
      <c r="C330" s="16" t="s">
        <v>54</v>
      </c>
      <c r="D330" s="16"/>
      <c r="E330" s="16">
        <v>476</v>
      </c>
      <c r="F330" s="44"/>
      <c r="G330" s="44"/>
      <c r="H330" s="248">
        <v>2</v>
      </c>
      <c r="I330" s="16"/>
      <c r="J330" s="637" t="s">
        <v>10383</v>
      </c>
    </row>
    <row r="331" spans="1:10" ht="17.25" customHeight="1">
      <c r="A331" s="40" t="s">
        <v>9123</v>
      </c>
      <c r="B331" s="16" t="s">
        <v>288</v>
      </c>
      <c r="C331" s="16" t="s">
        <v>54</v>
      </c>
      <c r="D331" s="16"/>
      <c r="E331" s="16">
        <v>483</v>
      </c>
      <c r="F331" s="44"/>
      <c r="G331" s="44"/>
      <c r="H331" s="248">
        <v>10</v>
      </c>
      <c r="I331" s="16"/>
      <c r="J331" s="639"/>
    </row>
    <row r="332" spans="1:10" ht="17.25" customHeight="1">
      <c r="A332" s="40" t="s">
        <v>9252</v>
      </c>
      <c r="B332" s="16" t="s">
        <v>288</v>
      </c>
      <c r="C332" s="16" t="s">
        <v>54</v>
      </c>
      <c r="D332" s="16"/>
      <c r="E332" s="16">
        <v>485</v>
      </c>
      <c r="F332" s="44"/>
      <c r="G332" s="44"/>
      <c r="H332" s="249">
        <v>1</v>
      </c>
      <c r="I332" s="16"/>
      <c r="J332" s="256" t="s">
        <v>10384</v>
      </c>
    </row>
    <row r="333" spans="1:10" ht="17.25" customHeight="1">
      <c r="A333" s="40" t="s">
        <v>9124</v>
      </c>
      <c r="B333" s="16" t="s">
        <v>288</v>
      </c>
      <c r="C333" s="16" t="s">
        <v>54</v>
      </c>
      <c r="D333" s="16"/>
      <c r="E333" s="16">
        <v>488</v>
      </c>
      <c r="F333" s="44"/>
      <c r="G333" s="44"/>
      <c r="H333" s="248">
        <v>3</v>
      </c>
      <c r="I333" s="16"/>
      <c r="J333" s="256" t="s">
        <v>10385</v>
      </c>
    </row>
    <row r="334" spans="1:10" ht="17.25" customHeight="1">
      <c r="A334" s="40" t="s">
        <v>9123</v>
      </c>
      <c r="B334" s="16" t="s">
        <v>288</v>
      </c>
      <c r="C334" s="16" t="s">
        <v>54</v>
      </c>
      <c r="D334" s="16"/>
      <c r="E334" s="16">
        <v>489</v>
      </c>
      <c r="F334" s="44"/>
      <c r="G334" s="44"/>
      <c r="H334" s="248">
        <v>6</v>
      </c>
      <c r="I334" s="16"/>
      <c r="J334" s="256" t="s">
        <v>10386</v>
      </c>
    </row>
    <row r="335" spans="1:10" ht="17.25" customHeight="1">
      <c r="A335" s="40" t="s">
        <v>9123</v>
      </c>
      <c r="B335" s="16" t="s">
        <v>288</v>
      </c>
      <c r="C335" s="16" t="s">
        <v>54</v>
      </c>
      <c r="D335" s="16"/>
      <c r="E335" s="16">
        <v>494</v>
      </c>
      <c r="F335" s="44"/>
      <c r="G335" s="44"/>
      <c r="H335" s="249">
        <v>1</v>
      </c>
      <c r="I335" s="16"/>
      <c r="J335" s="256" t="s">
        <v>10387</v>
      </c>
    </row>
    <row r="336" spans="1:10" ht="17.25" customHeight="1">
      <c r="A336" s="40" t="s">
        <v>9250</v>
      </c>
      <c r="B336" s="16" t="s">
        <v>288</v>
      </c>
      <c r="C336" s="16" t="s">
        <v>54</v>
      </c>
      <c r="D336" s="16"/>
      <c r="E336" s="16">
        <v>494</v>
      </c>
      <c r="F336" s="44"/>
      <c r="G336" s="44"/>
      <c r="H336" s="248">
        <v>17</v>
      </c>
      <c r="I336" s="16"/>
      <c r="J336" s="256" t="s">
        <v>10388</v>
      </c>
    </row>
    <row r="337" spans="1:10" ht="17.25" customHeight="1">
      <c r="A337" s="40" t="s">
        <v>9124</v>
      </c>
      <c r="B337" s="16" t="s">
        <v>288</v>
      </c>
      <c r="C337" s="16" t="s">
        <v>54</v>
      </c>
      <c r="D337" s="16"/>
      <c r="E337" s="16">
        <v>57</v>
      </c>
      <c r="F337" s="44"/>
      <c r="G337" s="44"/>
      <c r="H337" s="248">
        <v>3</v>
      </c>
      <c r="I337" s="16"/>
      <c r="J337" s="256" t="s">
        <v>10389</v>
      </c>
    </row>
    <row r="338" spans="1:10" ht="17.25" customHeight="1">
      <c r="A338" s="40" t="s">
        <v>9124</v>
      </c>
      <c r="B338" s="16" t="s">
        <v>288</v>
      </c>
      <c r="C338" s="16" t="s">
        <v>54</v>
      </c>
      <c r="D338" s="16"/>
      <c r="E338" s="16">
        <v>60649</v>
      </c>
      <c r="F338" s="44"/>
      <c r="G338" s="44"/>
      <c r="H338" s="249">
        <v>2</v>
      </c>
      <c r="I338" s="16"/>
      <c r="J338" s="637" t="s">
        <v>10390</v>
      </c>
    </row>
    <row r="339" spans="1:10" ht="17.25" customHeight="1">
      <c r="A339" s="40" t="s">
        <v>9876</v>
      </c>
      <c r="B339" s="16" t="s">
        <v>288</v>
      </c>
      <c r="C339" s="16" t="s">
        <v>54</v>
      </c>
      <c r="D339" s="16"/>
      <c r="E339" s="16" t="s">
        <v>4085</v>
      </c>
      <c r="F339" s="44"/>
      <c r="G339" s="44"/>
      <c r="H339" s="248">
        <v>3</v>
      </c>
      <c r="I339" s="16"/>
      <c r="J339" s="638"/>
    </row>
    <row r="340" spans="1:10" ht="17.25" customHeight="1">
      <c r="A340" s="40" t="s">
        <v>9876</v>
      </c>
      <c r="B340" s="16" t="s">
        <v>288</v>
      </c>
      <c r="C340" s="16" t="s">
        <v>54</v>
      </c>
      <c r="D340" s="16"/>
      <c r="E340" s="16" t="s">
        <v>4085</v>
      </c>
      <c r="F340" s="44"/>
      <c r="G340" s="44"/>
      <c r="H340" s="249">
        <v>3</v>
      </c>
      <c r="I340" s="16"/>
      <c r="J340" s="639"/>
    </row>
    <row r="341" spans="1:10" ht="17.25" customHeight="1">
      <c r="A341" s="40" t="s">
        <v>9534</v>
      </c>
      <c r="B341" s="16" t="s">
        <v>288</v>
      </c>
      <c r="C341" s="16" t="s">
        <v>54</v>
      </c>
      <c r="D341" s="16"/>
      <c r="E341" s="16" t="s">
        <v>4085</v>
      </c>
      <c r="F341" s="44"/>
      <c r="G341" s="44"/>
      <c r="H341" s="248">
        <v>12</v>
      </c>
      <c r="I341" s="16"/>
      <c r="J341" s="637" t="s">
        <v>10391</v>
      </c>
    </row>
    <row r="342" spans="1:10" ht="17.25" customHeight="1">
      <c r="A342" s="40" t="s">
        <v>9534</v>
      </c>
      <c r="B342" s="16" t="s">
        <v>288</v>
      </c>
      <c r="C342" s="16" t="s">
        <v>54</v>
      </c>
      <c r="D342" s="16"/>
      <c r="E342" s="16" t="s">
        <v>4085</v>
      </c>
      <c r="F342" s="44"/>
      <c r="G342" s="44"/>
      <c r="H342" s="248">
        <v>4</v>
      </c>
      <c r="I342" s="16"/>
      <c r="J342" s="638"/>
    </row>
    <row r="343" spans="1:10" ht="17.25" customHeight="1">
      <c r="A343" s="40" t="s">
        <v>9534</v>
      </c>
      <c r="B343" s="16" t="s">
        <v>288</v>
      </c>
      <c r="C343" s="16" t="s">
        <v>54</v>
      </c>
      <c r="D343" s="16"/>
      <c r="E343" s="16" t="s">
        <v>4085</v>
      </c>
      <c r="F343" s="44"/>
      <c r="G343" s="44"/>
      <c r="H343" s="248">
        <v>12</v>
      </c>
      <c r="I343" s="16"/>
      <c r="J343" s="639"/>
    </row>
    <row r="344" spans="1:10" ht="17.25" customHeight="1">
      <c r="A344" s="40" t="s">
        <v>9124</v>
      </c>
      <c r="B344" s="16" t="s">
        <v>288</v>
      </c>
      <c r="C344" s="16" t="s">
        <v>54</v>
      </c>
      <c r="D344" s="16"/>
      <c r="E344" s="16">
        <v>75</v>
      </c>
      <c r="F344" s="44"/>
      <c r="G344" s="44"/>
      <c r="H344" s="249">
        <v>5</v>
      </c>
      <c r="I344" s="16"/>
      <c r="J344" s="637" t="s">
        <v>10392</v>
      </c>
    </row>
    <row r="345" spans="1:10" ht="17.25" customHeight="1">
      <c r="A345" s="40" t="s">
        <v>9875</v>
      </c>
      <c r="B345" s="16" t="s">
        <v>288</v>
      </c>
      <c r="C345" s="16" t="s">
        <v>54</v>
      </c>
      <c r="D345" s="16"/>
      <c r="E345" s="16">
        <v>75</v>
      </c>
      <c r="F345" s="44"/>
      <c r="G345" s="44"/>
      <c r="H345" s="248">
        <v>3</v>
      </c>
      <c r="I345" s="16"/>
      <c r="J345" s="639"/>
    </row>
    <row r="346" spans="1:10" ht="17.25" customHeight="1">
      <c r="A346" s="40" t="s">
        <v>9534</v>
      </c>
      <c r="B346" s="16" t="s">
        <v>288</v>
      </c>
      <c r="C346" s="16" t="s">
        <v>54</v>
      </c>
      <c r="D346" s="16"/>
      <c r="E346" s="16">
        <v>8078</v>
      </c>
      <c r="F346" s="44"/>
      <c r="G346" s="44"/>
      <c r="H346" s="248">
        <v>13</v>
      </c>
      <c r="I346" s="16"/>
      <c r="J346" s="282" t="s">
        <v>10393</v>
      </c>
    </row>
    <row r="347" spans="1:10" ht="17.25" customHeight="1">
      <c r="A347" s="40" t="s">
        <v>9258</v>
      </c>
      <c r="B347" s="16" t="s">
        <v>288</v>
      </c>
      <c r="C347" s="16" t="s">
        <v>54</v>
      </c>
      <c r="D347" s="16"/>
      <c r="E347" s="16" t="s">
        <v>6377</v>
      </c>
      <c r="F347" s="44"/>
      <c r="G347" s="44"/>
      <c r="H347" s="249">
        <v>1</v>
      </c>
      <c r="I347" s="16"/>
      <c r="J347" s="637" t="s">
        <v>10394</v>
      </c>
    </row>
    <row r="348" spans="1:10" ht="17.25" customHeight="1">
      <c r="A348" s="40" t="s">
        <v>9250</v>
      </c>
      <c r="B348" s="16" t="s">
        <v>288</v>
      </c>
      <c r="C348" s="16" t="s">
        <v>54</v>
      </c>
      <c r="D348" s="16"/>
      <c r="E348" s="16" t="s">
        <v>6389</v>
      </c>
      <c r="F348" s="44"/>
      <c r="G348" s="44"/>
      <c r="H348" s="249">
        <v>2</v>
      </c>
      <c r="I348" s="16"/>
      <c r="J348" s="638"/>
    </row>
    <row r="349" spans="1:10" ht="17.25" customHeight="1">
      <c r="A349" s="40" t="s">
        <v>9250</v>
      </c>
      <c r="B349" s="16" t="s">
        <v>288</v>
      </c>
      <c r="C349" s="16" t="s">
        <v>54</v>
      </c>
      <c r="D349" s="16"/>
      <c r="E349" s="16" t="s">
        <v>6389</v>
      </c>
      <c r="F349" s="44"/>
      <c r="G349" s="44"/>
      <c r="H349" s="248">
        <v>2</v>
      </c>
      <c r="I349" s="16"/>
      <c r="J349" s="638"/>
    </row>
    <row r="350" spans="1:10" ht="17.25" customHeight="1">
      <c r="A350" s="40" t="s">
        <v>9250</v>
      </c>
      <c r="B350" s="16" t="s">
        <v>288</v>
      </c>
      <c r="C350" s="16" t="s">
        <v>54</v>
      </c>
      <c r="D350" s="16"/>
      <c r="E350" s="16" t="s">
        <v>6378</v>
      </c>
      <c r="F350" s="44"/>
      <c r="G350" s="44"/>
      <c r="H350" s="248">
        <v>2</v>
      </c>
      <c r="I350" s="16"/>
      <c r="J350" s="639"/>
    </row>
    <row r="351" spans="1:10" ht="17.25" customHeight="1">
      <c r="A351" s="40" t="s">
        <v>9252</v>
      </c>
      <c r="B351" s="16" t="s">
        <v>288</v>
      </c>
      <c r="C351" s="16" t="s">
        <v>54</v>
      </c>
      <c r="D351" s="16"/>
      <c r="E351" s="16" t="s">
        <v>4450</v>
      </c>
      <c r="F351" s="44"/>
      <c r="G351" s="44"/>
      <c r="H351" s="249">
        <v>2</v>
      </c>
      <c r="I351" s="16"/>
      <c r="J351" s="637" t="s">
        <v>10395</v>
      </c>
    </row>
    <row r="352" spans="1:10" ht="17.25" customHeight="1">
      <c r="A352" s="40" t="s">
        <v>9250</v>
      </c>
      <c r="B352" s="16" t="s">
        <v>288</v>
      </c>
      <c r="C352" s="16" t="s">
        <v>54</v>
      </c>
      <c r="D352" s="16"/>
      <c r="E352" s="16" t="s">
        <v>4450</v>
      </c>
      <c r="F352" s="44"/>
      <c r="G352" s="44"/>
      <c r="H352" s="249">
        <v>2</v>
      </c>
      <c r="I352" s="16"/>
      <c r="J352" s="638"/>
    </row>
    <row r="353" spans="1:10" ht="17.25" customHeight="1">
      <c r="A353" s="40" t="s">
        <v>9257</v>
      </c>
      <c r="B353" s="16" t="s">
        <v>288</v>
      </c>
      <c r="C353" s="16" t="s">
        <v>54</v>
      </c>
      <c r="D353" s="16"/>
      <c r="E353" s="16" t="s">
        <v>4407</v>
      </c>
      <c r="F353" s="44"/>
      <c r="G353" s="44"/>
      <c r="H353" s="249">
        <v>15</v>
      </c>
      <c r="I353" s="16"/>
      <c r="J353" s="639"/>
    </row>
    <row r="354" spans="1:10" ht="17.25" customHeight="1">
      <c r="A354" s="40" t="s">
        <v>9257</v>
      </c>
      <c r="B354" s="16" t="s">
        <v>288</v>
      </c>
      <c r="C354" s="16" t="s">
        <v>54</v>
      </c>
      <c r="D354" s="16"/>
      <c r="E354" s="16" t="s">
        <v>4407</v>
      </c>
      <c r="F354" s="44"/>
      <c r="G354" s="44"/>
      <c r="H354" s="249">
        <v>20</v>
      </c>
      <c r="I354" s="16"/>
      <c r="J354" s="637" t="s">
        <v>10396</v>
      </c>
    </row>
    <row r="355" spans="1:10" ht="17.25" customHeight="1">
      <c r="A355" s="40" t="s">
        <v>9251</v>
      </c>
      <c r="B355" s="16" t="s">
        <v>288</v>
      </c>
      <c r="C355" s="16" t="s">
        <v>54</v>
      </c>
      <c r="D355" s="16"/>
      <c r="E355" s="16" t="s">
        <v>4407</v>
      </c>
      <c r="F355" s="44"/>
      <c r="G355" s="44"/>
      <c r="H355" s="249">
        <v>2</v>
      </c>
      <c r="I355" s="16"/>
      <c r="J355" s="639"/>
    </row>
    <row r="356" spans="1:10" ht="17.25" customHeight="1">
      <c r="A356" s="40" t="s">
        <v>9250</v>
      </c>
      <c r="B356" s="16" t="s">
        <v>288</v>
      </c>
      <c r="C356" s="16" t="s">
        <v>54</v>
      </c>
      <c r="D356" s="16"/>
      <c r="E356" s="16" t="s">
        <v>4407</v>
      </c>
      <c r="F356" s="44"/>
      <c r="G356" s="44"/>
      <c r="H356" s="249">
        <v>1</v>
      </c>
      <c r="I356" s="16"/>
      <c r="J356" s="637" t="s">
        <v>9839</v>
      </c>
    </row>
    <row r="357" spans="1:10" ht="17.25" customHeight="1">
      <c r="A357" s="40" t="s">
        <v>9257</v>
      </c>
      <c r="B357" s="16" t="s">
        <v>288</v>
      </c>
      <c r="C357" s="16" t="s">
        <v>54</v>
      </c>
      <c r="D357" s="16"/>
      <c r="E357" s="16" t="s">
        <v>6375</v>
      </c>
      <c r="F357" s="44"/>
      <c r="G357" s="44"/>
      <c r="H357" s="249">
        <v>3</v>
      </c>
      <c r="I357" s="16"/>
      <c r="J357" s="638"/>
    </row>
    <row r="358" spans="1:10" ht="17.25" customHeight="1">
      <c r="A358" s="40" t="s">
        <v>9875</v>
      </c>
      <c r="B358" s="16" t="s">
        <v>288</v>
      </c>
      <c r="C358" s="16" t="s">
        <v>54</v>
      </c>
      <c r="D358" s="16"/>
      <c r="E358" s="16" t="s">
        <v>7525</v>
      </c>
      <c r="F358" s="44"/>
      <c r="G358" s="44"/>
      <c r="H358" s="249">
        <v>2</v>
      </c>
      <c r="I358" s="16"/>
      <c r="J358" s="638"/>
    </row>
    <row r="359" spans="1:10" ht="17.25" customHeight="1">
      <c r="A359" s="40" t="s">
        <v>9122</v>
      </c>
      <c r="B359" s="16" t="s">
        <v>288</v>
      </c>
      <c r="C359" s="16" t="s">
        <v>54</v>
      </c>
      <c r="D359" s="16"/>
      <c r="E359" s="16" t="s">
        <v>7525</v>
      </c>
      <c r="F359" s="44"/>
      <c r="G359" s="44"/>
      <c r="H359" s="249">
        <v>6</v>
      </c>
      <c r="I359" s="16"/>
      <c r="J359" s="638"/>
    </row>
    <row r="360" spans="1:10" ht="17.25" customHeight="1">
      <c r="A360" s="40" t="s">
        <v>10018</v>
      </c>
      <c r="B360" s="16" t="s">
        <v>288</v>
      </c>
      <c r="C360" s="16" t="s">
        <v>54</v>
      </c>
      <c r="D360" s="16"/>
      <c r="E360" s="16" t="s">
        <v>6975</v>
      </c>
      <c r="F360" s="44"/>
      <c r="G360" s="44"/>
      <c r="H360" s="249">
        <v>1</v>
      </c>
      <c r="I360" s="16"/>
      <c r="J360" s="639"/>
    </row>
    <row r="361" spans="1:10" ht="17.25" customHeight="1">
      <c r="A361" s="40" t="s">
        <v>9124</v>
      </c>
      <c r="B361" s="16" t="s">
        <v>288</v>
      </c>
      <c r="C361" s="16" t="s">
        <v>54</v>
      </c>
      <c r="D361" s="16"/>
      <c r="E361" s="16" t="s">
        <v>6972</v>
      </c>
      <c r="F361" s="44"/>
      <c r="G361" s="44"/>
      <c r="H361" s="248">
        <v>2</v>
      </c>
      <c r="I361" s="16"/>
      <c r="J361" s="637" t="s">
        <v>9840</v>
      </c>
    </row>
    <row r="362" spans="1:10" ht="17.25" customHeight="1">
      <c r="A362" s="40" t="s">
        <v>9124</v>
      </c>
      <c r="B362" s="16" t="s">
        <v>288</v>
      </c>
      <c r="C362" s="16" t="s">
        <v>54</v>
      </c>
      <c r="D362" s="16"/>
      <c r="E362" s="16" t="s">
        <v>6841</v>
      </c>
      <c r="F362" s="44"/>
      <c r="G362" s="44"/>
      <c r="H362" s="248">
        <v>2</v>
      </c>
      <c r="I362" s="16"/>
      <c r="J362" s="638"/>
    </row>
    <row r="363" spans="1:10" ht="17.25" customHeight="1">
      <c r="A363" s="40" t="s">
        <v>9534</v>
      </c>
      <c r="B363" s="16" t="s">
        <v>288</v>
      </c>
      <c r="C363" s="16" t="s">
        <v>54</v>
      </c>
      <c r="D363" s="16"/>
      <c r="E363" s="16" t="s">
        <v>8977</v>
      </c>
      <c r="F363" s="44"/>
      <c r="G363" s="44"/>
      <c r="H363" s="248">
        <v>13</v>
      </c>
      <c r="I363" s="16"/>
      <c r="J363" s="639"/>
    </row>
    <row r="364" spans="1:10" ht="17.25" customHeight="1">
      <c r="A364" s="40" t="s">
        <v>9252</v>
      </c>
      <c r="B364" s="16" t="s">
        <v>288</v>
      </c>
      <c r="C364" s="16" t="s">
        <v>54</v>
      </c>
      <c r="D364" s="16"/>
      <c r="E364" s="16" t="s">
        <v>6841</v>
      </c>
      <c r="F364" s="44"/>
      <c r="G364" s="44"/>
      <c r="H364" s="249">
        <v>1</v>
      </c>
      <c r="I364" s="16"/>
      <c r="J364" s="637" t="s">
        <v>9841</v>
      </c>
    </row>
    <row r="365" spans="1:10" ht="17.25" customHeight="1">
      <c r="A365" s="40" t="s">
        <v>9123</v>
      </c>
      <c r="B365" s="16" t="s">
        <v>288</v>
      </c>
      <c r="C365" s="16" t="s">
        <v>54</v>
      </c>
      <c r="D365" s="16"/>
      <c r="E365" s="16" t="s">
        <v>8984</v>
      </c>
      <c r="F365" s="44"/>
      <c r="G365" s="44"/>
      <c r="H365" s="249">
        <v>3</v>
      </c>
      <c r="I365" s="16"/>
      <c r="J365" s="639"/>
    </row>
    <row r="366" spans="1:10" ht="17.25" customHeight="1">
      <c r="A366" s="40" t="s">
        <v>9123</v>
      </c>
      <c r="B366" s="16" t="s">
        <v>288</v>
      </c>
      <c r="C366" s="16" t="s">
        <v>54</v>
      </c>
      <c r="D366" s="16"/>
      <c r="E366" s="16" t="s">
        <v>6841</v>
      </c>
      <c r="F366" s="44"/>
      <c r="G366" s="44"/>
      <c r="H366" s="248">
        <v>2</v>
      </c>
      <c r="I366" s="16"/>
      <c r="J366" s="256" t="s">
        <v>9842</v>
      </c>
    </row>
    <row r="367" spans="1:10" ht="17.25" customHeight="1">
      <c r="A367" s="40" t="s">
        <v>9251</v>
      </c>
      <c r="B367" s="16" t="s">
        <v>288</v>
      </c>
      <c r="C367" s="16" t="s">
        <v>54</v>
      </c>
      <c r="D367" s="16"/>
      <c r="E367" s="16" t="s">
        <v>6841</v>
      </c>
      <c r="F367" s="44"/>
      <c r="G367" s="44"/>
      <c r="H367" s="249">
        <v>5</v>
      </c>
      <c r="I367" s="16"/>
      <c r="J367" s="637" t="s">
        <v>9843</v>
      </c>
    </row>
    <row r="368" spans="1:10" ht="17.25" customHeight="1">
      <c r="A368" s="40" t="s">
        <v>9251</v>
      </c>
      <c r="B368" s="16" t="s">
        <v>288</v>
      </c>
      <c r="C368" s="16" t="s">
        <v>54</v>
      </c>
      <c r="D368" s="16"/>
      <c r="E368" s="16" t="s">
        <v>6841</v>
      </c>
      <c r="F368" s="44"/>
      <c r="G368" s="44"/>
      <c r="H368" s="248">
        <v>3</v>
      </c>
      <c r="I368" s="16"/>
      <c r="J368" s="638"/>
    </row>
    <row r="369" spans="1:10" ht="17.25" customHeight="1">
      <c r="A369" s="40" t="s">
        <v>9251</v>
      </c>
      <c r="B369" s="16" t="s">
        <v>288</v>
      </c>
      <c r="C369" s="16" t="s">
        <v>54</v>
      </c>
      <c r="D369" s="16"/>
      <c r="E369" s="16" t="s">
        <v>8977</v>
      </c>
      <c r="F369" s="44"/>
      <c r="G369" s="44"/>
      <c r="H369" s="249">
        <v>2</v>
      </c>
      <c r="I369" s="16"/>
      <c r="J369" s="638"/>
    </row>
    <row r="370" spans="1:10" ht="17.25" customHeight="1">
      <c r="A370" s="40" t="s">
        <v>9251</v>
      </c>
      <c r="B370" s="16" t="s">
        <v>288</v>
      </c>
      <c r="C370" s="16" t="s">
        <v>54</v>
      </c>
      <c r="D370" s="16"/>
      <c r="E370" s="16" t="s">
        <v>8977</v>
      </c>
      <c r="F370" s="44"/>
      <c r="G370" s="44"/>
      <c r="H370" s="248">
        <v>2</v>
      </c>
      <c r="I370" s="16"/>
      <c r="J370" s="638"/>
    </row>
    <row r="371" spans="1:10" ht="17.25" customHeight="1">
      <c r="A371" s="40" t="s">
        <v>9123</v>
      </c>
      <c r="B371" s="16" t="s">
        <v>288</v>
      </c>
      <c r="C371" s="16" t="s">
        <v>54</v>
      </c>
      <c r="D371" s="16"/>
      <c r="E371" s="16" t="s">
        <v>8977</v>
      </c>
      <c r="F371" s="44"/>
      <c r="G371" s="44"/>
      <c r="H371" s="248">
        <v>1</v>
      </c>
      <c r="I371" s="16"/>
      <c r="J371" s="638"/>
    </row>
    <row r="372" spans="1:10" ht="17.25" customHeight="1">
      <c r="A372" s="40" t="s">
        <v>9251</v>
      </c>
      <c r="B372" s="16" t="s">
        <v>288</v>
      </c>
      <c r="C372" s="16" t="s">
        <v>54</v>
      </c>
      <c r="D372" s="16"/>
      <c r="E372" s="16" t="s">
        <v>2904</v>
      </c>
      <c r="F372" s="44"/>
      <c r="G372" s="44"/>
      <c r="H372" s="249">
        <v>7</v>
      </c>
      <c r="I372" s="16"/>
      <c r="J372" s="638"/>
    </row>
    <row r="373" spans="1:10" ht="17.25" customHeight="1">
      <c r="A373" s="40" t="s">
        <v>9257</v>
      </c>
      <c r="B373" s="16" t="s">
        <v>288</v>
      </c>
      <c r="C373" s="16" t="s">
        <v>54</v>
      </c>
      <c r="D373" s="16"/>
      <c r="E373" s="16" t="s">
        <v>2496</v>
      </c>
      <c r="F373" s="44"/>
      <c r="G373" s="44"/>
      <c r="H373" s="249">
        <v>13</v>
      </c>
      <c r="I373" s="16"/>
      <c r="J373" s="639"/>
    </row>
    <row r="374" spans="1:10" ht="17.25" customHeight="1">
      <c r="A374" s="40" t="s">
        <v>9252</v>
      </c>
      <c r="B374" s="16" t="s">
        <v>288</v>
      </c>
      <c r="C374" s="16" t="s">
        <v>54</v>
      </c>
      <c r="D374" s="16"/>
      <c r="E374" s="16" t="s">
        <v>9051</v>
      </c>
      <c r="F374" s="44"/>
      <c r="G374" s="44"/>
      <c r="H374" s="249">
        <v>4</v>
      </c>
      <c r="I374" s="16"/>
      <c r="J374" s="637" t="s">
        <v>9844</v>
      </c>
    </row>
    <row r="375" spans="1:10" ht="17.25" customHeight="1">
      <c r="A375" s="40" t="s">
        <v>9122</v>
      </c>
      <c r="B375" s="16" t="s">
        <v>288</v>
      </c>
      <c r="C375" s="16" t="s">
        <v>54</v>
      </c>
      <c r="D375" s="16"/>
      <c r="E375" s="16" t="s">
        <v>8984</v>
      </c>
      <c r="F375" s="44"/>
      <c r="G375" s="44"/>
      <c r="H375" s="249">
        <v>7</v>
      </c>
      <c r="I375" s="16"/>
      <c r="J375" s="639"/>
    </row>
    <row r="376" spans="1:10" ht="17.25" customHeight="1">
      <c r="A376" s="40" t="s">
        <v>9249</v>
      </c>
      <c r="B376" s="16" t="s">
        <v>288</v>
      </c>
      <c r="C376" s="16" t="s">
        <v>54</v>
      </c>
      <c r="D376" s="16"/>
      <c r="E376" s="16" t="s">
        <v>2439</v>
      </c>
      <c r="F376" s="44"/>
      <c r="G376" s="44"/>
      <c r="H376" s="248">
        <v>3</v>
      </c>
      <c r="I376" s="16"/>
      <c r="J376" s="637" t="s">
        <v>9845</v>
      </c>
    </row>
    <row r="377" spans="1:10" ht="17.25" customHeight="1">
      <c r="A377" s="40" t="s">
        <v>9249</v>
      </c>
      <c r="B377" s="16" t="s">
        <v>288</v>
      </c>
      <c r="C377" s="16" t="s">
        <v>54</v>
      </c>
      <c r="D377" s="16"/>
      <c r="E377" s="16" t="s">
        <v>8264</v>
      </c>
      <c r="F377" s="44"/>
      <c r="G377" s="44"/>
      <c r="H377" s="248">
        <v>2</v>
      </c>
      <c r="I377" s="16"/>
      <c r="J377" s="639"/>
    </row>
    <row r="378" spans="1:10" ht="17.25" customHeight="1">
      <c r="A378" s="40" t="s">
        <v>9124</v>
      </c>
      <c r="B378" s="16" t="s">
        <v>288</v>
      </c>
      <c r="C378" s="16" t="s">
        <v>54</v>
      </c>
      <c r="D378" s="16"/>
      <c r="E378" s="16" t="s">
        <v>2497</v>
      </c>
      <c r="F378" s="44"/>
      <c r="G378" s="44"/>
      <c r="H378" s="249">
        <v>7</v>
      </c>
      <c r="I378" s="16"/>
      <c r="J378" s="256" t="s">
        <v>9846</v>
      </c>
    </row>
    <row r="379" spans="1:10" ht="17.25" customHeight="1">
      <c r="A379" s="40" t="s">
        <v>9249</v>
      </c>
      <c r="B379" s="16" t="s">
        <v>288</v>
      </c>
      <c r="C379" s="16" t="s">
        <v>54</v>
      </c>
      <c r="D379" s="16"/>
      <c r="E379" s="16" t="s">
        <v>6226</v>
      </c>
      <c r="F379" s="44"/>
      <c r="G379" s="44"/>
      <c r="H379" s="248">
        <v>2</v>
      </c>
      <c r="I379" s="16"/>
      <c r="J379" s="637" t="s">
        <v>9847</v>
      </c>
    </row>
    <row r="380" spans="1:10" ht="17.25" customHeight="1">
      <c r="A380" s="40" t="s">
        <v>9534</v>
      </c>
      <c r="B380" s="16" t="s">
        <v>288</v>
      </c>
      <c r="C380" s="16" t="s">
        <v>54</v>
      </c>
      <c r="D380" s="16"/>
      <c r="E380" s="16" t="s">
        <v>4091</v>
      </c>
      <c r="F380" s="44"/>
      <c r="G380" s="44"/>
      <c r="H380" s="248">
        <v>4</v>
      </c>
      <c r="I380" s="16"/>
      <c r="J380" s="638"/>
    </row>
    <row r="381" spans="1:10" ht="17.25" customHeight="1">
      <c r="A381" s="40" t="s">
        <v>9123</v>
      </c>
      <c r="B381" s="16" t="s">
        <v>288</v>
      </c>
      <c r="C381" s="16" t="s">
        <v>54</v>
      </c>
      <c r="D381" s="16"/>
      <c r="E381" s="16" t="s">
        <v>8264</v>
      </c>
      <c r="F381" s="44"/>
      <c r="G381" s="44"/>
      <c r="H381" s="248">
        <v>5</v>
      </c>
      <c r="I381" s="16"/>
      <c r="J381" s="639"/>
    </row>
    <row r="382" spans="1:10" ht="17.25" customHeight="1">
      <c r="A382" s="40" t="s">
        <v>9248</v>
      </c>
      <c r="B382" s="16" t="s">
        <v>288</v>
      </c>
      <c r="C382" s="16" t="s">
        <v>54</v>
      </c>
      <c r="D382" s="16"/>
      <c r="E382" s="16" t="s">
        <v>4089</v>
      </c>
      <c r="F382" s="44"/>
      <c r="G382" s="44"/>
      <c r="H382" s="248">
        <v>1</v>
      </c>
      <c r="I382" s="16"/>
      <c r="J382" s="637" t="s">
        <v>10397</v>
      </c>
    </row>
    <row r="383" spans="1:10" ht="17.25" customHeight="1">
      <c r="A383" s="40" t="s">
        <v>9248</v>
      </c>
      <c r="B383" s="16" t="s">
        <v>288</v>
      </c>
      <c r="C383" s="16" t="s">
        <v>54</v>
      </c>
      <c r="D383" s="16"/>
      <c r="E383" s="16" t="s">
        <v>4089</v>
      </c>
      <c r="F383" s="44"/>
      <c r="G383" s="44"/>
      <c r="H383" s="248">
        <v>2</v>
      </c>
      <c r="I383" s="16"/>
      <c r="J383" s="639"/>
    </row>
    <row r="384" spans="1:10" ht="17.25" customHeight="1">
      <c r="A384" s="40" t="s">
        <v>9876</v>
      </c>
      <c r="B384" s="16" t="s">
        <v>288</v>
      </c>
      <c r="C384" s="16" t="s">
        <v>54</v>
      </c>
      <c r="D384" s="16"/>
      <c r="E384" s="16" t="s">
        <v>7563</v>
      </c>
      <c r="F384" s="44"/>
      <c r="G384" s="44"/>
      <c r="H384" s="248">
        <v>2</v>
      </c>
      <c r="I384" s="16"/>
      <c r="J384" s="637" t="s">
        <v>10398</v>
      </c>
    </row>
    <row r="385" spans="1:10" ht="17.25" customHeight="1">
      <c r="A385" s="40" t="s">
        <v>9876</v>
      </c>
      <c r="B385" s="16" t="s">
        <v>288</v>
      </c>
      <c r="C385" s="16" t="s">
        <v>54</v>
      </c>
      <c r="D385" s="16"/>
      <c r="E385" s="16" t="s">
        <v>2558</v>
      </c>
      <c r="F385" s="44"/>
      <c r="G385" s="44"/>
      <c r="H385" s="248">
        <v>7</v>
      </c>
      <c r="I385" s="16"/>
      <c r="J385" s="638"/>
    </row>
    <row r="386" spans="1:10" ht="17.25" customHeight="1">
      <c r="A386" s="40" t="s">
        <v>9124</v>
      </c>
      <c r="B386" s="16" t="s">
        <v>288</v>
      </c>
      <c r="C386" s="16" t="s">
        <v>54</v>
      </c>
      <c r="D386" s="16"/>
      <c r="E386" s="16" t="s">
        <v>5080</v>
      </c>
      <c r="F386" s="44"/>
      <c r="G386" s="44"/>
      <c r="H386" s="248">
        <v>2</v>
      </c>
      <c r="I386" s="16"/>
      <c r="J386" s="639"/>
    </row>
    <row r="387" spans="1:10" ht="17.25" customHeight="1">
      <c r="A387" s="40" t="s">
        <v>9123</v>
      </c>
      <c r="B387" s="16" t="s">
        <v>288</v>
      </c>
      <c r="C387" s="16" t="s">
        <v>54</v>
      </c>
      <c r="D387" s="16"/>
      <c r="E387" s="16" t="s">
        <v>7887</v>
      </c>
      <c r="F387" s="44"/>
      <c r="G387" s="44"/>
      <c r="H387" s="248">
        <v>5</v>
      </c>
      <c r="I387" s="16"/>
      <c r="J387" s="638" t="s">
        <v>10399</v>
      </c>
    </row>
    <row r="388" spans="1:10" ht="17.25" customHeight="1">
      <c r="A388" s="40" t="s">
        <v>9122</v>
      </c>
      <c r="B388" s="16" t="s">
        <v>288</v>
      </c>
      <c r="C388" s="16" t="s">
        <v>54</v>
      </c>
      <c r="D388" s="16"/>
      <c r="E388" s="16">
        <v>101</v>
      </c>
      <c r="F388" s="44"/>
      <c r="G388" s="44"/>
      <c r="H388" s="248">
        <v>6</v>
      </c>
      <c r="I388" s="16"/>
      <c r="J388" s="638"/>
    </row>
    <row r="389" spans="1:10" ht="17.25" customHeight="1">
      <c r="A389" s="40" t="s">
        <v>9244</v>
      </c>
      <c r="B389" s="16" t="s">
        <v>288</v>
      </c>
      <c r="C389" s="16" t="s">
        <v>54</v>
      </c>
      <c r="D389" s="16"/>
      <c r="E389" s="16">
        <v>101</v>
      </c>
      <c r="F389" s="44"/>
      <c r="G389" s="44"/>
      <c r="H389" s="248">
        <v>6</v>
      </c>
      <c r="I389" s="16"/>
      <c r="J389" s="639"/>
    </row>
    <row r="390" spans="1:10" ht="17.25" customHeight="1">
      <c r="A390" s="40" t="s">
        <v>9122</v>
      </c>
      <c r="B390" s="16" t="s">
        <v>288</v>
      </c>
      <c r="C390" s="16" t="s">
        <v>54</v>
      </c>
      <c r="D390" s="16"/>
      <c r="E390" s="16" t="s">
        <v>2558</v>
      </c>
      <c r="F390" s="44"/>
      <c r="G390" s="44"/>
      <c r="H390" s="248">
        <v>8</v>
      </c>
      <c r="I390" s="16"/>
      <c r="J390" s="638" t="s">
        <v>10400</v>
      </c>
    </row>
    <row r="391" spans="1:10" ht="17.25" customHeight="1">
      <c r="A391" s="40" t="s">
        <v>9122</v>
      </c>
      <c r="B391" s="16" t="s">
        <v>288</v>
      </c>
      <c r="C391" s="16" t="s">
        <v>54</v>
      </c>
      <c r="D391" s="16"/>
      <c r="E391" s="16">
        <v>101</v>
      </c>
      <c r="F391" s="44"/>
      <c r="G391" s="44"/>
      <c r="H391" s="248">
        <v>13</v>
      </c>
      <c r="I391" s="16"/>
      <c r="J391" s="639"/>
    </row>
    <row r="392" spans="1:10" ht="17.25" customHeight="1">
      <c r="A392" s="40" t="s">
        <v>9249</v>
      </c>
      <c r="B392" s="16" t="s">
        <v>288</v>
      </c>
      <c r="C392" s="16" t="s">
        <v>54</v>
      </c>
      <c r="D392" s="16"/>
      <c r="E392" s="16" t="s">
        <v>7887</v>
      </c>
      <c r="F392" s="44"/>
      <c r="G392" s="44"/>
      <c r="H392" s="248">
        <v>4</v>
      </c>
      <c r="I392" s="16"/>
      <c r="J392" s="256" t="s">
        <v>10401</v>
      </c>
    </row>
    <row r="393" spans="1:10" ht="17.25" customHeight="1">
      <c r="A393" s="40" t="s">
        <v>9124</v>
      </c>
      <c r="B393" s="16" t="s">
        <v>288</v>
      </c>
      <c r="C393" s="16" t="s">
        <v>54</v>
      </c>
      <c r="D393" s="16"/>
      <c r="E393" s="16" t="s">
        <v>2558</v>
      </c>
      <c r="F393" s="44"/>
      <c r="G393" s="44"/>
      <c r="H393" s="249">
        <v>7</v>
      </c>
      <c r="I393" s="16"/>
      <c r="J393" s="256" t="s">
        <v>10402</v>
      </c>
    </row>
    <row r="394" spans="1:10" ht="17.25" customHeight="1">
      <c r="A394" s="40" t="s">
        <v>9122</v>
      </c>
      <c r="B394" s="16" t="s">
        <v>288</v>
      </c>
      <c r="C394" s="16" t="s">
        <v>54</v>
      </c>
      <c r="D394" s="16"/>
      <c r="E394" s="16" t="s">
        <v>2558</v>
      </c>
      <c r="F394" s="44"/>
      <c r="G394" s="44"/>
      <c r="H394" s="249">
        <v>13</v>
      </c>
      <c r="I394" s="16"/>
      <c r="J394" s="256" t="s">
        <v>10403</v>
      </c>
    </row>
    <row r="395" spans="1:10" ht="17.25" customHeight="1">
      <c r="A395" s="40" t="s">
        <v>9124</v>
      </c>
      <c r="B395" s="16" t="s">
        <v>288</v>
      </c>
      <c r="C395" s="16" t="s">
        <v>54</v>
      </c>
      <c r="D395" s="16"/>
      <c r="E395" s="16" t="s">
        <v>2558</v>
      </c>
      <c r="F395" s="44"/>
      <c r="G395" s="44"/>
      <c r="H395" s="248">
        <v>9</v>
      </c>
      <c r="I395" s="16"/>
      <c r="J395" s="256" t="s">
        <v>10404</v>
      </c>
    </row>
    <row r="396" spans="1:10" ht="17.25" customHeight="1">
      <c r="A396" s="40" t="s">
        <v>9876</v>
      </c>
      <c r="B396" s="16" t="s">
        <v>288</v>
      </c>
      <c r="C396" s="16" t="s">
        <v>54</v>
      </c>
      <c r="D396" s="16"/>
      <c r="E396" s="16" t="s">
        <v>2558</v>
      </c>
      <c r="F396" s="44"/>
      <c r="G396" s="44"/>
      <c r="H396" s="249">
        <v>6</v>
      </c>
      <c r="I396" s="16"/>
      <c r="J396" s="637" t="s">
        <v>10405</v>
      </c>
    </row>
    <row r="397" spans="1:10" ht="17.25" customHeight="1">
      <c r="A397" s="40" t="s">
        <v>9257</v>
      </c>
      <c r="B397" s="16" t="s">
        <v>288</v>
      </c>
      <c r="C397" s="16" t="s">
        <v>54</v>
      </c>
      <c r="D397" s="16"/>
      <c r="E397" s="16" t="s">
        <v>2558</v>
      </c>
      <c r="F397" s="44"/>
      <c r="G397" s="44"/>
      <c r="H397" s="249">
        <v>4</v>
      </c>
      <c r="I397" s="16"/>
      <c r="J397" s="638"/>
    </row>
    <row r="398" spans="1:10" ht="17.25" customHeight="1">
      <c r="A398" s="40" t="s">
        <v>9124</v>
      </c>
      <c r="B398" s="16" t="s">
        <v>288</v>
      </c>
      <c r="C398" s="16" t="s">
        <v>54</v>
      </c>
      <c r="D398" s="16"/>
      <c r="E398" s="16" t="s">
        <v>2467</v>
      </c>
      <c r="F398" s="44"/>
      <c r="G398" s="44"/>
      <c r="H398" s="249">
        <v>3</v>
      </c>
      <c r="I398" s="16"/>
      <c r="J398" s="638"/>
    </row>
    <row r="399" spans="1:10" ht="17.25" customHeight="1">
      <c r="A399" s="40" t="s">
        <v>9876</v>
      </c>
      <c r="B399" s="16" t="s">
        <v>288</v>
      </c>
      <c r="C399" s="16" t="s">
        <v>54</v>
      </c>
      <c r="D399" s="16"/>
      <c r="E399" s="16" t="s">
        <v>2467</v>
      </c>
      <c r="F399" s="44"/>
      <c r="G399" s="44"/>
      <c r="H399" s="249">
        <v>2</v>
      </c>
      <c r="I399" s="16"/>
      <c r="J399" s="638"/>
    </row>
    <row r="400" spans="1:10" ht="17.25" customHeight="1">
      <c r="A400" s="40" t="s">
        <v>9124</v>
      </c>
      <c r="B400" s="16" t="s">
        <v>288</v>
      </c>
      <c r="C400" s="16" t="s">
        <v>54</v>
      </c>
      <c r="D400" s="16"/>
      <c r="E400" s="16" t="s">
        <v>9021</v>
      </c>
      <c r="F400" s="44"/>
      <c r="G400" s="44"/>
      <c r="H400" s="249">
        <v>4</v>
      </c>
      <c r="I400" s="16"/>
      <c r="J400" s="639"/>
    </row>
    <row r="401" spans="1:10" ht="17.25" customHeight="1">
      <c r="A401" s="40" t="s">
        <v>9250</v>
      </c>
      <c r="B401" s="16" t="s">
        <v>288</v>
      </c>
      <c r="C401" s="16" t="s">
        <v>54</v>
      </c>
      <c r="D401" s="16"/>
      <c r="E401" s="16" t="s">
        <v>2558</v>
      </c>
      <c r="F401" s="44"/>
      <c r="G401" s="44"/>
      <c r="H401" s="249">
        <v>3</v>
      </c>
      <c r="I401" s="16"/>
      <c r="J401" s="256" t="s">
        <v>10406</v>
      </c>
    </row>
    <row r="402" spans="1:10" ht="17.25" customHeight="1">
      <c r="A402" s="40" t="s">
        <v>9122</v>
      </c>
      <c r="B402" s="16" t="s">
        <v>288</v>
      </c>
      <c r="C402" s="16" t="s">
        <v>54</v>
      </c>
      <c r="D402" s="16"/>
      <c r="E402" s="16" t="s">
        <v>5080</v>
      </c>
      <c r="F402" s="44"/>
      <c r="G402" s="44"/>
      <c r="H402" s="248">
        <v>6</v>
      </c>
      <c r="I402" s="16"/>
      <c r="J402" s="637" t="s">
        <v>10407</v>
      </c>
    </row>
    <row r="403" spans="1:10" ht="17.25" customHeight="1">
      <c r="A403" s="40" t="s">
        <v>9123</v>
      </c>
      <c r="B403" s="16" t="s">
        <v>288</v>
      </c>
      <c r="C403" s="16" t="s">
        <v>54</v>
      </c>
      <c r="D403" s="16"/>
      <c r="E403" s="16" t="s">
        <v>5080</v>
      </c>
      <c r="F403" s="44"/>
      <c r="G403" s="44"/>
      <c r="H403" s="248">
        <v>4</v>
      </c>
      <c r="I403" s="16"/>
      <c r="J403" s="639"/>
    </row>
    <row r="404" spans="1:10" ht="17.25" customHeight="1">
      <c r="A404" s="40" t="s">
        <v>9122</v>
      </c>
      <c r="B404" s="16" t="s">
        <v>288</v>
      </c>
      <c r="C404" s="16" t="s">
        <v>54</v>
      </c>
      <c r="D404" s="16"/>
      <c r="E404" s="16" t="s">
        <v>9021</v>
      </c>
      <c r="F404" s="44"/>
      <c r="G404" s="44"/>
      <c r="H404" s="249">
        <v>5</v>
      </c>
      <c r="I404" s="16"/>
      <c r="J404" s="637" t="s">
        <v>10408</v>
      </c>
    </row>
    <row r="405" spans="1:10" ht="17.25" customHeight="1">
      <c r="A405" s="40" t="s">
        <v>9257</v>
      </c>
      <c r="B405" s="16" t="s">
        <v>288</v>
      </c>
      <c r="C405" s="16" t="s">
        <v>54</v>
      </c>
      <c r="D405" s="16"/>
      <c r="E405" s="16">
        <v>101</v>
      </c>
      <c r="F405" s="44"/>
      <c r="G405" s="44"/>
      <c r="H405" s="248">
        <v>9</v>
      </c>
      <c r="I405" s="16"/>
      <c r="J405" s="639"/>
    </row>
    <row r="406" spans="1:10" ht="17.25" customHeight="1">
      <c r="A406" s="40" t="s">
        <v>9252</v>
      </c>
      <c r="B406" s="16" t="s">
        <v>288</v>
      </c>
      <c r="C406" s="16" t="s">
        <v>54</v>
      </c>
      <c r="D406" s="16"/>
      <c r="E406" s="16">
        <v>102</v>
      </c>
      <c r="F406" s="44"/>
      <c r="G406" s="44"/>
      <c r="H406" s="249">
        <v>48</v>
      </c>
      <c r="I406" s="16"/>
      <c r="J406" s="256" t="s">
        <v>10409</v>
      </c>
    </row>
    <row r="407" spans="1:10" ht="17.25" customHeight="1">
      <c r="A407" s="40" t="s">
        <v>9252</v>
      </c>
      <c r="B407" s="16" t="s">
        <v>288</v>
      </c>
      <c r="C407" s="16" t="s">
        <v>54</v>
      </c>
      <c r="D407" s="16"/>
      <c r="E407" s="16">
        <v>102</v>
      </c>
      <c r="F407" s="44"/>
      <c r="G407" s="44"/>
      <c r="H407" s="249">
        <v>8</v>
      </c>
      <c r="I407" s="16"/>
      <c r="J407" s="256" t="s">
        <v>10410</v>
      </c>
    </row>
    <row r="408" spans="1:10" ht="17.25" customHeight="1">
      <c r="A408" s="40" t="s">
        <v>9124</v>
      </c>
      <c r="B408" s="16" t="s">
        <v>288</v>
      </c>
      <c r="C408" s="16" t="s">
        <v>54</v>
      </c>
      <c r="D408" s="16"/>
      <c r="E408" s="16">
        <v>102</v>
      </c>
      <c r="F408" s="44"/>
      <c r="G408" s="44"/>
      <c r="H408" s="244">
        <v>50</v>
      </c>
      <c r="I408" s="16"/>
      <c r="J408" s="256" t="s">
        <v>10411</v>
      </c>
    </row>
    <row r="409" spans="1:10" ht="17.25" customHeight="1">
      <c r="A409" s="40" t="s">
        <v>9124</v>
      </c>
      <c r="B409" s="16" t="s">
        <v>288</v>
      </c>
      <c r="C409" s="16" t="s">
        <v>54</v>
      </c>
      <c r="D409" s="16"/>
      <c r="E409" s="16">
        <v>102</v>
      </c>
      <c r="F409" s="44"/>
      <c r="G409" s="44"/>
      <c r="H409" s="244">
        <v>27</v>
      </c>
      <c r="I409" s="16"/>
      <c r="J409" s="637" t="s">
        <v>10412</v>
      </c>
    </row>
    <row r="410" spans="1:10" ht="17.25" customHeight="1">
      <c r="A410" s="40" t="s">
        <v>9124</v>
      </c>
      <c r="B410" s="16" t="s">
        <v>288</v>
      </c>
      <c r="C410" s="16" t="s">
        <v>54</v>
      </c>
      <c r="D410" s="16"/>
      <c r="E410" s="16">
        <v>102</v>
      </c>
      <c r="F410" s="44"/>
      <c r="G410" s="44"/>
      <c r="H410" s="249">
        <v>3</v>
      </c>
      <c r="I410" s="16"/>
      <c r="J410" s="638"/>
    </row>
    <row r="411" spans="1:10" ht="17.25" customHeight="1">
      <c r="A411" s="40" t="s">
        <v>9124</v>
      </c>
      <c r="B411" s="16" t="s">
        <v>288</v>
      </c>
      <c r="C411" s="16" t="s">
        <v>54</v>
      </c>
      <c r="D411" s="16"/>
      <c r="E411" s="16">
        <v>102</v>
      </c>
      <c r="F411" s="44"/>
      <c r="G411" s="44"/>
      <c r="H411" s="248">
        <v>5</v>
      </c>
      <c r="I411" s="16"/>
      <c r="J411" s="639"/>
    </row>
    <row r="412" spans="1:10" ht="17.25" customHeight="1">
      <c r="A412" s="40" t="s">
        <v>9252</v>
      </c>
      <c r="B412" s="16" t="s">
        <v>288</v>
      </c>
      <c r="C412" s="16" t="s">
        <v>54</v>
      </c>
      <c r="D412" s="16"/>
      <c r="E412" s="16">
        <v>102</v>
      </c>
      <c r="F412" s="44"/>
      <c r="G412" s="44"/>
      <c r="H412" s="248">
        <v>6</v>
      </c>
      <c r="I412" s="16"/>
      <c r="J412" s="637" t="s">
        <v>10413</v>
      </c>
    </row>
    <row r="413" spans="1:10" ht="17.25" customHeight="1">
      <c r="A413" s="40" t="s">
        <v>9123</v>
      </c>
      <c r="B413" s="16" t="s">
        <v>288</v>
      </c>
      <c r="C413" s="16" t="s">
        <v>54</v>
      </c>
      <c r="D413" s="16"/>
      <c r="E413" s="16">
        <v>102</v>
      </c>
      <c r="F413" s="44"/>
      <c r="G413" s="44"/>
      <c r="H413" s="248">
        <v>10</v>
      </c>
      <c r="I413" s="16"/>
      <c r="J413" s="638"/>
    </row>
    <row r="414" spans="1:10" ht="17.25" customHeight="1">
      <c r="A414" s="40" t="s">
        <v>9876</v>
      </c>
      <c r="B414" s="16" t="s">
        <v>288</v>
      </c>
      <c r="C414" s="16" t="s">
        <v>54</v>
      </c>
      <c r="D414" s="16"/>
      <c r="E414" s="16">
        <v>102</v>
      </c>
      <c r="F414" s="44"/>
      <c r="G414" s="44"/>
      <c r="H414" s="248">
        <v>6</v>
      </c>
      <c r="I414" s="16"/>
      <c r="J414" s="638"/>
    </row>
    <row r="415" spans="1:10" ht="17.25" customHeight="1">
      <c r="A415" s="40" t="s">
        <v>9693</v>
      </c>
      <c r="B415" s="16" t="s">
        <v>288</v>
      </c>
      <c r="C415" s="16" t="s">
        <v>54</v>
      </c>
      <c r="D415" s="16"/>
      <c r="E415" s="16">
        <v>102</v>
      </c>
      <c r="F415" s="44"/>
      <c r="G415" s="44"/>
      <c r="H415" s="248">
        <v>8</v>
      </c>
      <c r="I415" s="16"/>
      <c r="J415" s="638"/>
    </row>
    <row r="416" spans="1:10" ht="17.25" customHeight="1">
      <c r="A416" s="40" t="s">
        <v>9123</v>
      </c>
      <c r="B416" s="16" t="s">
        <v>288</v>
      </c>
      <c r="C416" s="16" t="s">
        <v>54</v>
      </c>
      <c r="D416" s="16"/>
      <c r="E416" s="16">
        <v>102</v>
      </c>
      <c r="F416" s="44"/>
      <c r="G416" s="44"/>
      <c r="H416" s="248">
        <v>14</v>
      </c>
      <c r="I416" s="16"/>
      <c r="J416" s="638"/>
    </row>
    <row r="417" spans="1:10" ht="17.25" customHeight="1">
      <c r="A417" s="40" t="s">
        <v>9124</v>
      </c>
      <c r="B417" s="16" t="s">
        <v>288</v>
      </c>
      <c r="C417" s="16" t="s">
        <v>54</v>
      </c>
      <c r="D417" s="16"/>
      <c r="E417" s="16">
        <v>102</v>
      </c>
      <c r="F417" s="44"/>
      <c r="G417" s="44"/>
      <c r="H417" s="248">
        <v>8</v>
      </c>
      <c r="I417" s="16"/>
      <c r="J417" s="639"/>
    </row>
    <row r="418" spans="1:10" ht="17.25" customHeight="1">
      <c r="A418" s="40" t="s">
        <v>9123</v>
      </c>
      <c r="B418" s="16" t="s">
        <v>288</v>
      </c>
      <c r="C418" s="16" t="s">
        <v>54</v>
      </c>
      <c r="D418" s="16"/>
      <c r="E418" s="16">
        <v>102</v>
      </c>
      <c r="F418" s="44"/>
      <c r="G418" s="44"/>
      <c r="H418" s="249">
        <v>2</v>
      </c>
      <c r="I418" s="16"/>
      <c r="J418" s="637" t="s">
        <v>10414</v>
      </c>
    </row>
    <row r="419" spans="1:10" ht="17.25" customHeight="1">
      <c r="A419" s="40" t="s">
        <v>9258</v>
      </c>
      <c r="B419" s="16" t="s">
        <v>288</v>
      </c>
      <c r="C419" s="16" t="s">
        <v>54</v>
      </c>
      <c r="D419" s="16"/>
      <c r="E419" s="16">
        <v>102</v>
      </c>
      <c r="F419" s="44"/>
      <c r="G419" s="44"/>
      <c r="H419" s="249">
        <v>11</v>
      </c>
      <c r="I419" s="16"/>
      <c r="J419" s="638"/>
    </row>
    <row r="420" spans="1:10" ht="17.25" customHeight="1">
      <c r="A420" s="40" t="s">
        <v>9251</v>
      </c>
      <c r="B420" s="16" t="s">
        <v>288</v>
      </c>
      <c r="C420" s="16" t="s">
        <v>54</v>
      </c>
      <c r="D420" s="16"/>
      <c r="E420" s="16">
        <v>102</v>
      </c>
      <c r="F420" s="44"/>
      <c r="G420" s="44"/>
      <c r="H420" s="249">
        <v>7</v>
      </c>
      <c r="I420" s="16"/>
      <c r="J420" s="638"/>
    </row>
    <row r="421" spans="1:10" ht="17.25" customHeight="1">
      <c r="A421" s="40" t="s">
        <v>9250</v>
      </c>
      <c r="B421" s="16" t="s">
        <v>288</v>
      </c>
      <c r="C421" s="16" t="s">
        <v>54</v>
      </c>
      <c r="D421" s="16"/>
      <c r="E421" s="16">
        <v>102</v>
      </c>
      <c r="F421" s="44"/>
      <c r="G421" s="44"/>
      <c r="H421" s="249">
        <v>10</v>
      </c>
      <c r="I421" s="16"/>
      <c r="J421" s="639"/>
    </row>
    <row r="422" spans="1:10" ht="17.25" customHeight="1">
      <c r="A422" s="40" t="s">
        <v>9250</v>
      </c>
      <c r="B422" s="16" t="s">
        <v>288</v>
      </c>
      <c r="C422" s="16" t="s">
        <v>54</v>
      </c>
      <c r="D422" s="16"/>
      <c r="E422" s="16">
        <v>102</v>
      </c>
      <c r="F422" s="44"/>
      <c r="G422" s="44"/>
      <c r="H422" s="249">
        <v>72</v>
      </c>
      <c r="I422" s="16"/>
      <c r="J422" s="256" t="s">
        <v>10415</v>
      </c>
    </row>
    <row r="423" spans="1:10" ht="17.25" customHeight="1">
      <c r="A423" s="40" t="s">
        <v>9250</v>
      </c>
      <c r="B423" s="16" t="s">
        <v>288</v>
      </c>
      <c r="C423" s="16" t="s">
        <v>54</v>
      </c>
      <c r="D423" s="16"/>
      <c r="E423" s="16">
        <v>102</v>
      </c>
      <c r="F423" s="44"/>
      <c r="G423" s="44"/>
      <c r="H423" s="249">
        <v>48</v>
      </c>
      <c r="I423" s="16"/>
      <c r="J423" s="637" t="s">
        <v>10416</v>
      </c>
    </row>
    <row r="424" spans="1:10" ht="17.25" customHeight="1">
      <c r="A424" s="40" t="s">
        <v>10511</v>
      </c>
      <c r="B424" s="16" t="s">
        <v>288</v>
      </c>
      <c r="C424" s="16" t="s">
        <v>54</v>
      </c>
      <c r="D424" s="16"/>
      <c r="E424" s="16">
        <v>102</v>
      </c>
      <c r="F424" s="44"/>
      <c r="G424" s="44"/>
      <c r="H424" s="249">
        <v>4</v>
      </c>
      <c r="I424" s="16"/>
      <c r="J424" s="640"/>
    </row>
    <row r="425" spans="1:10" ht="17.25" customHeight="1">
      <c r="A425" s="40" t="s">
        <v>9252</v>
      </c>
      <c r="B425" s="16" t="s">
        <v>288</v>
      </c>
      <c r="C425" s="16" t="s">
        <v>54</v>
      </c>
      <c r="D425" s="16"/>
      <c r="E425" s="16">
        <v>102</v>
      </c>
      <c r="F425" s="44"/>
      <c r="G425" s="44"/>
      <c r="H425" s="248">
        <v>20</v>
      </c>
      <c r="I425" s="16"/>
      <c r="J425" s="637" t="s">
        <v>10417</v>
      </c>
    </row>
    <row r="426" spans="1:10" ht="17.25" customHeight="1">
      <c r="A426" s="40" t="s">
        <v>9876</v>
      </c>
      <c r="B426" s="16" t="s">
        <v>288</v>
      </c>
      <c r="C426" s="16" t="s">
        <v>54</v>
      </c>
      <c r="D426" s="16"/>
      <c r="E426" s="16">
        <v>102</v>
      </c>
      <c r="F426" s="44"/>
      <c r="G426" s="44"/>
      <c r="H426" s="248">
        <v>6</v>
      </c>
      <c r="I426" s="16"/>
      <c r="J426" s="638"/>
    </row>
    <row r="427" spans="1:10" ht="17.25" customHeight="1">
      <c r="A427" s="40" t="s">
        <v>9876</v>
      </c>
      <c r="B427" s="16" t="s">
        <v>288</v>
      </c>
      <c r="C427" s="16" t="s">
        <v>54</v>
      </c>
      <c r="D427" s="16"/>
      <c r="E427" s="16">
        <v>102</v>
      </c>
      <c r="F427" s="44"/>
      <c r="G427" s="44"/>
      <c r="H427" s="249">
        <v>1</v>
      </c>
      <c r="I427" s="16"/>
      <c r="J427" s="639"/>
    </row>
    <row r="428" spans="1:10" ht="17.25" customHeight="1">
      <c r="A428" s="40" t="s">
        <v>9251</v>
      </c>
      <c r="B428" s="16" t="s">
        <v>288</v>
      </c>
      <c r="C428" s="16" t="s">
        <v>54</v>
      </c>
      <c r="D428" s="16"/>
      <c r="E428" s="16">
        <v>102</v>
      </c>
      <c r="F428" s="44"/>
      <c r="G428" s="44"/>
      <c r="H428" s="248">
        <v>19</v>
      </c>
      <c r="I428" s="16"/>
      <c r="J428" s="637" t="s">
        <v>10418</v>
      </c>
    </row>
    <row r="429" spans="1:10" ht="17.25" customHeight="1">
      <c r="A429" s="40" t="s">
        <v>9250</v>
      </c>
      <c r="B429" s="16" t="s">
        <v>288</v>
      </c>
      <c r="C429" s="16" t="s">
        <v>54</v>
      </c>
      <c r="D429" s="16"/>
      <c r="E429" s="16">
        <v>102</v>
      </c>
      <c r="F429" s="44"/>
      <c r="G429" s="44"/>
      <c r="H429" s="248">
        <v>18</v>
      </c>
      <c r="I429" s="16"/>
      <c r="J429" s="638"/>
    </row>
    <row r="430" spans="1:10" ht="17.25" customHeight="1">
      <c r="A430" s="40" t="s">
        <v>10511</v>
      </c>
      <c r="B430" s="16" t="s">
        <v>288</v>
      </c>
      <c r="C430" s="16" t="s">
        <v>54</v>
      </c>
      <c r="D430" s="16"/>
      <c r="E430" s="16">
        <v>102</v>
      </c>
      <c r="F430" s="44"/>
      <c r="G430" s="44"/>
      <c r="H430" s="248">
        <v>3</v>
      </c>
      <c r="I430" s="16"/>
      <c r="J430" s="639"/>
    </row>
    <row r="431" spans="1:10" ht="17.25" customHeight="1">
      <c r="A431" s="40" t="s">
        <v>10589</v>
      </c>
      <c r="B431" s="16" t="s">
        <v>265</v>
      </c>
      <c r="C431" s="16" t="s">
        <v>58</v>
      </c>
      <c r="D431" s="16"/>
      <c r="E431" s="16"/>
      <c r="F431" s="44"/>
      <c r="G431" s="44"/>
      <c r="H431" s="254">
        <v>1080</v>
      </c>
      <c r="I431" s="16"/>
      <c r="J431" s="637" t="s">
        <v>10419</v>
      </c>
    </row>
    <row r="432" spans="1:10" ht="17.25" customHeight="1">
      <c r="A432" s="40" t="s">
        <v>10590</v>
      </c>
      <c r="B432" s="16" t="s">
        <v>265</v>
      </c>
      <c r="C432" s="16" t="s">
        <v>58</v>
      </c>
      <c r="D432" s="16"/>
      <c r="E432" s="16"/>
      <c r="F432" s="44"/>
      <c r="G432" s="44"/>
      <c r="H432" s="254">
        <v>2160</v>
      </c>
      <c r="I432" s="16"/>
      <c r="J432" s="638"/>
    </row>
    <row r="433" spans="1:10" ht="17.25" customHeight="1">
      <c r="A433" s="40" t="s">
        <v>10221</v>
      </c>
      <c r="B433" s="16" t="s">
        <v>265</v>
      </c>
      <c r="C433" s="16" t="s">
        <v>58</v>
      </c>
      <c r="D433" s="16"/>
      <c r="E433" s="16"/>
      <c r="F433" s="44"/>
      <c r="G433" s="44"/>
      <c r="H433" s="254">
        <v>410</v>
      </c>
      <c r="I433" s="16"/>
      <c r="J433" s="638"/>
    </row>
    <row r="434" spans="1:10" ht="17.25" customHeight="1">
      <c r="A434" s="40" t="s">
        <v>10220</v>
      </c>
      <c r="B434" s="16" t="s">
        <v>265</v>
      </c>
      <c r="C434" s="16" t="s">
        <v>58</v>
      </c>
      <c r="D434" s="16"/>
      <c r="E434" s="16"/>
      <c r="F434" s="44"/>
      <c r="G434" s="44"/>
      <c r="H434" s="254">
        <v>1030</v>
      </c>
      <c r="I434" s="16"/>
      <c r="J434" s="639"/>
    </row>
    <row r="435" spans="1:10" ht="17.25" customHeight="1">
      <c r="A435" s="40" t="s">
        <v>10591</v>
      </c>
      <c r="B435" s="16" t="s">
        <v>265</v>
      </c>
      <c r="C435" s="16" t="s">
        <v>58</v>
      </c>
      <c r="D435" s="16"/>
      <c r="E435" s="16"/>
      <c r="F435" s="44"/>
      <c r="G435" s="44"/>
      <c r="H435" s="254">
        <v>560</v>
      </c>
      <c r="I435" s="16"/>
      <c r="J435" s="638" t="s">
        <v>10420</v>
      </c>
    </row>
    <row r="436" spans="1:10" ht="17.25" customHeight="1">
      <c r="A436" s="40" t="s">
        <v>10592</v>
      </c>
      <c r="B436" s="16" t="s">
        <v>265</v>
      </c>
      <c r="C436" s="16" t="s">
        <v>58</v>
      </c>
      <c r="D436" s="16"/>
      <c r="E436" s="16"/>
      <c r="F436" s="44"/>
      <c r="G436" s="44"/>
      <c r="H436" s="254">
        <v>1800</v>
      </c>
      <c r="I436" s="16"/>
      <c r="J436" s="639"/>
    </row>
    <row r="437" spans="1:10" ht="17.25" customHeight="1">
      <c r="A437" s="40" t="s">
        <v>10593</v>
      </c>
      <c r="B437" s="16" t="s">
        <v>265</v>
      </c>
      <c r="C437" s="16" t="s">
        <v>58</v>
      </c>
      <c r="D437" s="16"/>
      <c r="E437" s="16"/>
      <c r="F437" s="44"/>
      <c r="G437" s="44"/>
      <c r="H437" s="249">
        <v>3000</v>
      </c>
      <c r="I437" s="16"/>
      <c r="J437" s="253" t="s">
        <v>10421</v>
      </c>
    </row>
    <row r="438" spans="1:10" ht="17.25" customHeight="1">
      <c r="A438" s="40" t="s">
        <v>10594</v>
      </c>
      <c r="B438" s="16" t="s">
        <v>265</v>
      </c>
      <c r="C438" s="16" t="s">
        <v>58</v>
      </c>
      <c r="D438" s="16"/>
      <c r="E438" s="16"/>
      <c r="F438" s="44"/>
      <c r="G438" s="44"/>
      <c r="H438" s="276">
        <v>4200</v>
      </c>
      <c r="I438" s="16"/>
      <c r="J438" s="253" t="s">
        <v>10422</v>
      </c>
    </row>
    <row r="439" spans="1:10" ht="17.25" customHeight="1">
      <c r="A439" s="40" t="s">
        <v>10593</v>
      </c>
      <c r="B439" s="16" t="s">
        <v>265</v>
      </c>
      <c r="C439" s="16" t="s">
        <v>58</v>
      </c>
      <c r="D439" s="16"/>
      <c r="E439" s="16"/>
      <c r="F439" s="44"/>
      <c r="G439" s="44"/>
      <c r="H439" s="276">
        <v>720</v>
      </c>
      <c r="I439" s="16"/>
      <c r="J439" s="634" t="s">
        <v>10423</v>
      </c>
    </row>
    <row r="440" spans="1:10" ht="17.25" customHeight="1">
      <c r="A440" s="40" t="s">
        <v>10594</v>
      </c>
      <c r="B440" s="16" t="s">
        <v>265</v>
      </c>
      <c r="C440" s="16" t="s">
        <v>58</v>
      </c>
      <c r="D440" s="16"/>
      <c r="E440" s="16"/>
      <c r="F440" s="44"/>
      <c r="G440" s="44"/>
      <c r="H440" s="276">
        <v>1590</v>
      </c>
      <c r="I440" s="16"/>
      <c r="J440" s="635"/>
    </row>
    <row r="441" spans="1:10" ht="17.25" customHeight="1">
      <c r="A441" s="40" t="s">
        <v>10595</v>
      </c>
      <c r="B441" s="16" t="s">
        <v>265</v>
      </c>
      <c r="C441" s="16" t="s">
        <v>58</v>
      </c>
      <c r="D441" s="16"/>
      <c r="E441" s="16"/>
      <c r="F441" s="44"/>
      <c r="G441" s="44"/>
      <c r="H441" s="276">
        <v>420</v>
      </c>
      <c r="I441" s="16"/>
      <c r="J441" s="634" t="s">
        <v>10424</v>
      </c>
    </row>
    <row r="442" spans="1:10" ht="17.25" customHeight="1">
      <c r="A442" s="40" t="s">
        <v>10596</v>
      </c>
      <c r="B442" s="16" t="s">
        <v>265</v>
      </c>
      <c r="C442" s="16" t="s">
        <v>58</v>
      </c>
      <c r="D442" s="16"/>
      <c r="E442" s="16"/>
      <c r="F442" s="44"/>
      <c r="G442" s="44"/>
      <c r="H442" s="276">
        <v>1740</v>
      </c>
      <c r="I442" s="16"/>
      <c r="J442" s="635"/>
    </row>
    <row r="443" spans="1:10" ht="17.25" customHeight="1">
      <c r="A443" s="40" t="s">
        <v>10597</v>
      </c>
      <c r="B443" s="16" t="s">
        <v>265</v>
      </c>
      <c r="C443" s="16" t="s">
        <v>58</v>
      </c>
      <c r="D443" s="16"/>
      <c r="E443" s="16"/>
      <c r="F443" s="44"/>
      <c r="G443" s="44"/>
      <c r="H443" s="276">
        <v>1480</v>
      </c>
      <c r="I443" s="16"/>
      <c r="J443" s="634" t="s">
        <v>10425</v>
      </c>
    </row>
    <row r="444" spans="1:10" ht="17.25" customHeight="1">
      <c r="A444" s="40" t="s">
        <v>10598</v>
      </c>
      <c r="B444" s="16" t="s">
        <v>265</v>
      </c>
      <c r="C444" s="16" t="s">
        <v>58</v>
      </c>
      <c r="D444" s="16"/>
      <c r="E444" s="16"/>
      <c r="F444" s="44"/>
      <c r="G444" s="44"/>
      <c r="H444" s="276">
        <v>1350</v>
      </c>
      <c r="I444" s="16"/>
      <c r="J444" s="635"/>
    </row>
    <row r="445" spans="1:10" ht="17.25" customHeight="1">
      <c r="A445" s="40" t="s">
        <v>10599</v>
      </c>
      <c r="B445" s="16" t="s">
        <v>265</v>
      </c>
      <c r="C445" s="16" t="s">
        <v>58</v>
      </c>
      <c r="D445" s="16"/>
      <c r="E445" s="16"/>
      <c r="F445" s="44"/>
      <c r="G445" s="44"/>
      <c r="H445" s="276">
        <v>2640</v>
      </c>
      <c r="I445" s="16"/>
      <c r="J445" s="253" t="s">
        <v>10426</v>
      </c>
    </row>
    <row r="446" spans="1:10" ht="17.25" customHeight="1">
      <c r="A446" s="40" t="s">
        <v>10600</v>
      </c>
      <c r="B446" s="16" t="s">
        <v>265</v>
      </c>
      <c r="C446" s="16" t="s">
        <v>58</v>
      </c>
      <c r="D446" s="16"/>
      <c r="E446" s="16"/>
      <c r="F446" s="44"/>
      <c r="G446" s="44"/>
      <c r="H446" s="276">
        <v>600</v>
      </c>
      <c r="I446" s="16"/>
      <c r="J446" s="634" t="s">
        <v>10427</v>
      </c>
    </row>
    <row r="447" spans="1:10" ht="17.25" customHeight="1">
      <c r="A447" s="40" t="s">
        <v>10601</v>
      </c>
      <c r="B447" s="16" t="s">
        <v>265</v>
      </c>
      <c r="C447" s="16" t="s">
        <v>58</v>
      </c>
      <c r="D447" s="16"/>
      <c r="E447" s="16"/>
      <c r="F447" s="44"/>
      <c r="G447" s="44"/>
      <c r="H447" s="276">
        <v>1680</v>
      </c>
      <c r="I447" s="16"/>
      <c r="J447" s="635"/>
    </row>
    <row r="448" spans="1:10" ht="17.25" customHeight="1">
      <c r="A448" s="40" t="s">
        <v>10515</v>
      </c>
      <c r="B448" s="16" t="s">
        <v>209</v>
      </c>
      <c r="C448" s="16" t="s">
        <v>163</v>
      </c>
      <c r="D448" s="16"/>
      <c r="E448" s="16"/>
      <c r="F448" s="44"/>
      <c r="G448" s="44"/>
      <c r="H448" s="249">
        <v>101</v>
      </c>
      <c r="I448" s="16"/>
      <c r="J448" s="275" t="s">
        <v>10428</v>
      </c>
    </row>
    <row r="449" spans="1:10" ht="17.25" customHeight="1">
      <c r="A449" s="40" t="s">
        <v>10516</v>
      </c>
      <c r="B449" s="16" t="s">
        <v>209</v>
      </c>
      <c r="C449" s="16" t="s">
        <v>163</v>
      </c>
      <c r="D449" s="16"/>
      <c r="E449" s="16"/>
      <c r="F449" s="44"/>
      <c r="G449" s="44"/>
      <c r="H449" s="249">
        <v>253</v>
      </c>
      <c r="I449" s="16"/>
      <c r="J449" s="249" t="s">
        <v>10429</v>
      </c>
    </row>
    <row r="450" spans="1:10" ht="17.25" customHeight="1">
      <c r="A450" s="40" t="s">
        <v>10602</v>
      </c>
      <c r="B450" s="16" t="s">
        <v>265</v>
      </c>
      <c r="C450" s="16" t="s">
        <v>58</v>
      </c>
      <c r="D450" s="16"/>
      <c r="E450" s="16"/>
      <c r="F450" s="44"/>
      <c r="G450" s="44"/>
      <c r="H450" s="252">
        <v>144</v>
      </c>
      <c r="I450" s="16"/>
      <c r="J450" s="630" t="s">
        <v>10430</v>
      </c>
    </row>
    <row r="451" spans="1:10" ht="17.25" customHeight="1">
      <c r="A451" s="40" t="s">
        <v>10603</v>
      </c>
      <c r="B451" s="16" t="s">
        <v>265</v>
      </c>
      <c r="C451" s="16" t="s">
        <v>58</v>
      </c>
      <c r="D451" s="16"/>
      <c r="E451" s="16"/>
      <c r="F451" s="44"/>
      <c r="G451" s="44"/>
      <c r="H451" s="252">
        <v>336</v>
      </c>
      <c r="I451" s="16"/>
      <c r="J451" s="636"/>
    </row>
    <row r="452" spans="1:10" ht="17.25" customHeight="1">
      <c r="A452" s="40" t="s">
        <v>10604</v>
      </c>
      <c r="B452" s="16" t="s">
        <v>265</v>
      </c>
      <c r="C452" s="16" t="s">
        <v>58</v>
      </c>
      <c r="D452" s="16"/>
      <c r="E452" s="16"/>
      <c r="F452" s="44"/>
      <c r="G452" s="44"/>
      <c r="H452" s="252">
        <v>216</v>
      </c>
      <c r="I452" s="16"/>
      <c r="J452" s="636"/>
    </row>
    <row r="453" spans="1:10" ht="17.25" customHeight="1">
      <c r="A453" s="40" t="s">
        <v>10605</v>
      </c>
      <c r="B453" s="16" t="s">
        <v>265</v>
      </c>
      <c r="C453" s="16" t="s">
        <v>58</v>
      </c>
      <c r="D453" s="16"/>
      <c r="E453" s="16"/>
      <c r="F453" s="44"/>
      <c r="G453" s="44"/>
      <c r="H453" s="252">
        <v>504</v>
      </c>
      <c r="I453" s="16"/>
      <c r="J453" s="631"/>
    </row>
    <row r="454" spans="1:10" ht="17.25" customHeight="1">
      <c r="A454" s="40" t="s">
        <v>10606</v>
      </c>
      <c r="B454" s="16" t="s">
        <v>265</v>
      </c>
      <c r="C454" s="16" t="s">
        <v>58</v>
      </c>
      <c r="D454" s="16"/>
      <c r="E454" s="16"/>
      <c r="F454" s="44"/>
      <c r="G454" s="44"/>
      <c r="H454" s="249">
        <v>494</v>
      </c>
      <c r="I454" s="16"/>
      <c r="J454" s="630" t="s">
        <v>10431</v>
      </c>
    </row>
    <row r="455" spans="1:10" ht="17.25" customHeight="1">
      <c r="A455" s="67" t="s">
        <v>10607</v>
      </c>
      <c r="B455" s="16" t="s">
        <v>265</v>
      </c>
      <c r="C455" s="16" t="s">
        <v>58</v>
      </c>
      <c r="D455" s="16"/>
      <c r="E455" s="16"/>
      <c r="F455" s="44"/>
      <c r="G455" s="44"/>
      <c r="H455" s="249">
        <v>106</v>
      </c>
      <c r="I455" s="16"/>
      <c r="J455" s="631"/>
    </row>
    <row r="456" spans="1:10" ht="17.25" customHeight="1">
      <c r="A456" s="40" t="s">
        <v>10609</v>
      </c>
      <c r="B456" s="16" t="s">
        <v>265</v>
      </c>
      <c r="C456" s="16" t="s">
        <v>58</v>
      </c>
      <c r="D456" s="16"/>
      <c r="E456" s="16"/>
      <c r="F456" s="44"/>
      <c r="G456" s="44"/>
      <c r="H456" s="249">
        <v>494</v>
      </c>
      <c r="I456" s="16"/>
      <c r="J456" s="630" t="s">
        <v>10432</v>
      </c>
    </row>
    <row r="457" spans="1:10" ht="17.25" customHeight="1">
      <c r="A457" s="40" t="s">
        <v>10608</v>
      </c>
      <c r="B457" s="16" t="s">
        <v>265</v>
      </c>
      <c r="C457" s="16" t="s">
        <v>58</v>
      </c>
      <c r="D457" s="16"/>
      <c r="E457" s="16"/>
      <c r="F457" s="44"/>
      <c r="G457" s="44"/>
      <c r="H457" s="249">
        <v>106</v>
      </c>
      <c r="I457" s="16"/>
      <c r="J457" s="631"/>
    </row>
    <row r="458" spans="1:10" ht="17.25" customHeight="1">
      <c r="A458" s="40" t="s">
        <v>10249</v>
      </c>
      <c r="B458" s="16" t="s">
        <v>265</v>
      </c>
      <c r="C458" s="16" t="s">
        <v>58</v>
      </c>
      <c r="D458" s="16"/>
      <c r="E458" s="16"/>
      <c r="F458" s="44"/>
      <c r="G458" s="44"/>
      <c r="H458" s="249">
        <v>1238</v>
      </c>
      <c r="I458" s="16"/>
      <c r="J458" s="630" t="s">
        <v>10433</v>
      </c>
    </row>
    <row r="459" spans="1:10" ht="17.25" customHeight="1">
      <c r="A459" s="40" t="s">
        <v>10250</v>
      </c>
      <c r="B459" s="16" t="s">
        <v>265</v>
      </c>
      <c r="C459" s="16" t="s">
        <v>58</v>
      </c>
      <c r="D459" s="16"/>
      <c r="E459" s="16"/>
      <c r="F459" s="44"/>
      <c r="G459" s="44"/>
      <c r="H459" s="249">
        <v>166</v>
      </c>
      <c r="I459" s="16"/>
      <c r="J459" s="631"/>
    </row>
    <row r="460" spans="1:10" ht="17.25" customHeight="1">
      <c r="A460" s="40" t="s">
        <v>10610</v>
      </c>
      <c r="B460" s="16" t="s">
        <v>265</v>
      </c>
      <c r="C460" s="16" t="s">
        <v>58</v>
      </c>
      <c r="D460" s="16"/>
      <c r="E460" s="16"/>
      <c r="F460" s="44"/>
      <c r="G460" s="44"/>
      <c r="H460" s="252">
        <v>2452</v>
      </c>
      <c r="I460" s="16"/>
      <c r="J460" s="630" t="s">
        <v>10434</v>
      </c>
    </row>
    <row r="461" spans="1:10" ht="17.25" customHeight="1">
      <c r="A461" s="40" t="s">
        <v>10611</v>
      </c>
      <c r="B461" s="16" t="s">
        <v>265</v>
      </c>
      <c r="C461" s="16" t="s">
        <v>58</v>
      </c>
      <c r="D461" s="16"/>
      <c r="E461" s="16"/>
      <c r="F461" s="44"/>
      <c r="G461" s="44"/>
      <c r="H461" s="252">
        <v>908</v>
      </c>
      <c r="I461" s="16"/>
      <c r="J461" s="631"/>
    </row>
    <row r="462" spans="1:10" ht="17.25" customHeight="1">
      <c r="A462" s="40" t="s">
        <v>10134</v>
      </c>
      <c r="B462" s="16" t="s">
        <v>209</v>
      </c>
      <c r="C462" s="16" t="s">
        <v>163</v>
      </c>
      <c r="D462" s="16"/>
      <c r="E462" s="16"/>
      <c r="F462" s="44"/>
      <c r="G462" s="44"/>
      <c r="H462" s="272">
        <v>101</v>
      </c>
      <c r="I462" s="16"/>
      <c r="J462" s="632" t="s">
        <v>10435</v>
      </c>
    </row>
    <row r="463" spans="1:10" ht="17.25" customHeight="1">
      <c r="A463" s="40" t="s">
        <v>10525</v>
      </c>
      <c r="B463" s="16" t="s">
        <v>209</v>
      </c>
      <c r="C463" s="16" t="s">
        <v>163</v>
      </c>
      <c r="D463" s="16"/>
      <c r="E463" s="16"/>
      <c r="F463" s="44"/>
      <c r="G463" s="44"/>
      <c r="H463" s="272">
        <v>111</v>
      </c>
      <c r="I463" s="16"/>
      <c r="J463" s="633"/>
    </row>
    <row r="464" spans="1:10" ht="17.25" customHeight="1">
      <c r="A464" s="40" t="s">
        <v>10251</v>
      </c>
      <c r="B464" s="16" t="s">
        <v>209</v>
      </c>
      <c r="C464" s="16" t="s">
        <v>163</v>
      </c>
      <c r="D464" s="16"/>
      <c r="E464" s="16"/>
      <c r="F464" s="44"/>
      <c r="G464" s="44"/>
      <c r="H464" s="249">
        <v>233</v>
      </c>
      <c r="I464" s="16"/>
      <c r="J464" s="632" t="s">
        <v>10436</v>
      </c>
    </row>
    <row r="465" spans="1:10" ht="17.25" customHeight="1">
      <c r="A465" s="40" t="s">
        <v>10061</v>
      </c>
      <c r="B465" s="16" t="s">
        <v>209</v>
      </c>
      <c r="C465" s="16" t="s">
        <v>163</v>
      </c>
      <c r="D465" s="16"/>
      <c r="E465" s="16"/>
      <c r="F465" s="44"/>
      <c r="G465" s="44"/>
      <c r="H465" s="249">
        <v>255</v>
      </c>
      <c r="I465" s="16"/>
      <c r="J465" s="633"/>
    </row>
    <row r="466" spans="1:10" ht="17.25" customHeight="1">
      <c r="A466" s="40" t="s">
        <v>10612</v>
      </c>
      <c r="B466" s="16" t="s">
        <v>265</v>
      </c>
      <c r="C466" s="16" t="s">
        <v>58</v>
      </c>
      <c r="D466" s="16"/>
      <c r="E466" s="16"/>
      <c r="F466" s="44"/>
      <c r="G466" s="44"/>
      <c r="H466" s="283">
        <v>96</v>
      </c>
      <c r="I466" s="16"/>
      <c r="J466" s="627" t="s">
        <v>10437</v>
      </c>
    </row>
    <row r="467" spans="1:10" ht="17.25" customHeight="1">
      <c r="A467" s="40" t="s">
        <v>10613</v>
      </c>
      <c r="B467" s="16" t="s">
        <v>265</v>
      </c>
      <c r="C467" s="16" t="s">
        <v>58</v>
      </c>
      <c r="D467" s="16"/>
      <c r="E467" s="16"/>
      <c r="F467" s="44"/>
      <c r="G467" s="44"/>
      <c r="H467" s="284">
        <v>368</v>
      </c>
      <c r="I467" s="16"/>
      <c r="J467" s="629"/>
    </row>
    <row r="468" spans="1:10" ht="17.25" customHeight="1">
      <c r="A468" s="40" t="s">
        <v>10252</v>
      </c>
      <c r="B468" s="16" t="s">
        <v>265</v>
      </c>
      <c r="C468" s="16" t="s">
        <v>58</v>
      </c>
      <c r="D468" s="16"/>
      <c r="E468" s="16"/>
      <c r="F468" s="44"/>
      <c r="G468" s="44"/>
      <c r="H468" s="284">
        <v>784</v>
      </c>
      <c r="I468" s="16"/>
      <c r="J468" s="628"/>
    </row>
    <row r="469" spans="1:10" ht="17.25" customHeight="1">
      <c r="A469" s="40" t="s">
        <v>10614</v>
      </c>
      <c r="B469" s="16" t="s">
        <v>265</v>
      </c>
      <c r="C469" s="16" t="s">
        <v>58</v>
      </c>
      <c r="D469" s="16"/>
      <c r="E469" s="16"/>
      <c r="F469" s="44"/>
      <c r="G469" s="44"/>
      <c r="H469" s="284">
        <v>1408</v>
      </c>
      <c r="I469" s="16"/>
      <c r="J469" s="627" t="s">
        <v>10438</v>
      </c>
    </row>
    <row r="470" spans="1:10" ht="17.25" customHeight="1">
      <c r="A470" s="40" t="s">
        <v>10615</v>
      </c>
      <c r="B470" s="16" t="s">
        <v>265</v>
      </c>
      <c r="C470" s="16" t="s">
        <v>58</v>
      </c>
      <c r="D470" s="16"/>
      <c r="E470" s="16"/>
      <c r="F470" s="44"/>
      <c r="G470" s="44"/>
      <c r="H470" s="286">
        <v>704</v>
      </c>
      <c r="I470" s="16"/>
      <c r="J470" s="629"/>
    </row>
    <row r="471" spans="1:10" ht="17.25" customHeight="1">
      <c r="A471" s="40" t="s">
        <v>10616</v>
      </c>
      <c r="B471" s="16" t="s">
        <v>265</v>
      </c>
      <c r="C471" s="16" t="s">
        <v>58</v>
      </c>
      <c r="D471" s="16"/>
      <c r="E471" s="16"/>
      <c r="F471" s="44"/>
      <c r="G471" s="44"/>
      <c r="H471" s="286">
        <v>666</v>
      </c>
      <c r="I471" s="16"/>
      <c r="J471" s="629"/>
    </row>
    <row r="472" spans="1:10" ht="17.25" customHeight="1">
      <c r="A472" s="40" t="s">
        <v>10617</v>
      </c>
      <c r="B472" s="16" t="s">
        <v>265</v>
      </c>
      <c r="C472" s="16" t="s">
        <v>58</v>
      </c>
      <c r="D472" s="16"/>
      <c r="E472" s="16"/>
      <c r="F472" s="44"/>
      <c r="G472" s="44"/>
      <c r="H472" s="286">
        <v>528</v>
      </c>
      <c r="I472" s="16"/>
      <c r="J472" s="628"/>
    </row>
    <row r="473" spans="1:10" ht="17.25" customHeight="1">
      <c r="A473" s="40" t="s">
        <v>10618</v>
      </c>
      <c r="B473" s="16" t="s">
        <v>265</v>
      </c>
      <c r="C473" s="16" t="s">
        <v>58</v>
      </c>
      <c r="D473" s="16"/>
      <c r="E473" s="16"/>
      <c r="F473" s="44"/>
      <c r="G473" s="44"/>
      <c r="H473" s="283">
        <v>1352</v>
      </c>
      <c r="I473" s="16"/>
      <c r="J473" s="627" t="s">
        <v>10439</v>
      </c>
    </row>
    <row r="474" spans="1:10" ht="17.25" customHeight="1">
      <c r="A474" s="40" t="s">
        <v>10619</v>
      </c>
      <c r="B474" s="16" t="s">
        <v>265</v>
      </c>
      <c r="C474" s="16" t="s">
        <v>58</v>
      </c>
      <c r="D474" s="16"/>
      <c r="E474" s="16"/>
      <c r="F474" s="44"/>
      <c r="G474" s="44"/>
      <c r="H474" s="284">
        <v>448</v>
      </c>
      <c r="I474" s="16"/>
      <c r="J474" s="629"/>
    </row>
    <row r="475" spans="1:10" ht="17.25" customHeight="1">
      <c r="A475" s="40" t="s">
        <v>10230</v>
      </c>
      <c r="B475" s="16" t="s">
        <v>265</v>
      </c>
      <c r="C475" s="16" t="s">
        <v>58</v>
      </c>
      <c r="D475" s="16"/>
      <c r="E475" s="16"/>
      <c r="F475" s="44"/>
      <c r="G475" s="44"/>
      <c r="H475" s="284">
        <v>372</v>
      </c>
      <c r="I475" s="16"/>
      <c r="J475" s="629"/>
    </row>
    <row r="476" spans="1:10" ht="17.25" customHeight="1">
      <c r="A476" s="40" t="s">
        <v>10231</v>
      </c>
      <c r="B476" s="16" t="s">
        <v>265</v>
      </c>
      <c r="C476" s="16" t="s">
        <v>58</v>
      </c>
      <c r="D476" s="16"/>
      <c r="E476" s="16"/>
      <c r="F476" s="44"/>
      <c r="G476" s="44"/>
      <c r="H476" s="286">
        <v>60</v>
      </c>
      <c r="I476" s="16"/>
      <c r="J476" s="628"/>
    </row>
    <row r="477" spans="1:10" ht="17.25" customHeight="1">
      <c r="A477" s="67" t="s">
        <v>10620</v>
      </c>
      <c r="B477" s="16" t="s">
        <v>265</v>
      </c>
      <c r="C477" s="16" t="s">
        <v>58</v>
      </c>
      <c r="D477" s="16"/>
      <c r="E477" s="16"/>
      <c r="F477" s="44"/>
      <c r="G477" s="44"/>
      <c r="H477" s="286">
        <v>572</v>
      </c>
      <c r="I477" s="16"/>
      <c r="J477" s="627" t="s">
        <v>10440</v>
      </c>
    </row>
    <row r="478" spans="1:10" ht="17.25" customHeight="1">
      <c r="A478" s="67" t="s">
        <v>10621</v>
      </c>
      <c r="B478" s="16" t="s">
        <v>265</v>
      </c>
      <c r="C478" s="16" t="s">
        <v>58</v>
      </c>
      <c r="D478" s="16"/>
      <c r="E478" s="16"/>
      <c r="F478" s="44"/>
      <c r="G478" s="44"/>
      <c r="H478" s="286">
        <v>956</v>
      </c>
      <c r="I478" s="16"/>
      <c r="J478" s="629"/>
    </row>
    <row r="479" spans="1:10" ht="17.25" customHeight="1">
      <c r="A479" s="40" t="s">
        <v>10622</v>
      </c>
      <c r="B479" s="16" t="s">
        <v>265</v>
      </c>
      <c r="C479" s="16" t="s">
        <v>58</v>
      </c>
      <c r="D479" s="16"/>
      <c r="E479" s="16"/>
      <c r="F479" s="44"/>
      <c r="G479" s="44"/>
      <c r="H479" s="283">
        <v>264</v>
      </c>
      <c r="I479" s="16"/>
      <c r="J479" s="629"/>
    </row>
    <row r="480" spans="1:10" ht="17.25" customHeight="1">
      <c r="A480" s="40" t="s">
        <v>10623</v>
      </c>
      <c r="B480" s="16" t="s">
        <v>265</v>
      </c>
      <c r="C480" s="16" t="s">
        <v>58</v>
      </c>
      <c r="D480" s="16"/>
      <c r="E480" s="16"/>
      <c r="F480" s="44"/>
      <c r="G480" s="44"/>
      <c r="H480" s="284">
        <v>636</v>
      </c>
      <c r="I480" s="16"/>
      <c r="J480" s="628"/>
    </row>
    <row r="481" spans="1:10" ht="17.25" customHeight="1">
      <c r="A481" s="40" t="s">
        <v>10624</v>
      </c>
      <c r="B481" s="16" t="s">
        <v>265</v>
      </c>
      <c r="C481" s="16" t="s">
        <v>58</v>
      </c>
      <c r="D481" s="16"/>
      <c r="E481" s="16"/>
      <c r="F481" s="44"/>
      <c r="G481" s="44"/>
      <c r="H481" s="284">
        <v>648</v>
      </c>
      <c r="I481" s="16"/>
      <c r="J481" s="627" t="s">
        <v>10441</v>
      </c>
    </row>
    <row r="482" spans="1:10" ht="17.25" customHeight="1">
      <c r="A482" s="40" t="s">
        <v>10625</v>
      </c>
      <c r="B482" s="16" t="s">
        <v>265</v>
      </c>
      <c r="C482" s="16" t="s">
        <v>58</v>
      </c>
      <c r="D482" s="16"/>
      <c r="E482" s="16"/>
      <c r="F482" s="44"/>
      <c r="G482" s="44"/>
      <c r="H482" s="286">
        <v>852</v>
      </c>
      <c r="I482" s="16"/>
      <c r="J482" s="629"/>
    </row>
    <row r="483" spans="1:10" ht="17.25" customHeight="1">
      <c r="A483" s="40" t="s">
        <v>10626</v>
      </c>
      <c r="B483" s="16" t="s">
        <v>265</v>
      </c>
      <c r="C483" s="16" t="s">
        <v>58</v>
      </c>
      <c r="D483" s="16"/>
      <c r="E483" s="16"/>
      <c r="F483" s="44"/>
      <c r="G483" s="44"/>
      <c r="H483" s="286">
        <v>1006</v>
      </c>
      <c r="I483" s="16"/>
      <c r="J483" s="629"/>
    </row>
    <row r="484" spans="1:10" ht="17.25" customHeight="1">
      <c r="A484" s="40" t="s">
        <v>10627</v>
      </c>
      <c r="B484" s="16" t="s">
        <v>265</v>
      </c>
      <c r="C484" s="16" t="s">
        <v>58</v>
      </c>
      <c r="D484" s="16"/>
      <c r="E484" s="16"/>
      <c r="F484" s="44"/>
      <c r="G484" s="44"/>
      <c r="H484" s="286">
        <v>242</v>
      </c>
      <c r="I484" s="16"/>
      <c r="J484" s="628"/>
    </row>
    <row r="485" spans="1:10" ht="17.25" customHeight="1">
      <c r="A485" s="40" t="s">
        <v>10628</v>
      </c>
      <c r="B485" s="16" t="s">
        <v>265</v>
      </c>
      <c r="C485" s="16" t="s">
        <v>58</v>
      </c>
      <c r="D485" s="16"/>
      <c r="E485" s="16"/>
      <c r="F485" s="44"/>
      <c r="G485" s="44"/>
      <c r="H485" s="283">
        <v>1532</v>
      </c>
      <c r="I485" s="16"/>
      <c r="J485" s="627" t="s">
        <v>10442</v>
      </c>
    </row>
    <row r="486" spans="1:10" ht="17.25" customHeight="1">
      <c r="A486" s="40" t="s">
        <v>10629</v>
      </c>
      <c r="B486" s="16" t="s">
        <v>265</v>
      </c>
      <c r="C486" s="16" t="s">
        <v>58</v>
      </c>
      <c r="D486" s="16"/>
      <c r="E486" s="16"/>
      <c r="F486" s="44"/>
      <c r="G486" s="44"/>
      <c r="H486" s="284">
        <v>388</v>
      </c>
      <c r="I486" s="16"/>
      <c r="J486" s="628"/>
    </row>
    <row r="487" spans="1:10" ht="17.25" customHeight="1">
      <c r="A487" s="40" t="s">
        <v>10630</v>
      </c>
      <c r="B487" s="16" t="s">
        <v>265</v>
      </c>
      <c r="C487" s="16" t="s">
        <v>58</v>
      </c>
      <c r="D487" s="16"/>
      <c r="E487" s="16"/>
      <c r="F487" s="44"/>
      <c r="G487" s="44"/>
      <c r="H487" s="284">
        <v>1940</v>
      </c>
      <c r="I487" s="16"/>
      <c r="J487" s="627" t="s">
        <v>10443</v>
      </c>
    </row>
    <row r="488" spans="1:10" ht="17.25" customHeight="1">
      <c r="A488" s="40" t="s">
        <v>10631</v>
      </c>
      <c r="B488" s="16" t="s">
        <v>265</v>
      </c>
      <c r="C488" s="16" t="s">
        <v>58</v>
      </c>
      <c r="D488" s="16"/>
      <c r="E488" s="16"/>
      <c r="F488" s="44"/>
      <c r="G488" s="44"/>
      <c r="H488" s="286">
        <v>1812</v>
      </c>
      <c r="I488" s="16"/>
      <c r="J488" s="629"/>
    </row>
    <row r="489" spans="1:10" ht="17.25" customHeight="1">
      <c r="A489" s="40" t="s">
        <v>10632</v>
      </c>
      <c r="B489" s="16" t="s">
        <v>265</v>
      </c>
      <c r="C489" s="16" t="s">
        <v>58</v>
      </c>
      <c r="D489" s="16"/>
      <c r="E489" s="16"/>
      <c r="F489" s="44"/>
      <c r="G489" s="44"/>
      <c r="H489" s="286">
        <v>408</v>
      </c>
      <c r="I489" s="16"/>
      <c r="J489" s="628"/>
    </row>
    <row r="490" spans="1:10" ht="17.25" customHeight="1">
      <c r="A490" s="40" t="s">
        <v>10633</v>
      </c>
      <c r="B490" s="16" t="s">
        <v>265</v>
      </c>
      <c r="C490" s="16" t="s">
        <v>58</v>
      </c>
      <c r="D490" s="16"/>
      <c r="E490" s="16"/>
      <c r="F490" s="44"/>
      <c r="G490" s="44"/>
      <c r="H490" s="283">
        <v>792</v>
      </c>
      <c r="I490" s="16"/>
      <c r="J490" s="627" t="s">
        <v>10444</v>
      </c>
    </row>
    <row r="491" spans="1:10" ht="17.25" customHeight="1">
      <c r="A491" s="40" t="s">
        <v>10634</v>
      </c>
      <c r="B491" s="16" t="s">
        <v>265</v>
      </c>
      <c r="C491" s="16" t="s">
        <v>58</v>
      </c>
      <c r="D491" s="16"/>
      <c r="E491" s="16"/>
      <c r="F491" s="44"/>
      <c r="G491" s="44"/>
      <c r="H491" s="284">
        <v>408</v>
      </c>
      <c r="I491" s="16"/>
      <c r="J491" s="629"/>
    </row>
    <row r="492" spans="1:10" ht="17.25" customHeight="1">
      <c r="A492" s="40" t="s">
        <v>10635</v>
      </c>
      <c r="B492" s="16" t="s">
        <v>265</v>
      </c>
      <c r="C492" s="16" t="s">
        <v>58</v>
      </c>
      <c r="D492" s="16"/>
      <c r="E492" s="16"/>
      <c r="F492" s="44"/>
      <c r="G492" s="44"/>
      <c r="H492" s="284">
        <v>1776</v>
      </c>
      <c r="I492" s="16"/>
      <c r="J492" s="629"/>
    </row>
    <row r="493" spans="1:10" ht="17.25" customHeight="1">
      <c r="A493" s="40" t="s">
        <v>10636</v>
      </c>
      <c r="B493" s="16" t="s">
        <v>265</v>
      </c>
      <c r="C493" s="16" t="s">
        <v>58</v>
      </c>
      <c r="D493" s="16"/>
      <c r="E493" s="16"/>
      <c r="F493" s="44"/>
      <c r="G493" s="44"/>
      <c r="H493" s="286">
        <v>1030</v>
      </c>
      <c r="I493" s="16"/>
      <c r="J493" s="628"/>
    </row>
    <row r="494" spans="1:10" ht="17.25" customHeight="1">
      <c r="A494" s="40" t="s">
        <v>10637</v>
      </c>
      <c r="B494" s="16" t="s">
        <v>265</v>
      </c>
      <c r="C494" s="16" t="s">
        <v>58</v>
      </c>
      <c r="D494" s="16"/>
      <c r="E494" s="16"/>
      <c r="F494" s="44"/>
      <c r="G494" s="44"/>
      <c r="H494" s="286">
        <v>1688</v>
      </c>
      <c r="I494" s="16"/>
      <c r="J494" s="627" t="s">
        <v>10445</v>
      </c>
    </row>
    <row r="495" spans="1:10" ht="17.25" customHeight="1">
      <c r="A495" s="40" t="s">
        <v>10638</v>
      </c>
      <c r="B495" s="16" t="s">
        <v>265</v>
      </c>
      <c r="C495" s="16" t="s">
        <v>58</v>
      </c>
      <c r="D495" s="16"/>
      <c r="E495" s="16"/>
      <c r="F495" s="44"/>
      <c r="G495" s="44"/>
      <c r="H495" s="286">
        <v>980</v>
      </c>
      <c r="I495" s="16"/>
      <c r="J495" s="628"/>
    </row>
    <row r="496" spans="1:10" ht="17.25" customHeight="1">
      <c r="A496" s="40" t="s">
        <v>10512</v>
      </c>
      <c r="B496" s="16" t="s">
        <v>209</v>
      </c>
      <c r="C496" s="16" t="s">
        <v>163</v>
      </c>
      <c r="D496" s="16"/>
      <c r="E496" s="16"/>
      <c r="F496" s="44"/>
      <c r="G496" s="44"/>
      <c r="H496" s="286">
        <v>506</v>
      </c>
      <c r="I496" s="16"/>
      <c r="J496" s="285" t="s">
        <v>10446</v>
      </c>
    </row>
    <row r="497" spans="1:10" ht="17.25" customHeight="1">
      <c r="A497" s="40" t="s">
        <v>10512</v>
      </c>
      <c r="B497" s="16" t="s">
        <v>209</v>
      </c>
      <c r="C497" s="16" t="s">
        <v>163</v>
      </c>
      <c r="D497" s="16"/>
      <c r="E497" s="16"/>
      <c r="F497" s="44"/>
      <c r="G497" s="44"/>
      <c r="H497" s="287">
        <v>50</v>
      </c>
      <c r="I497" s="16"/>
      <c r="J497" s="627" t="s">
        <v>10447</v>
      </c>
    </row>
    <row r="498" spans="1:10" ht="17.25" customHeight="1">
      <c r="A498" s="40" t="s">
        <v>10181</v>
      </c>
      <c r="B498" s="16" t="s">
        <v>209</v>
      </c>
      <c r="C498" s="16" t="s">
        <v>163</v>
      </c>
      <c r="D498" s="16"/>
      <c r="E498" s="16"/>
      <c r="F498" s="44"/>
      <c r="G498" s="44"/>
      <c r="H498" s="287">
        <v>205</v>
      </c>
      <c r="I498" s="16"/>
      <c r="J498" s="628"/>
    </row>
    <row r="499" spans="1:10" ht="17.25" customHeight="1">
      <c r="A499" s="40" t="s">
        <v>10181</v>
      </c>
      <c r="B499" s="16" t="s">
        <v>209</v>
      </c>
      <c r="C499" s="16" t="s">
        <v>163</v>
      </c>
      <c r="D499" s="16"/>
      <c r="E499" s="16"/>
      <c r="F499" s="44"/>
      <c r="G499" s="44"/>
      <c r="H499" s="287">
        <v>250</v>
      </c>
      <c r="I499" s="16"/>
      <c r="J499" s="288" t="s">
        <v>10448</v>
      </c>
    </row>
    <row r="500" spans="1:10" ht="17.25" customHeight="1">
      <c r="A500" s="40" t="s">
        <v>10512</v>
      </c>
      <c r="B500" s="16" t="s">
        <v>209</v>
      </c>
      <c r="C500" s="16" t="s">
        <v>163</v>
      </c>
      <c r="D500" s="16"/>
      <c r="E500" s="16"/>
      <c r="F500" s="44"/>
      <c r="G500" s="44"/>
      <c r="H500" s="287">
        <v>228</v>
      </c>
      <c r="I500" s="16"/>
      <c r="J500" s="288" t="s">
        <v>10449</v>
      </c>
    </row>
    <row r="501" spans="1:10" ht="17.25" customHeight="1">
      <c r="A501" s="40" t="s">
        <v>10513</v>
      </c>
      <c r="B501" s="16" t="s">
        <v>209</v>
      </c>
      <c r="C501" s="16" t="s">
        <v>163</v>
      </c>
      <c r="D501" s="16"/>
      <c r="E501" s="16"/>
      <c r="F501" s="44"/>
      <c r="G501" s="44"/>
      <c r="H501" s="286">
        <v>213</v>
      </c>
      <c r="I501" s="16"/>
      <c r="J501" s="627" t="s">
        <v>10450</v>
      </c>
    </row>
    <row r="502" spans="1:10" ht="17.25" customHeight="1">
      <c r="A502" s="40" t="s">
        <v>10514</v>
      </c>
      <c r="B502" s="16" t="s">
        <v>209</v>
      </c>
      <c r="C502" s="16" t="s">
        <v>163</v>
      </c>
      <c r="D502" s="16"/>
      <c r="E502" s="16"/>
      <c r="F502" s="44"/>
      <c r="G502" s="44"/>
      <c r="H502" s="286">
        <v>31</v>
      </c>
      <c r="I502" s="16"/>
      <c r="J502" s="628"/>
    </row>
    <row r="503" spans="1:10" ht="17.25" customHeight="1">
      <c r="A503" s="40" t="s">
        <v>9726</v>
      </c>
      <c r="B503" s="16" t="s">
        <v>204</v>
      </c>
      <c r="C503" s="16" t="s">
        <v>58</v>
      </c>
      <c r="D503" s="16" t="s">
        <v>294</v>
      </c>
      <c r="E503" s="16"/>
      <c r="F503" s="44"/>
      <c r="G503" s="44"/>
      <c r="H503" s="243">
        <v>129</v>
      </c>
      <c r="I503" s="16"/>
      <c r="J503" s="624" t="s">
        <v>10451</v>
      </c>
    </row>
    <row r="504" spans="1:10" ht="17.25" customHeight="1">
      <c r="A504" s="40" t="s">
        <v>9726</v>
      </c>
      <c r="B504" s="16" t="s">
        <v>204</v>
      </c>
      <c r="C504" s="16" t="s">
        <v>58</v>
      </c>
      <c r="D504" s="16" t="s">
        <v>294</v>
      </c>
      <c r="E504" s="16"/>
      <c r="F504" s="44"/>
      <c r="G504" s="44"/>
      <c r="H504" s="243">
        <v>96</v>
      </c>
      <c r="I504" s="16"/>
      <c r="J504" s="626"/>
    </row>
    <row r="505" spans="1:10" ht="17.25" customHeight="1">
      <c r="A505" s="40" t="s">
        <v>9726</v>
      </c>
      <c r="B505" s="16" t="s">
        <v>204</v>
      </c>
      <c r="C505" s="16" t="s">
        <v>58</v>
      </c>
      <c r="D505" s="16" t="s">
        <v>294</v>
      </c>
      <c r="E505" s="16"/>
      <c r="F505" s="44"/>
      <c r="G505" s="44"/>
      <c r="H505" s="243">
        <v>129</v>
      </c>
      <c r="I505" s="16"/>
      <c r="J505" s="624" t="s">
        <v>10452</v>
      </c>
    </row>
    <row r="506" spans="1:10" ht="17.25" customHeight="1">
      <c r="A506" s="40" t="s">
        <v>9726</v>
      </c>
      <c r="B506" s="16" t="s">
        <v>204</v>
      </c>
      <c r="C506" s="16" t="s">
        <v>58</v>
      </c>
      <c r="D506" s="16" t="s">
        <v>294</v>
      </c>
      <c r="E506" s="16"/>
      <c r="F506" s="44"/>
      <c r="G506" s="44"/>
      <c r="H506" s="243">
        <v>145</v>
      </c>
      <c r="I506" s="16"/>
      <c r="J506" s="625"/>
    </row>
    <row r="507" spans="1:10" ht="17.25" customHeight="1">
      <c r="A507" s="40" t="s">
        <v>9726</v>
      </c>
      <c r="B507" s="16" t="s">
        <v>204</v>
      </c>
      <c r="C507" s="16" t="s">
        <v>58</v>
      </c>
      <c r="D507" s="16" t="s">
        <v>294</v>
      </c>
      <c r="E507" s="16"/>
      <c r="F507" s="44"/>
      <c r="G507" s="44"/>
      <c r="H507" s="243">
        <v>113</v>
      </c>
      <c r="I507" s="16"/>
      <c r="J507" s="625"/>
    </row>
    <row r="508" spans="1:10" ht="17.25" customHeight="1">
      <c r="A508" s="40" t="s">
        <v>9726</v>
      </c>
      <c r="B508" s="16" t="s">
        <v>204</v>
      </c>
      <c r="C508" s="16" t="s">
        <v>58</v>
      </c>
      <c r="D508" s="16" t="s">
        <v>294</v>
      </c>
      <c r="E508" s="16"/>
      <c r="F508" s="44"/>
      <c r="G508" s="44"/>
      <c r="H508" s="243">
        <v>96</v>
      </c>
      <c r="I508" s="16"/>
      <c r="J508" s="626"/>
    </row>
    <row r="509" spans="1:10" ht="17.25" customHeight="1">
      <c r="A509" s="40" t="s">
        <v>9726</v>
      </c>
      <c r="B509" s="16" t="s">
        <v>204</v>
      </c>
      <c r="C509" s="16" t="s">
        <v>58</v>
      </c>
      <c r="D509" s="16" t="s">
        <v>294</v>
      </c>
      <c r="E509" s="16"/>
      <c r="F509" s="44"/>
      <c r="G509" s="44"/>
      <c r="H509" s="243">
        <v>141</v>
      </c>
      <c r="I509" s="16"/>
      <c r="J509" s="624" t="s">
        <v>10453</v>
      </c>
    </row>
    <row r="510" spans="1:10" ht="17.25" customHeight="1">
      <c r="A510" s="40" t="s">
        <v>9726</v>
      </c>
      <c r="B510" s="16" t="s">
        <v>204</v>
      </c>
      <c r="C510" s="16" t="s">
        <v>58</v>
      </c>
      <c r="D510" s="16" t="s">
        <v>294</v>
      </c>
      <c r="E510" s="16"/>
      <c r="F510" s="44"/>
      <c r="G510" s="44"/>
      <c r="H510" s="243">
        <v>210</v>
      </c>
      <c r="I510" s="16"/>
      <c r="J510" s="625"/>
    </row>
    <row r="511" spans="1:10" ht="17.25" customHeight="1">
      <c r="A511" s="40" t="s">
        <v>9726</v>
      </c>
      <c r="B511" s="16" t="s">
        <v>204</v>
      </c>
      <c r="C511" s="16" t="s">
        <v>58</v>
      </c>
      <c r="D511" s="16" t="s">
        <v>294</v>
      </c>
      <c r="E511" s="16"/>
      <c r="F511" s="44"/>
      <c r="G511" s="44"/>
      <c r="H511" s="243">
        <v>206</v>
      </c>
      <c r="I511" s="16"/>
      <c r="J511" s="625"/>
    </row>
    <row r="512" spans="1:10" ht="17.25" customHeight="1">
      <c r="A512" s="40" t="s">
        <v>9726</v>
      </c>
      <c r="B512" s="16" t="s">
        <v>204</v>
      </c>
      <c r="C512" s="16" t="s">
        <v>58</v>
      </c>
      <c r="D512" s="16" t="s">
        <v>294</v>
      </c>
      <c r="E512" s="16"/>
      <c r="F512" s="44"/>
      <c r="G512" s="44"/>
      <c r="H512" s="243">
        <v>52</v>
      </c>
      <c r="I512" s="16"/>
      <c r="J512" s="626"/>
    </row>
    <row r="513" spans="1:10" ht="17.25" customHeight="1">
      <c r="A513" s="40" t="s">
        <v>10510</v>
      </c>
      <c r="B513" s="16" t="s">
        <v>204</v>
      </c>
      <c r="C513" s="16" t="s">
        <v>58</v>
      </c>
      <c r="D513" s="16">
        <v>0</v>
      </c>
      <c r="E513" s="16"/>
      <c r="F513" s="44"/>
      <c r="G513" s="44"/>
      <c r="H513" s="243">
        <v>218</v>
      </c>
      <c r="I513" s="16"/>
      <c r="J513" s="624" t="s">
        <v>10454</v>
      </c>
    </row>
    <row r="514" spans="1:10" ht="17.25" customHeight="1">
      <c r="A514" s="40" t="s">
        <v>10510</v>
      </c>
      <c r="B514" s="16" t="s">
        <v>204</v>
      </c>
      <c r="C514" s="16" t="s">
        <v>58</v>
      </c>
      <c r="D514" s="16">
        <v>0</v>
      </c>
      <c r="E514" s="16"/>
      <c r="F514" s="44"/>
      <c r="G514" s="44"/>
      <c r="H514" s="243">
        <v>404</v>
      </c>
      <c r="I514" s="16"/>
      <c r="J514" s="625"/>
    </row>
    <row r="515" spans="1:10" ht="17.25" customHeight="1">
      <c r="A515" s="40" t="s">
        <v>10510</v>
      </c>
      <c r="B515" s="16" t="s">
        <v>204</v>
      </c>
      <c r="C515" s="16" t="s">
        <v>58</v>
      </c>
      <c r="D515" s="16">
        <v>0</v>
      </c>
      <c r="E515" s="16"/>
      <c r="F515" s="44"/>
      <c r="G515" s="44"/>
      <c r="H515" s="243">
        <v>457</v>
      </c>
      <c r="I515" s="16"/>
      <c r="J515" s="625"/>
    </row>
    <row r="516" spans="1:10" ht="17.25" customHeight="1">
      <c r="A516" s="40" t="s">
        <v>10510</v>
      </c>
      <c r="B516" s="16" t="s">
        <v>204</v>
      </c>
      <c r="C516" s="16" t="s">
        <v>58</v>
      </c>
      <c r="D516" s="16">
        <v>0</v>
      </c>
      <c r="E516" s="16"/>
      <c r="F516" s="44"/>
      <c r="G516" s="44"/>
      <c r="H516" s="243">
        <v>428</v>
      </c>
      <c r="I516" s="16"/>
      <c r="J516" s="626"/>
    </row>
    <row r="517" spans="1:10" ht="17.25" customHeight="1">
      <c r="A517" s="40" t="s">
        <v>9726</v>
      </c>
      <c r="B517" s="16" t="s">
        <v>204</v>
      </c>
      <c r="C517" s="16" t="s">
        <v>58</v>
      </c>
      <c r="D517" s="16" t="s">
        <v>294</v>
      </c>
      <c r="E517" s="16"/>
      <c r="F517" s="44"/>
      <c r="G517" s="44"/>
      <c r="H517" s="243">
        <v>16</v>
      </c>
      <c r="I517" s="16"/>
      <c r="J517" s="624" t="s">
        <v>10455</v>
      </c>
    </row>
    <row r="518" spans="1:10" ht="17.25" customHeight="1">
      <c r="A518" s="40" t="s">
        <v>9726</v>
      </c>
      <c r="B518" s="16" t="s">
        <v>204</v>
      </c>
      <c r="C518" s="16" t="s">
        <v>58</v>
      </c>
      <c r="D518" s="16" t="s">
        <v>294</v>
      </c>
      <c r="E518" s="16"/>
      <c r="F518" s="44"/>
      <c r="G518" s="44"/>
      <c r="H518" s="243">
        <v>72</v>
      </c>
      <c r="I518" s="16"/>
      <c r="J518" s="625"/>
    </row>
    <row r="519" spans="1:10" ht="17.25" customHeight="1">
      <c r="A519" s="40" t="s">
        <v>9726</v>
      </c>
      <c r="B519" s="16" t="s">
        <v>204</v>
      </c>
      <c r="C519" s="16" t="s">
        <v>58</v>
      </c>
      <c r="D519" s="16" t="s">
        <v>294</v>
      </c>
      <c r="E519" s="16"/>
      <c r="F519" s="44"/>
      <c r="G519" s="44"/>
      <c r="H519" s="243">
        <v>275</v>
      </c>
      <c r="I519" s="16"/>
      <c r="J519" s="626"/>
    </row>
    <row r="520" spans="1:10" ht="17.25" customHeight="1">
      <c r="A520" s="40" t="s">
        <v>9726</v>
      </c>
      <c r="B520" s="16" t="s">
        <v>204</v>
      </c>
      <c r="C520" s="16" t="s">
        <v>58</v>
      </c>
      <c r="D520" s="16" t="s">
        <v>294</v>
      </c>
      <c r="E520" s="16"/>
      <c r="F520" s="44"/>
      <c r="G520" s="44"/>
      <c r="H520" s="243">
        <v>170</v>
      </c>
      <c r="I520" s="16"/>
      <c r="J520" s="624" t="s">
        <v>10456</v>
      </c>
    </row>
    <row r="521" spans="1:10" ht="17.25" customHeight="1">
      <c r="A521" s="40" t="s">
        <v>9726</v>
      </c>
      <c r="B521" s="16" t="s">
        <v>204</v>
      </c>
      <c r="C521" s="16" t="s">
        <v>58</v>
      </c>
      <c r="D521" s="16" t="s">
        <v>294</v>
      </c>
      <c r="E521" s="16"/>
      <c r="F521" s="44"/>
      <c r="G521" s="44"/>
      <c r="H521" s="243">
        <v>436</v>
      </c>
      <c r="I521" s="16"/>
      <c r="J521" s="625"/>
    </row>
    <row r="522" spans="1:10" ht="17.25" customHeight="1">
      <c r="A522" s="40" t="s">
        <v>9726</v>
      </c>
      <c r="B522" s="16" t="s">
        <v>204</v>
      </c>
      <c r="C522" s="16" t="s">
        <v>58</v>
      </c>
      <c r="D522" s="16" t="s">
        <v>294</v>
      </c>
      <c r="E522" s="16"/>
      <c r="F522" s="44"/>
      <c r="G522" s="44"/>
      <c r="H522" s="243">
        <v>339</v>
      </c>
      <c r="I522" s="16"/>
      <c r="J522" s="625"/>
    </row>
    <row r="523" spans="1:10" ht="17.25" customHeight="1">
      <c r="A523" s="40" t="s">
        <v>9726</v>
      </c>
      <c r="B523" s="16" t="s">
        <v>204</v>
      </c>
      <c r="C523" s="16" t="s">
        <v>58</v>
      </c>
      <c r="D523" s="16" t="s">
        <v>294</v>
      </c>
      <c r="E523" s="16"/>
      <c r="F523" s="44"/>
      <c r="G523" s="44"/>
      <c r="H523" s="243">
        <v>40</v>
      </c>
      <c r="I523" s="16"/>
      <c r="J523" s="625"/>
    </row>
    <row r="524" spans="1:10" ht="17.25" customHeight="1">
      <c r="A524" s="40" t="s">
        <v>9726</v>
      </c>
      <c r="B524" s="16" t="s">
        <v>204</v>
      </c>
      <c r="C524" s="16" t="s">
        <v>58</v>
      </c>
      <c r="D524" s="16" t="s">
        <v>294</v>
      </c>
      <c r="E524" s="16"/>
      <c r="F524" s="44"/>
      <c r="G524" s="44"/>
      <c r="H524" s="243">
        <v>145</v>
      </c>
      <c r="I524" s="16"/>
      <c r="J524" s="626"/>
    </row>
    <row r="525" spans="1:10" ht="30" customHeight="1">
      <c r="A525" s="113" t="s">
        <v>10509</v>
      </c>
      <c r="B525" s="16" t="s">
        <v>204</v>
      </c>
      <c r="C525" s="16" t="s">
        <v>58</v>
      </c>
      <c r="D525" s="16"/>
      <c r="E525" s="16"/>
      <c r="F525" s="44"/>
      <c r="G525" s="44"/>
      <c r="H525" s="243">
        <v>353</v>
      </c>
      <c r="I525" s="16"/>
      <c r="J525" s="624" t="s">
        <v>10457</v>
      </c>
    </row>
    <row r="526" spans="1:10" ht="30" customHeight="1">
      <c r="A526" s="113" t="s">
        <v>10509</v>
      </c>
      <c r="B526" s="16" t="s">
        <v>204</v>
      </c>
      <c r="C526" s="16" t="s">
        <v>58</v>
      </c>
      <c r="D526" s="16"/>
      <c r="E526" s="16"/>
      <c r="F526" s="44"/>
      <c r="G526" s="44"/>
      <c r="H526" s="243">
        <v>3990</v>
      </c>
      <c r="I526" s="16"/>
      <c r="J526" s="625"/>
    </row>
    <row r="527" spans="1:10" ht="30" customHeight="1">
      <c r="A527" s="113" t="s">
        <v>10509</v>
      </c>
      <c r="B527" s="16" t="s">
        <v>204</v>
      </c>
      <c r="C527" s="16" t="s">
        <v>58</v>
      </c>
      <c r="D527" s="16"/>
      <c r="E527" s="16"/>
      <c r="F527" s="44"/>
      <c r="G527" s="44"/>
      <c r="H527" s="243">
        <v>60</v>
      </c>
      <c r="I527" s="16"/>
      <c r="J527" s="625"/>
    </row>
    <row r="528" spans="1:10" ht="30" customHeight="1">
      <c r="A528" s="113" t="s">
        <v>10509</v>
      </c>
      <c r="B528" s="16" t="s">
        <v>204</v>
      </c>
      <c r="C528" s="16" t="s">
        <v>58</v>
      </c>
      <c r="D528" s="16"/>
      <c r="E528" s="16"/>
      <c r="F528" s="44"/>
      <c r="G528" s="44"/>
      <c r="H528" s="243">
        <v>485</v>
      </c>
      <c r="I528" s="16"/>
      <c r="J528" s="626"/>
    </row>
    <row r="529" spans="1:10" ht="17.25" customHeight="1">
      <c r="A529" s="40" t="s">
        <v>10751</v>
      </c>
      <c r="B529" s="16" t="s">
        <v>204</v>
      </c>
      <c r="C529" s="16" t="s">
        <v>82</v>
      </c>
      <c r="D529" s="16"/>
      <c r="E529" s="16"/>
      <c r="F529" s="44"/>
      <c r="G529" s="44"/>
      <c r="H529" s="248">
        <v>24240</v>
      </c>
      <c r="I529" s="16"/>
      <c r="J529" s="288" t="s">
        <v>10458</v>
      </c>
    </row>
    <row r="530" spans="1:10" ht="17.25" customHeight="1">
      <c r="A530" s="40" t="s">
        <v>10752</v>
      </c>
      <c r="B530" s="16" t="s">
        <v>204</v>
      </c>
      <c r="C530" s="16" t="s">
        <v>82</v>
      </c>
      <c r="D530" s="16"/>
      <c r="E530" s="16"/>
      <c r="F530" s="44"/>
      <c r="G530" s="44"/>
      <c r="H530" s="248">
        <v>34340</v>
      </c>
      <c r="I530" s="16"/>
      <c r="J530" s="288" t="s">
        <v>10459</v>
      </c>
    </row>
    <row r="531" spans="1:10" ht="17.25" customHeight="1">
      <c r="A531" s="40" t="s">
        <v>10082</v>
      </c>
      <c r="B531" s="16" t="s">
        <v>204</v>
      </c>
      <c r="C531" s="16" t="s">
        <v>82</v>
      </c>
      <c r="D531" s="16"/>
      <c r="E531" s="16"/>
      <c r="F531" s="44"/>
      <c r="G531" s="44"/>
      <c r="H531" s="248">
        <v>2020</v>
      </c>
      <c r="I531" s="16"/>
      <c r="J531" s="288" t="s">
        <v>10460</v>
      </c>
    </row>
    <row r="532" spans="1:10" ht="17.25" customHeight="1">
      <c r="A532" s="40" t="s">
        <v>10753</v>
      </c>
      <c r="B532" s="16" t="s">
        <v>204</v>
      </c>
      <c r="C532" s="16" t="s">
        <v>82</v>
      </c>
      <c r="D532" s="16"/>
      <c r="E532" s="16"/>
      <c r="F532" s="44"/>
      <c r="G532" s="44"/>
      <c r="H532" s="248">
        <v>62620</v>
      </c>
      <c r="I532" s="16"/>
      <c r="J532" s="288" t="s">
        <v>10461</v>
      </c>
    </row>
    <row r="533" spans="1:10" ht="17.25" customHeight="1">
      <c r="A533" s="40" t="s">
        <v>10754</v>
      </c>
      <c r="B533" s="16" t="s">
        <v>204</v>
      </c>
      <c r="C533" s="16" t="s">
        <v>82</v>
      </c>
      <c r="D533" s="16"/>
      <c r="E533" s="16"/>
      <c r="F533" s="44"/>
      <c r="G533" s="44"/>
      <c r="H533" s="248">
        <v>12625</v>
      </c>
      <c r="I533" s="16"/>
      <c r="J533" s="288" t="s">
        <v>10462</v>
      </c>
    </row>
    <row r="534" spans="1:10" ht="17.25" customHeight="1">
      <c r="A534" s="40" t="s">
        <v>10022</v>
      </c>
      <c r="B534" s="16" t="s">
        <v>204</v>
      </c>
      <c r="C534" s="16" t="s">
        <v>82</v>
      </c>
      <c r="D534" s="16"/>
      <c r="E534" s="16"/>
      <c r="F534" s="44"/>
      <c r="G534" s="44"/>
      <c r="H534" s="248">
        <v>1515</v>
      </c>
      <c r="I534" s="16"/>
      <c r="J534" s="288" t="s">
        <v>10463</v>
      </c>
    </row>
    <row r="535" spans="1:10" ht="17.25" customHeight="1">
      <c r="A535" s="40" t="s">
        <v>10025</v>
      </c>
      <c r="B535" s="16" t="s">
        <v>204</v>
      </c>
      <c r="C535" s="16" t="s">
        <v>82</v>
      </c>
      <c r="D535" s="16"/>
      <c r="E535" s="16"/>
      <c r="F535" s="44"/>
      <c r="G535" s="44"/>
      <c r="H535" s="248">
        <v>5555</v>
      </c>
      <c r="I535" s="16"/>
      <c r="J535" s="288" t="s">
        <v>10464</v>
      </c>
    </row>
    <row r="536" spans="1:10" ht="17.25" customHeight="1">
      <c r="A536" s="40" t="s">
        <v>10078</v>
      </c>
      <c r="B536" s="16" t="s">
        <v>204</v>
      </c>
      <c r="C536" s="16" t="s">
        <v>82</v>
      </c>
      <c r="D536" s="16"/>
      <c r="E536" s="16"/>
      <c r="F536" s="44"/>
      <c r="G536" s="44"/>
      <c r="H536" s="248">
        <v>2020</v>
      </c>
      <c r="I536" s="16"/>
      <c r="J536" s="288" t="s">
        <v>10465</v>
      </c>
    </row>
    <row r="537" spans="1:10" ht="17.25" customHeight="1">
      <c r="A537" s="40" t="s">
        <v>10079</v>
      </c>
      <c r="B537" s="16" t="s">
        <v>204</v>
      </c>
      <c r="C537" s="16" t="s">
        <v>82</v>
      </c>
      <c r="D537" s="16"/>
      <c r="E537" s="16"/>
      <c r="F537" s="44"/>
      <c r="G537" s="44"/>
      <c r="H537" s="248">
        <v>1515</v>
      </c>
      <c r="I537" s="16"/>
      <c r="J537" s="288" t="s">
        <v>10466</v>
      </c>
    </row>
    <row r="538" spans="1:10" ht="17.25" customHeight="1">
      <c r="A538" s="40" t="s">
        <v>10111</v>
      </c>
      <c r="B538" s="16" t="s">
        <v>204</v>
      </c>
      <c r="C538" s="16" t="s">
        <v>58</v>
      </c>
      <c r="D538" s="16"/>
      <c r="E538" s="16"/>
      <c r="F538" s="44"/>
      <c r="G538" s="44"/>
      <c r="H538" s="248">
        <v>1515</v>
      </c>
      <c r="I538" s="16"/>
      <c r="J538" s="288" t="s">
        <v>10467</v>
      </c>
    </row>
    <row r="539" spans="1:10" ht="17.25" customHeight="1">
      <c r="A539" s="40" t="s">
        <v>10112</v>
      </c>
      <c r="B539" s="16" t="s">
        <v>204</v>
      </c>
      <c r="C539" s="16" t="s">
        <v>82</v>
      </c>
      <c r="D539" s="16"/>
      <c r="E539" s="16"/>
      <c r="F539" s="44"/>
      <c r="G539" s="44"/>
      <c r="H539" s="248">
        <v>4040</v>
      </c>
      <c r="I539" s="16"/>
      <c r="J539" s="288" t="s">
        <v>10468</v>
      </c>
    </row>
    <row r="540" spans="1:10" ht="17.25" customHeight="1">
      <c r="A540" s="40" t="s">
        <v>10116</v>
      </c>
      <c r="B540" s="16" t="s">
        <v>204</v>
      </c>
      <c r="C540" s="16" t="s">
        <v>58</v>
      </c>
      <c r="D540" s="16"/>
      <c r="E540" s="16"/>
      <c r="F540" s="44"/>
      <c r="G540" s="44"/>
      <c r="H540" s="248">
        <v>505</v>
      </c>
      <c r="I540" s="16"/>
      <c r="J540" s="288" t="s">
        <v>10469</v>
      </c>
    </row>
    <row r="541" spans="1:10" ht="17.25" customHeight="1">
      <c r="A541" s="40" t="s">
        <v>10117</v>
      </c>
      <c r="B541" s="16" t="s">
        <v>204</v>
      </c>
      <c r="C541" s="16" t="s">
        <v>82</v>
      </c>
      <c r="D541" s="16"/>
      <c r="E541" s="16"/>
      <c r="F541" s="44"/>
      <c r="G541" s="44"/>
      <c r="H541" s="248">
        <v>3030</v>
      </c>
      <c r="I541" s="16"/>
      <c r="J541" s="288" t="s">
        <v>10470</v>
      </c>
    </row>
    <row r="542" spans="1:10" ht="17.25" customHeight="1">
      <c r="A542" s="40" t="s">
        <v>10755</v>
      </c>
      <c r="B542" s="16" t="s">
        <v>204</v>
      </c>
      <c r="C542" s="16" t="s">
        <v>82</v>
      </c>
      <c r="D542" s="16"/>
      <c r="E542" s="16"/>
      <c r="F542" s="44"/>
      <c r="G542" s="44"/>
      <c r="H542" s="248">
        <v>3030</v>
      </c>
      <c r="I542" s="16"/>
      <c r="J542" s="288" t="s">
        <v>10471</v>
      </c>
    </row>
    <row r="543" spans="1:10" ht="17.25" customHeight="1">
      <c r="A543" s="67" t="s">
        <v>10756</v>
      </c>
      <c r="B543" s="16" t="s">
        <v>204</v>
      </c>
      <c r="C543" s="16" t="s">
        <v>82</v>
      </c>
      <c r="D543" s="16"/>
      <c r="E543" s="16"/>
      <c r="F543" s="44"/>
      <c r="G543" s="44"/>
      <c r="H543" s="248">
        <v>2323</v>
      </c>
      <c r="I543" s="16"/>
      <c r="J543" s="288" t="s">
        <v>10472</v>
      </c>
    </row>
    <row r="544" spans="1:10" ht="17.25" customHeight="1">
      <c r="A544" s="40" t="s">
        <v>10757</v>
      </c>
      <c r="B544" s="16" t="s">
        <v>204</v>
      </c>
      <c r="C544" s="16" t="s">
        <v>82</v>
      </c>
      <c r="D544" s="16"/>
      <c r="E544" s="16"/>
      <c r="F544" s="44"/>
      <c r="G544" s="44"/>
      <c r="H544" s="248">
        <v>1010</v>
      </c>
      <c r="I544" s="16"/>
      <c r="J544" s="288" t="s">
        <v>10473</v>
      </c>
    </row>
    <row r="545" spans="1:10" ht="17.25" customHeight="1">
      <c r="A545" s="40" t="s">
        <v>10758</v>
      </c>
      <c r="B545" s="16" t="s">
        <v>204</v>
      </c>
      <c r="C545" s="16" t="s">
        <v>82</v>
      </c>
      <c r="D545" s="16"/>
      <c r="E545" s="16"/>
      <c r="F545" s="44"/>
      <c r="G545" s="44"/>
      <c r="H545" s="248">
        <v>3030</v>
      </c>
      <c r="I545" s="16"/>
      <c r="J545" s="288" t="s">
        <v>10474</v>
      </c>
    </row>
    <row r="546" spans="1:10" ht="17.25" customHeight="1">
      <c r="A546" s="40" t="s">
        <v>10759</v>
      </c>
      <c r="B546" s="16" t="s">
        <v>204</v>
      </c>
      <c r="C546" s="16" t="s">
        <v>82</v>
      </c>
      <c r="D546" s="16"/>
      <c r="E546" s="16"/>
      <c r="F546" s="44"/>
      <c r="G546" s="44"/>
      <c r="H546" s="248">
        <v>18180</v>
      </c>
      <c r="I546" s="16"/>
      <c r="J546" s="288" t="s">
        <v>10475</v>
      </c>
    </row>
    <row r="547" spans="1:10" ht="17.25" customHeight="1">
      <c r="A547" s="40" t="s">
        <v>10088</v>
      </c>
      <c r="B547" s="16" t="s">
        <v>204</v>
      </c>
      <c r="C547" s="16" t="s">
        <v>82</v>
      </c>
      <c r="D547" s="16"/>
      <c r="E547" s="16"/>
      <c r="F547" s="44"/>
      <c r="G547" s="44"/>
      <c r="H547" s="248">
        <v>707</v>
      </c>
      <c r="I547" s="16"/>
      <c r="J547" s="288" t="s">
        <v>10476</v>
      </c>
    </row>
    <row r="548" spans="1:10" ht="17.25" customHeight="1">
      <c r="A548" s="40" t="s">
        <v>10020</v>
      </c>
      <c r="B548" s="16" t="s">
        <v>204</v>
      </c>
      <c r="C548" s="16" t="s">
        <v>82</v>
      </c>
      <c r="D548" s="16"/>
      <c r="E548" s="16"/>
      <c r="F548" s="44"/>
      <c r="G548" s="44"/>
      <c r="H548" s="248">
        <v>2525</v>
      </c>
      <c r="I548" s="16"/>
      <c r="J548" s="288" t="s">
        <v>10477</v>
      </c>
    </row>
    <row r="549" spans="1:10" ht="17.25" customHeight="1">
      <c r="A549" s="40" t="s">
        <v>10253</v>
      </c>
      <c r="B549" s="16" t="s">
        <v>204</v>
      </c>
      <c r="C549" s="16" t="s">
        <v>58</v>
      </c>
      <c r="D549" s="16"/>
      <c r="E549" s="16"/>
      <c r="F549" s="44"/>
      <c r="G549" s="44"/>
      <c r="H549" s="248">
        <v>16766</v>
      </c>
      <c r="I549" s="16"/>
      <c r="J549" s="288" t="s">
        <v>10478</v>
      </c>
    </row>
    <row r="550" spans="1:10" ht="17.25" customHeight="1">
      <c r="A550" s="40" t="s">
        <v>10754</v>
      </c>
      <c r="B550" s="16" t="s">
        <v>204</v>
      </c>
      <c r="C550" s="16" t="s">
        <v>82</v>
      </c>
      <c r="D550" s="16"/>
      <c r="E550" s="16"/>
      <c r="F550" s="44"/>
      <c r="G550" s="44"/>
      <c r="H550" s="248">
        <v>35552</v>
      </c>
      <c r="I550" s="16"/>
      <c r="J550" s="288" t="s">
        <v>10479</v>
      </c>
    </row>
    <row r="551" spans="1:10" ht="17.25" customHeight="1">
      <c r="A551" s="40" t="s">
        <v>10022</v>
      </c>
      <c r="B551" s="16" t="s">
        <v>204</v>
      </c>
      <c r="C551" s="16" t="s">
        <v>82</v>
      </c>
      <c r="D551" s="16"/>
      <c r="E551" s="16"/>
      <c r="F551" s="44"/>
      <c r="G551" s="44"/>
      <c r="H551" s="248">
        <v>1616</v>
      </c>
      <c r="I551" s="16"/>
      <c r="J551" s="288" t="s">
        <v>10480</v>
      </c>
    </row>
    <row r="552" spans="1:10" ht="17.25" customHeight="1">
      <c r="A552" s="40" t="s">
        <v>9881</v>
      </c>
      <c r="B552" s="16" t="s">
        <v>209</v>
      </c>
      <c r="C552" s="16" t="s">
        <v>163</v>
      </c>
      <c r="D552" s="16"/>
      <c r="E552" s="16"/>
      <c r="F552" s="44"/>
      <c r="G552" s="44"/>
      <c r="H552" s="286">
        <v>223</v>
      </c>
      <c r="I552" s="16"/>
      <c r="J552" s="627" t="s">
        <v>10481</v>
      </c>
    </row>
    <row r="553" spans="1:10" ht="17.25" customHeight="1">
      <c r="A553" s="40" t="s">
        <v>9881</v>
      </c>
      <c r="B553" s="16" t="s">
        <v>209</v>
      </c>
      <c r="C553" s="16" t="s">
        <v>163</v>
      </c>
      <c r="D553" s="16"/>
      <c r="E553" s="16"/>
      <c r="F553" s="44"/>
      <c r="G553" s="44"/>
      <c r="H553" s="286">
        <v>103</v>
      </c>
      <c r="I553" s="16"/>
      <c r="J553" s="628"/>
    </row>
    <row r="554" spans="1:10" ht="17.25" customHeight="1">
      <c r="A554" s="40" t="s">
        <v>9658</v>
      </c>
      <c r="B554" s="16" t="s">
        <v>209</v>
      </c>
      <c r="C554" s="16" t="s">
        <v>163</v>
      </c>
      <c r="D554" s="16"/>
      <c r="E554" s="16"/>
      <c r="F554" s="44"/>
      <c r="G554" s="44"/>
      <c r="H554" s="234">
        <v>980</v>
      </c>
      <c r="I554" s="16"/>
      <c r="J554" s="230" t="s">
        <v>10482</v>
      </c>
    </row>
    <row r="555" spans="1:10" ht="17.25" customHeight="1">
      <c r="A555" s="40" t="s">
        <v>10906</v>
      </c>
      <c r="B555" s="16" t="s">
        <v>199</v>
      </c>
      <c r="C555" s="16" t="s">
        <v>61</v>
      </c>
      <c r="D555" s="16">
        <v>7</v>
      </c>
      <c r="E555" s="16"/>
      <c r="F555" s="44"/>
      <c r="G555" s="44"/>
      <c r="H555" s="262">
        <v>24</v>
      </c>
      <c r="I555" s="16"/>
      <c r="J555" s="288" t="s">
        <v>10483</v>
      </c>
    </row>
    <row r="556" spans="1:10" ht="17.25" customHeight="1">
      <c r="A556" s="40" t="s">
        <v>10906</v>
      </c>
      <c r="B556" s="16" t="s">
        <v>199</v>
      </c>
      <c r="C556" s="16" t="s">
        <v>61</v>
      </c>
      <c r="D556" s="16">
        <v>7.5</v>
      </c>
      <c r="E556" s="16"/>
      <c r="F556" s="44"/>
      <c r="G556" s="44"/>
      <c r="H556" s="262">
        <v>2</v>
      </c>
      <c r="I556" s="16"/>
      <c r="J556" s="288"/>
    </row>
    <row r="557" spans="1:10" ht="17.25" customHeight="1">
      <c r="A557" s="40" t="s">
        <v>10906</v>
      </c>
      <c r="B557" s="16" t="s">
        <v>199</v>
      </c>
      <c r="C557" s="16" t="s">
        <v>61</v>
      </c>
      <c r="D557" s="16">
        <v>8</v>
      </c>
      <c r="E557" s="16"/>
      <c r="F557" s="44"/>
      <c r="G557" s="44"/>
      <c r="H557" s="262">
        <v>45</v>
      </c>
      <c r="I557" s="16"/>
      <c r="J557" s="288"/>
    </row>
    <row r="558" spans="1:10" ht="17.25" customHeight="1">
      <c r="A558" s="40" t="s">
        <v>10906</v>
      </c>
      <c r="B558" s="16" t="s">
        <v>199</v>
      </c>
      <c r="C558" s="16" t="s">
        <v>61</v>
      </c>
      <c r="D558" s="16">
        <v>8.5</v>
      </c>
      <c r="E558" s="16"/>
      <c r="F558" s="44"/>
      <c r="G558" s="44"/>
      <c r="H558" s="262">
        <v>2</v>
      </c>
      <c r="I558" s="16"/>
      <c r="J558" s="288"/>
    </row>
    <row r="559" spans="1:10" ht="17.25" customHeight="1">
      <c r="A559" s="40" t="s">
        <v>10906</v>
      </c>
      <c r="B559" s="16" t="s">
        <v>199</v>
      </c>
      <c r="C559" s="16" t="s">
        <v>61</v>
      </c>
      <c r="D559" s="16">
        <v>9</v>
      </c>
      <c r="E559" s="16"/>
      <c r="F559" s="44"/>
      <c r="G559" s="44"/>
      <c r="H559" s="262">
        <v>58</v>
      </c>
      <c r="I559" s="16"/>
      <c r="J559" s="288"/>
    </row>
    <row r="560" spans="1:10" ht="17.25" customHeight="1">
      <c r="A560" s="40" t="s">
        <v>10906</v>
      </c>
      <c r="B560" s="16" t="s">
        <v>199</v>
      </c>
      <c r="C560" s="16" t="s">
        <v>61</v>
      </c>
      <c r="D560" s="16">
        <v>9.5</v>
      </c>
      <c r="E560" s="16"/>
      <c r="F560" s="44"/>
      <c r="G560" s="44"/>
      <c r="H560" s="262">
        <v>5</v>
      </c>
      <c r="I560" s="16"/>
      <c r="J560" s="288"/>
    </row>
    <row r="561" spans="1:10" ht="17.25" customHeight="1">
      <c r="A561" s="40" t="s">
        <v>10906</v>
      </c>
      <c r="B561" s="16" t="s">
        <v>199</v>
      </c>
      <c r="C561" s="16" t="s">
        <v>61</v>
      </c>
      <c r="D561" s="16">
        <v>10</v>
      </c>
      <c r="E561" s="16"/>
      <c r="F561" s="44"/>
      <c r="G561" s="44"/>
      <c r="H561" s="262">
        <v>60</v>
      </c>
      <c r="I561" s="16"/>
      <c r="J561" s="288"/>
    </row>
    <row r="562" spans="1:10" ht="17.25" customHeight="1">
      <c r="A562" s="40" t="s">
        <v>10906</v>
      </c>
      <c r="B562" s="16" t="s">
        <v>199</v>
      </c>
      <c r="C562" s="16" t="s">
        <v>61</v>
      </c>
      <c r="D562" s="16">
        <v>10.5</v>
      </c>
      <c r="E562" s="16"/>
      <c r="F562" s="44"/>
      <c r="G562" s="44"/>
      <c r="H562" s="262">
        <v>5</v>
      </c>
      <c r="I562" s="16"/>
      <c r="J562" s="288"/>
    </row>
    <row r="563" spans="1:10" ht="17.25" customHeight="1">
      <c r="A563" s="40" t="s">
        <v>10906</v>
      </c>
      <c r="B563" s="16" t="s">
        <v>199</v>
      </c>
      <c r="C563" s="16" t="s">
        <v>61</v>
      </c>
      <c r="D563" s="16">
        <v>11</v>
      </c>
      <c r="E563" s="16"/>
      <c r="F563" s="44"/>
      <c r="G563" s="44"/>
      <c r="H563" s="262">
        <v>43</v>
      </c>
      <c r="I563" s="16"/>
      <c r="J563" s="288"/>
    </row>
    <row r="564" spans="1:10" ht="17.25" customHeight="1">
      <c r="A564" s="40" t="s">
        <v>10906</v>
      </c>
      <c r="B564" s="16" t="s">
        <v>199</v>
      </c>
      <c r="C564" s="16" t="s">
        <v>61</v>
      </c>
      <c r="D564" s="16">
        <v>11.5</v>
      </c>
      <c r="E564" s="16"/>
      <c r="F564" s="44"/>
      <c r="G564" s="44"/>
      <c r="H564" s="262">
        <v>2</v>
      </c>
      <c r="I564" s="16"/>
      <c r="J564" s="288"/>
    </row>
    <row r="565" spans="1:10" ht="17.25" customHeight="1">
      <c r="A565" s="40" t="s">
        <v>10906</v>
      </c>
      <c r="B565" s="16" t="s">
        <v>199</v>
      </c>
      <c r="C565" s="16" t="s">
        <v>61</v>
      </c>
      <c r="D565" s="16">
        <v>12</v>
      </c>
      <c r="E565" s="16"/>
      <c r="F565" s="44"/>
      <c r="G565" s="44"/>
      <c r="H565" s="262">
        <v>24</v>
      </c>
      <c r="I565" s="16"/>
      <c r="J565" s="288"/>
    </row>
    <row r="566" spans="1:10" ht="17.25" customHeight="1">
      <c r="A566" s="40" t="s">
        <v>10906</v>
      </c>
      <c r="B566" s="16" t="s">
        <v>199</v>
      </c>
      <c r="C566" s="16" t="s">
        <v>61</v>
      </c>
      <c r="D566" s="16">
        <v>13</v>
      </c>
      <c r="E566" s="16"/>
      <c r="F566" s="44"/>
      <c r="G566" s="44"/>
      <c r="H566" s="262">
        <v>10</v>
      </c>
      <c r="I566" s="16"/>
      <c r="J566" s="288"/>
    </row>
    <row r="567" spans="1:10" ht="17.25" customHeight="1">
      <c r="A567" s="40" t="s">
        <v>10907</v>
      </c>
      <c r="B567" s="16" t="s">
        <v>199</v>
      </c>
      <c r="C567" s="16" t="s">
        <v>61</v>
      </c>
      <c r="D567" s="16">
        <v>7</v>
      </c>
      <c r="E567" s="16"/>
      <c r="F567" s="44"/>
      <c r="G567" s="44"/>
      <c r="H567" s="262">
        <v>12</v>
      </c>
      <c r="I567" s="16"/>
      <c r="J567" s="288" t="s">
        <v>10484</v>
      </c>
    </row>
    <row r="568" spans="1:10" ht="17.25" customHeight="1">
      <c r="A568" s="40" t="s">
        <v>10907</v>
      </c>
      <c r="B568" s="16" t="s">
        <v>199</v>
      </c>
      <c r="C568" s="16" t="s">
        <v>61</v>
      </c>
      <c r="D568" s="16">
        <v>7.5</v>
      </c>
      <c r="E568" s="16"/>
      <c r="F568" s="44"/>
      <c r="G568" s="44"/>
      <c r="H568" s="262">
        <v>2</v>
      </c>
      <c r="I568" s="16"/>
      <c r="J568" s="288"/>
    </row>
    <row r="569" spans="1:10" ht="17.25" customHeight="1">
      <c r="A569" s="40" t="s">
        <v>10907</v>
      </c>
      <c r="B569" s="16" t="s">
        <v>199</v>
      </c>
      <c r="C569" s="16" t="s">
        <v>61</v>
      </c>
      <c r="D569" s="16">
        <v>8</v>
      </c>
      <c r="E569" s="16"/>
      <c r="F569" s="44"/>
      <c r="G569" s="44"/>
      <c r="H569" s="262">
        <v>25</v>
      </c>
      <c r="I569" s="16"/>
      <c r="J569" s="288"/>
    </row>
    <row r="570" spans="1:10" ht="17.25" customHeight="1">
      <c r="A570" s="40" t="s">
        <v>10907</v>
      </c>
      <c r="B570" s="16" t="s">
        <v>199</v>
      </c>
      <c r="C570" s="16" t="s">
        <v>61</v>
      </c>
      <c r="D570" s="16">
        <v>8.5</v>
      </c>
      <c r="E570" s="16"/>
      <c r="F570" s="44"/>
      <c r="G570" s="44"/>
      <c r="H570" s="262">
        <v>5</v>
      </c>
      <c r="I570" s="16"/>
      <c r="J570" s="288"/>
    </row>
    <row r="571" spans="1:10" ht="17.25" customHeight="1">
      <c r="A571" s="40" t="s">
        <v>10907</v>
      </c>
      <c r="B571" s="16" t="s">
        <v>199</v>
      </c>
      <c r="C571" s="16" t="s">
        <v>61</v>
      </c>
      <c r="D571" s="16">
        <v>9</v>
      </c>
      <c r="E571" s="16"/>
      <c r="F571" s="44"/>
      <c r="G571" s="44"/>
      <c r="H571" s="262">
        <v>30</v>
      </c>
      <c r="I571" s="16"/>
      <c r="J571" s="288"/>
    </row>
    <row r="572" spans="1:10" ht="17.25" customHeight="1">
      <c r="A572" s="40" t="s">
        <v>10907</v>
      </c>
      <c r="B572" s="16" t="s">
        <v>199</v>
      </c>
      <c r="C572" s="16" t="s">
        <v>61</v>
      </c>
      <c r="D572" s="16">
        <v>9.5</v>
      </c>
      <c r="E572" s="16"/>
      <c r="F572" s="44"/>
      <c r="G572" s="44"/>
      <c r="H572" s="262">
        <v>5</v>
      </c>
      <c r="I572" s="16"/>
      <c r="J572" s="288"/>
    </row>
    <row r="573" spans="1:10" ht="17.25" customHeight="1">
      <c r="A573" s="40" t="s">
        <v>10907</v>
      </c>
      <c r="B573" s="16" t="s">
        <v>199</v>
      </c>
      <c r="C573" s="16" t="s">
        <v>61</v>
      </c>
      <c r="D573" s="16">
        <v>10</v>
      </c>
      <c r="E573" s="16"/>
      <c r="F573" s="44"/>
      <c r="G573" s="44"/>
      <c r="H573" s="262">
        <v>30</v>
      </c>
      <c r="I573" s="16"/>
      <c r="J573" s="288"/>
    </row>
    <row r="574" spans="1:10" ht="17.25" customHeight="1">
      <c r="A574" s="40" t="s">
        <v>10907</v>
      </c>
      <c r="B574" s="16" t="s">
        <v>199</v>
      </c>
      <c r="C574" s="16" t="s">
        <v>61</v>
      </c>
      <c r="D574" s="16">
        <v>10.5</v>
      </c>
      <c r="E574" s="16"/>
      <c r="F574" s="44"/>
      <c r="G574" s="44"/>
      <c r="H574" s="262">
        <v>5</v>
      </c>
      <c r="I574" s="16"/>
      <c r="J574" s="288"/>
    </row>
    <row r="575" spans="1:10" ht="17.25" customHeight="1">
      <c r="A575" s="40" t="s">
        <v>10907</v>
      </c>
      <c r="B575" s="16" t="s">
        <v>199</v>
      </c>
      <c r="C575" s="16" t="s">
        <v>61</v>
      </c>
      <c r="D575" s="16">
        <v>11</v>
      </c>
      <c r="E575" s="16"/>
      <c r="F575" s="44"/>
      <c r="G575" s="44"/>
      <c r="H575" s="262">
        <v>18</v>
      </c>
      <c r="I575" s="16"/>
      <c r="J575" s="288"/>
    </row>
    <row r="576" spans="1:10" ht="17.25" customHeight="1">
      <c r="A576" s="40" t="s">
        <v>10907</v>
      </c>
      <c r="B576" s="16" t="s">
        <v>199</v>
      </c>
      <c r="C576" s="16" t="s">
        <v>61</v>
      </c>
      <c r="D576" s="16">
        <v>11.5</v>
      </c>
      <c r="E576" s="16"/>
      <c r="F576" s="44"/>
      <c r="G576" s="44"/>
      <c r="H576" s="262">
        <v>2</v>
      </c>
      <c r="I576" s="16"/>
      <c r="J576" s="288"/>
    </row>
    <row r="577" spans="1:10" ht="17.25" customHeight="1">
      <c r="A577" s="40" t="s">
        <v>10907</v>
      </c>
      <c r="B577" s="16" t="s">
        <v>199</v>
      </c>
      <c r="C577" s="16" t="s">
        <v>61</v>
      </c>
      <c r="D577" s="16">
        <v>12</v>
      </c>
      <c r="E577" s="16"/>
      <c r="F577" s="44"/>
      <c r="G577" s="44"/>
      <c r="H577" s="262">
        <v>13</v>
      </c>
      <c r="I577" s="16"/>
      <c r="J577" s="288"/>
    </row>
    <row r="578" spans="1:10" ht="17.25" customHeight="1">
      <c r="A578" s="40" t="s">
        <v>10907</v>
      </c>
      <c r="B578" s="16" t="s">
        <v>199</v>
      </c>
      <c r="C578" s="16" t="s">
        <v>61</v>
      </c>
      <c r="D578" s="16">
        <v>13</v>
      </c>
      <c r="E578" s="16"/>
      <c r="F578" s="44"/>
      <c r="G578" s="44"/>
      <c r="H578" s="262">
        <v>3</v>
      </c>
      <c r="I578" s="16"/>
      <c r="J578" s="288"/>
    </row>
    <row r="579" spans="1:10" ht="17.25" customHeight="1">
      <c r="A579" s="40" t="s">
        <v>9666</v>
      </c>
      <c r="B579" s="16" t="s">
        <v>235</v>
      </c>
      <c r="C579" s="16" t="s">
        <v>163</v>
      </c>
      <c r="D579" s="16"/>
      <c r="E579" s="16"/>
      <c r="F579" s="44"/>
      <c r="G579" s="44"/>
      <c r="H579" s="262">
        <v>500</v>
      </c>
      <c r="I579" s="16"/>
      <c r="J579" s="288" t="s">
        <v>10485</v>
      </c>
    </row>
    <row r="580" spans="1:10" ht="17.25" customHeight="1">
      <c r="A580" s="40" t="s">
        <v>9666</v>
      </c>
      <c r="B580" s="16" t="s">
        <v>235</v>
      </c>
      <c r="C580" s="16" t="s">
        <v>163</v>
      </c>
      <c r="D580" s="16"/>
      <c r="E580" s="16"/>
      <c r="F580" s="44"/>
      <c r="G580" s="44"/>
      <c r="H580" s="262">
        <v>500</v>
      </c>
      <c r="I580" s="16"/>
      <c r="J580" s="288" t="s">
        <v>10486</v>
      </c>
    </row>
    <row r="581" spans="1:10" ht="17.25" customHeight="1">
      <c r="A581" s="40" t="s">
        <v>9242</v>
      </c>
      <c r="B581" s="16" t="s">
        <v>1645</v>
      </c>
      <c r="C581" s="16" t="s">
        <v>41</v>
      </c>
      <c r="D581" s="16"/>
      <c r="E581" s="16" t="s">
        <v>793</v>
      </c>
      <c r="F581" s="44"/>
      <c r="G581" s="44"/>
      <c r="H581" s="262">
        <v>1000</v>
      </c>
      <c r="I581" s="16"/>
      <c r="J581" s="289" t="s">
        <v>10487</v>
      </c>
    </row>
    <row r="582" spans="1:10" ht="17.25" customHeight="1">
      <c r="A582" s="40" t="s">
        <v>10526</v>
      </c>
      <c r="B582" s="16" t="s">
        <v>1645</v>
      </c>
      <c r="C582" s="16" t="s">
        <v>41</v>
      </c>
      <c r="D582" s="16"/>
      <c r="E582" s="16" t="s">
        <v>1181</v>
      </c>
      <c r="F582" s="44"/>
      <c r="G582" s="44"/>
      <c r="H582" s="262">
        <v>1500</v>
      </c>
      <c r="I582" s="16"/>
      <c r="J582" s="289" t="s">
        <v>10488</v>
      </c>
    </row>
    <row r="583" spans="1:10" ht="17.25" customHeight="1">
      <c r="A583" s="40" t="s">
        <v>9389</v>
      </c>
      <c r="B583" s="16" t="s">
        <v>1645</v>
      </c>
      <c r="C583" s="16" t="s">
        <v>58</v>
      </c>
      <c r="D583" s="16" t="s">
        <v>8472</v>
      </c>
      <c r="E583" s="16" t="s">
        <v>51</v>
      </c>
      <c r="F583" s="44"/>
      <c r="G583" s="44"/>
      <c r="H583" s="335">
        <v>264000</v>
      </c>
      <c r="I583" s="16"/>
      <c r="J583" s="337" t="s">
        <v>10489</v>
      </c>
    </row>
    <row r="584" spans="1:10" ht="17.25" customHeight="1">
      <c r="A584" s="40" t="s">
        <v>10219</v>
      </c>
      <c r="B584" s="16" t="s">
        <v>1552</v>
      </c>
      <c r="C584" s="16" t="s">
        <v>58</v>
      </c>
      <c r="D584" s="16"/>
      <c r="E584" s="16"/>
      <c r="F584" s="44"/>
      <c r="G584" s="44"/>
      <c r="H584" s="336">
        <f>160506+16051</f>
        <v>176557</v>
      </c>
      <c r="I584" s="16"/>
      <c r="J584" s="337" t="s">
        <v>10490</v>
      </c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  <row r="767" spans="1:10">
      <c r="A767" s="67"/>
      <c r="B767" s="16"/>
      <c r="C767" s="16"/>
      <c r="D767" s="16"/>
      <c r="E767" s="16"/>
      <c r="F767" s="44"/>
      <c r="G767" s="44"/>
      <c r="H767" s="44"/>
      <c r="I767" s="16"/>
      <c r="J767" s="44"/>
    </row>
    <row r="768" spans="1:10">
      <c r="A768" s="67"/>
      <c r="B768" s="16"/>
      <c r="C768" s="16"/>
      <c r="D768" s="16"/>
      <c r="E768" s="16"/>
      <c r="F768" s="44"/>
      <c r="G768" s="44"/>
      <c r="H768" s="44"/>
      <c r="I768" s="16"/>
      <c r="J768" s="44"/>
    </row>
    <row r="769" spans="1:10">
      <c r="A769" s="67"/>
      <c r="B769" s="16"/>
      <c r="C769" s="16"/>
      <c r="D769" s="16"/>
      <c r="E769" s="16"/>
      <c r="F769" s="44"/>
      <c r="G769" s="44"/>
      <c r="H769" s="44"/>
      <c r="I769" s="16"/>
      <c r="J769" s="44"/>
    </row>
    <row r="770" spans="1:10">
      <c r="A770" s="67"/>
      <c r="B770" s="16"/>
      <c r="C770" s="16"/>
      <c r="D770" s="16"/>
      <c r="E770" s="16"/>
      <c r="F770" s="44"/>
      <c r="G770" s="44"/>
      <c r="H770" s="44"/>
      <c r="I770" s="16"/>
      <c r="J770" s="44"/>
    </row>
    <row r="771" spans="1:10">
      <c r="A771" s="67"/>
      <c r="B771" s="16"/>
      <c r="C771" s="16"/>
      <c r="D771" s="16"/>
      <c r="E771" s="16"/>
      <c r="F771" s="44"/>
      <c r="G771" s="44"/>
      <c r="H771" s="44"/>
      <c r="I771" s="16"/>
      <c r="J771" s="44"/>
    </row>
    <row r="772" spans="1:10">
      <c r="A772" s="67"/>
      <c r="B772" s="16"/>
      <c r="C772" s="16"/>
      <c r="D772" s="16"/>
      <c r="E772" s="16"/>
      <c r="F772" s="44"/>
      <c r="G772" s="44"/>
      <c r="H772" s="44"/>
      <c r="I772" s="16"/>
      <c r="J772" s="44"/>
    </row>
    <row r="773" spans="1:10">
      <c r="A773" s="67"/>
      <c r="B773" s="16"/>
      <c r="C773" s="16"/>
      <c r="D773" s="16"/>
      <c r="E773" s="16"/>
      <c r="F773" s="44"/>
      <c r="G773" s="44"/>
      <c r="H773" s="44"/>
      <c r="I773" s="16"/>
      <c r="J773" s="44"/>
    </row>
    <row r="774" spans="1:10">
      <c r="A774" s="67"/>
      <c r="B774" s="16"/>
      <c r="C774" s="16"/>
      <c r="D774" s="16"/>
      <c r="E774" s="16"/>
      <c r="F774" s="44"/>
      <c r="G774" s="44"/>
      <c r="H774" s="44"/>
      <c r="I774" s="16"/>
      <c r="J774" s="44"/>
    </row>
    <row r="775" spans="1:10">
      <c r="A775" s="67"/>
      <c r="B775" s="16"/>
      <c r="C775" s="16"/>
      <c r="D775" s="16"/>
      <c r="E775" s="16"/>
      <c r="F775" s="44"/>
      <c r="G775" s="44"/>
      <c r="H775" s="44"/>
      <c r="I775" s="16"/>
      <c r="J775" s="44"/>
    </row>
    <row r="776" spans="1:10">
      <c r="A776" s="67"/>
      <c r="B776" s="16"/>
      <c r="C776" s="16"/>
      <c r="D776" s="16"/>
      <c r="E776" s="16"/>
      <c r="F776" s="44"/>
      <c r="G776" s="44"/>
      <c r="H776" s="44"/>
      <c r="I776" s="16"/>
      <c r="J776" s="44"/>
    </row>
    <row r="777" spans="1:10">
      <c r="A777" s="67"/>
      <c r="B777" s="16"/>
      <c r="C777" s="16"/>
      <c r="D777" s="16"/>
      <c r="E777" s="16"/>
      <c r="F777" s="44"/>
      <c r="G777" s="44"/>
      <c r="H777" s="44"/>
      <c r="I777" s="16"/>
      <c r="J777" s="44"/>
    </row>
  </sheetData>
  <mergeCells count="117">
    <mergeCell ref="J149:J160"/>
    <mergeCell ref="J161:J164"/>
    <mergeCell ref="J165:J167"/>
    <mergeCell ref="J177:J178"/>
    <mergeCell ref="J185:J186"/>
    <mergeCell ref="J121:J124"/>
    <mergeCell ref="J126:J127"/>
    <mergeCell ref="J129:J132"/>
    <mergeCell ref="J135:J136"/>
    <mergeCell ref="J137:J145"/>
    <mergeCell ref="A1:J1"/>
    <mergeCell ref="A2:E2"/>
    <mergeCell ref="F2:J2"/>
    <mergeCell ref="A3:E3"/>
    <mergeCell ref="F3:J3"/>
    <mergeCell ref="J15:J16"/>
    <mergeCell ref="J10:J12"/>
    <mergeCell ref="J13:J14"/>
    <mergeCell ref="J108:J109"/>
    <mergeCell ref="J202:J203"/>
    <mergeCell ref="J208:J211"/>
    <mergeCell ref="J212:J214"/>
    <mergeCell ref="J215:J220"/>
    <mergeCell ref="J221:J224"/>
    <mergeCell ref="J187:J188"/>
    <mergeCell ref="J189:J196"/>
    <mergeCell ref="J197:J199"/>
    <mergeCell ref="J173:J174"/>
    <mergeCell ref="J240:J241"/>
    <mergeCell ref="J242:J243"/>
    <mergeCell ref="J244:J245"/>
    <mergeCell ref="J246:J247"/>
    <mergeCell ref="J248:J249"/>
    <mergeCell ref="J230:J231"/>
    <mergeCell ref="J232:J233"/>
    <mergeCell ref="J234:J235"/>
    <mergeCell ref="J236:J237"/>
    <mergeCell ref="J238:J239"/>
    <mergeCell ref="J263:J264"/>
    <mergeCell ref="J265:J268"/>
    <mergeCell ref="J271:J272"/>
    <mergeCell ref="J273:J278"/>
    <mergeCell ref="J280:J282"/>
    <mergeCell ref="J251:J252"/>
    <mergeCell ref="J253:J254"/>
    <mergeCell ref="J255:J256"/>
    <mergeCell ref="J257:J258"/>
    <mergeCell ref="J261:J262"/>
    <mergeCell ref="J311:J312"/>
    <mergeCell ref="J314:J315"/>
    <mergeCell ref="J316:J317"/>
    <mergeCell ref="J320:J321"/>
    <mergeCell ref="J322:J323"/>
    <mergeCell ref="J286:J287"/>
    <mergeCell ref="J291:J294"/>
    <mergeCell ref="J295:J296"/>
    <mergeCell ref="J297:J305"/>
    <mergeCell ref="J308:J310"/>
    <mergeCell ref="J351:J353"/>
    <mergeCell ref="J354:J355"/>
    <mergeCell ref="J356:J360"/>
    <mergeCell ref="J361:J363"/>
    <mergeCell ref="J364:J365"/>
    <mergeCell ref="J330:J331"/>
    <mergeCell ref="J338:J340"/>
    <mergeCell ref="J341:J343"/>
    <mergeCell ref="J344:J345"/>
    <mergeCell ref="J347:J350"/>
    <mergeCell ref="J384:J386"/>
    <mergeCell ref="J387:J389"/>
    <mergeCell ref="J390:J391"/>
    <mergeCell ref="J396:J400"/>
    <mergeCell ref="J402:J403"/>
    <mergeCell ref="J367:J373"/>
    <mergeCell ref="J374:J375"/>
    <mergeCell ref="J376:J377"/>
    <mergeCell ref="J379:J381"/>
    <mergeCell ref="J382:J383"/>
    <mergeCell ref="J425:J427"/>
    <mergeCell ref="J428:J430"/>
    <mergeCell ref="J431:J434"/>
    <mergeCell ref="J435:J436"/>
    <mergeCell ref="J439:J440"/>
    <mergeCell ref="J446:J447"/>
    <mergeCell ref="J404:J405"/>
    <mergeCell ref="J409:J411"/>
    <mergeCell ref="J412:J417"/>
    <mergeCell ref="J418:J421"/>
    <mergeCell ref="J423:J424"/>
    <mergeCell ref="J456:J457"/>
    <mergeCell ref="J458:J459"/>
    <mergeCell ref="J460:J461"/>
    <mergeCell ref="J462:J463"/>
    <mergeCell ref="J464:J465"/>
    <mergeCell ref="J441:J442"/>
    <mergeCell ref="J443:J444"/>
    <mergeCell ref="J450:J453"/>
    <mergeCell ref="J454:J455"/>
    <mergeCell ref="J485:J486"/>
    <mergeCell ref="J487:J489"/>
    <mergeCell ref="J490:J493"/>
    <mergeCell ref="J494:J495"/>
    <mergeCell ref="J497:J498"/>
    <mergeCell ref="J466:J468"/>
    <mergeCell ref="J469:J472"/>
    <mergeCell ref="J473:J476"/>
    <mergeCell ref="J477:J480"/>
    <mergeCell ref="J481:J484"/>
    <mergeCell ref="J517:J519"/>
    <mergeCell ref="J520:J524"/>
    <mergeCell ref="J525:J528"/>
    <mergeCell ref="J552:J553"/>
    <mergeCell ref="J501:J502"/>
    <mergeCell ref="J503:J504"/>
    <mergeCell ref="J505:J508"/>
    <mergeCell ref="J509:J512"/>
    <mergeCell ref="J513:J516"/>
  </mergeCells>
  <phoneticPr fontId="30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300-000000000000}">
          <x14:formula1>
            <xm:f>'Varient Value'!$A$2:$A$568</xm:f>
          </x14:formula1>
          <xm:sqref>B5:B9951</xm:sqref>
        </x14:dataValidation>
        <x14:dataValidation type="list" allowBlank="1" showInputMessage="1" showErrorMessage="1" xr:uid="{00000000-0002-0000-2300-000001000000}">
          <x14:formula1>
            <xm:f>'Varient Value'!$D:$D</xm:f>
          </x14:formula1>
          <xm:sqref>E5:E9951</xm:sqref>
        </x14:dataValidation>
        <x14:dataValidation type="list" allowBlank="1" showInputMessage="1" showErrorMessage="1" xr:uid="{00000000-0002-0000-2300-000002000000}">
          <x14:formula1>
            <xm:f>'Varient Value'!$B$2:$B$67</xm:f>
          </x14:formula1>
          <xm:sqref>C5:C9951</xm:sqref>
        </x14:dataValidation>
        <x14:dataValidation type="list" allowBlank="1" showInputMessage="1" showErrorMessage="1" xr:uid="{00000000-0002-0000-2300-000003000000}">
          <x14:formula1>
            <xm:f>'Varient Value'!$C$2:$C$244</xm:f>
          </x14:formula1>
          <xm:sqref>D5:D9951</xm:sqref>
        </x14:dataValidation>
        <x14:dataValidation type="list" allowBlank="1" showInputMessage="1" showErrorMessage="1" xr:uid="{00000000-0002-0000-2300-000004000000}">
          <x14:formula1>
            <xm:f>'Varient Value'!$E$2:$E$4</xm:f>
          </x14:formula1>
          <xm:sqref>F5:F951</xm:sqref>
        </x14:dataValidation>
        <x14:dataValidation type="list" allowBlank="1" showInputMessage="1" showErrorMessage="1" xr:uid="{00000000-0002-0000-2300-000005000000}">
          <x14:formula1>
            <xm:f>'Varient Value'!$F$2:$F$612</xm:f>
          </x14:formula1>
          <xm:sqref>G5:G9951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J766"/>
  <sheetViews>
    <sheetView zoomScale="115" zoomScaleNormal="115" workbookViewId="0">
      <pane ySplit="4" topLeftCell="A26" activePane="bottomLeft" state="frozen"/>
      <selection pane="bottomLeft" activeCell="H59" sqref="H59"/>
    </sheetView>
  </sheetViews>
  <sheetFormatPr defaultRowHeight="15"/>
  <cols>
    <col min="1" max="1" width="56.42578125" style="85" customWidth="1"/>
    <col min="2" max="2" width="17.42578125" style="35" bestFit="1" customWidth="1"/>
    <col min="3" max="3" width="12" style="35" bestFit="1" customWidth="1"/>
    <col min="4" max="4" width="4.7109375" style="35" bestFit="1" customWidth="1"/>
    <col min="5" max="5" width="7.57031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11058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s="41" customFormat="1" ht="25.5" customHeight="1">
      <c r="A5" s="40" t="s">
        <v>10668</v>
      </c>
      <c r="B5" s="16" t="s">
        <v>235</v>
      </c>
      <c r="C5" s="16" t="s">
        <v>163</v>
      </c>
      <c r="D5" s="16"/>
      <c r="E5" s="16"/>
      <c r="F5" s="16"/>
      <c r="G5" s="16"/>
      <c r="H5" s="50">
        <v>14</v>
      </c>
      <c r="I5" s="16"/>
      <c r="J5" s="331" t="s">
        <v>11062</v>
      </c>
    </row>
    <row r="6" spans="1:10" s="41" customFormat="1" ht="25.5" customHeight="1">
      <c r="A6" s="40" t="s">
        <v>11059</v>
      </c>
      <c r="B6" s="16" t="s">
        <v>209</v>
      </c>
      <c r="C6" s="16" t="s">
        <v>163</v>
      </c>
      <c r="D6" s="16"/>
      <c r="E6" s="16"/>
      <c r="F6" s="16"/>
      <c r="G6" s="16"/>
      <c r="H6" s="18">
        <v>200</v>
      </c>
      <c r="I6" s="16"/>
      <c r="J6" s="557" t="s">
        <v>9075</v>
      </c>
    </row>
    <row r="7" spans="1:10" s="41" customFormat="1" ht="25.5" customHeight="1">
      <c r="A7" s="40" t="s">
        <v>11060</v>
      </c>
      <c r="B7" s="16" t="s">
        <v>209</v>
      </c>
      <c r="C7" s="16" t="s">
        <v>163</v>
      </c>
      <c r="D7" s="16"/>
      <c r="E7" s="16"/>
      <c r="F7" s="16"/>
      <c r="G7" s="16"/>
      <c r="H7" s="18">
        <v>473</v>
      </c>
      <c r="I7" s="16"/>
      <c r="J7" s="557"/>
    </row>
    <row r="8" spans="1:10" s="41" customFormat="1" ht="25.5" customHeight="1">
      <c r="A8" s="40" t="s">
        <v>9122</v>
      </c>
      <c r="B8" s="16" t="s">
        <v>288</v>
      </c>
      <c r="C8" s="16" t="s">
        <v>54</v>
      </c>
      <c r="D8" s="16"/>
      <c r="E8" s="16">
        <v>255</v>
      </c>
      <c r="F8" s="16"/>
      <c r="G8" s="16"/>
      <c r="H8" s="22">
        <v>8</v>
      </c>
      <c r="I8" s="16"/>
      <c r="J8" s="553" t="s">
        <v>9076</v>
      </c>
    </row>
    <row r="9" spans="1:10" s="41" customFormat="1" ht="25.5" customHeight="1">
      <c r="A9" s="40" t="s">
        <v>9255</v>
      </c>
      <c r="B9" s="16" t="s">
        <v>288</v>
      </c>
      <c r="C9" s="16" t="s">
        <v>54</v>
      </c>
      <c r="D9" s="16"/>
      <c r="E9" s="16">
        <v>102</v>
      </c>
      <c r="F9" s="16"/>
      <c r="G9" s="16"/>
      <c r="H9" s="22">
        <v>17</v>
      </c>
      <c r="I9" s="16"/>
      <c r="J9" s="670"/>
    </row>
    <row r="10" spans="1:10" s="41" customFormat="1" ht="25.5" customHeight="1">
      <c r="A10" s="40" t="s">
        <v>9122</v>
      </c>
      <c r="B10" s="16" t="s">
        <v>288</v>
      </c>
      <c r="C10" s="16" t="s">
        <v>54</v>
      </c>
      <c r="D10" s="16"/>
      <c r="E10" s="16" t="s">
        <v>4085</v>
      </c>
      <c r="F10" s="16"/>
      <c r="G10" s="16"/>
      <c r="H10" s="22">
        <v>19</v>
      </c>
      <c r="I10" s="16"/>
      <c r="J10" s="553" t="s">
        <v>9677</v>
      </c>
    </row>
    <row r="11" spans="1:10" s="41" customFormat="1" ht="25.5" customHeight="1">
      <c r="A11" s="40" t="s">
        <v>9122</v>
      </c>
      <c r="B11" s="16" t="s">
        <v>288</v>
      </c>
      <c r="C11" s="16" t="s">
        <v>54</v>
      </c>
      <c r="D11" s="16"/>
      <c r="E11" s="16" t="s">
        <v>4450</v>
      </c>
      <c r="F11" s="16"/>
      <c r="G11" s="16"/>
      <c r="H11" s="22">
        <v>20</v>
      </c>
      <c r="I11" s="16"/>
      <c r="J11" s="670"/>
    </row>
    <row r="12" spans="1:10" s="41" customFormat="1" ht="25.5" customHeight="1">
      <c r="A12" s="40" t="s">
        <v>9123</v>
      </c>
      <c r="B12" s="16" t="s">
        <v>288</v>
      </c>
      <c r="C12" s="16" t="s">
        <v>54</v>
      </c>
      <c r="D12" s="16"/>
      <c r="E12" s="16">
        <v>450</v>
      </c>
      <c r="F12" s="16"/>
      <c r="G12" s="16"/>
      <c r="H12" s="22">
        <v>30</v>
      </c>
      <c r="I12" s="16"/>
      <c r="J12" s="21" t="s">
        <v>10646</v>
      </c>
    </row>
    <row r="13" spans="1:10" s="41" customFormat="1" ht="25.5" customHeight="1">
      <c r="A13" s="40" t="s">
        <v>9244</v>
      </c>
      <c r="B13" s="16" t="s">
        <v>288</v>
      </c>
      <c r="C13" s="16" t="s">
        <v>54</v>
      </c>
      <c r="D13" s="16"/>
      <c r="E13" s="16" t="s">
        <v>4920</v>
      </c>
      <c r="F13" s="16"/>
      <c r="G13" s="16"/>
      <c r="H13" s="23">
        <v>50</v>
      </c>
      <c r="I13" s="16"/>
      <c r="J13" s="159" t="s">
        <v>10647</v>
      </c>
    </row>
    <row r="14" spans="1:10" s="41" customFormat="1" ht="25.5" customHeight="1">
      <c r="A14" s="40" t="s">
        <v>9244</v>
      </c>
      <c r="B14" s="16" t="s">
        <v>288</v>
      </c>
      <c r="C14" s="16" t="s">
        <v>54</v>
      </c>
      <c r="D14" s="16"/>
      <c r="E14" s="16" t="s">
        <v>4920</v>
      </c>
      <c r="F14" s="16"/>
      <c r="G14" s="16"/>
      <c r="H14" s="23">
        <v>11</v>
      </c>
      <c r="I14" s="16"/>
      <c r="J14" s="670" t="s">
        <v>10648</v>
      </c>
    </row>
    <row r="15" spans="1:10" s="41" customFormat="1" ht="25.5" customHeight="1">
      <c r="A15" s="40" t="s">
        <v>9124</v>
      </c>
      <c r="B15" s="16" t="s">
        <v>288</v>
      </c>
      <c r="C15" s="16" t="s">
        <v>54</v>
      </c>
      <c r="D15" s="16"/>
      <c r="E15" s="16">
        <v>331</v>
      </c>
      <c r="F15" s="16"/>
      <c r="G15" s="16"/>
      <c r="H15" s="23">
        <v>2</v>
      </c>
      <c r="I15" s="16"/>
      <c r="J15" s="670"/>
    </row>
    <row r="16" spans="1:10" s="41" customFormat="1" ht="25.5" customHeight="1">
      <c r="A16" s="40" t="s">
        <v>9123</v>
      </c>
      <c r="B16" s="16" t="s">
        <v>288</v>
      </c>
      <c r="C16" s="16" t="s">
        <v>54</v>
      </c>
      <c r="D16" s="16"/>
      <c r="E16" s="16">
        <v>363</v>
      </c>
      <c r="F16" s="16"/>
      <c r="G16" s="16"/>
      <c r="H16" s="23">
        <v>9</v>
      </c>
      <c r="I16" s="16"/>
      <c r="J16" s="670"/>
    </row>
    <row r="17" spans="1:10" s="41" customFormat="1" ht="25.5" customHeight="1">
      <c r="A17" s="40" t="s">
        <v>9244</v>
      </c>
      <c r="B17" s="16" t="s">
        <v>288</v>
      </c>
      <c r="C17" s="16" t="s">
        <v>54</v>
      </c>
      <c r="D17" s="16"/>
      <c r="E17" s="16" t="s">
        <v>4920</v>
      </c>
      <c r="F17" s="16"/>
      <c r="G17" s="16"/>
      <c r="H17" s="23">
        <v>18</v>
      </c>
      <c r="I17" s="16"/>
      <c r="J17" s="159" t="s">
        <v>10649</v>
      </c>
    </row>
    <row r="18" spans="1:10" s="41" customFormat="1" ht="25.5" customHeight="1">
      <c r="A18" s="40" t="s">
        <v>9252</v>
      </c>
      <c r="B18" s="16" t="s">
        <v>288</v>
      </c>
      <c r="C18" s="16" t="s">
        <v>54</v>
      </c>
      <c r="D18" s="16"/>
      <c r="E18" s="16" t="s">
        <v>6841</v>
      </c>
      <c r="F18" s="16"/>
      <c r="G18" s="16"/>
      <c r="H18" s="22">
        <v>3</v>
      </c>
      <c r="I18" s="16"/>
      <c r="J18" s="21" t="s">
        <v>10650</v>
      </c>
    </row>
    <row r="19" spans="1:10" s="41" customFormat="1" ht="25.5" customHeight="1">
      <c r="A19" s="40" t="s">
        <v>9123</v>
      </c>
      <c r="B19" s="16" t="s">
        <v>288</v>
      </c>
      <c r="C19" s="16" t="s">
        <v>54</v>
      </c>
      <c r="D19" s="16"/>
      <c r="E19" s="16" t="s">
        <v>3235</v>
      </c>
      <c r="F19" s="16"/>
      <c r="G19" s="16"/>
      <c r="H19" s="22">
        <v>2</v>
      </c>
      <c r="I19" s="16"/>
      <c r="J19" s="553" t="s">
        <v>10651</v>
      </c>
    </row>
    <row r="20" spans="1:10" s="41" customFormat="1" ht="25.5" customHeight="1">
      <c r="A20" s="40" t="s">
        <v>9124</v>
      </c>
      <c r="B20" s="16" t="s">
        <v>288</v>
      </c>
      <c r="C20" s="16" t="s">
        <v>54</v>
      </c>
      <c r="D20" s="16"/>
      <c r="E20" s="16">
        <v>336</v>
      </c>
      <c r="F20" s="16"/>
      <c r="G20" s="16"/>
      <c r="H20" s="22">
        <v>3</v>
      </c>
      <c r="I20" s="16"/>
      <c r="J20" s="670"/>
    </row>
    <row r="21" spans="1:10" s="41" customFormat="1" ht="25.5" customHeight="1">
      <c r="A21" s="40" t="s">
        <v>9124</v>
      </c>
      <c r="B21" s="16" t="s">
        <v>288</v>
      </c>
      <c r="C21" s="16" t="s">
        <v>54</v>
      </c>
      <c r="D21" s="16"/>
      <c r="E21" s="16">
        <v>364</v>
      </c>
      <c r="F21" s="16"/>
      <c r="G21" s="16"/>
      <c r="H21" s="22">
        <v>2</v>
      </c>
      <c r="I21" s="16"/>
      <c r="J21" s="670"/>
    </row>
    <row r="22" spans="1:10" s="41" customFormat="1" ht="25.5" customHeight="1">
      <c r="A22" s="40" t="s">
        <v>9124</v>
      </c>
      <c r="B22" s="16" t="s">
        <v>288</v>
      </c>
      <c r="C22" s="16" t="s">
        <v>54</v>
      </c>
      <c r="D22" s="16"/>
      <c r="E22" s="16" t="s">
        <v>2559</v>
      </c>
      <c r="F22" s="16"/>
      <c r="G22" s="16"/>
      <c r="H22" s="22">
        <v>3</v>
      </c>
      <c r="I22" s="16"/>
      <c r="J22" s="670"/>
    </row>
    <row r="23" spans="1:10" s="41" customFormat="1" ht="25.5" customHeight="1">
      <c r="A23" s="40" t="s">
        <v>9244</v>
      </c>
      <c r="B23" s="16" t="s">
        <v>288</v>
      </c>
      <c r="C23" s="16" t="s">
        <v>54</v>
      </c>
      <c r="D23" s="16"/>
      <c r="E23" s="16">
        <v>229</v>
      </c>
      <c r="F23" s="16"/>
      <c r="G23" s="16"/>
      <c r="H23" s="23">
        <v>13</v>
      </c>
      <c r="I23" s="16"/>
      <c r="J23" s="159" t="s">
        <v>10652</v>
      </c>
    </row>
    <row r="24" spans="1:10" s="41" customFormat="1" ht="25.5" customHeight="1">
      <c r="A24" s="40" t="s">
        <v>9123</v>
      </c>
      <c r="B24" s="16" t="s">
        <v>288</v>
      </c>
      <c r="C24" s="16" t="s">
        <v>54</v>
      </c>
      <c r="D24" s="16"/>
      <c r="E24" s="16">
        <v>465</v>
      </c>
      <c r="F24" s="16"/>
      <c r="G24" s="16"/>
      <c r="H24" s="23">
        <v>40</v>
      </c>
      <c r="I24" s="16"/>
      <c r="J24" s="159" t="s">
        <v>10653</v>
      </c>
    </row>
    <row r="25" spans="1:10" s="41" customFormat="1" ht="25.5" customHeight="1">
      <c r="A25" s="40" t="s">
        <v>9123</v>
      </c>
      <c r="B25" s="16" t="s">
        <v>288</v>
      </c>
      <c r="C25" s="16" t="s">
        <v>54</v>
      </c>
      <c r="D25" s="16"/>
      <c r="E25" s="16">
        <v>465</v>
      </c>
      <c r="F25" s="16"/>
      <c r="G25" s="16"/>
      <c r="H25" s="23">
        <v>2</v>
      </c>
      <c r="I25" s="16"/>
      <c r="J25" s="159" t="s">
        <v>10654</v>
      </c>
    </row>
    <row r="26" spans="1:10" s="41" customFormat="1" ht="25.5" customHeight="1">
      <c r="A26" s="40" t="s">
        <v>9123</v>
      </c>
      <c r="B26" s="16" t="s">
        <v>288</v>
      </c>
      <c r="C26" s="16" t="s">
        <v>54</v>
      </c>
      <c r="D26" s="16"/>
      <c r="E26" s="16" t="s">
        <v>4085</v>
      </c>
      <c r="F26" s="16"/>
      <c r="G26" s="16"/>
      <c r="H26" s="23">
        <v>3</v>
      </c>
      <c r="I26" s="16"/>
      <c r="J26" s="670" t="s">
        <v>10655</v>
      </c>
    </row>
    <row r="27" spans="1:10" s="41" customFormat="1" ht="25.5" customHeight="1">
      <c r="A27" s="40" t="s">
        <v>9122</v>
      </c>
      <c r="B27" s="16" t="s">
        <v>288</v>
      </c>
      <c r="C27" s="16" t="s">
        <v>54</v>
      </c>
      <c r="D27" s="16"/>
      <c r="E27" s="16" t="s">
        <v>6841</v>
      </c>
      <c r="F27" s="16"/>
      <c r="G27" s="16"/>
      <c r="H27" s="23">
        <v>8</v>
      </c>
      <c r="I27" s="16"/>
      <c r="J27" s="670"/>
    </row>
    <row r="28" spans="1:10" s="41" customFormat="1" ht="25.5" customHeight="1">
      <c r="A28" s="40" t="s">
        <v>9123</v>
      </c>
      <c r="B28" s="16" t="s">
        <v>288</v>
      </c>
      <c r="C28" s="16" t="s">
        <v>54</v>
      </c>
      <c r="D28" s="16"/>
      <c r="E28" s="16">
        <v>364</v>
      </c>
      <c r="F28" s="16"/>
      <c r="G28" s="16"/>
      <c r="H28" s="22">
        <v>5</v>
      </c>
      <c r="I28" s="16"/>
      <c r="J28" s="21" t="s">
        <v>10656</v>
      </c>
    </row>
    <row r="29" spans="1:10" s="41" customFormat="1" ht="25.5" customHeight="1">
      <c r="A29" s="40" t="s">
        <v>9123</v>
      </c>
      <c r="B29" s="16" t="s">
        <v>288</v>
      </c>
      <c r="C29" s="16" t="s">
        <v>54</v>
      </c>
      <c r="D29" s="16"/>
      <c r="E29" s="16">
        <v>340</v>
      </c>
      <c r="F29" s="16"/>
      <c r="G29" s="16"/>
      <c r="H29" s="22">
        <v>3</v>
      </c>
      <c r="I29" s="16"/>
      <c r="J29" s="553" t="s">
        <v>10657</v>
      </c>
    </row>
    <row r="30" spans="1:10" s="41" customFormat="1" ht="25.5" customHeight="1">
      <c r="A30" s="40" t="s">
        <v>9250</v>
      </c>
      <c r="B30" s="16" t="s">
        <v>288</v>
      </c>
      <c r="C30" s="16" t="s">
        <v>54</v>
      </c>
      <c r="D30" s="16"/>
      <c r="E30" s="16">
        <v>340</v>
      </c>
      <c r="F30" s="16"/>
      <c r="G30" s="16"/>
      <c r="H30" s="22">
        <v>3</v>
      </c>
      <c r="I30" s="16"/>
      <c r="J30" s="670"/>
    </row>
    <row r="31" spans="1:10" s="41" customFormat="1" ht="25.5" customHeight="1">
      <c r="A31" s="40" t="s">
        <v>9251</v>
      </c>
      <c r="B31" s="16" t="s">
        <v>288</v>
      </c>
      <c r="C31" s="16" t="s">
        <v>54</v>
      </c>
      <c r="D31" s="16"/>
      <c r="E31" s="16">
        <v>255</v>
      </c>
      <c r="F31" s="16"/>
      <c r="G31" s="16"/>
      <c r="H31" s="22">
        <v>58</v>
      </c>
      <c r="I31" s="16"/>
      <c r="J31" s="670"/>
    </row>
    <row r="32" spans="1:10" s="41" customFormat="1" ht="25.5" customHeight="1">
      <c r="A32" s="40" t="s">
        <v>10511</v>
      </c>
      <c r="B32" s="16" t="s">
        <v>288</v>
      </c>
      <c r="C32" s="16" t="s">
        <v>54</v>
      </c>
      <c r="D32" s="16"/>
      <c r="E32" s="16">
        <v>340</v>
      </c>
      <c r="F32" s="16"/>
      <c r="G32" s="16"/>
      <c r="H32" s="22">
        <v>1</v>
      </c>
      <c r="I32" s="16"/>
      <c r="J32" s="670"/>
    </row>
    <row r="33" spans="1:10" s="41" customFormat="1" ht="25.5" customHeight="1">
      <c r="A33" s="40" t="s">
        <v>9244</v>
      </c>
      <c r="B33" s="16" t="s">
        <v>288</v>
      </c>
      <c r="C33" s="16" t="s">
        <v>54</v>
      </c>
      <c r="D33" s="16"/>
      <c r="E33" s="16">
        <v>326</v>
      </c>
      <c r="F33" s="16"/>
      <c r="G33" s="16"/>
      <c r="H33" s="23">
        <v>47</v>
      </c>
      <c r="I33" s="16"/>
      <c r="J33" s="159" t="s">
        <v>10658</v>
      </c>
    </row>
    <row r="34" spans="1:10" s="41" customFormat="1" ht="25.5" customHeight="1">
      <c r="A34" s="40" t="s">
        <v>9244</v>
      </c>
      <c r="B34" s="16" t="s">
        <v>288</v>
      </c>
      <c r="C34" s="16" t="s">
        <v>54</v>
      </c>
      <c r="D34" s="16"/>
      <c r="E34" s="16">
        <v>371</v>
      </c>
      <c r="F34" s="16"/>
      <c r="G34" s="16"/>
      <c r="H34" s="23">
        <v>46</v>
      </c>
      <c r="I34" s="16"/>
      <c r="J34" s="159" t="s">
        <v>11063</v>
      </c>
    </row>
    <row r="35" spans="1:10" s="41" customFormat="1" ht="25.5" customHeight="1">
      <c r="A35" s="40" t="s">
        <v>9249</v>
      </c>
      <c r="B35" s="16" t="s">
        <v>288</v>
      </c>
      <c r="C35" s="16" t="s">
        <v>54</v>
      </c>
      <c r="D35" s="16"/>
      <c r="E35" s="16">
        <v>375</v>
      </c>
      <c r="F35" s="16"/>
      <c r="G35" s="16"/>
      <c r="H35" s="23">
        <v>52</v>
      </c>
      <c r="I35" s="16"/>
      <c r="J35" s="159" t="s">
        <v>11064</v>
      </c>
    </row>
    <row r="36" spans="1:10" s="41" customFormat="1" ht="25.5" customHeight="1">
      <c r="A36" s="40" t="s">
        <v>9249</v>
      </c>
      <c r="B36" s="16" t="s">
        <v>288</v>
      </c>
      <c r="C36" s="16" t="s">
        <v>54</v>
      </c>
      <c r="D36" s="16"/>
      <c r="E36" s="16">
        <v>323</v>
      </c>
      <c r="F36" s="16"/>
      <c r="G36" s="16"/>
      <c r="H36" s="23">
        <v>14</v>
      </c>
      <c r="I36" s="16"/>
      <c r="J36" s="159" t="s">
        <v>11065</v>
      </c>
    </row>
    <row r="37" spans="1:10" s="41" customFormat="1" ht="25.5" customHeight="1">
      <c r="A37" s="40" t="s">
        <v>9249</v>
      </c>
      <c r="B37" s="16" t="s">
        <v>288</v>
      </c>
      <c r="C37" s="16" t="s">
        <v>54</v>
      </c>
      <c r="D37" s="16"/>
      <c r="E37" s="16">
        <v>485</v>
      </c>
      <c r="F37" s="16"/>
      <c r="G37" s="16"/>
      <c r="H37" s="23">
        <v>8</v>
      </c>
      <c r="I37" s="16"/>
      <c r="J37" s="670" t="s">
        <v>11066</v>
      </c>
    </row>
    <row r="38" spans="1:10" s="41" customFormat="1" ht="25.5" customHeight="1">
      <c r="A38" s="40" t="s">
        <v>9249</v>
      </c>
      <c r="B38" s="16" t="s">
        <v>288</v>
      </c>
      <c r="C38" s="16" t="s">
        <v>54</v>
      </c>
      <c r="D38" s="16"/>
      <c r="E38" s="16">
        <v>480</v>
      </c>
      <c r="F38" s="16"/>
      <c r="G38" s="16"/>
      <c r="H38" s="23">
        <v>18</v>
      </c>
      <c r="I38" s="16"/>
      <c r="J38" s="670"/>
    </row>
    <row r="39" spans="1:10" s="41" customFormat="1" ht="25.5" customHeight="1">
      <c r="A39" s="40" t="s">
        <v>9249</v>
      </c>
      <c r="B39" s="16" t="s">
        <v>288</v>
      </c>
      <c r="C39" s="16" t="s">
        <v>54</v>
      </c>
      <c r="D39" s="16"/>
      <c r="E39" s="16">
        <v>465</v>
      </c>
      <c r="F39" s="16"/>
      <c r="G39" s="16"/>
      <c r="H39" s="23">
        <v>23</v>
      </c>
      <c r="I39" s="16"/>
      <c r="J39" s="670"/>
    </row>
    <row r="40" spans="1:10" s="41" customFormat="1" ht="25.5" customHeight="1">
      <c r="A40" s="40" t="s">
        <v>9252</v>
      </c>
      <c r="B40" s="16" t="s">
        <v>288</v>
      </c>
      <c r="C40" s="16" t="s">
        <v>54</v>
      </c>
      <c r="D40" s="16"/>
      <c r="E40" s="16" t="s">
        <v>9051</v>
      </c>
      <c r="F40" s="16"/>
      <c r="G40" s="16"/>
      <c r="H40" s="22">
        <v>19</v>
      </c>
      <c r="I40" s="16"/>
      <c r="J40" s="21" t="s">
        <v>11067</v>
      </c>
    </row>
    <row r="41" spans="1:10" s="41" customFormat="1" ht="25.5" customHeight="1">
      <c r="A41" s="40" t="s">
        <v>9124</v>
      </c>
      <c r="B41" s="16" t="s">
        <v>288</v>
      </c>
      <c r="C41" s="16" t="s">
        <v>54</v>
      </c>
      <c r="D41" s="16"/>
      <c r="E41" s="16">
        <v>340</v>
      </c>
      <c r="F41" s="16"/>
      <c r="G41" s="16"/>
      <c r="H41" s="22">
        <v>3</v>
      </c>
      <c r="I41" s="16"/>
      <c r="J41" s="553" t="s">
        <v>10661</v>
      </c>
    </row>
    <row r="42" spans="1:10" s="41" customFormat="1" ht="25.5" customHeight="1">
      <c r="A42" s="40" t="s">
        <v>9124</v>
      </c>
      <c r="B42" s="16" t="s">
        <v>288</v>
      </c>
      <c r="C42" s="16" t="s">
        <v>54</v>
      </c>
      <c r="D42" s="16"/>
      <c r="E42" s="16">
        <v>465</v>
      </c>
      <c r="F42" s="16"/>
      <c r="G42" s="16"/>
      <c r="H42" s="22">
        <v>2</v>
      </c>
      <c r="I42" s="16"/>
      <c r="J42" s="670"/>
    </row>
    <row r="43" spans="1:10" s="41" customFormat="1" ht="25.5" customHeight="1">
      <c r="A43" s="40" t="s">
        <v>9249</v>
      </c>
      <c r="B43" s="16" t="s">
        <v>288</v>
      </c>
      <c r="C43" s="16" t="s">
        <v>54</v>
      </c>
      <c r="D43" s="16"/>
      <c r="E43" s="16">
        <v>74</v>
      </c>
      <c r="F43" s="16"/>
      <c r="G43" s="16"/>
      <c r="H43" s="23">
        <v>16</v>
      </c>
      <c r="I43" s="16"/>
      <c r="J43" s="159" t="s">
        <v>10662</v>
      </c>
    </row>
    <row r="44" spans="1:10" s="41" customFormat="1" ht="25.5" customHeight="1">
      <c r="A44" s="40" t="s">
        <v>9534</v>
      </c>
      <c r="B44" s="16" t="s">
        <v>288</v>
      </c>
      <c r="C44" s="16" t="s">
        <v>54</v>
      </c>
      <c r="D44" s="16"/>
      <c r="E44" s="16" t="s">
        <v>4091</v>
      </c>
      <c r="F44" s="16"/>
      <c r="G44" s="16"/>
      <c r="H44" s="23">
        <v>3</v>
      </c>
      <c r="I44" s="16"/>
      <c r="J44" s="558" t="s">
        <v>10663</v>
      </c>
    </row>
    <row r="45" spans="1:10" s="41" customFormat="1" ht="25.5" customHeight="1">
      <c r="A45" s="40" t="s">
        <v>9534</v>
      </c>
      <c r="B45" s="16" t="s">
        <v>288</v>
      </c>
      <c r="C45" s="16" t="s">
        <v>54</v>
      </c>
      <c r="D45" s="16"/>
      <c r="E45" s="16">
        <v>399</v>
      </c>
      <c r="F45" s="16"/>
      <c r="G45" s="16"/>
      <c r="H45" s="23">
        <v>17</v>
      </c>
      <c r="I45" s="16"/>
      <c r="J45" s="558"/>
    </row>
    <row r="46" spans="1:10" s="41" customFormat="1" ht="25.5" customHeight="1">
      <c r="A46" s="40" t="s">
        <v>9534</v>
      </c>
      <c r="B46" s="16" t="s">
        <v>288</v>
      </c>
      <c r="C46" s="16" t="s">
        <v>54</v>
      </c>
      <c r="D46" s="16"/>
      <c r="E46" s="48" t="s">
        <v>11077</v>
      </c>
      <c r="F46" s="16"/>
      <c r="G46" s="16"/>
      <c r="H46" s="23">
        <v>14</v>
      </c>
      <c r="I46" s="16"/>
      <c r="J46" s="558"/>
    </row>
    <row r="47" spans="1:10" s="41" customFormat="1" ht="25.5" customHeight="1">
      <c r="A47" s="40" t="s">
        <v>9122</v>
      </c>
      <c r="B47" s="16" t="s">
        <v>288</v>
      </c>
      <c r="C47" s="16" t="s">
        <v>54</v>
      </c>
      <c r="D47" s="16"/>
      <c r="E47" s="16" t="s">
        <v>4085</v>
      </c>
      <c r="F47" s="16"/>
      <c r="G47" s="16"/>
      <c r="H47" s="23">
        <v>7</v>
      </c>
      <c r="I47" s="16"/>
      <c r="J47" s="671" t="s">
        <v>10664</v>
      </c>
    </row>
    <row r="48" spans="1:10" s="41" customFormat="1" ht="25.5" customHeight="1">
      <c r="A48" s="40" t="s">
        <v>9122</v>
      </c>
      <c r="B48" s="16" t="s">
        <v>288</v>
      </c>
      <c r="C48" s="16" t="s">
        <v>54</v>
      </c>
      <c r="D48" s="16"/>
      <c r="E48" s="16">
        <v>371</v>
      </c>
      <c r="F48" s="16"/>
      <c r="G48" s="16"/>
      <c r="H48" s="23">
        <v>13</v>
      </c>
      <c r="I48" s="16"/>
      <c r="J48" s="671"/>
    </row>
    <row r="49" spans="1:10" s="41" customFormat="1" ht="25.5" customHeight="1">
      <c r="A49" s="40" t="s">
        <v>9256</v>
      </c>
      <c r="B49" s="16" t="s">
        <v>288</v>
      </c>
      <c r="C49" s="16" t="s">
        <v>54</v>
      </c>
      <c r="D49" s="16"/>
      <c r="E49" s="16">
        <v>371</v>
      </c>
      <c r="F49" s="16"/>
      <c r="G49" s="16"/>
      <c r="H49" s="23">
        <v>9</v>
      </c>
      <c r="I49" s="16"/>
      <c r="J49" s="671"/>
    </row>
    <row r="50" spans="1:10" s="41" customFormat="1" ht="25.5" customHeight="1">
      <c r="A50" s="40" t="s">
        <v>9255</v>
      </c>
      <c r="B50" s="16" t="s">
        <v>288</v>
      </c>
      <c r="C50" s="16" t="s">
        <v>54</v>
      </c>
      <c r="D50" s="16"/>
      <c r="E50" s="16" t="s">
        <v>8264</v>
      </c>
      <c r="F50" s="16"/>
      <c r="G50" s="16"/>
      <c r="H50" s="23">
        <v>12</v>
      </c>
      <c r="I50" s="16"/>
      <c r="J50" s="671" t="s">
        <v>10665</v>
      </c>
    </row>
    <row r="51" spans="1:10" s="41" customFormat="1" ht="25.5" customHeight="1">
      <c r="A51" s="40" t="s">
        <v>9123</v>
      </c>
      <c r="B51" s="16" t="s">
        <v>288</v>
      </c>
      <c r="C51" s="16" t="s">
        <v>54</v>
      </c>
      <c r="D51" s="16"/>
      <c r="E51" s="16">
        <v>372</v>
      </c>
      <c r="F51" s="16"/>
      <c r="G51" s="16"/>
      <c r="H51" s="23">
        <v>20</v>
      </c>
      <c r="I51" s="16"/>
      <c r="J51" s="671"/>
    </row>
    <row r="52" spans="1:10" s="41" customFormat="1" ht="25.5" customHeight="1">
      <c r="A52" s="40" t="s">
        <v>9123</v>
      </c>
      <c r="B52" s="16" t="s">
        <v>288</v>
      </c>
      <c r="C52" s="16" t="s">
        <v>54</v>
      </c>
      <c r="D52" s="16"/>
      <c r="E52" s="48" t="s">
        <v>11078</v>
      </c>
      <c r="F52" s="16"/>
      <c r="G52" s="16"/>
      <c r="H52" s="23">
        <v>6</v>
      </c>
      <c r="I52" s="16"/>
      <c r="J52" s="671"/>
    </row>
    <row r="53" spans="1:10" s="41" customFormat="1" ht="25.5" customHeight="1">
      <c r="A53" s="40" t="s">
        <v>9534</v>
      </c>
      <c r="B53" s="16" t="s">
        <v>288</v>
      </c>
      <c r="C53" s="16" t="s">
        <v>54</v>
      </c>
      <c r="D53" s="16"/>
      <c r="E53" s="16">
        <v>450</v>
      </c>
      <c r="F53" s="16"/>
      <c r="G53" s="16"/>
      <c r="H53" s="22">
        <v>2</v>
      </c>
      <c r="I53" s="16"/>
      <c r="J53" s="558" t="s">
        <v>11068</v>
      </c>
    </row>
    <row r="54" spans="1:10" s="41" customFormat="1" ht="25.5" customHeight="1">
      <c r="A54" s="40" t="s">
        <v>9534</v>
      </c>
      <c r="B54" s="16" t="s">
        <v>288</v>
      </c>
      <c r="C54" s="16" t="s">
        <v>54</v>
      </c>
      <c r="D54" s="16"/>
      <c r="E54" s="16" t="s">
        <v>8264</v>
      </c>
      <c r="F54" s="16"/>
      <c r="G54" s="16"/>
      <c r="H54" s="22">
        <v>2</v>
      </c>
      <c r="I54" s="16"/>
      <c r="J54" s="671"/>
    </row>
    <row r="55" spans="1:10" s="41" customFormat="1" ht="25.5" customHeight="1">
      <c r="A55" s="40" t="s">
        <v>9244</v>
      </c>
      <c r="B55" s="16" t="s">
        <v>288</v>
      </c>
      <c r="C55" s="16" t="s">
        <v>54</v>
      </c>
      <c r="D55" s="16"/>
      <c r="E55" s="16">
        <v>371</v>
      </c>
      <c r="F55" s="16"/>
      <c r="G55" s="16"/>
      <c r="H55" s="23">
        <v>50</v>
      </c>
      <c r="I55" s="16"/>
      <c r="J55" s="316" t="s">
        <v>10667</v>
      </c>
    </row>
    <row r="56" spans="1:10" s="41" customFormat="1" ht="25.5" customHeight="1">
      <c r="A56" s="40" t="s">
        <v>9244</v>
      </c>
      <c r="B56" s="16" t="s">
        <v>288</v>
      </c>
      <c r="C56" s="16" t="s">
        <v>54</v>
      </c>
      <c r="D56" s="16"/>
      <c r="E56" s="16">
        <v>371</v>
      </c>
      <c r="F56" s="16"/>
      <c r="G56" s="16"/>
      <c r="H56" s="23">
        <v>14</v>
      </c>
      <c r="I56" s="16"/>
      <c r="J56" s="672" t="s">
        <v>11069</v>
      </c>
    </row>
    <row r="57" spans="1:10" s="41" customFormat="1" ht="25.5" customHeight="1">
      <c r="A57" s="40" t="s">
        <v>9123</v>
      </c>
      <c r="B57" s="16" t="s">
        <v>288</v>
      </c>
      <c r="C57" s="16" t="s">
        <v>54</v>
      </c>
      <c r="D57" s="16"/>
      <c r="E57" s="16">
        <v>367</v>
      </c>
      <c r="F57" s="16"/>
      <c r="G57" s="16"/>
      <c r="H57" s="23">
        <v>2</v>
      </c>
      <c r="I57" s="16"/>
      <c r="J57" s="672"/>
    </row>
    <row r="58" spans="1:10" s="41" customFormat="1" ht="25.5" customHeight="1">
      <c r="A58" s="40" t="s">
        <v>9534</v>
      </c>
      <c r="B58" s="16" t="s">
        <v>288</v>
      </c>
      <c r="C58" s="16" t="s">
        <v>54</v>
      </c>
      <c r="D58" s="16"/>
      <c r="E58" s="16" t="s">
        <v>4091</v>
      </c>
      <c r="F58" s="16"/>
      <c r="G58" s="16"/>
      <c r="H58" s="22">
        <v>2</v>
      </c>
      <c r="I58" s="16"/>
      <c r="J58" s="672"/>
    </row>
    <row r="59" spans="1:10" s="41" customFormat="1" ht="25.5" customHeight="1">
      <c r="A59" s="40" t="s">
        <v>9249</v>
      </c>
      <c r="B59" s="16" t="s">
        <v>288</v>
      </c>
      <c r="C59" s="16" t="s">
        <v>54</v>
      </c>
      <c r="D59" s="16"/>
      <c r="E59" s="16">
        <v>375</v>
      </c>
      <c r="F59" s="16"/>
      <c r="G59" s="16"/>
      <c r="H59" s="50">
        <v>3</v>
      </c>
      <c r="I59" s="16"/>
      <c r="J59" s="74" t="s">
        <v>11070</v>
      </c>
    </row>
    <row r="60" spans="1:10" s="41" customFormat="1" ht="25.5" customHeight="1">
      <c r="A60" s="40" t="s">
        <v>10747</v>
      </c>
      <c r="B60" s="16" t="s">
        <v>204</v>
      </c>
      <c r="C60" s="16" t="s">
        <v>58</v>
      </c>
      <c r="D60" s="16"/>
      <c r="E60" s="16"/>
      <c r="F60" s="16"/>
      <c r="G60" s="16"/>
      <c r="H60" s="142">
        <v>1800</v>
      </c>
      <c r="I60" s="16"/>
      <c r="J60" s="74" t="s">
        <v>11071</v>
      </c>
    </row>
    <row r="61" spans="1:10" s="41" customFormat="1" ht="25.5" customHeight="1">
      <c r="A61" s="265" t="s">
        <v>11061</v>
      </c>
      <c r="B61" s="16" t="s">
        <v>204</v>
      </c>
      <c r="C61" s="16" t="s">
        <v>58</v>
      </c>
      <c r="D61" s="16"/>
      <c r="E61" s="16"/>
      <c r="F61" s="16"/>
      <c r="G61" s="16"/>
      <c r="H61" s="142">
        <v>2490</v>
      </c>
      <c r="I61" s="16"/>
      <c r="J61" s="74" t="s">
        <v>11072</v>
      </c>
    </row>
    <row r="62" spans="1:10" ht="23.25" customHeight="1">
      <c r="A62" s="47"/>
      <c r="B62" s="16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16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16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16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16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16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16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16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16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16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16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16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16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16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16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16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16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16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16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16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16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16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16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16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16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16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16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16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16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16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16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16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16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16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16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16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28">
    <mergeCell ref="J29:J32"/>
    <mergeCell ref="J37:J39"/>
    <mergeCell ref="J41:J42"/>
    <mergeCell ref="J44:J46"/>
    <mergeCell ref="J195:J196"/>
    <mergeCell ref="J173:J174"/>
    <mergeCell ref="J47:J49"/>
    <mergeCell ref="J50:J52"/>
    <mergeCell ref="J53:J54"/>
    <mergeCell ref="J56:J58"/>
    <mergeCell ref="J197:J198"/>
    <mergeCell ref="J175:J177"/>
    <mergeCell ref="J178:J179"/>
    <mergeCell ref="J180:J182"/>
    <mergeCell ref="J183:J184"/>
    <mergeCell ref="J185:J187"/>
    <mergeCell ref="J188:J190"/>
    <mergeCell ref="A1:J1"/>
    <mergeCell ref="A2:E2"/>
    <mergeCell ref="F2:J2"/>
    <mergeCell ref="A3:E3"/>
    <mergeCell ref="F3:J3"/>
    <mergeCell ref="J26:J27"/>
    <mergeCell ref="J10:J11"/>
    <mergeCell ref="J6:J7"/>
    <mergeCell ref="J8:J9"/>
    <mergeCell ref="J14:J16"/>
    <mergeCell ref="J19:J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4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24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4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4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4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4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J742"/>
  <sheetViews>
    <sheetView zoomScale="115" zoomScaleNormal="115" workbookViewId="0">
      <pane ySplit="4" topLeftCell="A5" activePane="bottomLeft" state="frozen"/>
      <selection activeCell="C8" sqref="C8"/>
      <selection pane="bottomLeft" activeCell="C8" sqref="C8"/>
    </sheetView>
  </sheetViews>
  <sheetFormatPr defaultRowHeight="15"/>
  <cols>
    <col min="1" max="1" width="65.42578125" style="85" customWidth="1"/>
    <col min="2" max="2" width="16.7109375" style="35" bestFit="1" customWidth="1"/>
    <col min="3" max="3" width="11.5703125" style="35" bestFit="1" customWidth="1"/>
    <col min="4" max="4" width="4.5703125" style="35" bestFit="1" customWidth="1"/>
    <col min="5" max="5" width="7.85546875" style="35" bestFit="1" customWidth="1"/>
    <col min="6" max="6" width="6.85546875" style="69" bestFit="1" customWidth="1"/>
    <col min="7" max="7" width="7.28515625" style="69" bestFit="1" customWidth="1"/>
    <col min="8" max="8" width="9.7109375" style="69" bestFit="1" customWidth="1"/>
    <col min="9" max="9" width="11.57031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4" t="s">
        <v>10956</v>
      </c>
      <c r="G3" s="524"/>
      <c r="H3" s="524"/>
      <c r="I3" s="524"/>
      <c r="J3" s="524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s="41" customFormat="1" ht="24.75" customHeight="1">
      <c r="A5" s="40" t="s">
        <v>9096</v>
      </c>
      <c r="B5" s="16" t="s">
        <v>235</v>
      </c>
      <c r="C5" s="16" t="s">
        <v>163</v>
      </c>
      <c r="D5" s="16"/>
      <c r="E5" s="16"/>
      <c r="F5" s="16"/>
      <c r="G5" s="16"/>
      <c r="H5" s="300">
        <v>2844</v>
      </c>
      <c r="I5" s="16"/>
      <c r="J5" s="21" t="s">
        <v>10770</v>
      </c>
    </row>
    <row r="6" spans="1:10" s="41" customFormat="1" ht="24.75" customHeight="1">
      <c r="A6" s="40" t="s">
        <v>10935</v>
      </c>
      <c r="B6" s="16" t="s">
        <v>235</v>
      </c>
      <c r="C6" s="16" t="s">
        <v>163</v>
      </c>
      <c r="D6" s="16"/>
      <c r="E6" s="16"/>
      <c r="F6" s="16"/>
      <c r="G6" s="16"/>
      <c r="H6" s="300">
        <v>20</v>
      </c>
      <c r="I6" s="16"/>
      <c r="J6" s="21" t="s">
        <v>9766</v>
      </c>
    </row>
    <row r="7" spans="1:10" s="41" customFormat="1" ht="24.75" customHeight="1">
      <c r="A7" s="40" t="s">
        <v>10207</v>
      </c>
      <c r="B7" s="16" t="s">
        <v>235</v>
      </c>
      <c r="C7" s="16" t="s">
        <v>163</v>
      </c>
      <c r="D7" s="16"/>
      <c r="E7" s="16"/>
      <c r="F7" s="16"/>
      <c r="G7" s="16"/>
      <c r="H7" s="300">
        <v>55</v>
      </c>
      <c r="I7" s="16"/>
      <c r="J7" s="21" t="s">
        <v>9767</v>
      </c>
    </row>
    <row r="8" spans="1:10" s="41" customFormat="1" ht="24.75" customHeight="1">
      <c r="A8" s="40" t="s">
        <v>10207</v>
      </c>
      <c r="B8" s="16" t="s">
        <v>235</v>
      </c>
      <c r="C8" s="16" t="s">
        <v>163</v>
      </c>
      <c r="D8" s="16"/>
      <c r="E8" s="16"/>
      <c r="F8" s="16"/>
      <c r="G8" s="16"/>
      <c r="H8" s="300">
        <v>30</v>
      </c>
      <c r="I8" s="16"/>
      <c r="J8" s="21" t="s">
        <v>9768</v>
      </c>
    </row>
    <row r="9" spans="1:10" s="41" customFormat="1" ht="24.75" customHeight="1">
      <c r="A9" s="40" t="s">
        <v>11163</v>
      </c>
      <c r="B9" s="16" t="s">
        <v>235</v>
      </c>
      <c r="C9" s="16" t="s">
        <v>163</v>
      </c>
      <c r="D9" s="16"/>
      <c r="E9" s="16"/>
      <c r="F9" s="16"/>
      <c r="G9" s="16"/>
      <c r="H9" s="50">
        <v>20</v>
      </c>
      <c r="I9" s="16"/>
      <c r="J9" s="50" t="s">
        <v>10771</v>
      </c>
    </row>
    <row r="10" spans="1:10" s="41" customFormat="1" ht="24.75" customHeight="1">
      <c r="A10" s="40" t="s">
        <v>10209</v>
      </c>
      <c r="B10" s="16" t="s">
        <v>235</v>
      </c>
      <c r="C10" s="16" t="s">
        <v>163</v>
      </c>
      <c r="D10" s="16"/>
      <c r="E10" s="16"/>
      <c r="F10" s="16"/>
      <c r="G10" s="16"/>
      <c r="H10" s="301">
        <v>10</v>
      </c>
      <c r="I10" s="16"/>
      <c r="J10" s="50" t="s">
        <v>9907</v>
      </c>
    </row>
    <row r="11" spans="1:10" s="41" customFormat="1" ht="24.75" customHeight="1">
      <c r="A11" s="40" t="s">
        <v>10210</v>
      </c>
      <c r="B11" s="16" t="s">
        <v>235</v>
      </c>
      <c r="C11" s="16" t="s">
        <v>163</v>
      </c>
      <c r="D11" s="16"/>
      <c r="E11" s="16"/>
      <c r="F11" s="16"/>
      <c r="G11" s="16"/>
      <c r="H11" s="22">
        <v>215</v>
      </c>
      <c r="I11" s="16"/>
      <c r="J11" s="50" t="s">
        <v>10772</v>
      </c>
    </row>
    <row r="12" spans="1:10" s="41" customFormat="1" ht="24.75" customHeight="1">
      <c r="A12" s="40" t="s">
        <v>9381</v>
      </c>
      <c r="B12" s="16" t="s">
        <v>235</v>
      </c>
      <c r="C12" s="16" t="s">
        <v>163</v>
      </c>
      <c r="D12" s="16"/>
      <c r="E12" s="16"/>
      <c r="F12" s="16"/>
      <c r="G12" s="16"/>
      <c r="H12" s="146">
        <v>50</v>
      </c>
      <c r="I12" s="16"/>
      <c r="J12" s="50" t="s">
        <v>10773</v>
      </c>
    </row>
    <row r="13" spans="1:10" s="41" customFormat="1" ht="24.75" customHeight="1">
      <c r="A13" s="40" t="s">
        <v>10208</v>
      </c>
      <c r="B13" s="16" t="s">
        <v>235</v>
      </c>
      <c r="C13" s="16" t="s">
        <v>163</v>
      </c>
      <c r="D13" s="16"/>
      <c r="E13" s="16"/>
      <c r="F13" s="16"/>
      <c r="G13" s="16"/>
      <c r="H13" s="146">
        <v>35</v>
      </c>
      <c r="I13" s="16"/>
      <c r="J13" s="50" t="s">
        <v>9772</v>
      </c>
    </row>
    <row r="14" spans="1:10" s="41" customFormat="1" ht="24.75" customHeight="1">
      <c r="A14" s="40" t="s">
        <v>9742</v>
      </c>
      <c r="B14" s="16" t="s">
        <v>235</v>
      </c>
      <c r="C14" s="16" t="s">
        <v>163</v>
      </c>
      <c r="D14" s="16"/>
      <c r="E14" s="16"/>
      <c r="F14" s="16"/>
      <c r="G14" s="16"/>
      <c r="H14" s="146">
        <v>100</v>
      </c>
      <c r="I14" s="16"/>
      <c r="J14" s="50" t="s">
        <v>9773</v>
      </c>
    </row>
    <row r="15" spans="1:10" s="41" customFormat="1" ht="24.75" customHeight="1">
      <c r="A15" s="40" t="s">
        <v>9671</v>
      </c>
      <c r="B15" s="16" t="s">
        <v>235</v>
      </c>
      <c r="C15" s="16" t="s">
        <v>163</v>
      </c>
      <c r="D15" s="16"/>
      <c r="E15" s="16"/>
      <c r="F15" s="16"/>
      <c r="G15" s="16"/>
      <c r="H15" s="50">
        <v>588</v>
      </c>
      <c r="I15" s="16"/>
      <c r="J15" s="50" t="s">
        <v>10774</v>
      </c>
    </row>
    <row r="16" spans="1:10" s="41" customFormat="1" ht="24.75" customHeight="1">
      <c r="A16" s="40" t="s">
        <v>10948</v>
      </c>
      <c r="B16" s="16" t="s">
        <v>235</v>
      </c>
      <c r="C16" s="16" t="s">
        <v>163</v>
      </c>
      <c r="D16" s="16"/>
      <c r="E16" s="16"/>
      <c r="F16" s="16"/>
      <c r="G16" s="16"/>
      <c r="H16" s="290">
        <v>50</v>
      </c>
      <c r="I16" s="16"/>
      <c r="J16" s="50" t="s">
        <v>9576</v>
      </c>
    </row>
    <row r="17" spans="1:10" s="41" customFormat="1" ht="24.75" customHeight="1">
      <c r="A17" s="40" t="s">
        <v>10206</v>
      </c>
      <c r="B17" s="16" t="s">
        <v>235</v>
      </c>
      <c r="C17" s="16" t="s">
        <v>163</v>
      </c>
      <c r="D17" s="16"/>
      <c r="E17" s="16"/>
      <c r="F17" s="16"/>
      <c r="G17" s="16"/>
      <c r="H17" s="290">
        <v>355</v>
      </c>
      <c r="I17" s="16"/>
      <c r="J17" s="50" t="s">
        <v>10775</v>
      </c>
    </row>
    <row r="18" spans="1:10" s="41" customFormat="1" ht="24.75" customHeight="1">
      <c r="A18" s="40" t="s">
        <v>10041</v>
      </c>
      <c r="B18" s="16" t="s">
        <v>235</v>
      </c>
      <c r="C18" s="16" t="s">
        <v>163</v>
      </c>
      <c r="D18" s="16"/>
      <c r="E18" s="16"/>
      <c r="F18" s="16"/>
      <c r="G18" s="16"/>
      <c r="H18" s="23">
        <v>38</v>
      </c>
      <c r="I18" s="16"/>
      <c r="J18" s="60" t="s">
        <v>10776</v>
      </c>
    </row>
    <row r="19" spans="1:10" s="41" customFormat="1" ht="24.75" customHeight="1">
      <c r="A19" s="40" t="s">
        <v>10949</v>
      </c>
      <c r="B19" s="16" t="s">
        <v>235</v>
      </c>
      <c r="C19" s="16" t="s">
        <v>163</v>
      </c>
      <c r="D19" s="16"/>
      <c r="E19" s="16"/>
      <c r="F19" s="16"/>
      <c r="G19" s="16"/>
      <c r="H19" s="23">
        <v>28</v>
      </c>
      <c r="I19" s="16"/>
      <c r="J19" s="60" t="s">
        <v>10777</v>
      </c>
    </row>
    <row r="20" spans="1:10" s="41" customFormat="1" ht="24.75" customHeight="1">
      <c r="A20" s="40" t="s">
        <v>9965</v>
      </c>
      <c r="B20" s="16" t="s">
        <v>235</v>
      </c>
      <c r="C20" s="16" t="s">
        <v>163</v>
      </c>
      <c r="D20" s="16"/>
      <c r="E20" s="16"/>
      <c r="F20" s="16"/>
      <c r="G20" s="16"/>
      <c r="H20" s="54">
        <v>19</v>
      </c>
      <c r="I20" s="16"/>
      <c r="J20" s="60" t="s">
        <v>9779</v>
      </c>
    </row>
    <row r="21" spans="1:10" s="41" customFormat="1" ht="24.75" customHeight="1">
      <c r="A21" s="40" t="s">
        <v>9956</v>
      </c>
      <c r="B21" s="16" t="s">
        <v>235</v>
      </c>
      <c r="C21" s="16" t="s">
        <v>163</v>
      </c>
      <c r="D21" s="16"/>
      <c r="E21" s="16"/>
      <c r="F21" s="16"/>
      <c r="G21" s="16"/>
      <c r="H21" s="54">
        <v>13</v>
      </c>
      <c r="I21" s="16"/>
      <c r="J21" s="60" t="s">
        <v>9623</v>
      </c>
    </row>
    <row r="22" spans="1:10" s="41" customFormat="1" ht="24.75" customHeight="1">
      <c r="A22" s="40" t="s">
        <v>9963</v>
      </c>
      <c r="B22" s="16" t="s">
        <v>235</v>
      </c>
      <c r="C22" s="16" t="s">
        <v>163</v>
      </c>
      <c r="D22" s="16"/>
      <c r="E22" s="16"/>
      <c r="F22" s="16"/>
      <c r="G22" s="16"/>
      <c r="H22" s="54">
        <v>15</v>
      </c>
      <c r="I22" s="16"/>
      <c r="J22" s="60" t="s">
        <v>10778</v>
      </c>
    </row>
    <row r="23" spans="1:10" s="41" customFormat="1" ht="24.75" customHeight="1">
      <c r="A23" s="40" t="s">
        <v>9961</v>
      </c>
      <c r="B23" s="16" t="s">
        <v>235</v>
      </c>
      <c r="C23" s="16" t="s">
        <v>163</v>
      </c>
      <c r="D23" s="16"/>
      <c r="E23" s="16"/>
      <c r="F23" s="16"/>
      <c r="G23" s="16"/>
      <c r="H23" s="54">
        <v>15</v>
      </c>
      <c r="I23" s="16"/>
      <c r="J23" s="60" t="s">
        <v>10779</v>
      </c>
    </row>
    <row r="24" spans="1:10" s="41" customFormat="1" ht="24.75" customHeight="1">
      <c r="A24" s="40" t="s">
        <v>10950</v>
      </c>
      <c r="B24" s="16" t="s">
        <v>235</v>
      </c>
      <c r="C24" s="16" t="s">
        <v>163</v>
      </c>
      <c r="D24" s="16"/>
      <c r="E24" s="16"/>
      <c r="F24" s="16"/>
      <c r="G24" s="16"/>
      <c r="H24" s="54">
        <v>23</v>
      </c>
      <c r="I24" s="16"/>
      <c r="J24" s="60" t="s">
        <v>10780</v>
      </c>
    </row>
    <row r="25" spans="1:10" s="41" customFormat="1" ht="24.75" customHeight="1">
      <c r="A25" s="40" t="s">
        <v>11164</v>
      </c>
      <c r="B25" s="16" t="s">
        <v>235</v>
      </c>
      <c r="C25" s="16" t="s">
        <v>163</v>
      </c>
      <c r="D25" s="16"/>
      <c r="E25" s="16"/>
      <c r="F25" s="16"/>
      <c r="G25" s="16"/>
      <c r="H25" s="54">
        <v>55</v>
      </c>
      <c r="I25" s="16"/>
      <c r="J25" s="60" t="s">
        <v>9780</v>
      </c>
    </row>
    <row r="26" spans="1:10" s="41" customFormat="1" ht="24.75" customHeight="1">
      <c r="A26" s="40" t="s">
        <v>11165</v>
      </c>
      <c r="B26" s="16" t="s">
        <v>235</v>
      </c>
      <c r="C26" s="16" t="s">
        <v>163</v>
      </c>
      <c r="D26" s="16"/>
      <c r="E26" s="16"/>
      <c r="F26" s="16"/>
      <c r="G26" s="16"/>
      <c r="H26" s="54">
        <v>70</v>
      </c>
      <c r="I26" s="16"/>
      <c r="J26" s="60" t="s">
        <v>10781</v>
      </c>
    </row>
    <row r="27" spans="1:10" s="41" customFormat="1" ht="24.75" customHeight="1">
      <c r="A27" s="40" t="s">
        <v>11166</v>
      </c>
      <c r="B27" s="16" t="s">
        <v>235</v>
      </c>
      <c r="C27" s="16" t="s">
        <v>163</v>
      </c>
      <c r="D27" s="16"/>
      <c r="E27" s="16"/>
      <c r="F27" s="16"/>
      <c r="G27" s="16"/>
      <c r="H27" s="54">
        <v>40</v>
      </c>
      <c r="I27" s="16"/>
      <c r="J27" s="60" t="s">
        <v>10782</v>
      </c>
    </row>
    <row r="28" spans="1:10" s="41" customFormat="1" ht="24.75" customHeight="1">
      <c r="A28" s="40" t="s">
        <v>9956</v>
      </c>
      <c r="B28" s="16" t="s">
        <v>235</v>
      </c>
      <c r="C28" s="16" t="s">
        <v>163</v>
      </c>
      <c r="D28" s="16"/>
      <c r="E28" s="16"/>
      <c r="F28" s="16"/>
      <c r="G28" s="16"/>
      <c r="H28" s="54">
        <v>253</v>
      </c>
      <c r="I28" s="16"/>
      <c r="J28" s="60" t="s">
        <v>10783</v>
      </c>
    </row>
    <row r="29" spans="1:10" s="41" customFormat="1" ht="24.75" customHeight="1">
      <c r="A29" s="40" t="s">
        <v>10951</v>
      </c>
      <c r="B29" s="16" t="s">
        <v>235</v>
      </c>
      <c r="C29" s="16" t="s">
        <v>163</v>
      </c>
      <c r="D29" s="16"/>
      <c r="E29" s="16"/>
      <c r="F29" s="16"/>
      <c r="G29" s="16"/>
      <c r="H29" s="54">
        <v>60</v>
      </c>
      <c r="I29" s="16"/>
      <c r="J29" s="60" t="s">
        <v>9145</v>
      </c>
    </row>
    <row r="30" spans="1:10" s="41" customFormat="1" ht="24.75" customHeight="1">
      <c r="A30" s="40" t="s">
        <v>11167</v>
      </c>
      <c r="B30" s="16" t="s">
        <v>235</v>
      </c>
      <c r="C30" s="16" t="s">
        <v>163</v>
      </c>
      <c r="D30" s="16"/>
      <c r="E30" s="16"/>
      <c r="F30" s="16"/>
      <c r="G30" s="16"/>
      <c r="H30" s="54">
        <v>15</v>
      </c>
      <c r="I30" s="16"/>
      <c r="J30" s="60" t="s">
        <v>10784</v>
      </c>
    </row>
    <row r="31" spans="1:10" s="41" customFormat="1" ht="24.75" customHeight="1">
      <c r="A31" s="40" t="s">
        <v>9956</v>
      </c>
      <c r="B31" s="16" t="s">
        <v>235</v>
      </c>
      <c r="C31" s="16" t="s">
        <v>163</v>
      </c>
      <c r="D31" s="16"/>
      <c r="E31" s="16"/>
      <c r="F31" s="16"/>
      <c r="G31" s="16"/>
      <c r="H31" s="54">
        <v>9</v>
      </c>
      <c r="I31" s="16"/>
      <c r="J31" s="60" t="s">
        <v>10271</v>
      </c>
    </row>
    <row r="32" spans="1:10" s="41" customFormat="1" ht="24.75" customHeight="1">
      <c r="A32" s="40" t="s">
        <v>9963</v>
      </c>
      <c r="B32" s="16" t="s">
        <v>235</v>
      </c>
      <c r="C32" s="16" t="s">
        <v>163</v>
      </c>
      <c r="D32" s="16"/>
      <c r="E32" s="16"/>
      <c r="F32" s="16"/>
      <c r="G32" s="16"/>
      <c r="H32" s="54">
        <v>6</v>
      </c>
      <c r="I32" s="16"/>
      <c r="J32" s="60" t="s">
        <v>10272</v>
      </c>
    </row>
    <row r="33" spans="1:10" s="41" customFormat="1" ht="24.75" customHeight="1">
      <c r="A33" s="40" t="s">
        <v>9956</v>
      </c>
      <c r="B33" s="16" t="s">
        <v>235</v>
      </c>
      <c r="C33" s="16" t="s">
        <v>163</v>
      </c>
      <c r="D33" s="16"/>
      <c r="E33" s="16"/>
      <c r="F33" s="16"/>
      <c r="G33" s="16"/>
      <c r="H33" s="54">
        <v>12</v>
      </c>
      <c r="I33" s="16"/>
      <c r="J33" s="60" t="s">
        <v>9148</v>
      </c>
    </row>
    <row r="34" spans="1:10" s="41" customFormat="1" ht="24.75" customHeight="1">
      <c r="A34" s="40" t="s">
        <v>10952</v>
      </c>
      <c r="B34" s="16" t="s">
        <v>235</v>
      </c>
      <c r="C34" s="16" t="s">
        <v>163</v>
      </c>
      <c r="D34" s="16"/>
      <c r="E34" s="16"/>
      <c r="F34" s="16"/>
      <c r="G34" s="16"/>
      <c r="H34" s="140">
        <v>40</v>
      </c>
      <c r="I34" s="16"/>
      <c r="J34" s="60" t="s">
        <v>9149</v>
      </c>
    </row>
    <row r="35" spans="1:10" s="41" customFormat="1" ht="24.75" customHeight="1">
      <c r="A35" s="40" t="s">
        <v>10953</v>
      </c>
      <c r="B35" s="16" t="s">
        <v>235</v>
      </c>
      <c r="C35" s="16" t="s">
        <v>163</v>
      </c>
      <c r="D35" s="16"/>
      <c r="E35" s="16"/>
      <c r="F35" s="16"/>
      <c r="G35" s="16"/>
      <c r="H35" s="140">
        <v>185</v>
      </c>
      <c r="I35" s="16"/>
      <c r="J35" s="60" t="s">
        <v>10785</v>
      </c>
    </row>
    <row r="36" spans="1:10" s="41" customFormat="1" ht="24.75" customHeight="1">
      <c r="A36" s="40" t="s">
        <v>10033</v>
      </c>
      <c r="B36" s="16" t="s">
        <v>235</v>
      </c>
      <c r="C36" s="16" t="s">
        <v>163</v>
      </c>
      <c r="D36" s="16"/>
      <c r="E36" s="16"/>
      <c r="F36" s="16"/>
      <c r="G36" s="16"/>
      <c r="H36" s="140">
        <v>130</v>
      </c>
      <c r="I36" s="16"/>
      <c r="J36" s="60" t="s">
        <v>10786</v>
      </c>
    </row>
    <row r="37" spans="1:10" s="41" customFormat="1" ht="24.75" customHeight="1">
      <c r="A37" s="40" t="s">
        <v>11155</v>
      </c>
      <c r="B37" s="16" t="s">
        <v>235</v>
      </c>
      <c r="C37" s="16" t="s">
        <v>163</v>
      </c>
      <c r="D37" s="16"/>
      <c r="E37" s="16"/>
      <c r="F37" s="16"/>
      <c r="G37" s="16"/>
      <c r="H37" s="140">
        <v>100</v>
      </c>
      <c r="I37" s="16"/>
      <c r="J37" s="60" t="s">
        <v>10787</v>
      </c>
    </row>
    <row r="38" spans="1:10" s="41" customFormat="1" ht="24.75" customHeight="1">
      <c r="A38" s="40" t="s">
        <v>11156</v>
      </c>
      <c r="B38" s="16" t="s">
        <v>235</v>
      </c>
      <c r="C38" s="16" t="s">
        <v>163</v>
      </c>
      <c r="D38" s="16"/>
      <c r="E38" s="16"/>
      <c r="F38" s="16"/>
      <c r="G38" s="16"/>
      <c r="H38" s="140">
        <v>100</v>
      </c>
      <c r="I38" s="16"/>
      <c r="J38" s="60" t="s">
        <v>10788</v>
      </c>
    </row>
    <row r="39" spans="1:10" s="41" customFormat="1" ht="24.75" customHeight="1">
      <c r="A39" s="40" t="s">
        <v>11157</v>
      </c>
      <c r="B39" s="16" t="s">
        <v>235</v>
      </c>
      <c r="C39" s="16" t="s">
        <v>163</v>
      </c>
      <c r="D39" s="16"/>
      <c r="E39" s="16"/>
      <c r="F39" s="16"/>
      <c r="G39" s="16"/>
      <c r="H39" s="140">
        <v>68</v>
      </c>
      <c r="I39" s="16"/>
      <c r="J39" s="60" t="s">
        <v>9795</v>
      </c>
    </row>
    <row r="40" spans="1:10" s="41" customFormat="1" ht="24.75" customHeight="1">
      <c r="A40" s="40" t="s">
        <v>11160</v>
      </c>
      <c r="B40" s="16" t="s">
        <v>235</v>
      </c>
      <c r="C40" s="16" t="s">
        <v>163</v>
      </c>
      <c r="D40" s="16"/>
      <c r="E40" s="16"/>
      <c r="F40" s="16"/>
      <c r="G40" s="16"/>
      <c r="H40" s="140">
        <v>62</v>
      </c>
      <c r="I40" s="16"/>
      <c r="J40" s="60" t="s">
        <v>10789</v>
      </c>
    </row>
    <row r="41" spans="1:10" s="41" customFormat="1" ht="24.75" customHeight="1">
      <c r="A41" s="40" t="s">
        <v>11159</v>
      </c>
      <c r="B41" s="16" t="s">
        <v>235</v>
      </c>
      <c r="C41" s="16" t="s">
        <v>163</v>
      </c>
      <c r="D41" s="16"/>
      <c r="E41" s="16"/>
      <c r="F41" s="16"/>
      <c r="G41" s="16"/>
      <c r="H41" s="140">
        <v>54</v>
      </c>
      <c r="I41" s="16"/>
      <c r="J41" s="60" t="s">
        <v>10790</v>
      </c>
    </row>
    <row r="42" spans="1:10" s="41" customFormat="1" ht="24.75" customHeight="1">
      <c r="A42" s="40" t="s">
        <v>11158</v>
      </c>
      <c r="B42" s="16" t="s">
        <v>235</v>
      </c>
      <c r="C42" s="16" t="s">
        <v>163</v>
      </c>
      <c r="D42" s="16"/>
      <c r="E42" s="16"/>
      <c r="F42" s="16"/>
      <c r="G42" s="16"/>
      <c r="H42" s="140">
        <v>80</v>
      </c>
      <c r="I42" s="16"/>
      <c r="J42" s="60" t="s">
        <v>10791</v>
      </c>
    </row>
    <row r="43" spans="1:10" s="41" customFormat="1" ht="24.75" customHeight="1">
      <c r="A43" s="40" t="s">
        <v>11161</v>
      </c>
      <c r="B43" s="16" t="s">
        <v>235</v>
      </c>
      <c r="C43" s="16" t="s">
        <v>163</v>
      </c>
      <c r="D43" s="16"/>
      <c r="E43" s="16"/>
      <c r="F43" s="16"/>
      <c r="G43" s="16"/>
      <c r="H43" s="140">
        <v>115</v>
      </c>
      <c r="I43" s="16"/>
      <c r="J43" s="60" t="s">
        <v>10792</v>
      </c>
    </row>
    <row r="44" spans="1:10" s="41" customFormat="1" ht="24.75" customHeight="1">
      <c r="A44" s="40" t="s">
        <v>10035</v>
      </c>
      <c r="B44" s="16" t="s">
        <v>235</v>
      </c>
      <c r="C44" s="16" t="s">
        <v>163</v>
      </c>
      <c r="D44" s="16"/>
      <c r="E44" s="16"/>
      <c r="F44" s="16"/>
      <c r="G44" s="16"/>
      <c r="H44" s="140">
        <v>8</v>
      </c>
      <c r="I44" s="16"/>
      <c r="J44" s="60" t="s">
        <v>10286</v>
      </c>
    </row>
    <row r="45" spans="1:10" s="41" customFormat="1" ht="24.75" customHeight="1">
      <c r="A45" s="40" t="s">
        <v>9982</v>
      </c>
      <c r="B45" s="16" t="s">
        <v>235</v>
      </c>
      <c r="C45" s="16" t="s">
        <v>163</v>
      </c>
      <c r="D45" s="16"/>
      <c r="E45" s="16"/>
      <c r="F45" s="16"/>
      <c r="G45" s="16"/>
      <c r="H45" s="21">
        <v>50</v>
      </c>
      <c r="I45" s="16"/>
      <c r="J45" s="60" t="s">
        <v>10287</v>
      </c>
    </row>
    <row r="46" spans="1:10" s="41" customFormat="1" ht="24.75" customHeight="1">
      <c r="A46" s="40" t="s">
        <v>9983</v>
      </c>
      <c r="B46" s="16" t="s">
        <v>235</v>
      </c>
      <c r="C46" s="16" t="s">
        <v>163</v>
      </c>
      <c r="D46" s="16"/>
      <c r="E46" s="16"/>
      <c r="F46" s="16"/>
      <c r="G46" s="16"/>
      <c r="H46" s="21">
        <v>50</v>
      </c>
      <c r="I46" s="16"/>
      <c r="J46" s="60" t="s">
        <v>10288</v>
      </c>
    </row>
    <row r="47" spans="1:10" s="41" customFormat="1" ht="24.75" customHeight="1">
      <c r="A47" s="40" t="s">
        <v>10668</v>
      </c>
      <c r="B47" s="16" t="s">
        <v>235</v>
      </c>
      <c r="C47" s="16" t="s">
        <v>163</v>
      </c>
      <c r="D47" s="16"/>
      <c r="E47" s="16"/>
      <c r="F47" s="16"/>
      <c r="G47" s="16"/>
      <c r="H47" s="21">
        <v>50</v>
      </c>
      <c r="I47" s="16"/>
      <c r="J47" s="60" t="s">
        <v>10793</v>
      </c>
    </row>
    <row r="48" spans="1:10" s="41" customFormat="1" ht="24.75" customHeight="1">
      <c r="A48" s="40" t="s">
        <v>9703</v>
      </c>
      <c r="B48" s="16" t="s">
        <v>235</v>
      </c>
      <c r="C48" s="16" t="s">
        <v>163</v>
      </c>
      <c r="D48" s="16"/>
      <c r="E48" s="16"/>
      <c r="F48" s="16"/>
      <c r="G48" s="16"/>
      <c r="H48" s="21">
        <v>25</v>
      </c>
      <c r="I48" s="16"/>
      <c r="J48" s="60" t="s">
        <v>10794</v>
      </c>
    </row>
    <row r="49" spans="1:10" s="41" customFormat="1" ht="24.75" customHeight="1">
      <c r="A49" s="40" t="s">
        <v>9741</v>
      </c>
      <c r="B49" s="16" t="s">
        <v>235</v>
      </c>
      <c r="C49" s="16" t="s">
        <v>163</v>
      </c>
      <c r="D49" s="16"/>
      <c r="E49" s="16"/>
      <c r="F49" s="16"/>
      <c r="G49" s="16"/>
      <c r="H49" s="146">
        <v>65</v>
      </c>
      <c r="I49" s="16"/>
      <c r="J49" s="60" t="s">
        <v>10795</v>
      </c>
    </row>
    <row r="50" spans="1:10" s="41" customFormat="1" ht="24.75" customHeight="1">
      <c r="A50" s="40" t="s">
        <v>9741</v>
      </c>
      <c r="B50" s="16" t="s">
        <v>235</v>
      </c>
      <c r="C50" s="16" t="s">
        <v>163</v>
      </c>
      <c r="D50" s="16"/>
      <c r="E50" s="16"/>
      <c r="F50" s="16"/>
      <c r="G50" s="16"/>
      <c r="H50" s="146">
        <v>366</v>
      </c>
      <c r="I50" s="16"/>
      <c r="J50" s="60" t="s">
        <v>10796</v>
      </c>
    </row>
    <row r="51" spans="1:10" s="41" customFormat="1" ht="24.75" customHeight="1">
      <c r="A51" s="40" t="s">
        <v>10204</v>
      </c>
      <c r="B51" s="16" t="s">
        <v>235</v>
      </c>
      <c r="C51" s="16" t="s">
        <v>163</v>
      </c>
      <c r="D51" s="16"/>
      <c r="E51" s="16"/>
      <c r="F51" s="16"/>
      <c r="G51" s="16"/>
      <c r="H51" s="146">
        <v>145</v>
      </c>
      <c r="I51" s="16"/>
      <c r="J51" s="60" t="s">
        <v>10797</v>
      </c>
    </row>
    <row r="52" spans="1:10" s="41" customFormat="1" ht="24.75" customHeight="1">
      <c r="A52" s="40" t="s">
        <v>10204</v>
      </c>
      <c r="B52" s="16" t="s">
        <v>235</v>
      </c>
      <c r="C52" s="16" t="s">
        <v>163</v>
      </c>
      <c r="D52" s="16"/>
      <c r="E52" s="16"/>
      <c r="F52" s="16"/>
      <c r="G52" s="16"/>
      <c r="H52" s="146">
        <v>135</v>
      </c>
      <c r="I52" s="16"/>
      <c r="J52" s="60" t="s">
        <v>10798</v>
      </c>
    </row>
    <row r="53" spans="1:10" s="41" customFormat="1" ht="24.75" customHeight="1">
      <c r="A53" s="40" t="s">
        <v>10034</v>
      </c>
      <c r="B53" s="16" t="s">
        <v>235</v>
      </c>
      <c r="C53" s="16" t="s">
        <v>163</v>
      </c>
      <c r="D53" s="16"/>
      <c r="E53" s="16"/>
      <c r="F53" s="16"/>
      <c r="G53" s="16"/>
      <c r="H53" s="21">
        <v>112</v>
      </c>
      <c r="I53" s="16"/>
      <c r="J53" s="60" t="s">
        <v>10799</v>
      </c>
    </row>
    <row r="54" spans="1:10" s="41" customFormat="1" ht="24.75" customHeight="1">
      <c r="A54" s="40" t="s">
        <v>10034</v>
      </c>
      <c r="B54" s="16" t="s">
        <v>235</v>
      </c>
      <c r="C54" s="16" t="s">
        <v>163</v>
      </c>
      <c r="D54" s="16"/>
      <c r="E54" s="16"/>
      <c r="F54" s="16"/>
      <c r="G54" s="16"/>
      <c r="H54" s="21">
        <v>220</v>
      </c>
      <c r="I54" s="16"/>
      <c r="J54" s="60" t="s">
        <v>10800</v>
      </c>
    </row>
    <row r="55" spans="1:10" s="41" customFormat="1" ht="24.75" customHeight="1">
      <c r="A55" s="40" t="s">
        <v>10492</v>
      </c>
      <c r="B55" s="16" t="s">
        <v>235</v>
      </c>
      <c r="C55" s="16" t="s">
        <v>163</v>
      </c>
      <c r="D55" s="16"/>
      <c r="E55" s="16"/>
      <c r="F55" s="16"/>
      <c r="G55" s="16"/>
      <c r="H55" s="21">
        <v>21</v>
      </c>
      <c r="I55" s="16"/>
      <c r="J55" s="60" t="s">
        <v>10801</v>
      </c>
    </row>
    <row r="56" spans="1:10" s="41" customFormat="1" ht="24.75" customHeight="1">
      <c r="A56" s="40" t="s">
        <v>10036</v>
      </c>
      <c r="B56" s="16" t="s">
        <v>235</v>
      </c>
      <c r="C56" s="16" t="s">
        <v>163</v>
      </c>
      <c r="D56" s="16"/>
      <c r="E56" s="16"/>
      <c r="F56" s="16"/>
      <c r="G56" s="16"/>
      <c r="H56" s="21">
        <v>95</v>
      </c>
      <c r="I56" s="16"/>
      <c r="J56" s="60" t="s">
        <v>10802</v>
      </c>
    </row>
    <row r="57" spans="1:10" s="41" customFormat="1" ht="24.75" customHeight="1">
      <c r="A57" s="40" t="s">
        <v>10036</v>
      </c>
      <c r="B57" s="16" t="s">
        <v>235</v>
      </c>
      <c r="C57" s="16" t="s">
        <v>163</v>
      </c>
      <c r="D57" s="16"/>
      <c r="E57" s="16"/>
      <c r="F57" s="16"/>
      <c r="G57" s="16"/>
      <c r="H57" s="21">
        <v>41</v>
      </c>
      <c r="I57" s="16"/>
      <c r="J57" s="60" t="s">
        <v>10803</v>
      </c>
    </row>
    <row r="58" spans="1:10" s="41" customFormat="1" ht="24.75" customHeight="1">
      <c r="A58" s="40" t="s">
        <v>10218</v>
      </c>
      <c r="B58" s="16" t="s">
        <v>235</v>
      </c>
      <c r="C58" s="16" t="s">
        <v>163</v>
      </c>
      <c r="D58" s="16"/>
      <c r="E58" s="16"/>
      <c r="F58" s="16"/>
      <c r="G58" s="16"/>
      <c r="H58" s="21">
        <v>10</v>
      </c>
      <c r="I58" s="16"/>
      <c r="J58" s="60" t="s">
        <v>10804</v>
      </c>
    </row>
    <row r="59" spans="1:10" s="41" customFormat="1" ht="24.75" customHeight="1">
      <c r="A59" s="40" t="s">
        <v>10218</v>
      </c>
      <c r="B59" s="16" t="s">
        <v>235</v>
      </c>
      <c r="C59" s="16" t="s">
        <v>163</v>
      </c>
      <c r="D59" s="16"/>
      <c r="E59" s="16"/>
      <c r="F59" s="16"/>
      <c r="G59" s="16"/>
      <c r="H59" s="21">
        <v>255</v>
      </c>
      <c r="I59" s="16"/>
      <c r="J59" s="60" t="s">
        <v>10805</v>
      </c>
    </row>
    <row r="60" spans="1:10" s="41" customFormat="1" ht="24.75" customHeight="1">
      <c r="A60" s="40" t="s">
        <v>10034</v>
      </c>
      <c r="B60" s="16" t="s">
        <v>235</v>
      </c>
      <c r="C60" s="16" t="s">
        <v>163</v>
      </c>
      <c r="D60" s="16"/>
      <c r="E60" s="16"/>
      <c r="F60" s="16"/>
      <c r="G60" s="16"/>
      <c r="H60" s="21">
        <v>5</v>
      </c>
      <c r="I60" s="16"/>
      <c r="J60" s="60" t="s">
        <v>10806</v>
      </c>
    </row>
    <row r="61" spans="1:10" s="41" customFormat="1" ht="24.75" customHeight="1">
      <c r="A61" s="40" t="s">
        <v>9969</v>
      </c>
      <c r="B61" s="16" t="s">
        <v>235</v>
      </c>
      <c r="C61" s="16" t="s">
        <v>163</v>
      </c>
      <c r="D61" s="16"/>
      <c r="E61" s="16"/>
      <c r="F61" s="16"/>
      <c r="G61" s="16"/>
      <c r="H61" s="21">
        <v>5</v>
      </c>
      <c r="I61" s="16"/>
      <c r="J61" s="60" t="s">
        <v>10807</v>
      </c>
    </row>
    <row r="62" spans="1:10" s="41" customFormat="1" ht="24.75" customHeight="1">
      <c r="A62" s="40" t="s">
        <v>10034</v>
      </c>
      <c r="B62" s="16" t="s">
        <v>235</v>
      </c>
      <c r="C62" s="16" t="s">
        <v>163</v>
      </c>
      <c r="D62" s="16"/>
      <c r="E62" s="16"/>
      <c r="F62" s="16"/>
      <c r="G62" s="16"/>
      <c r="H62" s="21">
        <v>6</v>
      </c>
      <c r="I62" s="16"/>
      <c r="J62" s="60" t="s">
        <v>10808</v>
      </c>
    </row>
    <row r="63" spans="1:10" s="41" customFormat="1" ht="24.75" customHeight="1">
      <c r="A63" s="40" t="s">
        <v>10034</v>
      </c>
      <c r="B63" s="16" t="s">
        <v>235</v>
      </c>
      <c r="C63" s="16" t="s">
        <v>163</v>
      </c>
      <c r="D63" s="16"/>
      <c r="E63" s="16"/>
      <c r="F63" s="16"/>
      <c r="G63" s="16"/>
      <c r="H63" s="21">
        <v>24</v>
      </c>
      <c r="I63" s="16"/>
      <c r="J63" s="60" t="s">
        <v>10809</v>
      </c>
    </row>
    <row r="64" spans="1:10" s="41" customFormat="1" ht="24.75" customHeight="1">
      <c r="A64" s="40" t="s">
        <v>9566</v>
      </c>
      <c r="B64" s="16" t="s">
        <v>235</v>
      </c>
      <c r="C64" s="16" t="s">
        <v>163</v>
      </c>
      <c r="D64" s="16"/>
      <c r="E64" s="16"/>
      <c r="F64" s="16"/>
      <c r="G64" s="16"/>
      <c r="H64" s="50">
        <v>240</v>
      </c>
      <c r="I64" s="16"/>
      <c r="J64" s="60" t="s">
        <v>10810</v>
      </c>
    </row>
    <row r="65" spans="1:10" s="41" customFormat="1" ht="24.75" customHeight="1">
      <c r="A65" s="40" t="s">
        <v>11173</v>
      </c>
      <c r="B65" s="16" t="s">
        <v>235</v>
      </c>
      <c r="C65" s="16" t="s">
        <v>163</v>
      </c>
      <c r="D65" s="16"/>
      <c r="E65" s="16"/>
      <c r="F65" s="16"/>
      <c r="G65" s="16"/>
      <c r="H65" s="54">
        <v>14</v>
      </c>
      <c r="I65" s="16"/>
      <c r="J65" s="60" t="s">
        <v>10294</v>
      </c>
    </row>
    <row r="66" spans="1:10" s="41" customFormat="1" ht="24.75" customHeight="1">
      <c r="A66" s="40" t="s">
        <v>11168</v>
      </c>
      <c r="B66" s="16" t="s">
        <v>235</v>
      </c>
      <c r="C66" s="16" t="s">
        <v>163</v>
      </c>
      <c r="D66" s="16"/>
      <c r="E66" s="16"/>
      <c r="F66" s="16"/>
      <c r="G66" s="16"/>
      <c r="H66" s="290">
        <v>40</v>
      </c>
      <c r="I66" s="16"/>
      <c r="J66" s="50" t="s">
        <v>10811</v>
      </c>
    </row>
    <row r="67" spans="1:10" s="41" customFormat="1" ht="24.75" customHeight="1">
      <c r="A67" s="40" t="s">
        <v>9093</v>
      </c>
      <c r="B67" s="16" t="s">
        <v>235</v>
      </c>
      <c r="C67" s="16" t="s">
        <v>163</v>
      </c>
      <c r="D67" s="16"/>
      <c r="E67" s="16"/>
      <c r="F67" s="16"/>
      <c r="G67" s="16"/>
      <c r="H67" s="290">
        <v>543</v>
      </c>
      <c r="I67" s="16"/>
      <c r="J67" s="50" t="s">
        <v>10812</v>
      </c>
    </row>
    <row r="68" spans="1:10" s="41" customFormat="1" ht="24.75" customHeight="1">
      <c r="A68" s="40" t="s">
        <v>10916</v>
      </c>
      <c r="B68" s="16" t="s">
        <v>235</v>
      </c>
      <c r="C68" s="16" t="s">
        <v>163</v>
      </c>
      <c r="D68" s="16"/>
      <c r="E68" s="16"/>
      <c r="F68" s="16"/>
      <c r="G68" s="16"/>
      <c r="H68" s="290">
        <v>237</v>
      </c>
      <c r="I68" s="16"/>
      <c r="J68" s="50" t="s">
        <v>10813</v>
      </c>
    </row>
    <row r="69" spans="1:10" s="41" customFormat="1" ht="24.75" customHeight="1">
      <c r="A69" s="40" t="s">
        <v>9095</v>
      </c>
      <c r="B69" s="16" t="s">
        <v>235</v>
      </c>
      <c r="C69" s="16" t="s">
        <v>163</v>
      </c>
      <c r="D69" s="16"/>
      <c r="E69" s="16"/>
      <c r="F69" s="16"/>
      <c r="G69" s="16"/>
      <c r="H69" s="290">
        <v>270</v>
      </c>
      <c r="I69" s="16"/>
      <c r="J69" s="50" t="s">
        <v>10814</v>
      </c>
    </row>
    <row r="70" spans="1:10" s="41" customFormat="1" ht="24.75" customHeight="1">
      <c r="A70" s="40" t="s">
        <v>9095</v>
      </c>
      <c r="B70" s="16" t="s">
        <v>235</v>
      </c>
      <c r="C70" s="16" t="s">
        <v>163</v>
      </c>
      <c r="D70" s="16"/>
      <c r="E70" s="16"/>
      <c r="F70" s="16"/>
      <c r="G70" s="16"/>
      <c r="H70" s="290">
        <v>71</v>
      </c>
      <c r="I70" s="16"/>
      <c r="J70" s="50" t="s">
        <v>10815</v>
      </c>
    </row>
    <row r="71" spans="1:10" s="41" customFormat="1" ht="24.75" customHeight="1">
      <c r="A71" s="40" t="s">
        <v>11169</v>
      </c>
      <c r="B71" s="16" t="s">
        <v>235</v>
      </c>
      <c r="C71" s="16" t="s">
        <v>163</v>
      </c>
      <c r="D71" s="16"/>
      <c r="E71" s="16"/>
      <c r="F71" s="16"/>
      <c r="G71" s="16"/>
      <c r="H71" s="302">
        <v>20</v>
      </c>
      <c r="I71" s="16"/>
      <c r="J71" s="139" t="s">
        <v>10816</v>
      </c>
    </row>
    <row r="72" spans="1:10" s="41" customFormat="1" ht="24.75" customHeight="1">
      <c r="A72" s="40" t="s">
        <v>10687</v>
      </c>
      <c r="B72" s="16" t="s">
        <v>235</v>
      </c>
      <c r="C72" s="16" t="s">
        <v>163</v>
      </c>
      <c r="D72" s="16"/>
      <c r="E72" s="16"/>
      <c r="F72" s="16"/>
      <c r="G72" s="16"/>
      <c r="H72" s="50">
        <v>25</v>
      </c>
      <c r="I72" s="16"/>
      <c r="J72" s="50" t="s">
        <v>10817</v>
      </c>
    </row>
    <row r="73" spans="1:10" s="41" customFormat="1" ht="24.75" customHeight="1">
      <c r="A73" s="40" t="s">
        <v>9743</v>
      </c>
      <c r="B73" s="16" t="s">
        <v>235</v>
      </c>
      <c r="C73" s="16" t="s">
        <v>163</v>
      </c>
      <c r="D73" s="16"/>
      <c r="E73" s="16"/>
      <c r="F73" s="16"/>
      <c r="G73" s="16"/>
      <c r="H73" s="50">
        <v>209</v>
      </c>
      <c r="I73" s="16"/>
      <c r="J73" s="50" t="s">
        <v>10818</v>
      </c>
    </row>
    <row r="74" spans="1:10" s="41" customFormat="1" ht="24.75" customHeight="1">
      <c r="A74" s="40" t="s">
        <v>9369</v>
      </c>
      <c r="B74" s="16" t="s">
        <v>235</v>
      </c>
      <c r="C74" s="16" t="s">
        <v>163</v>
      </c>
      <c r="D74" s="16"/>
      <c r="E74" s="16"/>
      <c r="F74" s="16"/>
      <c r="G74" s="16"/>
      <c r="H74" s="50">
        <v>90</v>
      </c>
      <c r="I74" s="16"/>
      <c r="J74" s="50" t="s">
        <v>10819</v>
      </c>
    </row>
    <row r="75" spans="1:10" s="41" customFormat="1" ht="24.75" customHeight="1">
      <c r="A75" s="67" t="s">
        <v>10917</v>
      </c>
      <c r="B75" s="16" t="s">
        <v>235</v>
      </c>
      <c r="C75" s="16" t="s">
        <v>163</v>
      </c>
      <c r="D75" s="16"/>
      <c r="E75" s="16"/>
      <c r="F75" s="16"/>
      <c r="G75" s="16"/>
      <c r="H75" s="50">
        <v>60</v>
      </c>
      <c r="I75" s="16"/>
      <c r="J75" s="50" t="s">
        <v>10820</v>
      </c>
    </row>
    <row r="76" spans="1:10" s="41" customFormat="1" ht="24.75" customHeight="1">
      <c r="A76" s="40" t="s">
        <v>10668</v>
      </c>
      <c r="B76" s="16" t="s">
        <v>235</v>
      </c>
      <c r="C76" s="16" t="s">
        <v>163</v>
      </c>
      <c r="D76" s="16"/>
      <c r="E76" s="16"/>
      <c r="F76" s="16"/>
      <c r="G76" s="16"/>
      <c r="H76" s="50">
        <v>50</v>
      </c>
      <c r="I76" s="16"/>
      <c r="J76" s="50" t="s">
        <v>10821</v>
      </c>
    </row>
    <row r="77" spans="1:10" s="41" customFormat="1" ht="24.75" customHeight="1">
      <c r="A77" s="40" t="s">
        <v>9103</v>
      </c>
      <c r="B77" s="16" t="s">
        <v>235</v>
      </c>
      <c r="C77" s="16" t="s">
        <v>163</v>
      </c>
      <c r="D77" s="16"/>
      <c r="E77" s="16"/>
      <c r="F77" s="16"/>
      <c r="G77" s="16"/>
      <c r="H77" s="18">
        <v>25</v>
      </c>
      <c r="I77" s="16"/>
      <c r="J77" s="50" t="s">
        <v>10822</v>
      </c>
    </row>
    <row r="78" spans="1:10" s="41" customFormat="1" ht="24.75" customHeight="1">
      <c r="A78" s="40" t="s">
        <v>10954</v>
      </c>
      <c r="B78" s="16" t="s">
        <v>235</v>
      </c>
      <c r="C78" s="16" t="s">
        <v>163</v>
      </c>
      <c r="D78" s="16"/>
      <c r="E78" s="16"/>
      <c r="F78" s="16"/>
      <c r="G78" s="16"/>
      <c r="H78" s="78">
        <v>25</v>
      </c>
      <c r="I78" s="16"/>
      <c r="J78" s="50" t="s">
        <v>10823</v>
      </c>
    </row>
    <row r="79" spans="1:10" s="41" customFormat="1" ht="24.75" customHeight="1">
      <c r="A79" s="40" t="s">
        <v>10954</v>
      </c>
      <c r="B79" s="16" t="s">
        <v>235</v>
      </c>
      <c r="C79" s="16" t="s">
        <v>163</v>
      </c>
      <c r="D79" s="16"/>
      <c r="E79" s="16"/>
      <c r="F79" s="16"/>
      <c r="G79" s="16"/>
      <c r="H79" s="78">
        <v>25</v>
      </c>
      <c r="I79" s="16"/>
      <c r="J79" s="50" t="s">
        <v>10824</v>
      </c>
    </row>
    <row r="80" spans="1:10" s="41" customFormat="1" ht="24.75" customHeight="1">
      <c r="A80" s="40" t="s">
        <v>9746</v>
      </c>
      <c r="B80" s="16" t="s">
        <v>235</v>
      </c>
      <c r="C80" s="16" t="s">
        <v>163</v>
      </c>
      <c r="D80" s="16"/>
      <c r="E80" s="16"/>
      <c r="F80" s="16"/>
      <c r="G80" s="16"/>
      <c r="H80" s="78">
        <v>30</v>
      </c>
      <c r="I80" s="16"/>
      <c r="J80" s="50" t="s">
        <v>10825</v>
      </c>
    </row>
    <row r="81" spans="1:10" s="41" customFormat="1" ht="24.75" customHeight="1">
      <c r="A81" s="40" t="s">
        <v>9746</v>
      </c>
      <c r="B81" s="16" t="s">
        <v>235</v>
      </c>
      <c r="C81" s="16" t="s">
        <v>163</v>
      </c>
      <c r="D81" s="16"/>
      <c r="E81" s="16"/>
      <c r="F81" s="16"/>
      <c r="G81" s="16"/>
      <c r="H81" s="78">
        <v>20</v>
      </c>
      <c r="I81" s="16"/>
      <c r="J81" s="50" t="s">
        <v>10312</v>
      </c>
    </row>
    <row r="82" spans="1:10" s="41" customFormat="1" ht="24.75" customHeight="1">
      <c r="A82" s="40" t="s">
        <v>9745</v>
      </c>
      <c r="B82" s="16" t="s">
        <v>235</v>
      </c>
      <c r="C82" s="16" t="s">
        <v>163</v>
      </c>
      <c r="D82" s="16"/>
      <c r="E82" s="16"/>
      <c r="F82" s="16"/>
      <c r="G82" s="16"/>
      <c r="H82" s="78">
        <v>90</v>
      </c>
      <c r="I82" s="16"/>
      <c r="J82" s="50" t="s">
        <v>10313</v>
      </c>
    </row>
    <row r="83" spans="1:10" s="41" customFormat="1" ht="24.75" customHeight="1">
      <c r="A83" s="40" t="s">
        <v>11170</v>
      </c>
      <c r="B83" s="16" t="s">
        <v>235</v>
      </c>
      <c r="C83" s="16" t="s">
        <v>163</v>
      </c>
      <c r="D83" s="16"/>
      <c r="E83" s="16"/>
      <c r="F83" s="16"/>
      <c r="G83" s="16"/>
      <c r="H83" s="78">
        <v>85</v>
      </c>
      <c r="I83" s="16"/>
      <c r="J83" s="50" t="s">
        <v>10314</v>
      </c>
    </row>
    <row r="84" spans="1:10" s="41" customFormat="1" ht="24.75" customHeight="1">
      <c r="A84" s="40" t="s">
        <v>9747</v>
      </c>
      <c r="B84" s="16" t="s">
        <v>235</v>
      </c>
      <c r="C84" s="16" t="s">
        <v>163</v>
      </c>
      <c r="D84" s="16"/>
      <c r="E84" s="16"/>
      <c r="F84" s="16"/>
      <c r="G84" s="16"/>
      <c r="H84" s="50">
        <v>15</v>
      </c>
      <c r="I84" s="16"/>
      <c r="J84" s="50" t="s">
        <v>10826</v>
      </c>
    </row>
    <row r="85" spans="1:10" s="41" customFormat="1" ht="24.75" customHeight="1">
      <c r="A85" s="40" t="s">
        <v>9702</v>
      </c>
      <c r="B85" s="16" t="s">
        <v>235</v>
      </c>
      <c r="C85" s="16" t="s">
        <v>163</v>
      </c>
      <c r="D85" s="16"/>
      <c r="E85" s="16"/>
      <c r="F85" s="16"/>
      <c r="G85" s="16"/>
      <c r="H85" s="50">
        <v>20</v>
      </c>
      <c r="I85" s="16"/>
      <c r="J85" s="50" t="s">
        <v>10827</v>
      </c>
    </row>
    <row r="86" spans="1:10" s="41" customFormat="1" ht="24.75" customHeight="1">
      <c r="A86" s="40" t="s">
        <v>9744</v>
      </c>
      <c r="B86" s="16" t="s">
        <v>235</v>
      </c>
      <c r="C86" s="16" t="s">
        <v>163</v>
      </c>
      <c r="D86" s="16"/>
      <c r="E86" s="16"/>
      <c r="F86" s="16"/>
      <c r="G86" s="16"/>
      <c r="H86" s="50">
        <v>95</v>
      </c>
      <c r="I86" s="16"/>
      <c r="J86" s="50" t="s">
        <v>10828</v>
      </c>
    </row>
    <row r="87" spans="1:10" s="41" customFormat="1" ht="24.75" customHeight="1">
      <c r="A87" s="40" t="s">
        <v>9556</v>
      </c>
      <c r="B87" s="16" t="s">
        <v>235</v>
      </c>
      <c r="C87" s="16" t="s">
        <v>163</v>
      </c>
      <c r="D87" s="16"/>
      <c r="E87" s="16"/>
      <c r="F87" s="16"/>
      <c r="G87" s="16"/>
      <c r="H87" s="50">
        <v>32</v>
      </c>
      <c r="I87" s="16"/>
      <c r="J87" s="50" t="s">
        <v>10829</v>
      </c>
    </row>
    <row r="88" spans="1:10" s="41" customFormat="1" ht="24.75" customHeight="1">
      <c r="A88" s="40" t="s">
        <v>9736</v>
      </c>
      <c r="B88" s="16" t="s">
        <v>235</v>
      </c>
      <c r="C88" s="16" t="s">
        <v>163</v>
      </c>
      <c r="D88" s="16"/>
      <c r="E88" s="16"/>
      <c r="F88" s="16"/>
      <c r="G88" s="16"/>
      <c r="H88" s="302">
        <v>20</v>
      </c>
      <c r="I88" s="16"/>
      <c r="J88" s="139" t="s">
        <v>10830</v>
      </c>
    </row>
    <row r="89" spans="1:10" s="41" customFormat="1" ht="24.75" customHeight="1">
      <c r="A89" s="40" t="s">
        <v>11171</v>
      </c>
      <c r="B89" s="16" t="s">
        <v>235</v>
      </c>
      <c r="C89" s="16" t="s">
        <v>163</v>
      </c>
      <c r="D89" s="16"/>
      <c r="E89" s="16"/>
      <c r="F89" s="16"/>
      <c r="G89" s="16"/>
      <c r="H89" s="302">
        <v>47</v>
      </c>
      <c r="I89" s="16"/>
      <c r="J89" s="139" t="s">
        <v>10831</v>
      </c>
    </row>
    <row r="90" spans="1:10" s="41" customFormat="1" ht="24.75" customHeight="1">
      <c r="A90" s="40" t="s">
        <v>11172</v>
      </c>
      <c r="B90" s="16" t="s">
        <v>235</v>
      </c>
      <c r="C90" s="16" t="s">
        <v>163</v>
      </c>
      <c r="D90" s="16"/>
      <c r="E90" s="16"/>
      <c r="F90" s="16"/>
      <c r="G90" s="16"/>
      <c r="H90" s="302">
        <v>65</v>
      </c>
      <c r="I90" s="16"/>
      <c r="J90" s="139" t="s">
        <v>10832</v>
      </c>
    </row>
    <row r="91" spans="1:10" s="41" customFormat="1" ht="24.75" customHeight="1">
      <c r="A91" s="40" t="s">
        <v>10955</v>
      </c>
      <c r="B91" s="16" t="s">
        <v>235</v>
      </c>
      <c r="C91" s="16" t="s">
        <v>163</v>
      </c>
      <c r="D91" s="16"/>
      <c r="E91" s="16"/>
      <c r="F91" s="16"/>
      <c r="G91" s="16"/>
      <c r="H91" s="303">
        <v>12</v>
      </c>
      <c r="I91" s="16"/>
      <c r="J91" s="688" t="s">
        <v>10833</v>
      </c>
    </row>
    <row r="92" spans="1:10" s="41" customFormat="1" ht="24.75" customHeight="1">
      <c r="A92" s="40" t="s">
        <v>11162</v>
      </c>
      <c r="B92" s="16" t="s">
        <v>235</v>
      </c>
      <c r="C92" s="16" t="s">
        <v>163</v>
      </c>
      <c r="D92" s="16"/>
      <c r="E92" s="16"/>
      <c r="F92" s="16"/>
      <c r="G92" s="16"/>
      <c r="H92" s="21">
        <v>12</v>
      </c>
      <c r="I92" s="16"/>
      <c r="J92" s="689"/>
    </row>
    <row r="93" spans="1:10" s="41" customFormat="1" ht="24.75" customHeight="1">
      <c r="A93" s="40" t="s">
        <v>10944</v>
      </c>
      <c r="B93" s="16" t="s">
        <v>235</v>
      </c>
      <c r="C93" s="16" t="s">
        <v>163</v>
      </c>
      <c r="D93" s="16"/>
      <c r="E93" s="16"/>
      <c r="F93" s="16"/>
      <c r="G93" s="16"/>
      <c r="H93" s="49">
        <v>1300</v>
      </c>
      <c r="I93" s="16"/>
      <c r="J93" s="59" t="s">
        <v>10834</v>
      </c>
    </row>
    <row r="94" spans="1:10" s="41" customFormat="1" ht="24.75" customHeight="1">
      <c r="A94" s="40" t="s">
        <v>9413</v>
      </c>
      <c r="B94" s="16" t="s">
        <v>235</v>
      </c>
      <c r="C94" s="16" t="s">
        <v>163</v>
      </c>
      <c r="D94" s="16"/>
      <c r="E94" s="16"/>
      <c r="F94" s="16"/>
      <c r="G94" s="16"/>
      <c r="H94" s="49">
        <v>1400</v>
      </c>
      <c r="I94" s="16"/>
      <c r="J94" s="59" t="s">
        <v>10835</v>
      </c>
    </row>
    <row r="95" spans="1:10" s="41" customFormat="1" ht="24.75" customHeight="1">
      <c r="A95" s="40" t="s">
        <v>10944</v>
      </c>
      <c r="B95" s="16" t="s">
        <v>235</v>
      </c>
      <c r="C95" s="16" t="s">
        <v>163</v>
      </c>
      <c r="D95" s="16"/>
      <c r="E95" s="16"/>
      <c r="F95" s="16"/>
      <c r="G95" s="16"/>
      <c r="H95" s="49">
        <v>150</v>
      </c>
      <c r="I95" s="16"/>
      <c r="J95" s="59" t="s">
        <v>10836</v>
      </c>
    </row>
    <row r="96" spans="1:10" s="41" customFormat="1" ht="24.75" customHeight="1">
      <c r="A96" s="40" t="s">
        <v>9413</v>
      </c>
      <c r="B96" s="16" t="s">
        <v>235</v>
      </c>
      <c r="C96" s="16" t="s">
        <v>163</v>
      </c>
      <c r="D96" s="16"/>
      <c r="E96" s="16"/>
      <c r="F96" s="16"/>
      <c r="G96" s="16"/>
      <c r="H96" s="49">
        <v>80</v>
      </c>
      <c r="I96" s="16"/>
      <c r="J96" s="59" t="s">
        <v>10837</v>
      </c>
    </row>
    <row r="97" spans="1:10" s="41" customFormat="1" ht="24.75" customHeight="1">
      <c r="A97" s="40" t="s">
        <v>10945</v>
      </c>
      <c r="B97" s="16" t="s">
        <v>235</v>
      </c>
      <c r="C97" s="16" t="s">
        <v>163</v>
      </c>
      <c r="D97" s="16"/>
      <c r="E97" s="16"/>
      <c r="F97" s="16"/>
      <c r="G97" s="16"/>
      <c r="H97" s="49">
        <v>240</v>
      </c>
      <c r="I97" s="16"/>
      <c r="J97" s="59" t="s">
        <v>10838</v>
      </c>
    </row>
    <row r="98" spans="1:10" s="41" customFormat="1" ht="24.75" customHeight="1">
      <c r="A98" s="40" t="s">
        <v>10944</v>
      </c>
      <c r="B98" s="16" t="s">
        <v>235</v>
      </c>
      <c r="C98" s="16" t="s">
        <v>163</v>
      </c>
      <c r="D98" s="16"/>
      <c r="E98" s="16"/>
      <c r="F98" s="16"/>
      <c r="G98" s="16"/>
      <c r="H98" s="49">
        <v>850</v>
      </c>
      <c r="I98" s="16"/>
      <c r="J98" s="59" t="s">
        <v>10839</v>
      </c>
    </row>
    <row r="99" spans="1:10" s="41" customFormat="1" ht="24.75" customHeight="1">
      <c r="A99" s="40" t="s">
        <v>9413</v>
      </c>
      <c r="B99" s="16" t="s">
        <v>235</v>
      </c>
      <c r="C99" s="16" t="s">
        <v>163</v>
      </c>
      <c r="D99" s="16"/>
      <c r="E99" s="16"/>
      <c r="F99" s="16"/>
      <c r="G99" s="16"/>
      <c r="H99" s="49">
        <v>720</v>
      </c>
      <c r="I99" s="16"/>
      <c r="J99" s="59" t="s">
        <v>10840</v>
      </c>
    </row>
    <row r="100" spans="1:10" s="41" customFormat="1" ht="24.75" customHeight="1">
      <c r="A100" s="40" t="s">
        <v>9413</v>
      </c>
      <c r="B100" s="16" t="s">
        <v>235</v>
      </c>
      <c r="C100" s="16" t="s">
        <v>163</v>
      </c>
      <c r="D100" s="16"/>
      <c r="E100" s="16"/>
      <c r="F100" s="16"/>
      <c r="G100" s="16"/>
      <c r="H100" s="49">
        <f>20*1.795</f>
        <v>35.9</v>
      </c>
      <c r="I100" s="16"/>
      <c r="J100" s="690" t="s">
        <v>10841</v>
      </c>
    </row>
    <row r="101" spans="1:10" s="41" customFormat="1" ht="24.75" customHeight="1">
      <c r="A101" s="40" t="s">
        <v>10944</v>
      </c>
      <c r="B101" s="16" t="s">
        <v>235</v>
      </c>
      <c r="C101" s="16" t="s">
        <v>163</v>
      </c>
      <c r="D101" s="16"/>
      <c r="E101" s="16"/>
      <c r="F101" s="16"/>
      <c r="G101" s="16"/>
      <c r="H101" s="49">
        <f>10*1.795</f>
        <v>17.95</v>
      </c>
      <c r="I101" s="16"/>
      <c r="J101" s="691"/>
    </row>
    <row r="102" spans="1:10" s="41" customFormat="1" ht="24.75" customHeight="1">
      <c r="A102" s="40" t="s">
        <v>9413</v>
      </c>
      <c r="B102" s="16" t="s">
        <v>235</v>
      </c>
      <c r="C102" s="16" t="s">
        <v>163</v>
      </c>
      <c r="D102" s="16"/>
      <c r="E102" s="16"/>
      <c r="F102" s="16"/>
      <c r="G102" s="16"/>
      <c r="H102" s="49">
        <f>35*1.795</f>
        <v>62.824999999999996</v>
      </c>
      <c r="I102" s="16"/>
      <c r="J102" s="691"/>
    </row>
    <row r="103" spans="1:10" s="41" customFormat="1" ht="24.75" customHeight="1">
      <c r="A103" s="40" t="s">
        <v>9564</v>
      </c>
      <c r="B103" s="16" t="s">
        <v>235</v>
      </c>
      <c r="C103" s="16" t="s">
        <v>163</v>
      </c>
      <c r="D103" s="16"/>
      <c r="E103" s="16"/>
      <c r="F103" s="16"/>
      <c r="G103" s="16"/>
      <c r="H103" s="49">
        <f>10*1.795</f>
        <v>17.95</v>
      </c>
      <c r="I103" s="16"/>
      <c r="J103" s="692"/>
    </row>
    <row r="104" spans="1:10" s="41" customFormat="1" ht="24.75" customHeight="1">
      <c r="A104" s="375" t="s">
        <v>11253</v>
      </c>
      <c r="B104" s="16" t="s">
        <v>204</v>
      </c>
      <c r="C104" s="16" t="s">
        <v>61</v>
      </c>
      <c r="D104" s="16">
        <v>0</v>
      </c>
      <c r="E104" s="16"/>
      <c r="F104" s="16"/>
      <c r="G104" s="16"/>
      <c r="H104" s="304">
        <v>182</v>
      </c>
      <c r="I104" s="16"/>
      <c r="J104" s="49" t="s">
        <v>9156</v>
      </c>
    </row>
    <row r="105" spans="1:10" s="41" customFormat="1" ht="24.75" customHeight="1">
      <c r="A105" s="375" t="s">
        <v>11253</v>
      </c>
      <c r="B105" s="16" t="s">
        <v>204</v>
      </c>
      <c r="C105" s="16" t="s">
        <v>61</v>
      </c>
      <c r="D105" s="16">
        <v>0</v>
      </c>
      <c r="E105" s="16"/>
      <c r="F105" s="16"/>
      <c r="G105" s="16"/>
      <c r="H105" s="49">
        <v>505</v>
      </c>
      <c r="I105" s="16"/>
      <c r="J105" s="49" t="s">
        <v>9157</v>
      </c>
    </row>
    <row r="106" spans="1:10" s="41" customFormat="1" ht="24.75" customHeight="1">
      <c r="A106" s="376" t="s">
        <v>11254</v>
      </c>
      <c r="B106" s="16" t="s">
        <v>204</v>
      </c>
      <c r="C106" s="16" t="s">
        <v>61</v>
      </c>
      <c r="D106" s="16">
        <v>0</v>
      </c>
      <c r="E106" s="16"/>
      <c r="F106" s="16"/>
      <c r="G106" s="16"/>
      <c r="H106" s="49">
        <v>505</v>
      </c>
      <c r="I106" s="16"/>
      <c r="J106" s="49" t="s">
        <v>9158</v>
      </c>
    </row>
    <row r="107" spans="1:10" s="41" customFormat="1" ht="24.75" customHeight="1">
      <c r="A107" s="377" t="s">
        <v>11255</v>
      </c>
      <c r="B107" s="16" t="s">
        <v>204</v>
      </c>
      <c r="C107" s="16" t="s">
        <v>61</v>
      </c>
      <c r="D107" s="16">
        <v>0</v>
      </c>
      <c r="E107" s="16"/>
      <c r="F107" s="16"/>
      <c r="G107" s="16"/>
      <c r="H107" s="49">
        <v>505</v>
      </c>
      <c r="I107" s="16"/>
      <c r="J107" s="49" t="s">
        <v>9396</v>
      </c>
    </row>
    <row r="108" spans="1:10" s="41" customFormat="1" ht="24.75" customHeight="1">
      <c r="A108" s="378" t="s">
        <v>11256</v>
      </c>
      <c r="B108" s="16" t="s">
        <v>204</v>
      </c>
      <c r="C108" s="16" t="s">
        <v>61</v>
      </c>
      <c r="D108" s="16">
        <v>0</v>
      </c>
      <c r="E108" s="16"/>
      <c r="F108" s="16"/>
      <c r="G108" s="16"/>
      <c r="H108" s="49">
        <v>182</v>
      </c>
      <c r="I108" s="16"/>
      <c r="J108" s="693" t="s">
        <v>9582</v>
      </c>
    </row>
    <row r="109" spans="1:10" s="41" customFormat="1" ht="24.75" customHeight="1">
      <c r="A109" s="338" t="s">
        <v>11257</v>
      </c>
      <c r="B109" s="16" t="s">
        <v>204</v>
      </c>
      <c r="C109" s="16" t="s">
        <v>61</v>
      </c>
      <c r="D109" s="16">
        <v>0</v>
      </c>
      <c r="E109" s="16"/>
      <c r="F109" s="16"/>
      <c r="G109" s="16"/>
      <c r="H109" s="49">
        <v>182</v>
      </c>
      <c r="I109" s="16"/>
      <c r="J109" s="694"/>
    </row>
    <row r="110" spans="1:10" s="41" customFormat="1" ht="24.75" customHeight="1">
      <c r="A110" s="375" t="s">
        <v>11253</v>
      </c>
      <c r="B110" s="16" t="s">
        <v>204</v>
      </c>
      <c r="C110" s="16" t="s">
        <v>61</v>
      </c>
      <c r="D110" s="16">
        <v>0</v>
      </c>
      <c r="E110" s="16"/>
      <c r="F110" s="16"/>
      <c r="G110" s="16"/>
      <c r="H110" s="49">
        <v>909</v>
      </c>
      <c r="I110" s="16"/>
      <c r="J110" s="320" t="s">
        <v>11261</v>
      </c>
    </row>
    <row r="111" spans="1:10" s="41" customFormat="1" ht="24.75" customHeight="1">
      <c r="A111" s="375" t="s">
        <v>11253</v>
      </c>
      <c r="B111" s="16" t="s">
        <v>204</v>
      </c>
      <c r="C111" s="16" t="s">
        <v>61</v>
      </c>
      <c r="D111" s="16">
        <v>0</v>
      </c>
      <c r="E111" s="16"/>
      <c r="F111" s="16"/>
      <c r="G111" s="16"/>
      <c r="H111" s="49">
        <v>697</v>
      </c>
      <c r="I111" s="16"/>
      <c r="J111" s="49" t="s">
        <v>11260</v>
      </c>
    </row>
    <row r="112" spans="1:10" s="41" customFormat="1" ht="24.75" customHeight="1">
      <c r="A112" s="375" t="s">
        <v>11253</v>
      </c>
      <c r="B112" s="16" t="s">
        <v>204</v>
      </c>
      <c r="C112" s="16" t="s">
        <v>61</v>
      </c>
      <c r="D112" s="16">
        <v>0</v>
      </c>
      <c r="E112" s="16"/>
      <c r="F112" s="16"/>
      <c r="G112" s="16"/>
      <c r="H112" s="49">
        <v>404</v>
      </c>
      <c r="I112" s="16"/>
      <c r="J112" s="49" t="s">
        <v>9162</v>
      </c>
    </row>
    <row r="113" spans="1:10" s="41" customFormat="1" ht="24.75" customHeight="1">
      <c r="A113" s="377" t="s">
        <v>11255</v>
      </c>
      <c r="B113" s="16" t="s">
        <v>204</v>
      </c>
      <c r="C113" s="16" t="s">
        <v>61</v>
      </c>
      <c r="D113" s="16">
        <v>0</v>
      </c>
      <c r="E113" s="16"/>
      <c r="F113" s="16"/>
      <c r="G113" s="16"/>
      <c r="H113" s="49">
        <v>582</v>
      </c>
      <c r="I113" s="16"/>
      <c r="J113" s="320" t="s">
        <v>9163</v>
      </c>
    </row>
    <row r="114" spans="1:10" s="41" customFormat="1" ht="24.75" customHeight="1">
      <c r="A114" s="377" t="s">
        <v>11255</v>
      </c>
      <c r="B114" s="16" t="s">
        <v>204</v>
      </c>
      <c r="C114" s="16" t="s">
        <v>61</v>
      </c>
      <c r="D114" s="16">
        <v>0</v>
      </c>
      <c r="E114" s="16"/>
      <c r="F114" s="16"/>
      <c r="G114" s="16"/>
      <c r="H114" s="49">
        <v>496</v>
      </c>
      <c r="I114" s="16"/>
      <c r="J114" s="49" t="s">
        <v>9164</v>
      </c>
    </row>
    <row r="115" spans="1:10" s="41" customFormat="1" ht="24.75" customHeight="1">
      <c r="A115" s="338" t="s">
        <v>11257</v>
      </c>
      <c r="B115" s="16" t="s">
        <v>204</v>
      </c>
      <c r="C115" s="16" t="s">
        <v>61</v>
      </c>
      <c r="D115" s="16">
        <v>0</v>
      </c>
      <c r="E115" s="16"/>
      <c r="F115" s="16"/>
      <c r="G115" s="16"/>
      <c r="H115" s="49">
        <v>910</v>
      </c>
      <c r="I115" s="16"/>
      <c r="J115" s="49" t="s">
        <v>11259</v>
      </c>
    </row>
    <row r="116" spans="1:10" s="41" customFormat="1" ht="24.75" customHeight="1">
      <c r="A116" s="338" t="s">
        <v>11257</v>
      </c>
      <c r="B116" s="16" t="s">
        <v>204</v>
      </c>
      <c r="C116" s="16" t="s">
        <v>61</v>
      </c>
      <c r="D116" s="16">
        <v>0</v>
      </c>
      <c r="E116" s="16"/>
      <c r="F116" s="16"/>
      <c r="G116" s="16"/>
      <c r="H116" s="49">
        <v>564</v>
      </c>
      <c r="I116" s="16"/>
      <c r="J116" s="49" t="s">
        <v>9340</v>
      </c>
    </row>
    <row r="117" spans="1:10" s="41" customFormat="1" ht="24.75" customHeight="1">
      <c r="A117" s="376" t="s">
        <v>11254</v>
      </c>
      <c r="B117" s="16" t="s">
        <v>204</v>
      </c>
      <c r="C117" s="16" t="s">
        <v>61</v>
      </c>
      <c r="D117" s="16">
        <v>0</v>
      </c>
      <c r="E117" s="16"/>
      <c r="F117" s="16"/>
      <c r="G117" s="16"/>
      <c r="H117" s="49">
        <v>190</v>
      </c>
      <c r="I117" s="16"/>
      <c r="J117" s="49" t="s">
        <v>9548</v>
      </c>
    </row>
    <row r="118" spans="1:10" s="41" customFormat="1" ht="24.75" customHeight="1">
      <c r="A118" s="376" t="s">
        <v>11254</v>
      </c>
      <c r="B118" s="16" t="s">
        <v>204</v>
      </c>
      <c r="C118" s="16" t="s">
        <v>61</v>
      </c>
      <c r="D118" s="16">
        <v>0</v>
      </c>
      <c r="E118" s="16"/>
      <c r="F118" s="16"/>
      <c r="G118" s="16"/>
      <c r="H118" s="49">
        <v>600</v>
      </c>
      <c r="I118" s="16"/>
      <c r="J118" s="49" t="s">
        <v>9169</v>
      </c>
    </row>
    <row r="119" spans="1:10" s="41" customFormat="1" ht="24.75" customHeight="1">
      <c r="A119" s="378" t="s">
        <v>11256</v>
      </c>
      <c r="B119" s="16" t="s">
        <v>204</v>
      </c>
      <c r="C119" s="16" t="s">
        <v>61</v>
      </c>
      <c r="D119" s="16">
        <v>0</v>
      </c>
      <c r="E119" s="16"/>
      <c r="F119" s="16"/>
      <c r="G119" s="16"/>
      <c r="H119" s="49">
        <v>304</v>
      </c>
      <c r="I119" s="16"/>
      <c r="J119" s="49" t="s">
        <v>9170</v>
      </c>
    </row>
    <row r="120" spans="1:10" s="41" customFormat="1" ht="24.75" customHeight="1">
      <c r="A120" s="40" t="s">
        <v>11258</v>
      </c>
      <c r="B120" s="16" t="s">
        <v>204</v>
      </c>
      <c r="C120" s="16" t="s">
        <v>61</v>
      </c>
      <c r="D120" s="16">
        <v>0</v>
      </c>
      <c r="E120" s="16"/>
      <c r="F120" s="16"/>
      <c r="G120" s="16"/>
      <c r="H120" s="49">
        <v>576</v>
      </c>
      <c r="I120" s="16"/>
      <c r="J120" s="317" t="s">
        <v>9171</v>
      </c>
    </row>
    <row r="121" spans="1:10" s="41" customFormat="1" ht="24.75" customHeight="1">
      <c r="A121" s="40" t="s">
        <v>11258</v>
      </c>
      <c r="B121" s="16" t="s">
        <v>204</v>
      </c>
      <c r="C121" s="16" t="s">
        <v>61</v>
      </c>
      <c r="D121" s="16">
        <v>0</v>
      </c>
      <c r="E121" s="16"/>
      <c r="F121" s="16"/>
      <c r="G121" s="16"/>
      <c r="H121" s="49">
        <v>192</v>
      </c>
      <c r="I121" s="16"/>
      <c r="J121" s="49" t="s">
        <v>9172</v>
      </c>
    </row>
    <row r="122" spans="1:10" s="41" customFormat="1" ht="24.75" customHeight="1">
      <c r="A122" s="229" t="s">
        <v>11079</v>
      </c>
      <c r="B122" s="16" t="s">
        <v>209</v>
      </c>
      <c r="C122" s="16" t="s">
        <v>163</v>
      </c>
      <c r="D122" s="16"/>
      <c r="E122" s="16"/>
      <c r="F122" s="16"/>
      <c r="G122" s="16"/>
      <c r="H122" s="23">
        <v>51</v>
      </c>
      <c r="I122" s="16"/>
      <c r="J122" s="593" t="s">
        <v>9173</v>
      </c>
    </row>
    <row r="123" spans="1:10" s="41" customFormat="1" ht="24.75" customHeight="1">
      <c r="A123" s="40" t="s">
        <v>10246</v>
      </c>
      <c r="B123" s="16" t="s">
        <v>209</v>
      </c>
      <c r="C123" s="16" t="s">
        <v>163</v>
      </c>
      <c r="D123" s="16"/>
      <c r="E123" s="16"/>
      <c r="F123" s="16"/>
      <c r="G123" s="16"/>
      <c r="H123" s="23">
        <v>61</v>
      </c>
      <c r="I123" s="16"/>
      <c r="J123" s="586"/>
    </row>
    <row r="124" spans="1:10" s="41" customFormat="1" ht="24.75" customHeight="1">
      <c r="A124" s="40" t="s">
        <v>10518</v>
      </c>
      <c r="B124" s="16" t="s">
        <v>209</v>
      </c>
      <c r="C124" s="16" t="s">
        <v>163</v>
      </c>
      <c r="D124" s="16"/>
      <c r="E124" s="16"/>
      <c r="F124" s="16"/>
      <c r="G124" s="16"/>
      <c r="H124" s="23">
        <v>51</v>
      </c>
      <c r="I124" s="16"/>
      <c r="J124" s="593" t="s">
        <v>9174</v>
      </c>
    </row>
    <row r="125" spans="1:10" s="41" customFormat="1" ht="24.75" customHeight="1">
      <c r="A125" s="229" t="s">
        <v>11080</v>
      </c>
      <c r="B125" s="16" t="s">
        <v>209</v>
      </c>
      <c r="C125" s="16" t="s">
        <v>163</v>
      </c>
      <c r="D125" s="16"/>
      <c r="E125" s="16"/>
      <c r="F125" s="16"/>
      <c r="G125" s="16"/>
      <c r="H125" s="23">
        <v>20</v>
      </c>
      <c r="I125" s="16"/>
      <c r="J125" s="585"/>
    </row>
    <row r="126" spans="1:10" s="41" customFormat="1" ht="24.75" customHeight="1">
      <c r="A126" s="229" t="s">
        <v>11081</v>
      </c>
      <c r="B126" s="16" t="s">
        <v>209</v>
      </c>
      <c r="C126" s="16" t="s">
        <v>163</v>
      </c>
      <c r="D126" s="16"/>
      <c r="E126" s="16"/>
      <c r="F126" s="16"/>
      <c r="G126" s="16"/>
      <c r="H126" s="23">
        <v>40</v>
      </c>
      <c r="I126" s="16"/>
      <c r="J126" s="585"/>
    </row>
    <row r="127" spans="1:10" s="41" customFormat="1" ht="24.75" customHeight="1">
      <c r="A127" s="229" t="s">
        <v>11082</v>
      </c>
      <c r="B127" s="16" t="s">
        <v>209</v>
      </c>
      <c r="C127" s="16" t="s">
        <v>163</v>
      </c>
      <c r="D127" s="16"/>
      <c r="E127" s="16"/>
      <c r="F127" s="16"/>
      <c r="G127" s="16"/>
      <c r="H127" s="23">
        <v>33</v>
      </c>
      <c r="I127" s="16"/>
      <c r="J127" s="585"/>
    </row>
    <row r="128" spans="1:10" s="41" customFormat="1" ht="24.75" customHeight="1">
      <c r="A128" s="40" t="s">
        <v>10760</v>
      </c>
      <c r="B128" s="16" t="s">
        <v>209</v>
      </c>
      <c r="C128" s="16" t="s">
        <v>163</v>
      </c>
      <c r="D128" s="16"/>
      <c r="E128" s="16"/>
      <c r="F128" s="16"/>
      <c r="G128" s="16"/>
      <c r="H128" s="23">
        <v>131</v>
      </c>
      <c r="I128" s="16"/>
      <c r="J128" s="586"/>
    </row>
    <row r="129" spans="1:10" s="41" customFormat="1" ht="24.75" customHeight="1">
      <c r="A129" s="40" t="s">
        <v>10249</v>
      </c>
      <c r="B129" s="16" t="s">
        <v>265</v>
      </c>
      <c r="C129" s="16" t="s">
        <v>58</v>
      </c>
      <c r="D129" s="16"/>
      <c r="E129" s="16"/>
      <c r="F129" s="16"/>
      <c r="G129" s="16"/>
      <c r="H129" s="23">
        <v>312</v>
      </c>
      <c r="I129" s="16"/>
      <c r="J129" s="593" t="s">
        <v>9175</v>
      </c>
    </row>
    <row r="130" spans="1:10" s="41" customFormat="1" ht="24.75" customHeight="1">
      <c r="A130" s="40" t="s">
        <v>10250</v>
      </c>
      <c r="B130" s="16" t="s">
        <v>265</v>
      </c>
      <c r="C130" s="16" t="s">
        <v>58</v>
      </c>
      <c r="D130" s="16"/>
      <c r="E130" s="16"/>
      <c r="F130" s="16"/>
      <c r="G130" s="16"/>
      <c r="H130" s="23">
        <v>72</v>
      </c>
      <c r="I130" s="16"/>
      <c r="J130" s="585"/>
    </row>
    <row r="131" spans="1:10" s="41" customFormat="1" ht="24.75" customHeight="1">
      <c r="A131" s="40" t="s">
        <v>10557</v>
      </c>
      <c r="B131" s="16" t="s">
        <v>265</v>
      </c>
      <c r="C131" s="16" t="s">
        <v>58</v>
      </c>
      <c r="D131" s="16"/>
      <c r="E131" s="16"/>
      <c r="F131" s="16"/>
      <c r="G131" s="16"/>
      <c r="H131" s="23">
        <f>1478-1350</f>
        <v>128</v>
      </c>
      <c r="I131" s="16"/>
      <c r="J131" s="585"/>
    </row>
    <row r="132" spans="1:10" s="41" customFormat="1" ht="24.75" customHeight="1">
      <c r="A132" s="229" t="s">
        <v>11083</v>
      </c>
      <c r="B132" s="16" t="s">
        <v>265</v>
      </c>
      <c r="C132" s="16" t="s">
        <v>58</v>
      </c>
      <c r="D132" s="16"/>
      <c r="E132" s="16"/>
      <c r="F132" s="16"/>
      <c r="G132" s="16"/>
      <c r="H132" s="23">
        <v>1254</v>
      </c>
      <c r="I132" s="16"/>
      <c r="J132" s="585"/>
    </row>
    <row r="133" spans="1:10" s="41" customFormat="1" ht="24.75" customHeight="1">
      <c r="A133" s="229" t="s">
        <v>11084</v>
      </c>
      <c r="B133" s="16" t="s">
        <v>265</v>
      </c>
      <c r="C133" s="16" t="s">
        <v>58</v>
      </c>
      <c r="D133" s="16"/>
      <c r="E133" s="16"/>
      <c r="F133" s="16"/>
      <c r="G133" s="16"/>
      <c r="H133" s="23">
        <v>346</v>
      </c>
      <c r="I133" s="16"/>
      <c r="J133" s="586"/>
    </row>
    <row r="134" spans="1:10" s="41" customFormat="1" ht="24.75" customHeight="1">
      <c r="A134" s="40" t="s">
        <v>10557</v>
      </c>
      <c r="B134" s="16" t="s">
        <v>265</v>
      </c>
      <c r="C134" s="16" t="s">
        <v>58</v>
      </c>
      <c r="D134" s="16"/>
      <c r="E134" s="16"/>
      <c r="F134" s="16"/>
      <c r="G134" s="16"/>
      <c r="H134" s="23">
        <v>2108</v>
      </c>
      <c r="I134" s="16"/>
      <c r="J134" s="18" t="s">
        <v>9176</v>
      </c>
    </row>
    <row r="135" spans="1:10" s="41" customFormat="1" ht="24.75" customHeight="1">
      <c r="A135" s="40" t="s">
        <v>10558</v>
      </c>
      <c r="B135" s="16" t="s">
        <v>265</v>
      </c>
      <c r="C135" s="16" t="s">
        <v>58</v>
      </c>
      <c r="D135" s="16"/>
      <c r="E135" s="16"/>
      <c r="F135" s="16"/>
      <c r="G135" s="16"/>
      <c r="H135" s="23">
        <v>1884</v>
      </c>
      <c r="I135" s="16"/>
      <c r="J135" s="593" t="s">
        <v>9177</v>
      </c>
    </row>
    <row r="136" spans="1:10" s="41" customFormat="1" ht="24.75" customHeight="1">
      <c r="A136" s="40" t="s">
        <v>11085</v>
      </c>
      <c r="B136" s="16" t="s">
        <v>265</v>
      </c>
      <c r="C136" s="16" t="s">
        <v>58</v>
      </c>
      <c r="D136" s="16"/>
      <c r="E136" s="16"/>
      <c r="F136" s="16"/>
      <c r="G136" s="16"/>
      <c r="H136" s="23">
        <v>136</v>
      </c>
      <c r="I136" s="16"/>
      <c r="J136" s="586"/>
    </row>
    <row r="137" spans="1:10" s="41" customFormat="1" ht="24.75" customHeight="1">
      <c r="A137" s="40" t="s">
        <v>10136</v>
      </c>
      <c r="B137" s="16" t="s">
        <v>265</v>
      </c>
      <c r="C137" s="16" t="s">
        <v>58</v>
      </c>
      <c r="D137" s="16"/>
      <c r="E137" s="16"/>
      <c r="F137" s="16"/>
      <c r="G137" s="16"/>
      <c r="H137" s="23">
        <v>494</v>
      </c>
      <c r="I137" s="16"/>
      <c r="J137" s="593" t="s">
        <v>9178</v>
      </c>
    </row>
    <row r="138" spans="1:10" s="41" customFormat="1" ht="24.75" customHeight="1">
      <c r="A138" s="40" t="s">
        <v>10137</v>
      </c>
      <c r="B138" s="16" t="s">
        <v>265</v>
      </c>
      <c r="C138" s="16" t="s">
        <v>58</v>
      </c>
      <c r="D138" s="16"/>
      <c r="E138" s="16"/>
      <c r="F138" s="16"/>
      <c r="G138" s="16"/>
      <c r="H138" s="23">
        <v>106</v>
      </c>
      <c r="I138" s="16"/>
      <c r="J138" s="586"/>
    </row>
    <row r="139" spans="1:10" s="41" customFormat="1" ht="24.75" customHeight="1">
      <c r="A139" s="40" t="s">
        <v>11086</v>
      </c>
      <c r="B139" s="16" t="s">
        <v>265</v>
      </c>
      <c r="C139" s="16" t="s">
        <v>58</v>
      </c>
      <c r="D139" s="16"/>
      <c r="E139" s="16"/>
      <c r="F139" s="16"/>
      <c r="G139" s="16"/>
      <c r="H139" s="23">
        <v>494</v>
      </c>
      <c r="I139" s="16"/>
      <c r="J139" s="593" t="s">
        <v>9716</v>
      </c>
    </row>
    <row r="140" spans="1:10" s="41" customFormat="1" ht="24.75" customHeight="1">
      <c r="A140" s="40" t="s">
        <v>11087</v>
      </c>
      <c r="B140" s="16" t="s">
        <v>265</v>
      </c>
      <c r="C140" s="16" t="s">
        <v>58</v>
      </c>
      <c r="D140" s="16"/>
      <c r="E140" s="16"/>
      <c r="F140" s="16"/>
      <c r="G140" s="16"/>
      <c r="H140" s="23">
        <v>106</v>
      </c>
      <c r="I140" s="16"/>
      <c r="J140" s="586"/>
    </row>
    <row r="141" spans="1:10" s="41" customFormat="1" ht="24.75" customHeight="1">
      <c r="A141" s="40" t="s">
        <v>10557</v>
      </c>
      <c r="B141" s="16" t="s">
        <v>265</v>
      </c>
      <c r="C141" s="16" t="s">
        <v>58</v>
      </c>
      <c r="D141" s="16"/>
      <c r="E141" s="16"/>
      <c r="F141" s="16"/>
      <c r="G141" s="16"/>
      <c r="H141" s="23">
        <f>4608-2108</f>
        <v>2500</v>
      </c>
      <c r="I141" s="16"/>
      <c r="J141" s="18" t="s">
        <v>9897</v>
      </c>
    </row>
    <row r="142" spans="1:10" s="41" customFormat="1" ht="24.75" customHeight="1">
      <c r="A142" s="40" t="s">
        <v>10138</v>
      </c>
      <c r="B142" s="16" t="s">
        <v>265</v>
      </c>
      <c r="C142" s="16" t="s">
        <v>58</v>
      </c>
      <c r="D142" s="16"/>
      <c r="E142" s="16"/>
      <c r="F142" s="16"/>
      <c r="G142" s="16"/>
      <c r="H142" s="23">
        <v>590</v>
      </c>
      <c r="I142" s="16"/>
      <c r="J142" s="593" t="s">
        <v>9924</v>
      </c>
    </row>
    <row r="143" spans="1:10" s="41" customFormat="1" ht="24.75" customHeight="1">
      <c r="A143" s="40" t="s">
        <v>10139</v>
      </c>
      <c r="B143" s="16" t="s">
        <v>265</v>
      </c>
      <c r="C143" s="16" t="s">
        <v>58</v>
      </c>
      <c r="D143" s="16"/>
      <c r="E143" s="16"/>
      <c r="F143" s="16"/>
      <c r="G143" s="16"/>
      <c r="H143" s="23">
        <v>10</v>
      </c>
      <c r="I143" s="16"/>
      <c r="J143" s="585"/>
    </row>
    <row r="144" spans="1:10" s="41" customFormat="1" ht="24.75" customHeight="1">
      <c r="A144" s="40" t="s">
        <v>10587</v>
      </c>
      <c r="B144" s="16" t="s">
        <v>265</v>
      </c>
      <c r="C144" s="16" t="s">
        <v>58</v>
      </c>
      <c r="D144" s="16"/>
      <c r="E144" s="16"/>
      <c r="F144" s="16"/>
      <c r="G144" s="16"/>
      <c r="H144" s="23">
        <v>924</v>
      </c>
      <c r="I144" s="16"/>
      <c r="J144" s="585"/>
    </row>
    <row r="145" spans="1:10" s="41" customFormat="1" ht="24.75" customHeight="1">
      <c r="A145" s="40" t="s">
        <v>10588</v>
      </c>
      <c r="B145" s="16" t="s">
        <v>265</v>
      </c>
      <c r="C145" s="16" t="s">
        <v>58</v>
      </c>
      <c r="D145" s="16"/>
      <c r="E145" s="16"/>
      <c r="F145" s="16"/>
      <c r="G145" s="16"/>
      <c r="H145" s="23">
        <v>556</v>
      </c>
      <c r="I145" s="16"/>
      <c r="J145" s="586"/>
    </row>
    <row r="146" spans="1:10" s="41" customFormat="1" ht="24.75" customHeight="1">
      <c r="A146" s="40" t="s">
        <v>10761</v>
      </c>
      <c r="B146" s="16" t="s">
        <v>209</v>
      </c>
      <c r="C146" s="16" t="s">
        <v>163</v>
      </c>
      <c r="D146" s="16"/>
      <c r="E146" s="16"/>
      <c r="F146" s="16"/>
      <c r="G146" s="16"/>
      <c r="H146" s="50">
        <v>41</v>
      </c>
      <c r="I146" s="16"/>
      <c r="J146" s="50" t="s">
        <v>9925</v>
      </c>
    </row>
    <row r="147" spans="1:10" s="41" customFormat="1" ht="24.75" customHeight="1">
      <c r="A147" s="40" t="s">
        <v>11088</v>
      </c>
      <c r="B147" s="16" t="s">
        <v>204</v>
      </c>
      <c r="C147" s="16" t="s">
        <v>58</v>
      </c>
      <c r="D147" s="16"/>
      <c r="E147" s="16"/>
      <c r="F147" s="16"/>
      <c r="G147" s="16"/>
      <c r="H147" s="160">
        <v>1240</v>
      </c>
      <c r="I147" s="16"/>
      <c r="J147" s="50" t="s">
        <v>9899</v>
      </c>
    </row>
    <row r="148" spans="1:10" s="41" customFormat="1" ht="24.75" customHeight="1">
      <c r="A148" s="40" t="s">
        <v>11196</v>
      </c>
      <c r="B148" s="16" t="s">
        <v>292</v>
      </c>
      <c r="C148" s="16" t="s">
        <v>58</v>
      </c>
      <c r="D148" s="16"/>
      <c r="E148" s="16"/>
      <c r="F148" s="16"/>
      <c r="G148" s="16"/>
      <c r="H148" s="108">
        <v>1192</v>
      </c>
      <c r="I148" s="16"/>
      <c r="J148" s="50" t="s">
        <v>9926</v>
      </c>
    </row>
    <row r="149" spans="1:10" s="41" customFormat="1" ht="24.75" customHeight="1">
      <c r="A149" s="40" t="s">
        <v>10762</v>
      </c>
      <c r="B149" s="16" t="s">
        <v>292</v>
      </c>
      <c r="C149" s="16" t="s">
        <v>58</v>
      </c>
      <c r="D149" s="16"/>
      <c r="E149" s="16"/>
      <c r="F149" s="16"/>
      <c r="G149" s="16"/>
      <c r="H149" s="142">
        <v>598</v>
      </c>
      <c r="I149" s="16"/>
      <c r="J149" s="50" t="s">
        <v>9927</v>
      </c>
    </row>
    <row r="150" spans="1:10" s="41" customFormat="1" ht="24.75" customHeight="1">
      <c r="A150" s="40" t="s">
        <v>10762</v>
      </c>
      <c r="B150" s="16" t="s">
        <v>292</v>
      </c>
      <c r="C150" s="16" t="s">
        <v>58</v>
      </c>
      <c r="D150" s="16"/>
      <c r="E150" s="16"/>
      <c r="F150" s="16"/>
      <c r="G150" s="16"/>
      <c r="H150" s="161">
        <v>598</v>
      </c>
      <c r="I150" s="16"/>
      <c r="J150" s="50" t="s">
        <v>9928</v>
      </c>
    </row>
    <row r="151" spans="1:10" s="41" customFormat="1" ht="24.75" customHeight="1">
      <c r="A151" s="40" t="s">
        <v>11197</v>
      </c>
      <c r="B151" s="16" t="s">
        <v>292</v>
      </c>
      <c r="C151" s="16" t="s">
        <v>58</v>
      </c>
      <c r="D151" s="16"/>
      <c r="E151" s="16"/>
      <c r="F151" s="16"/>
      <c r="G151" s="16"/>
      <c r="H151" s="161">
        <v>1636</v>
      </c>
      <c r="I151" s="16"/>
      <c r="J151" s="50" t="s">
        <v>9929</v>
      </c>
    </row>
    <row r="152" spans="1:10" s="41" customFormat="1" ht="24.75" customHeight="1">
      <c r="A152" s="40" t="s">
        <v>11089</v>
      </c>
      <c r="B152" s="16" t="s">
        <v>265</v>
      </c>
      <c r="C152" s="16" t="s">
        <v>58</v>
      </c>
      <c r="D152" s="16"/>
      <c r="E152" s="16"/>
      <c r="F152" s="16"/>
      <c r="G152" s="16"/>
      <c r="H152" s="18">
        <v>1156</v>
      </c>
      <c r="I152" s="16"/>
      <c r="J152" s="534" t="s">
        <v>9343</v>
      </c>
    </row>
    <row r="153" spans="1:10" s="41" customFormat="1" ht="24.75" customHeight="1">
      <c r="A153" s="40" t="s">
        <v>11090</v>
      </c>
      <c r="B153" s="16" t="s">
        <v>265</v>
      </c>
      <c r="C153" s="16" t="s">
        <v>58</v>
      </c>
      <c r="D153" s="16"/>
      <c r="E153" s="16"/>
      <c r="F153" s="16"/>
      <c r="G153" s="16"/>
      <c r="H153" s="18">
        <v>860</v>
      </c>
      <c r="I153" s="16"/>
      <c r="J153" s="534"/>
    </row>
    <row r="154" spans="1:10" s="41" customFormat="1" ht="24.75" customHeight="1">
      <c r="A154" s="40" t="s">
        <v>9534</v>
      </c>
      <c r="B154" s="16" t="s">
        <v>288</v>
      </c>
      <c r="C154" s="16" t="s">
        <v>54</v>
      </c>
      <c r="D154" s="16"/>
      <c r="E154" s="16" t="s">
        <v>11176</v>
      </c>
      <c r="F154" s="16"/>
      <c r="G154" s="16"/>
      <c r="H154" s="22">
        <v>8</v>
      </c>
      <c r="I154" s="16"/>
      <c r="J154" s="50" t="s">
        <v>9344</v>
      </c>
    </row>
    <row r="155" spans="1:10" s="41" customFormat="1" ht="24.75" customHeight="1">
      <c r="A155" s="40" t="s">
        <v>11061</v>
      </c>
      <c r="B155" s="16" t="s">
        <v>204</v>
      </c>
      <c r="C155" s="16" t="s">
        <v>58</v>
      </c>
      <c r="D155" s="16"/>
      <c r="E155" s="16"/>
      <c r="F155" s="16"/>
      <c r="G155" s="16"/>
      <c r="H155" s="108">
        <v>370</v>
      </c>
      <c r="I155" s="16"/>
      <c r="J155" s="50" t="s">
        <v>9932</v>
      </c>
    </row>
    <row r="156" spans="1:10" s="41" customFormat="1" ht="24.75" customHeight="1">
      <c r="A156" s="229" t="s">
        <v>11091</v>
      </c>
      <c r="B156" s="16" t="s">
        <v>204</v>
      </c>
      <c r="C156" s="16" t="s">
        <v>82</v>
      </c>
      <c r="D156" s="16"/>
      <c r="E156" s="16"/>
      <c r="F156" s="16"/>
      <c r="G156" s="16"/>
      <c r="H156" s="108">
        <v>400</v>
      </c>
      <c r="I156" s="16"/>
      <c r="J156" s="50" t="s">
        <v>9933</v>
      </c>
    </row>
    <row r="157" spans="1:10" s="41" customFormat="1" ht="24.75" customHeight="1">
      <c r="A157" s="229" t="s">
        <v>11092</v>
      </c>
      <c r="B157" s="16" t="s">
        <v>265</v>
      </c>
      <c r="C157" s="16" t="s">
        <v>58</v>
      </c>
      <c r="D157" s="16"/>
      <c r="E157" s="16"/>
      <c r="F157" s="16"/>
      <c r="G157" s="16"/>
      <c r="H157" s="305">
        <v>12</v>
      </c>
      <c r="I157" s="16"/>
      <c r="J157" s="534" t="s">
        <v>9347</v>
      </c>
    </row>
    <row r="158" spans="1:10" s="41" customFormat="1" ht="24.75" customHeight="1">
      <c r="A158" s="229" t="s">
        <v>11093</v>
      </c>
      <c r="B158" s="16" t="s">
        <v>265</v>
      </c>
      <c r="C158" s="16" t="s">
        <v>58</v>
      </c>
      <c r="D158" s="16"/>
      <c r="E158" s="16"/>
      <c r="F158" s="16"/>
      <c r="G158" s="16"/>
      <c r="H158" s="305">
        <v>300</v>
      </c>
      <c r="I158" s="16"/>
      <c r="J158" s="534"/>
    </row>
    <row r="159" spans="1:10" s="41" customFormat="1" ht="24.75" customHeight="1">
      <c r="A159" s="229" t="s">
        <v>11094</v>
      </c>
      <c r="B159" s="16" t="s">
        <v>265</v>
      </c>
      <c r="C159" s="16" t="s">
        <v>58</v>
      </c>
      <c r="D159" s="16"/>
      <c r="E159" s="16"/>
      <c r="F159" s="16"/>
      <c r="G159" s="16"/>
      <c r="H159" s="305">
        <v>492</v>
      </c>
      <c r="I159" s="16"/>
      <c r="J159" s="534"/>
    </row>
    <row r="160" spans="1:10" s="41" customFormat="1" ht="24.75" customHeight="1">
      <c r="A160" s="229" t="s">
        <v>11095</v>
      </c>
      <c r="B160" s="16" t="s">
        <v>265</v>
      </c>
      <c r="C160" s="16" t="s">
        <v>58</v>
      </c>
      <c r="D160" s="16"/>
      <c r="E160" s="16"/>
      <c r="F160" s="16"/>
      <c r="G160" s="16"/>
      <c r="H160" s="305">
        <v>656</v>
      </c>
      <c r="I160" s="16"/>
      <c r="J160" s="534" t="s">
        <v>9348</v>
      </c>
    </row>
    <row r="161" spans="1:10" s="41" customFormat="1" ht="24.75" customHeight="1">
      <c r="A161" s="229" t="s">
        <v>11096</v>
      </c>
      <c r="B161" s="16" t="s">
        <v>265</v>
      </c>
      <c r="C161" s="16" t="s">
        <v>58</v>
      </c>
      <c r="D161" s="16"/>
      <c r="E161" s="16"/>
      <c r="F161" s="16"/>
      <c r="G161" s="16"/>
      <c r="H161" s="305">
        <v>1120</v>
      </c>
      <c r="I161" s="16"/>
      <c r="J161" s="534"/>
    </row>
    <row r="162" spans="1:10" s="41" customFormat="1" ht="24.75" customHeight="1">
      <c r="A162" s="40" t="s">
        <v>11093</v>
      </c>
      <c r="B162" s="16" t="s">
        <v>265</v>
      </c>
      <c r="C162" s="16" t="s">
        <v>58</v>
      </c>
      <c r="D162" s="16"/>
      <c r="E162" s="16"/>
      <c r="F162" s="16"/>
      <c r="G162" s="16"/>
      <c r="H162" s="305">
        <v>1016</v>
      </c>
      <c r="I162" s="16"/>
      <c r="J162" s="534" t="s">
        <v>9184</v>
      </c>
    </row>
    <row r="163" spans="1:10" s="41" customFormat="1" ht="24.75" customHeight="1">
      <c r="A163" s="40" t="s">
        <v>11094</v>
      </c>
      <c r="B163" s="16" t="s">
        <v>265</v>
      </c>
      <c r="C163" s="16" t="s">
        <v>58</v>
      </c>
      <c r="D163" s="16"/>
      <c r="E163" s="16"/>
      <c r="F163" s="16"/>
      <c r="G163" s="16"/>
      <c r="H163" s="305">
        <v>1480</v>
      </c>
      <c r="I163" s="16"/>
      <c r="J163" s="534"/>
    </row>
    <row r="164" spans="1:10" s="41" customFormat="1" ht="24.75" customHeight="1">
      <c r="A164" s="40" t="s">
        <v>10525</v>
      </c>
      <c r="B164" s="16" t="s">
        <v>209</v>
      </c>
      <c r="C164" s="16" t="s">
        <v>163</v>
      </c>
      <c r="D164" s="16"/>
      <c r="E164" s="16"/>
      <c r="F164" s="16"/>
      <c r="G164" s="16"/>
      <c r="H164" s="299">
        <v>76</v>
      </c>
      <c r="I164" s="16"/>
      <c r="J164" s="318" t="s">
        <v>9185</v>
      </c>
    </row>
    <row r="165" spans="1:10" s="41" customFormat="1" ht="24.75" customHeight="1">
      <c r="A165" s="40" t="s">
        <v>11097</v>
      </c>
      <c r="B165" s="16" t="s">
        <v>265</v>
      </c>
      <c r="C165" s="16" t="s">
        <v>58</v>
      </c>
      <c r="D165" s="16"/>
      <c r="E165" s="16"/>
      <c r="F165" s="16"/>
      <c r="G165" s="16"/>
      <c r="H165" s="299">
        <v>2662</v>
      </c>
      <c r="I165" s="16"/>
      <c r="J165" s="678" t="s">
        <v>9186</v>
      </c>
    </row>
    <row r="166" spans="1:10" s="41" customFormat="1" ht="24.75" customHeight="1">
      <c r="A166" s="40" t="s">
        <v>11098</v>
      </c>
      <c r="B166" s="16" t="s">
        <v>265</v>
      </c>
      <c r="C166" s="16" t="s">
        <v>58</v>
      </c>
      <c r="D166" s="16"/>
      <c r="E166" s="16"/>
      <c r="F166" s="16"/>
      <c r="G166" s="16"/>
      <c r="H166" s="299">
        <v>818</v>
      </c>
      <c r="I166" s="16"/>
      <c r="J166" s="683"/>
    </row>
    <row r="167" spans="1:10" s="41" customFormat="1" ht="24.75" customHeight="1">
      <c r="A167" s="40" t="s">
        <v>11099</v>
      </c>
      <c r="B167" s="16" t="s">
        <v>265</v>
      </c>
      <c r="C167" s="16" t="s">
        <v>58</v>
      </c>
      <c r="D167" s="16"/>
      <c r="E167" s="16"/>
      <c r="F167" s="16"/>
      <c r="G167" s="16"/>
      <c r="H167" s="299">
        <v>12</v>
      </c>
      <c r="I167" s="16"/>
      <c r="J167" s="678" t="s">
        <v>9187</v>
      </c>
    </row>
    <row r="168" spans="1:10" s="41" customFormat="1" ht="24.75" customHeight="1">
      <c r="A168" s="40" t="s">
        <v>11100</v>
      </c>
      <c r="B168" s="16" t="s">
        <v>265</v>
      </c>
      <c r="C168" s="16" t="s">
        <v>58</v>
      </c>
      <c r="D168" s="16"/>
      <c r="E168" s="16"/>
      <c r="F168" s="16"/>
      <c r="G168" s="16"/>
      <c r="H168" s="299">
        <v>276</v>
      </c>
      <c r="I168" s="16"/>
      <c r="J168" s="683"/>
    </row>
    <row r="169" spans="1:10" s="41" customFormat="1" ht="24.75" customHeight="1">
      <c r="A169" s="40" t="s">
        <v>11101</v>
      </c>
      <c r="B169" s="16" t="s">
        <v>265</v>
      </c>
      <c r="C169" s="16" t="s">
        <v>58</v>
      </c>
      <c r="D169" s="16"/>
      <c r="E169" s="16"/>
      <c r="F169" s="16"/>
      <c r="G169" s="16"/>
      <c r="H169" s="299">
        <v>516</v>
      </c>
      <c r="I169" s="16"/>
      <c r="J169" s="683"/>
    </row>
    <row r="170" spans="1:10" s="41" customFormat="1" ht="24.75" customHeight="1">
      <c r="A170" s="40" t="s">
        <v>10523</v>
      </c>
      <c r="B170" s="16" t="s">
        <v>209</v>
      </c>
      <c r="C170" s="16" t="s">
        <v>163</v>
      </c>
      <c r="D170" s="16"/>
      <c r="E170" s="16"/>
      <c r="F170" s="16"/>
      <c r="G170" s="16"/>
      <c r="H170" s="18">
        <v>173</v>
      </c>
      <c r="I170" s="16"/>
      <c r="J170" s="678" t="s">
        <v>9188</v>
      </c>
    </row>
    <row r="171" spans="1:10" s="41" customFormat="1" ht="24.75" customHeight="1">
      <c r="A171" s="40" t="s">
        <v>11102</v>
      </c>
      <c r="B171" s="16" t="s">
        <v>209</v>
      </c>
      <c r="C171" s="16" t="s">
        <v>163</v>
      </c>
      <c r="D171" s="16"/>
      <c r="E171" s="16"/>
      <c r="F171" s="16"/>
      <c r="G171" s="16"/>
      <c r="H171" s="18">
        <v>41</v>
      </c>
      <c r="I171" s="16"/>
      <c r="J171" s="683"/>
    </row>
    <row r="172" spans="1:10" s="41" customFormat="1" ht="24.75" customHeight="1">
      <c r="A172" s="40" t="s">
        <v>10149</v>
      </c>
      <c r="B172" s="16" t="s">
        <v>209</v>
      </c>
      <c r="C172" s="16" t="s">
        <v>163</v>
      </c>
      <c r="D172" s="16"/>
      <c r="E172" s="16"/>
      <c r="F172" s="16"/>
      <c r="G172" s="16"/>
      <c r="H172" s="18">
        <v>41</v>
      </c>
      <c r="I172" s="16"/>
      <c r="J172" s="679"/>
    </row>
    <row r="173" spans="1:10" s="41" customFormat="1" ht="24.75" customHeight="1">
      <c r="A173" s="338" t="s">
        <v>11103</v>
      </c>
      <c r="B173" s="16" t="s">
        <v>209</v>
      </c>
      <c r="C173" s="16" t="s">
        <v>163</v>
      </c>
      <c r="D173" s="16"/>
      <c r="E173" s="16"/>
      <c r="F173" s="16"/>
      <c r="G173" s="16"/>
      <c r="H173" s="306">
        <v>2390</v>
      </c>
      <c r="I173" s="16"/>
      <c r="J173" s="319" t="s">
        <v>9189</v>
      </c>
    </row>
    <row r="174" spans="1:10" s="41" customFormat="1" ht="24.75" customHeight="1">
      <c r="A174" s="40" t="s">
        <v>11104</v>
      </c>
      <c r="B174" s="16" t="s">
        <v>204</v>
      </c>
      <c r="C174" s="16" t="s">
        <v>82</v>
      </c>
      <c r="D174" s="16"/>
      <c r="E174" s="16"/>
      <c r="F174" s="16"/>
      <c r="G174" s="16"/>
      <c r="H174" s="49">
        <v>3876</v>
      </c>
      <c r="I174" s="16"/>
      <c r="J174" s="319" t="s">
        <v>9938</v>
      </c>
    </row>
    <row r="175" spans="1:10" s="41" customFormat="1" ht="24.75" customHeight="1">
      <c r="A175" s="40" t="s">
        <v>11105</v>
      </c>
      <c r="B175" s="16" t="s">
        <v>204</v>
      </c>
      <c r="C175" s="16" t="s">
        <v>82</v>
      </c>
      <c r="D175" s="16"/>
      <c r="E175" s="16"/>
      <c r="F175" s="16"/>
      <c r="G175" s="16"/>
      <c r="H175" s="49">
        <v>2448</v>
      </c>
      <c r="I175" s="16"/>
      <c r="J175" s="319" t="s">
        <v>9939</v>
      </c>
    </row>
    <row r="176" spans="1:10" s="41" customFormat="1" ht="24.75" customHeight="1">
      <c r="A176" s="40" t="s">
        <v>11106</v>
      </c>
      <c r="B176" s="16" t="s">
        <v>204</v>
      </c>
      <c r="C176" s="16" t="s">
        <v>82</v>
      </c>
      <c r="D176" s="16"/>
      <c r="E176" s="16"/>
      <c r="F176" s="16"/>
      <c r="G176" s="16"/>
      <c r="H176" s="49">
        <v>4182</v>
      </c>
      <c r="I176" s="16"/>
      <c r="J176" s="319" t="s">
        <v>9940</v>
      </c>
    </row>
    <row r="177" spans="1:10" s="41" customFormat="1" ht="24.75" customHeight="1">
      <c r="A177" s="40" t="s">
        <v>11107</v>
      </c>
      <c r="B177" s="16" t="s">
        <v>204</v>
      </c>
      <c r="C177" s="16" t="s">
        <v>82</v>
      </c>
      <c r="D177" s="16"/>
      <c r="E177" s="16"/>
      <c r="F177" s="16"/>
      <c r="G177" s="16"/>
      <c r="H177" s="49">
        <v>5508</v>
      </c>
      <c r="I177" s="16"/>
      <c r="J177" s="319" t="s">
        <v>10842</v>
      </c>
    </row>
    <row r="178" spans="1:10" s="41" customFormat="1" ht="24.75" customHeight="1">
      <c r="A178" s="40" t="s">
        <v>11108</v>
      </c>
      <c r="B178" s="16" t="s">
        <v>204</v>
      </c>
      <c r="C178" s="16" t="s">
        <v>82</v>
      </c>
      <c r="D178" s="16"/>
      <c r="E178" s="16"/>
      <c r="F178" s="16"/>
      <c r="G178" s="16"/>
      <c r="H178" s="49">
        <v>22746</v>
      </c>
      <c r="I178" s="16"/>
      <c r="J178" s="319" t="s">
        <v>10843</v>
      </c>
    </row>
    <row r="179" spans="1:10" s="41" customFormat="1" ht="24.75" customHeight="1">
      <c r="A179" s="338" t="s">
        <v>10763</v>
      </c>
      <c r="B179" s="16" t="s">
        <v>204</v>
      </c>
      <c r="C179" s="16" t="s">
        <v>82</v>
      </c>
      <c r="D179" s="16"/>
      <c r="E179" s="16"/>
      <c r="F179" s="16"/>
      <c r="G179" s="16"/>
      <c r="H179" s="49">
        <v>5406</v>
      </c>
      <c r="I179" s="16"/>
      <c r="J179" s="319" t="s">
        <v>10844</v>
      </c>
    </row>
    <row r="180" spans="1:10" s="41" customFormat="1" ht="24.75" customHeight="1">
      <c r="A180" s="40" t="s">
        <v>11109</v>
      </c>
      <c r="B180" s="16" t="s">
        <v>204</v>
      </c>
      <c r="C180" s="16" t="s">
        <v>82</v>
      </c>
      <c r="D180" s="16"/>
      <c r="E180" s="16"/>
      <c r="F180" s="16"/>
      <c r="G180" s="16"/>
      <c r="H180" s="49">
        <v>6272</v>
      </c>
      <c r="I180" s="16"/>
      <c r="J180" s="684" t="s">
        <v>9196</v>
      </c>
    </row>
    <row r="181" spans="1:10" s="41" customFormat="1" ht="24.75" customHeight="1">
      <c r="A181" s="40" t="s">
        <v>11110</v>
      </c>
      <c r="B181" s="16" t="s">
        <v>204</v>
      </c>
      <c r="C181" s="16" t="s">
        <v>82</v>
      </c>
      <c r="D181" s="16"/>
      <c r="E181" s="16"/>
      <c r="F181" s="16"/>
      <c r="G181" s="16"/>
      <c r="H181" s="49">
        <v>1020</v>
      </c>
      <c r="I181" s="16"/>
      <c r="J181" s="685"/>
    </row>
    <row r="182" spans="1:10" s="41" customFormat="1" ht="24.75" customHeight="1">
      <c r="A182" s="338" t="s">
        <v>11111</v>
      </c>
      <c r="B182" s="16" t="s">
        <v>204</v>
      </c>
      <c r="C182" s="16" t="s">
        <v>82</v>
      </c>
      <c r="D182" s="16"/>
      <c r="E182" s="16"/>
      <c r="F182" s="16"/>
      <c r="G182" s="16"/>
      <c r="H182" s="49">
        <v>2040</v>
      </c>
      <c r="I182" s="16"/>
      <c r="J182" s="49" t="s">
        <v>9197</v>
      </c>
    </row>
    <row r="183" spans="1:10" s="41" customFormat="1" ht="24.75" customHeight="1">
      <c r="A183" s="338" t="s">
        <v>11112</v>
      </c>
      <c r="B183" s="16" t="s">
        <v>204</v>
      </c>
      <c r="C183" s="16" t="s">
        <v>82</v>
      </c>
      <c r="D183" s="16"/>
      <c r="E183" s="16"/>
      <c r="F183" s="16"/>
      <c r="G183" s="16"/>
      <c r="H183" s="49">
        <v>8058</v>
      </c>
      <c r="I183" s="16"/>
      <c r="J183" s="49" t="s">
        <v>10349</v>
      </c>
    </row>
    <row r="184" spans="1:10" s="41" customFormat="1" ht="24.75" customHeight="1">
      <c r="A184" s="40" t="s">
        <v>10097</v>
      </c>
      <c r="B184" s="16" t="s">
        <v>204</v>
      </c>
      <c r="C184" s="16" t="s">
        <v>82</v>
      </c>
      <c r="D184" s="16"/>
      <c r="E184" s="16"/>
      <c r="F184" s="16"/>
      <c r="G184" s="16"/>
      <c r="H184" s="49">
        <v>5926</v>
      </c>
      <c r="I184" s="16"/>
      <c r="J184" s="49" t="s">
        <v>10350</v>
      </c>
    </row>
    <row r="185" spans="1:10" s="41" customFormat="1" ht="24.75" customHeight="1">
      <c r="A185" s="40" t="s">
        <v>10096</v>
      </c>
      <c r="B185" s="16" t="s">
        <v>204</v>
      </c>
      <c r="C185" s="16" t="s">
        <v>82</v>
      </c>
      <c r="D185" s="16"/>
      <c r="E185" s="16"/>
      <c r="F185" s="16"/>
      <c r="G185" s="16"/>
      <c r="H185" s="49">
        <v>5926</v>
      </c>
      <c r="I185" s="16"/>
      <c r="J185" s="49" t="s">
        <v>10351</v>
      </c>
    </row>
    <row r="186" spans="1:10" s="41" customFormat="1" ht="24.75" customHeight="1">
      <c r="A186" s="40" t="s">
        <v>11113</v>
      </c>
      <c r="B186" s="16" t="s">
        <v>204</v>
      </c>
      <c r="C186" s="16" t="s">
        <v>58</v>
      </c>
      <c r="D186" s="16"/>
      <c r="E186" s="16"/>
      <c r="F186" s="16"/>
      <c r="G186" s="16"/>
      <c r="H186" s="49">
        <v>2222</v>
      </c>
      <c r="I186" s="16"/>
      <c r="J186" s="49" t="s">
        <v>10845</v>
      </c>
    </row>
    <row r="187" spans="1:10" s="41" customFormat="1" ht="24.75" customHeight="1">
      <c r="A187" s="40" t="s">
        <v>10147</v>
      </c>
      <c r="B187" s="16" t="s">
        <v>204</v>
      </c>
      <c r="C187" s="16" t="s">
        <v>82</v>
      </c>
      <c r="D187" s="16"/>
      <c r="E187" s="16"/>
      <c r="F187" s="16"/>
      <c r="G187" s="16"/>
      <c r="H187" s="49">
        <v>570</v>
      </c>
      <c r="I187" s="16"/>
      <c r="J187" s="49" t="s">
        <v>10846</v>
      </c>
    </row>
    <row r="188" spans="1:10" s="41" customFormat="1" ht="24.75" customHeight="1">
      <c r="A188" s="40" t="s">
        <v>10100</v>
      </c>
      <c r="B188" s="16" t="s">
        <v>204</v>
      </c>
      <c r="C188" s="16" t="s">
        <v>82</v>
      </c>
      <c r="D188" s="16"/>
      <c r="E188" s="16"/>
      <c r="F188" s="16"/>
      <c r="G188" s="16"/>
      <c r="H188" s="49">
        <v>37004</v>
      </c>
      <c r="I188" s="16"/>
      <c r="J188" s="49" t="s">
        <v>10847</v>
      </c>
    </row>
    <row r="189" spans="1:10" s="41" customFormat="1" ht="24.75" customHeight="1">
      <c r="A189" s="40" t="s">
        <v>10103</v>
      </c>
      <c r="B189" s="16" t="s">
        <v>204</v>
      </c>
      <c r="C189" s="16" t="s">
        <v>82</v>
      </c>
      <c r="D189" s="16"/>
      <c r="E189" s="16"/>
      <c r="F189" s="16"/>
      <c r="G189" s="16"/>
      <c r="H189" s="49">
        <v>9588</v>
      </c>
      <c r="I189" s="16"/>
      <c r="J189" s="49" t="s">
        <v>10848</v>
      </c>
    </row>
    <row r="190" spans="1:10" s="41" customFormat="1" ht="24.75" customHeight="1">
      <c r="A190" s="40" t="s">
        <v>10101</v>
      </c>
      <c r="B190" s="16" t="s">
        <v>204</v>
      </c>
      <c r="C190" s="16" t="s">
        <v>82</v>
      </c>
      <c r="D190" s="16"/>
      <c r="E190" s="16"/>
      <c r="F190" s="16"/>
      <c r="G190" s="16"/>
      <c r="H190" s="49">
        <v>5966</v>
      </c>
      <c r="I190" s="16"/>
      <c r="J190" s="49" t="s">
        <v>10849</v>
      </c>
    </row>
    <row r="191" spans="1:10" s="41" customFormat="1" ht="24.75" customHeight="1">
      <c r="A191" s="40" t="s">
        <v>10015</v>
      </c>
      <c r="B191" s="16" t="s">
        <v>204</v>
      </c>
      <c r="C191" s="16" t="s">
        <v>82</v>
      </c>
      <c r="D191" s="16"/>
      <c r="E191" s="16"/>
      <c r="F191" s="16"/>
      <c r="G191" s="16"/>
      <c r="H191" s="49">
        <v>2402</v>
      </c>
      <c r="I191" s="16"/>
      <c r="J191" s="49" t="s">
        <v>10850</v>
      </c>
    </row>
    <row r="192" spans="1:10" s="41" customFormat="1" ht="24.75" customHeight="1">
      <c r="A192" s="40" t="s">
        <v>11114</v>
      </c>
      <c r="B192" s="16" t="s">
        <v>204</v>
      </c>
      <c r="C192" s="16" t="s">
        <v>82</v>
      </c>
      <c r="D192" s="16"/>
      <c r="E192" s="16"/>
      <c r="F192" s="16"/>
      <c r="G192" s="16"/>
      <c r="H192" s="49">
        <v>2422</v>
      </c>
      <c r="I192" s="16"/>
      <c r="J192" s="49" t="s">
        <v>10851</v>
      </c>
    </row>
    <row r="193" spans="1:10" s="41" customFormat="1" ht="24.75" customHeight="1">
      <c r="A193" s="40" t="s">
        <v>11115</v>
      </c>
      <c r="B193" s="16" t="s">
        <v>204</v>
      </c>
      <c r="C193" s="16" t="s">
        <v>82</v>
      </c>
      <c r="D193" s="16"/>
      <c r="E193" s="16"/>
      <c r="F193" s="16"/>
      <c r="G193" s="16"/>
      <c r="H193" s="307">
        <v>9600</v>
      </c>
      <c r="I193" s="16"/>
      <c r="J193" s="686" t="s">
        <v>9209</v>
      </c>
    </row>
    <row r="194" spans="1:10" s="41" customFormat="1" ht="24.75" customHeight="1">
      <c r="A194" s="40" t="s">
        <v>11116</v>
      </c>
      <c r="B194" s="16" t="s">
        <v>204</v>
      </c>
      <c r="C194" s="16" t="s">
        <v>58</v>
      </c>
      <c r="D194" s="16"/>
      <c r="E194" s="16"/>
      <c r="F194" s="16"/>
      <c r="G194" s="16"/>
      <c r="H194" s="307">
        <v>19000</v>
      </c>
      <c r="I194" s="16"/>
      <c r="J194" s="687"/>
    </row>
    <row r="195" spans="1:10" s="41" customFormat="1" ht="24.75" customHeight="1">
      <c r="A195" s="40" t="s">
        <v>9122</v>
      </c>
      <c r="B195" s="16" t="s">
        <v>288</v>
      </c>
      <c r="C195" s="16" t="s">
        <v>54</v>
      </c>
      <c r="D195" s="16"/>
      <c r="E195" s="16">
        <v>102</v>
      </c>
      <c r="F195" s="16"/>
      <c r="G195" s="16"/>
      <c r="H195" s="23">
        <v>50</v>
      </c>
      <c r="I195" s="16"/>
      <c r="J195" s="118" t="s">
        <v>9210</v>
      </c>
    </row>
    <row r="196" spans="1:10" s="41" customFormat="1" ht="24.75" customHeight="1">
      <c r="A196" s="40" t="s">
        <v>9122</v>
      </c>
      <c r="B196" s="16" t="s">
        <v>288</v>
      </c>
      <c r="C196" s="16" t="s">
        <v>54</v>
      </c>
      <c r="D196" s="16"/>
      <c r="E196" s="16">
        <v>102</v>
      </c>
      <c r="F196" s="16"/>
      <c r="G196" s="16"/>
      <c r="H196" s="23">
        <v>20</v>
      </c>
      <c r="I196" s="16"/>
      <c r="J196" s="118" t="s">
        <v>10852</v>
      </c>
    </row>
    <row r="197" spans="1:10" s="41" customFormat="1" ht="24.75" customHeight="1">
      <c r="A197" s="40" t="s">
        <v>9122</v>
      </c>
      <c r="B197" s="16" t="s">
        <v>288</v>
      </c>
      <c r="C197" s="16" t="s">
        <v>54</v>
      </c>
      <c r="D197" s="16"/>
      <c r="E197" s="16" t="s">
        <v>6841</v>
      </c>
      <c r="F197" s="16"/>
      <c r="G197" s="16"/>
      <c r="H197" s="23">
        <v>8</v>
      </c>
      <c r="I197" s="16"/>
      <c r="J197" s="118" t="s">
        <v>10853</v>
      </c>
    </row>
    <row r="198" spans="1:10" s="41" customFormat="1" ht="24.75" customHeight="1">
      <c r="A198" s="40" t="s">
        <v>9123</v>
      </c>
      <c r="B198" s="16" t="s">
        <v>288</v>
      </c>
      <c r="C198" s="16" t="s">
        <v>54</v>
      </c>
      <c r="D198" s="16"/>
      <c r="E198" s="16">
        <v>101</v>
      </c>
      <c r="F198" s="16"/>
      <c r="G198" s="16"/>
      <c r="H198" s="23">
        <v>4</v>
      </c>
      <c r="I198" s="16"/>
      <c r="J198" s="539" t="s">
        <v>10353</v>
      </c>
    </row>
    <row r="199" spans="1:10" s="41" customFormat="1" ht="24.75" customHeight="1">
      <c r="A199" s="40" t="s">
        <v>9123</v>
      </c>
      <c r="B199" s="16" t="s">
        <v>288</v>
      </c>
      <c r="C199" s="16" t="s">
        <v>54</v>
      </c>
      <c r="D199" s="16"/>
      <c r="E199" s="16">
        <v>486</v>
      </c>
      <c r="F199" s="16"/>
      <c r="G199" s="16"/>
      <c r="H199" s="23">
        <v>3</v>
      </c>
      <c r="I199" s="16"/>
      <c r="J199" s="539"/>
    </row>
    <row r="200" spans="1:10" s="41" customFormat="1" ht="24.75" customHeight="1">
      <c r="A200" s="40" t="s">
        <v>9124</v>
      </c>
      <c r="B200" s="16" t="s">
        <v>288</v>
      </c>
      <c r="C200" s="16" t="s">
        <v>54</v>
      </c>
      <c r="D200" s="16"/>
      <c r="E200" s="16">
        <v>102</v>
      </c>
      <c r="F200" s="16"/>
      <c r="G200" s="16"/>
      <c r="H200" s="23">
        <v>40</v>
      </c>
      <c r="I200" s="16"/>
      <c r="J200" s="539" t="s">
        <v>9942</v>
      </c>
    </row>
    <row r="201" spans="1:10" s="41" customFormat="1" ht="24.75" customHeight="1">
      <c r="A201" s="40" t="s">
        <v>9124</v>
      </c>
      <c r="B201" s="16" t="s">
        <v>288</v>
      </c>
      <c r="C201" s="16" t="s">
        <v>54</v>
      </c>
      <c r="D201" s="16"/>
      <c r="E201" s="16">
        <v>75</v>
      </c>
      <c r="F201" s="16"/>
      <c r="G201" s="16"/>
      <c r="H201" s="23">
        <v>2</v>
      </c>
      <c r="I201" s="16"/>
      <c r="J201" s="539"/>
    </row>
    <row r="202" spans="1:10" s="41" customFormat="1" ht="24.75" customHeight="1">
      <c r="A202" s="40" t="s">
        <v>9124</v>
      </c>
      <c r="B202" s="16" t="s">
        <v>288</v>
      </c>
      <c r="C202" s="16" t="s">
        <v>54</v>
      </c>
      <c r="D202" s="16"/>
      <c r="E202" s="16" t="s">
        <v>4450</v>
      </c>
      <c r="F202" s="16"/>
      <c r="G202" s="16"/>
      <c r="H202" s="23">
        <v>2</v>
      </c>
      <c r="I202" s="16"/>
      <c r="J202" s="17" t="s">
        <v>9943</v>
      </c>
    </row>
    <row r="203" spans="1:10" s="41" customFormat="1" ht="24.75" customHeight="1">
      <c r="A203" s="40" t="s">
        <v>9258</v>
      </c>
      <c r="B203" s="16" t="s">
        <v>288</v>
      </c>
      <c r="C203" s="16" t="s">
        <v>54</v>
      </c>
      <c r="D203" s="16"/>
      <c r="E203" s="16" t="s">
        <v>7325</v>
      </c>
      <c r="F203" s="16"/>
      <c r="G203" s="16"/>
      <c r="H203" s="23">
        <v>30</v>
      </c>
      <c r="I203" s="16"/>
      <c r="J203" s="539" t="s">
        <v>9216</v>
      </c>
    </row>
    <row r="204" spans="1:10" s="41" customFormat="1" ht="24.75" customHeight="1">
      <c r="A204" s="40" t="s">
        <v>9258</v>
      </c>
      <c r="B204" s="16" t="s">
        <v>288</v>
      </c>
      <c r="C204" s="16" t="s">
        <v>54</v>
      </c>
      <c r="D204" s="16"/>
      <c r="E204" s="16" t="s">
        <v>7426</v>
      </c>
      <c r="F204" s="16"/>
      <c r="G204" s="16"/>
      <c r="H204" s="23">
        <v>10</v>
      </c>
      <c r="I204" s="16"/>
      <c r="J204" s="539"/>
    </row>
    <row r="205" spans="1:10" s="41" customFormat="1" ht="24.75" customHeight="1">
      <c r="A205" s="40" t="s">
        <v>9250</v>
      </c>
      <c r="B205" s="16" t="s">
        <v>288</v>
      </c>
      <c r="C205" s="16" t="s">
        <v>54</v>
      </c>
      <c r="D205" s="16"/>
      <c r="E205" s="16" t="s">
        <v>6379</v>
      </c>
      <c r="F205" s="16"/>
      <c r="G205" s="16"/>
      <c r="H205" s="23">
        <v>3</v>
      </c>
      <c r="I205" s="16"/>
      <c r="J205" s="539"/>
    </row>
    <row r="206" spans="1:10" s="41" customFormat="1" ht="24.75" customHeight="1">
      <c r="A206" s="40" t="s">
        <v>9123</v>
      </c>
      <c r="B206" s="16" t="s">
        <v>288</v>
      </c>
      <c r="C206" s="16" t="s">
        <v>54</v>
      </c>
      <c r="D206" s="16"/>
      <c r="E206" s="16">
        <v>480</v>
      </c>
      <c r="F206" s="16"/>
      <c r="G206" s="16"/>
      <c r="H206" s="23">
        <v>4</v>
      </c>
      <c r="I206" s="16"/>
      <c r="J206" s="539" t="s">
        <v>9217</v>
      </c>
    </row>
    <row r="207" spans="1:10" s="41" customFormat="1" ht="24.75" customHeight="1">
      <c r="A207" s="40" t="s">
        <v>9123</v>
      </c>
      <c r="B207" s="16" t="s">
        <v>288</v>
      </c>
      <c r="C207" s="16" t="s">
        <v>54</v>
      </c>
      <c r="D207" s="16"/>
      <c r="E207" s="16">
        <v>479</v>
      </c>
      <c r="F207" s="16"/>
      <c r="G207" s="16"/>
      <c r="H207" s="23">
        <v>11</v>
      </c>
      <c r="I207" s="16"/>
      <c r="J207" s="539"/>
    </row>
    <row r="208" spans="1:10" s="41" customFormat="1" ht="24.75" customHeight="1">
      <c r="A208" s="40" t="s">
        <v>9248</v>
      </c>
      <c r="B208" s="16" t="s">
        <v>288</v>
      </c>
      <c r="C208" s="16" t="s">
        <v>54</v>
      </c>
      <c r="D208" s="16"/>
      <c r="E208" s="16" t="s">
        <v>8264</v>
      </c>
      <c r="F208" s="16"/>
      <c r="G208" s="16"/>
      <c r="H208" s="23">
        <v>1</v>
      </c>
      <c r="I208" s="16"/>
      <c r="J208" s="539" t="s">
        <v>9218</v>
      </c>
    </row>
    <row r="209" spans="1:10" s="41" customFormat="1" ht="24.75" customHeight="1">
      <c r="A209" s="40" t="s">
        <v>9256</v>
      </c>
      <c r="B209" s="16" t="s">
        <v>288</v>
      </c>
      <c r="C209" s="16" t="s">
        <v>54</v>
      </c>
      <c r="D209" s="16"/>
      <c r="E209" s="16">
        <v>326</v>
      </c>
      <c r="F209" s="16"/>
      <c r="G209" s="16"/>
      <c r="H209" s="23">
        <v>18</v>
      </c>
      <c r="I209" s="16"/>
      <c r="J209" s="539"/>
    </row>
    <row r="210" spans="1:10" s="41" customFormat="1" ht="24.75" customHeight="1">
      <c r="A210" s="40" t="s">
        <v>9122</v>
      </c>
      <c r="B210" s="16" t="s">
        <v>288</v>
      </c>
      <c r="C210" s="16" t="s">
        <v>54</v>
      </c>
      <c r="D210" s="16"/>
      <c r="E210" s="16">
        <v>102</v>
      </c>
      <c r="F210" s="16"/>
      <c r="G210" s="16"/>
      <c r="H210" s="23">
        <v>30</v>
      </c>
      <c r="I210" s="16"/>
      <c r="J210" s="17" t="s">
        <v>9219</v>
      </c>
    </row>
    <row r="211" spans="1:10" s="41" customFormat="1" ht="24.75" customHeight="1">
      <c r="A211" s="40" t="s">
        <v>9248</v>
      </c>
      <c r="B211" s="16" t="s">
        <v>288</v>
      </c>
      <c r="C211" s="16" t="s">
        <v>54</v>
      </c>
      <c r="D211" s="16"/>
      <c r="E211" s="16">
        <v>1003</v>
      </c>
      <c r="F211" s="16"/>
      <c r="G211" s="16"/>
      <c r="H211" s="23">
        <v>8</v>
      </c>
      <c r="I211" s="16"/>
      <c r="J211" s="17" t="s">
        <v>9220</v>
      </c>
    </row>
    <row r="212" spans="1:10" s="41" customFormat="1" ht="24.75" customHeight="1">
      <c r="A212" s="40" t="s">
        <v>9252</v>
      </c>
      <c r="B212" s="16" t="s">
        <v>288</v>
      </c>
      <c r="C212" s="16" t="s">
        <v>54</v>
      </c>
      <c r="D212" s="16"/>
      <c r="E212" s="16">
        <v>102</v>
      </c>
      <c r="F212" s="16"/>
      <c r="G212" s="16"/>
      <c r="H212" s="23">
        <v>4</v>
      </c>
      <c r="I212" s="16"/>
      <c r="J212" s="539" t="s">
        <v>10354</v>
      </c>
    </row>
    <row r="213" spans="1:10" s="41" customFormat="1" ht="24.75" customHeight="1">
      <c r="A213" s="40" t="s">
        <v>9124</v>
      </c>
      <c r="B213" s="16" t="s">
        <v>288</v>
      </c>
      <c r="C213" s="16" t="s">
        <v>54</v>
      </c>
      <c r="D213" s="16"/>
      <c r="E213" s="16">
        <v>102</v>
      </c>
      <c r="F213" s="16"/>
      <c r="G213" s="16"/>
      <c r="H213" s="23">
        <v>2</v>
      </c>
      <c r="I213" s="16"/>
      <c r="J213" s="539"/>
    </row>
    <row r="214" spans="1:10" s="41" customFormat="1" ht="24.75" customHeight="1">
      <c r="A214" s="40" t="s">
        <v>9123</v>
      </c>
      <c r="B214" s="16" t="s">
        <v>288</v>
      </c>
      <c r="C214" s="16" t="s">
        <v>54</v>
      </c>
      <c r="D214" s="16"/>
      <c r="E214" s="16">
        <v>102</v>
      </c>
      <c r="F214" s="16"/>
      <c r="G214" s="16"/>
      <c r="H214" s="23">
        <v>1</v>
      </c>
      <c r="I214" s="16"/>
      <c r="J214" s="539"/>
    </row>
    <row r="215" spans="1:10" s="41" customFormat="1" ht="24.75" customHeight="1">
      <c r="A215" s="40" t="s">
        <v>9876</v>
      </c>
      <c r="B215" s="16" t="s">
        <v>288</v>
      </c>
      <c r="C215" s="16" t="s">
        <v>54</v>
      </c>
      <c r="D215" s="16"/>
      <c r="E215" s="16">
        <v>102</v>
      </c>
      <c r="F215" s="16"/>
      <c r="G215" s="16"/>
      <c r="H215" s="23">
        <v>1</v>
      </c>
      <c r="I215" s="16"/>
      <c r="J215" s="539"/>
    </row>
    <row r="216" spans="1:10" s="41" customFormat="1" ht="24.75" customHeight="1">
      <c r="A216" s="40" t="s">
        <v>9122</v>
      </c>
      <c r="B216" s="16" t="s">
        <v>288</v>
      </c>
      <c r="C216" s="16" t="s">
        <v>54</v>
      </c>
      <c r="D216" s="16"/>
      <c r="E216" s="16">
        <v>373</v>
      </c>
      <c r="F216" s="16"/>
      <c r="G216" s="16"/>
      <c r="H216" s="23">
        <v>1</v>
      </c>
      <c r="I216" s="16"/>
      <c r="J216" s="539"/>
    </row>
    <row r="217" spans="1:10" s="41" customFormat="1" ht="24.75" customHeight="1">
      <c r="A217" s="40" t="s">
        <v>9123</v>
      </c>
      <c r="B217" s="16" t="s">
        <v>288</v>
      </c>
      <c r="C217" s="16" t="s">
        <v>54</v>
      </c>
      <c r="D217" s="16"/>
      <c r="E217" s="16">
        <v>255</v>
      </c>
      <c r="F217" s="16"/>
      <c r="G217" s="16"/>
      <c r="H217" s="23">
        <v>8</v>
      </c>
      <c r="I217" s="16"/>
      <c r="J217" s="539"/>
    </row>
    <row r="218" spans="1:10" s="41" customFormat="1" ht="24.75" customHeight="1">
      <c r="A218" s="40" t="s">
        <v>9123</v>
      </c>
      <c r="B218" s="16" t="s">
        <v>288</v>
      </c>
      <c r="C218" s="16" t="s">
        <v>54</v>
      </c>
      <c r="D218" s="16"/>
      <c r="E218" s="16">
        <v>102</v>
      </c>
      <c r="F218" s="16"/>
      <c r="G218" s="16"/>
      <c r="H218" s="18">
        <v>15</v>
      </c>
      <c r="I218" s="16"/>
      <c r="J218" s="539" t="s">
        <v>10355</v>
      </c>
    </row>
    <row r="219" spans="1:10" s="41" customFormat="1" ht="24.75" customHeight="1">
      <c r="A219" s="40" t="s">
        <v>9124</v>
      </c>
      <c r="B219" s="16" t="s">
        <v>288</v>
      </c>
      <c r="C219" s="16" t="s">
        <v>54</v>
      </c>
      <c r="D219" s="16"/>
      <c r="E219" s="16">
        <v>102</v>
      </c>
      <c r="F219" s="16"/>
      <c r="G219" s="16"/>
      <c r="H219" s="18">
        <v>9</v>
      </c>
      <c r="I219" s="16"/>
      <c r="J219" s="539"/>
    </row>
    <row r="220" spans="1:10" s="41" customFormat="1" ht="24.75" customHeight="1">
      <c r="A220" s="40" t="s">
        <v>9122</v>
      </c>
      <c r="B220" s="16" t="s">
        <v>288</v>
      </c>
      <c r="C220" s="16" t="s">
        <v>54</v>
      </c>
      <c r="D220" s="16"/>
      <c r="E220" s="16" t="s">
        <v>2558</v>
      </c>
      <c r="F220" s="16"/>
      <c r="G220" s="16"/>
      <c r="H220" s="18">
        <v>5</v>
      </c>
      <c r="I220" s="16"/>
      <c r="J220" s="539"/>
    </row>
    <row r="221" spans="1:10" s="41" customFormat="1" ht="24.75" customHeight="1">
      <c r="A221" s="40" t="s">
        <v>9123</v>
      </c>
      <c r="B221" s="16" t="s">
        <v>288</v>
      </c>
      <c r="C221" s="16" t="s">
        <v>54</v>
      </c>
      <c r="D221" s="16"/>
      <c r="E221" s="16" t="s">
        <v>2558</v>
      </c>
      <c r="F221" s="16"/>
      <c r="G221" s="16"/>
      <c r="H221" s="18">
        <v>4</v>
      </c>
      <c r="I221" s="16"/>
      <c r="J221" s="539"/>
    </row>
    <row r="222" spans="1:10" s="41" customFormat="1" ht="24.75" customHeight="1">
      <c r="A222" s="40" t="s">
        <v>9123</v>
      </c>
      <c r="B222" s="16" t="s">
        <v>288</v>
      </c>
      <c r="C222" s="16" t="s">
        <v>54</v>
      </c>
      <c r="D222" s="16"/>
      <c r="E222" s="16" t="s">
        <v>8984</v>
      </c>
      <c r="F222" s="16"/>
      <c r="G222" s="16"/>
      <c r="H222" s="18">
        <v>2</v>
      </c>
      <c r="I222" s="16"/>
      <c r="J222" s="539"/>
    </row>
    <row r="223" spans="1:10" s="41" customFormat="1" ht="24.75" customHeight="1">
      <c r="A223" s="40" t="s">
        <v>9252</v>
      </c>
      <c r="B223" s="16" t="s">
        <v>288</v>
      </c>
      <c r="C223" s="16" t="s">
        <v>54</v>
      </c>
      <c r="D223" s="16"/>
      <c r="E223" s="16" t="s">
        <v>9051</v>
      </c>
      <c r="F223" s="16"/>
      <c r="G223" s="16"/>
      <c r="H223" s="18">
        <v>1</v>
      </c>
      <c r="I223" s="16"/>
      <c r="J223" s="539"/>
    </row>
    <row r="224" spans="1:10" s="41" customFormat="1" ht="24.75" customHeight="1">
      <c r="A224" s="40" t="s">
        <v>9123</v>
      </c>
      <c r="B224" s="16" t="s">
        <v>288</v>
      </c>
      <c r="C224" s="16" t="s">
        <v>54</v>
      </c>
      <c r="D224" s="16"/>
      <c r="E224" s="16" t="s">
        <v>7396</v>
      </c>
      <c r="F224" s="16"/>
      <c r="G224" s="16"/>
      <c r="H224" s="18">
        <v>1</v>
      </c>
      <c r="I224" s="16"/>
      <c r="J224" s="539"/>
    </row>
    <row r="225" spans="1:10" s="41" customFormat="1" ht="24.75" customHeight="1">
      <c r="A225" s="40" t="s">
        <v>9252</v>
      </c>
      <c r="B225" s="16" t="s">
        <v>288</v>
      </c>
      <c r="C225" s="16" t="s">
        <v>54</v>
      </c>
      <c r="D225" s="16"/>
      <c r="E225" s="16">
        <v>486</v>
      </c>
      <c r="F225" s="16"/>
      <c r="G225" s="16"/>
      <c r="H225" s="18">
        <v>1</v>
      </c>
      <c r="I225" s="16"/>
      <c r="J225" s="539"/>
    </row>
    <row r="226" spans="1:10" s="41" customFormat="1" ht="24.75" customHeight="1">
      <c r="A226" s="40" t="s">
        <v>9255</v>
      </c>
      <c r="B226" s="16" t="s">
        <v>288</v>
      </c>
      <c r="C226" s="16" t="s">
        <v>54</v>
      </c>
      <c r="D226" s="16"/>
      <c r="E226" s="16">
        <v>105</v>
      </c>
      <c r="F226" s="16"/>
      <c r="G226" s="16"/>
      <c r="H226" s="18">
        <v>1</v>
      </c>
      <c r="I226" s="16"/>
      <c r="J226" s="539"/>
    </row>
    <row r="227" spans="1:10" s="41" customFormat="1" ht="24.75" customHeight="1">
      <c r="A227" s="40" t="s">
        <v>9122</v>
      </c>
      <c r="B227" s="16" t="s">
        <v>288</v>
      </c>
      <c r="C227" s="16" t="s">
        <v>54</v>
      </c>
      <c r="D227" s="16"/>
      <c r="E227" s="16" t="s">
        <v>4450</v>
      </c>
      <c r="F227" s="16"/>
      <c r="G227" s="16"/>
      <c r="H227" s="18">
        <v>4</v>
      </c>
      <c r="I227" s="16"/>
      <c r="J227" s="539"/>
    </row>
    <row r="228" spans="1:10" s="41" customFormat="1" ht="24.75" customHeight="1">
      <c r="A228" s="40" t="s">
        <v>9124</v>
      </c>
      <c r="B228" s="16" t="s">
        <v>288</v>
      </c>
      <c r="C228" s="16" t="s">
        <v>54</v>
      </c>
      <c r="D228" s="16"/>
      <c r="E228" s="16" t="s">
        <v>2558</v>
      </c>
      <c r="F228" s="16"/>
      <c r="G228" s="16"/>
      <c r="H228" s="18">
        <v>2</v>
      </c>
      <c r="I228" s="16"/>
      <c r="J228" s="539" t="s">
        <v>10356</v>
      </c>
    </row>
    <row r="229" spans="1:10" s="41" customFormat="1" ht="24.75" customHeight="1">
      <c r="A229" s="40" t="s">
        <v>9251</v>
      </c>
      <c r="B229" s="16" t="s">
        <v>288</v>
      </c>
      <c r="C229" s="16" t="s">
        <v>54</v>
      </c>
      <c r="D229" s="16"/>
      <c r="E229" s="16" t="s">
        <v>4450</v>
      </c>
      <c r="F229" s="16"/>
      <c r="G229" s="16"/>
      <c r="H229" s="18">
        <v>1</v>
      </c>
      <c r="I229" s="16"/>
      <c r="J229" s="539"/>
    </row>
    <row r="230" spans="1:10" s="41" customFormat="1" ht="24.75" customHeight="1">
      <c r="A230" s="40" t="s">
        <v>9250</v>
      </c>
      <c r="B230" s="16" t="s">
        <v>288</v>
      </c>
      <c r="C230" s="16" t="s">
        <v>54</v>
      </c>
      <c r="D230" s="16"/>
      <c r="E230" s="16" t="s">
        <v>6377</v>
      </c>
      <c r="F230" s="16"/>
      <c r="G230" s="16"/>
      <c r="H230" s="18">
        <v>1</v>
      </c>
      <c r="I230" s="16"/>
      <c r="J230" s="539"/>
    </row>
    <row r="231" spans="1:10" s="41" customFormat="1" ht="24.75" customHeight="1">
      <c r="A231" s="40" t="s">
        <v>9124</v>
      </c>
      <c r="B231" s="16" t="s">
        <v>288</v>
      </c>
      <c r="C231" s="16" t="s">
        <v>54</v>
      </c>
      <c r="D231" s="16"/>
      <c r="E231" s="16" t="s">
        <v>4085</v>
      </c>
      <c r="F231" s="16"/>
      <c r="G231" s="16"/>
      <c r="H231" s="18">
        <v>2</v>
      </c>
      <c r="I231" s="16"/>
      <c r="J231" s="539"/>
    </row>
    <row r="232" spans="1:10" s="41" customFormat="1" ht="24.75" customHeight="1">
      <c r="A232" s="40" t="s">
        <v>9250</v>
      </c>
      <c r="B232" s="16" t="s">
        <v>288</v>
      </c>
      <c r="C232" s="16" t="s">
        <v>54</v>
      </c>
      <c r="D232" s="16"/>
      <c r="E232" s="16">
        <v>373</v>
      </c>
      <c r="F232" s="16"/>
      <c r="G232" s="16"/>
      <c r="H232" s="18">
        <v>1</v>
      </c>
      <c r="I232" s="16"/>
      <c r="J232" s="539"/>
    </row>
    <row r="233" spans="1:10" s="41" customFormat="1" ht="24.75" customHeight="1">
      <c r="A233" s="40" t="s">
        <v>9124</v>
      </c>
      <c r="B233" s="16" t="s">
        <v>288</v>
      </c>
      <c r="C233" s="16" t="s">
        <v>54</v>
      </c>
      <c r="D233" s="16"/>
      <c r="E233" s="16">
        <v>255</v>
      </c>
      <c r="F233" s="16"/>
      <c r="G233" s="16"/>
      <c r="H233" s="18">
        <v>4</v>
      </c>
      <c r="I233" s="16"/>
      <c r="J233" s="539"/>
    </row>
    <row r="234" spans="1:10" s="41" customFormat="1" ht="24.75" customHeight="1">
      <c r="A234" s="40" t="s">
        <v>9124</v>
      </c>
      <c r="B234" s="16" t="s">
        <v>288</v>
      </c>
      <c r="C234" s="16" t="s">
        <v>54</v>
      </c>
      <c r="D234" s="16"/>
      <c r="E234" s="16">
        <v>191</v>
      </c>
      <c r="F234" s="16"/>
      <c r="G234" s="16"/>
      <c r="H234" s="18">
        <v>9</v>
      </c>
      <c r="I234" s="16"/>
      <c r="J234" s="539"/>
    </row>
    <row r="235" spans="1:10" s="41" customFormat="1" ht="24.75" customHeight="1">
      <c r="A235" s="40" t="s">
        <v>9875</v>
      </c>
      <c r="B235" s="16" t="s">
        <v>288</v>
      </c>
      <c r="C235" s="16" t="s">
        <v>54</v>
      </c>
      <c r="D235" s="16"/>
      <c r="E235" s="16">
        <v>102</v>
      </c>
      <c r="F235" s="16"/>
      <c r="G235" s="16"/>
      <c r="H235" s="18">
        <v>3</v>
      </c>
      <c r="I235" s="16"/>
      <c r="J235" s="539" t="s">
        <v>10357</v>
      </c>
    </row>
    <row r="236" spans="1:10" s="41" customFormat="1" ht="24.75" customHeight="1">
      <c r="A236" s="40" t="s">
        <v>9122</v>
      </c>
      <c r="B236" s="16" t="s">
        <v>288</v>
      </c>
      <c r="C236" s="16" t="s">
        <v>54</v>
      </c>
      <c r="D236" s="16"/>
      <c r="E236" s="16" t="s">
        <v>9051</v>
      </c>
      <c r="F236" s="16"/>
      <c r="G236" s="16"/>
      <c r="H236" s="18">
        <v>4</v>
      </c>
      <c r="I236" s="16"/>
      <c r="J236" s="539"/>
    </row>
    <row r="237" spans="1:10" s="41" customFormat="1" ht="24.75" customHeight="1">
      <c r="A237" s="40" t="s">
        <v>9122</v>
      </c>
      <c r="B237" s="16" t="s">
        <v>288</v>
      </c>
      <c r="C237" s="16" t="s">
        <v>54</v>
      </c>
      <c r="D237" s="16"/>
      <c r="E237" s="16" t="s">
        <v>8298</v>
      </c>
      <c r="F237" s="16"/>
      <c r="G237" s="16"/>
      <c r="H237" s="18">
        <v>2</v>
      </c>
      <c r="I237" s="16"/>
      <c r="J237" s="539"/>
    </row>
    <row r="238" spans="1:10" s="41" customFormat="1" ht="24.75" customHeight="1">
      <c r="A238" s="40" t="s">
        <v>9252</v>
      </c>
      <c r="B238" s="16" t="s">
        <v>288</v>
      </c>
      <c r="C238" s="16" t="s">
        <v>54</v>
      </c>
      <c r="D238" s="16"/>
      <c r="E238" s="16">
        <v>102</v>
      </c>
      <c r="F238" s="16"/>
      <c r="G238" s="16"/>
      <c r="H238" s="18">
        <v>50</v>
      </c>
      <c r="I238" s="16"/>
      <c r="J238" s="118" t="s">
        <v>10358</v>
      </c>
    </row>
    <row r="239" spans="1:10" s="41" customFormat="1" ht="24.75" customHeight="1">
      <c r="A239" s="40" t="s">
        <v>9252</v>
      </c>
      <c r="B239" s="16" t="s">
        <v>288</v>
      </c>
      <c r="C239" s="16" t="s">
        <v>54</v>
      </c>
      <c r="D239" s="16"/>
      <c r="E239" s="16">
        <v>102</v>
      </c>
      <c r="F239" s="16"/>
      <c r="G239" s="16"/>
      <c r="H239" s="18">
        <v>19</v>
      </c>
      <c r="I239" s="16"/>
      <c r="J239" s="682" t="s">
        <v>10359</v>
      </c>
    </row>
    <row r="240" spans="1:10" s="41" customFormat="1" ht="24.75" customHeight="1">
      <c r="A240" s="40" t="s">
        <v>9122</v>
      </c>
      <c r="B240" s="16" t="s">
        <v>288</v>
      </c>
      <c r="C240" s="16" t="s">
        <v>54</v>
      </c>
      <c r="D240" s="16"/>
      <c r="E240" s="16" t="s">
        <v>9022</v>
      </c>
      <c r="F240" s="16"/>
      <c r="G240" s="16"/>
      <c r="H240" s="18">
        <v>7</v>
      </c>
      <c r="I240" s="16"/>
      <c r="J240" s="682"/>
    </row>
    <row r="241" spans="1:10" s="41" customFormat="1" ht="24.75" customHeight="1">
      <c r="A241" s="40" t="s">
        <v>9252</v>
      </c>
      <c r="B241" s="16" t="s">
        <v>288</v>
      </c>
      <c r="C241" s="16" t="s">
        <v>54</v>
      </c>
      <c r="D241" s="16"/>
      <c r="E241" s="16">
        <v>124</v>
      </c>
      <c r="F241" s="16"/>
      <c r="G241" s="16"/>
      <c r="H241" s="18">
        <v>1</v>
      </c>
      <c r="I241" s="16"/>
      <c r="J241" s="682"/>
    </row>
    <row r="242" spans="1:10" s="41" customFormat="1" ht="24.75" customHeight="1">
      <c r="A242" s="40" t="s">
        <v>9123</v>
      </c>
      <c r="B242" s="16" t="s">
        <v>288</v>
      </c>
      <c r="C242" s="16" t="s">
        <v>54</v>
      </c>
      <c r="D242" s="16"/>
      <c r="E242" s="16">
        <v>101</v>
      </c>
      <c r="F242" s="16"/>
      <c r="G242" s="16"/>
      <c r="H242" s="18">
        <v>4</v>
      </c>
      <c r="I242" s="16"/>
      <c r="J242" s="539" t="s">
        <v>10360</v>
      </c>
    </row>
    <row r="243" spans="1:10" s="41" customFormat="1" ht="24.75" customHeight="1">
      <c r="A243" s="40" t="s">
        <v>9123</v>
      </c>
      <c r="B243" s="16" t="s">
        <v>288</v>
      </c>
      <c r="C243" s="16" t="s">
        <v>54</v>
      </c>
      <c r="D243" s="16"/>
      <c r="E243" s="200" t="s">
        <v>9849</v>
      </c>
      <c r="F243" s="16"/>
      <c r="G243" s="16"/>
      <c r="H243" s="18">
        <v>4</v>
      </c>
      <c r="I243" s="16"/>
      <c r="J243" s="539"/>
    </row>
    <row r="244" spans="1:10" s="41" customFormat="1" ht="24.75" customHeight="1">
      <c r="A244" s="40" t="s">
        <v>9124</v>
      </c>
      <c r="B244" s="16" t="s">
        <v>288</v>
      </c>
      <c r="C244" s="16" t="s">
        <v>54</v>
      </c>
      <c r="D244" s="16"/>
      <c r="E244" s="200" t="s">
        <v>9848</v>
      </c>
      <c r="F244" s="16"/>
      <c r="G244" s="16"/>
      <c r="H244" s="18">
        <v>1</v>
      </c>
      <c r="I244" s="16"/>
      <c r="J244" s="539"/>
    </row>
    <row r="245" spans="1:10" s="41" customFormat="1" ht="24.75" customHeight="1">
      <c r="A245" s="40" t="s">
        <v>9124</v>
      </c>
      <c r="B245" s="16" t="s">
        <v>288</v>
      </c>
      <c r="C245" s="16" t="s">
        <v>54</v>
      </c>
      <c r="D245" s="16"/>
      <c r="E245" s="16" t="s">
        <v>9052</v>
      </c>
      <c r="F245" s="16"/>
      <c r="G245" s="16"/>
      <c r="H245" s="18">
        <v>2</v>
      </c>
      <c r="I245" s="16"/>
      <c r="J245" s="539"/>
    </row>
    <row r="246" spans="1:10" s="41" customFormat="1" ht="24.75" customHeight="1">
      <c r="A246" s="40" t="s">
        <v>9876</v>
      </c>
      <c r="B246" s="16" t="s">
        <v>288</v>
      </c>
      <c r="C246" s="16" t="s">
        <v>54</v>
      </c>
      <c r="D246" s="16"/>
      <c r="E246" s="16">
        <v>102</v>
      </c>
      <c r="F246" s="16"/>
      <c r="G246" s="16"/>
      <c r="H246" s="18">
        <v>7</v>
      </c>
      <c r="I246" s="16"/>
      <c r="J246" s="539" t="s">
        <v>10361</v>
      </c>
    </row>
    <row r="247" spans="1:10" s="41" customFormat="1" ht="24.75" customHeight="1">
      <c r="A247" s="40" t="s">
        <v>9251</v>
      </c>
      <c r="B247" s="16" t="s">
        <v>288</v>
      </c>
      <c r="C247" s="16" t="s">
        <v>54</v>
      </c>
      <c r="D247" s="16"/>
      <c r="E247" s="16">
        <v>102</v>
      </c>
      <c r="F247" s="16"/>
      <c r="G247" s="16"/>
      <c r="H247" s="18">
        <v>12</v>
      </c>
      <c r="I247" s="16"/>
      <c r="J247" s="539"/>
    </row>
    <row r="248" spans="1:10" s="41" customFormat="1" ht="24.75" customHeight="1">
      <c r="A248" s="40" t="s">
        <v>9250</v>
      </c>
      <c r="B248" s="16" t="s">
        <v>288</v>
      </c>
      <c r="C248" s="16" t="s">
        <v>54</v>
      </c>
      <c r="D248" s="16"/>
      <c r="E248" s="16">
        <v>119</v>
      </c>
      <c r="F248" s="16"/>
      <c r="G248" s="16"/>
      <c r="H248" s="18">
        <v>3</v>
      </c>
      <c r="I248" s="16"/>
      <c r="J248" s="539"/>
    </row>
    <row r="249" spans="1:10" s="41" customFormat="1" ht="24.75" customHeight="1">
      <c r="A249" s="40" t="s">
        <v>9122</v>
      </c>
      <c r="B249" s="16" t="s">
        <v>288</v>
      </c>
      <c r="C249" s="16" t="s">
        <v>54</v>
      </c>
      <c r="D249" s="16"/>
      <c r="E249" s="16">
        <v>105</v>
      </c>
      <c r="F249" s="16"/>
      <c r="G249" s="16"/>
      <c r="H249" s="23">
        <v>3</v>
      </c>
      <c r="I249" s="16"/>
      <c r="J249" s="539" t="s">
        <v>10854</v>
      </c>
    </row>
    <row r="250" spans="1:10" s="41" customFormat="1" ht="24.75" customHeight="1">
      <c r="A250" s="40" t="s">
        <v>9255</v>
      </c>
      <c r="B250" s="16" t="s">
        <v>288</v>
      </c>
      <c r="C250" s="16" t="s">
        <v>54</v>
      </c>
      <c r="D250" s="16"/>
      <c r="E250" s="16">
        <v>105</v>
      </c>
      <c r="F250" s="16"/>
      <c r="G250" s="16"/>
      <c r="H250" s="23">
        <v>12</v>
      </c>
      <c r="I250" s="16"/>
      <c r="J250" s="539"/>
    </row>
    <row r="251" spans="1:10" s="41" customFormat="1" ht="24.75" customHeight="1">
      <c r="A251" s="40" t="s">
        <v>9250</v>
      </c>
      <c r="B251" s="16" t="s">
        <v>288</v>
      </c>
      <c r="C251" s="16" t="s">
        <v>54</v>
      </c>
      <c r="D251" s="16"/>
      <c r="E251" s="16">
        <v>104</v>
      </c>
      <c r="F251" s="16"/>
      <c r="G251" s="16"/>
      <c r="H251" s="18">
        <v>13</v>
      </c>
      <c r="I251" s="16"/>
      <c r="J251" s="17" t="s">
        <v>10855</v>
      </c>
    </row>
    <row r="252" spans="1:10" s="41" customFormat="1" ht="24.75" customHeight="1">
      <c r="A252" s="40" t="s">
        <v>9257</v>
      </c>
      <c r="B252" s="16" t="s">
        <v>288</v>
      </c>
      <c r="C252" s="16" t="s">
        <v>54</v>
      </c>
      <c r="D252" s="16"/>
      <c r="E252" s="16">
        <v>105</v>
      </c>
      <c r="F252" s="16"/>
      <c r="G252" s="16"/>
      <c r="H252" s="23">
        <v>12</v>
      </c>
      <c r="I252" s="16"/>
      <c r="J252" s="539" t="s">
        <v>10362</v>
      </c>
    </row>
    <row r="253" spans="1:10" s="41" customFormat="1" ht="24.75" customHeight="1">
      <c r="A253" s="40" t="s">
        <v>9258</v>
      </c>
      <c r="B253" s="16" t="s">
        <v>288</v>
      </c>
      <c r="C253" s="16" t="s">
        <v>54</v>
      </c>
      <c r="D253" s="16"/>
      <c r="E253" s="16">
        <v>105</v>
      </c>
      <c r="F253" s="16"/>
      <c r="G253" s="16"/>
      <c r="H253" s="23">
        <v>7</v>
      </c>
      <c r="I253" s="16"/>
      <c r="J253" s="539"/>
    </row>
    <row r="254" spans="1:10" s="41" customFormat="1" ht="24.75" customHeight="1">
      <c r="A254" s="40" t="s">
        <v>9122</v>
      </c>
      <c r="B254" s="16" t="s">
        <v>288</v>
      </c>
      <c r="C254" s="16" t="s">
        <v>54</v>
      </c>
      <c r="D254" s="16"/>
      <c r="E254" s="16" t="s">
        <v>11175</v>
      </c>
      <c r="F254" s="16"/>
      <c r="G254" s="16"/>
      <c r="H254" s="23">
        <v>3</v>
      </c>
      <c r="I254" s="16"/>
      <c r="J254" s="539" t="s">
        <v>10363</v>
      </c>
    </row>
    <row r="255" spans="1:10" s="41" customFormat="1" ht="24.75" customHeight="1">
      <c r="A255" s="40" t="s">
        <v>11179</v>
      </c>
      <c r="B255" s="16" t="s">
        <v>288</v>
      </c>
      <c r="C255" s="16" t="s">
        <v>54</v>
      </c>
      <c r="D255" s="16"/>
      <c r="E255" s="16" t="s">
        <v>11175</v>
      </c>
      <c r="F255" s="16"/>
      <c r="G255" s="16"/>
      <c r="H255" s="23">
        <v>3</v>
      </c>
      <c r="I255" s="16"/>
      <c r="J255" s="539"/>
    </row>
    <row r="256" spans="1:10" s="41" customFormat="1" ht="24.75" customHeight="1">
      <c r="A256" s="40" t="s">
        <v>9122</v>
      </c>
      <c r="B256" s="16" t="s">
        <v>288</v>
      </c>
      <c r="C256" s="16" t="s">
        <v>54</v>
      </c>
      <c r="D256" s="16"/>
      <c r="E256" s="16">
        <v>229</v>
      </c>
      <c r="F256" s="16"/>
      <c r="G256" s="16"/>
      <c r="H256" s="23">
        <v>2</v>
      </c>
      <c r="I256" s="16"/>
      <c r="J256" s="539"/>
    </row>
    <row r="257" spans="1:10" s="41" customFormat="1" ht="24.75" customHeight="1">
      <c r="A257" s="40" t="s">
        <v>9123</v>
      </c>
      <c r="B257" s="16" t="s">
        <v>288</v>
      </c>
      <c r="C257" s="16" t="s">
        <v>54</v>
      </c>
      <c r="D257" s="16"/>
      <c r="E257" s="16" t="s">
        <v>7888</v>
      </c>
      <c r="F257" s="16"/>
      <c r="G257" s="16"/>
      <c r="H257" s="23">
        <v>11</v>
      </c>
      <c r="I257" s="16"/>
      <c r="J257" s="17" t="s">
        <v>10856</v>
      </c>
    </row>
    <row r="258" spans="1:10" s="41" customFormat="1" ht="24.75" customHeight="1">
      <c r="A258" s="40" t="s">
        <v>11179</v>
      </c>
      <c r="B258" s="16" t="s">
        <v>288</v>
      </c>
      <c r="C258" s="16" t="s">
        <v>54</v>
      </c>
      <c r="D258" s="16"/>
      <c r="E258" s="16" t="s">
        <v>11175</v>
      </c>
      <c r="F258" s="16"/>
      <c r="G258" s="16"/>
      <c r="H258" s="23">
        <v>3</v>
      </c>
      <c r="I258" s="16"/>
      <c r="J258" s="17" t="s">
        <v>10857</v>
      </c>
    </row>
    <row r="259" spans="1:10" s="41" customFormat="1" ht="24.75" customHeight="1">
      <c r="A259" s="40" t="s">
        <v>9122</v>
      </c>
      <c r="B259" s="16" t="s">
        <v>288</v>
      </c>
      <c r="C259" s="16" t="s">
        <v>54</v>
      </c>
      <c r="D259" s="16"/>
      <c r="E259" s="16" t="s">
        <v>9052</v>
      </c>
      <c r="F259" s="16"/>
      <c r="G259" s="16"/>
      <c r="H259" s="18">
        <v>4</v>
      </c>
      <c r="I259" s="16"/>
      <c r="J259" s="539" t="s">
        <v>10364</v>
      </c>
    </row>
    <row r="260" spans="1:10" s="41" customFormat="1" ht="24.75" customHeight="1">
      <c r="A260" s="40" t="s">
        <v>9122</v>
      </c>
      <c r="B260" s="16" t="s">
        <v>288</v>
      </c>
      <c r="C260" s="16" t="s">
        <v>54</v>
      </c>
      <c r="D260" s="16"/>
      <c r="E260" s="16">
        <v>191</v>
      </c>
      <c r="F260" s="16"/>
      <c r="G260" s="16"/>
      <c r="H260" s="18">
        <v>2</v>
      </c>
      <c r="I260" s="16"/>
      <c r="J260" s="539"/>
    </row>
    <row r="261" spans="1:10" s="41" customFormat="1" ht="24.75" customHeight="1">
      <c r="A261" s="40" t="s">
        <v>9252</v>
      </c>
      <c r="B261" s="16" t="s">
        <v>288</v>
      </c>
      <c r="C261" s="16" t="s">
        <v>54</v>
      </c>
      <c r="D261" s="16"/>
      <c r="E261" s="16" t="s">
        <v>8471</v>
      </c>
      <c r="F261" s="16"/>
      <c r="G261" s="16"/>
      <c r="H261" s="18">
        <v>2</v>
      </c>
      <c r="I261" s="16"/>
      <c r="J261" s="539" t="s">
        <v>10365</v>
      </c>
    </row>
    <row r="262" spans="1:10" s="41" customFormat="1" ht="24.75" customHeight="1">
      <c r="A262" s="40" t="s">
        <v>9252</v>
      </c>
      <c r="B262" s="16" t="s">
        <v>288</v>
      </c>
      <c r="C262" s="16" t="s">
        <v>54</v>
      </c>
      <c r="D262" s="16"/>
      <c r="E262" s="16" t="s">
        <v>10671</v>
      </c>
      <c r="F262" s="16"/>
      <c r="G262" s="16"/>
      <c r="H262" s="18">
        <v>8</v>
      </c>
      <c r="I262" s="16"/>
      <c r="J262" s="539"/>
    </row>
    <row r="263" spans="1:10" s="41" customFormat="1" ht="24.75" customHeight="1">
      <c r="A263" s="40" t="s">
        <v>9123</v>
      </c>
      <c r="B263" s="16" t="s">
        <v>288</v>
      </c>
      <c r="C263" s="16" t="s">
        <v>54</v>
      </c>
      <c r="D263" s="16"/>
      <c r="E263" s="16" t="s">
        <v>11174</v>
      </c>
      <c r="F263" s="16"/>
      <c r="G263" s="16"/>
      <c r="H263" s="18">
        <v>9</v>
      </c>
      <c r="I263" s="16"/>
      <c r="J263" s="17" t="s">
        <v>10366</v>
      </c>
    </row>
    <row r="264" spans="1:10" s="41" customFormat="1" ht="24.75" customHeight="1">
      <c r="A264" s="40" t="s">
        <v>9876</v>
      </c>
      <c r="B264" s="16" t="s">
        <v>288</v>
      </c>
      <c r="C264" s="16" t="s">
        <v>54</v>
      </c>
      <c r="D264" s="16"/>
      <c r="E264" s="16" t="s">
        <v>2550</v>
      </c>
      <c r="F264" s="16"/>
      <c r="G264" s="16"/>
      <c r="H264" s="18">
        <v>2</v>
      </c>
      <c r="I264" s="16"/>
      <c r="J264" s="539" t="s">
        <v>10367</v>
      </c>
    </row>
    <row r="265" spans="1:10" s="41" customFormat="1" ht="24.75" customHeight="1">
      <c r="A265" s="40" t="s">
        <v>9124</v>
      </c>
      <c r="B265" s="16" t="s">
        <v>288</v>
      </c>
      <c r="C265" s="16" t="s">
        <v>54</v>
      </c>
      <c r="D265" s="16"/>
      <c r="E265" s="16">
        <v>1091</v>
      </c>
      <c r="F265" s="16"/>
      <c r="G265" s="16"/>
      <c r="H265" s="18">
        <v>2</v>
      </c>
      <c r="I265" s="16"/>
      <c r="J265" s="539"/>
    </row>
    <row r="266" spans="1:10" s="41" customFormat="1" ht="24.75" customHeight="1">
      <c r="A266" s="40" t="s">
        <v>9251</v>
      </c>
      <c r="B266" s="16" t="s">
        <v>288</v>
      </c>
      <c r="C266" s="16" t="s">
        <v>54</v>
      </c>
      <c r="D266" s="16"/>
      <c r="E266" s="16">
        <v>104</v>
      </c>
      <c r="F266" s="16"/>
      <c r="G266" s="16"/>
      <c r="H266" s="18">
        <v>6</v>
      </c>
      <c r="I266" s="16"/>
      <c r="J266" s="539" t="s">
        <v>10368</v>
      </c>
    </row>
    <row r="267" spans="1:10" s="41" customFormat="1" ht="24.75" customHeight="1">
      <c r="A267" s="40" t="s">
        <v>9257</v>
      </c>
      <c r="B267" s="16" t="s">
        <v>288</v>
      </c>
      <c r="C267" s="16" t="s">
        <v>54</v>
      </c>
      <c r="D267" s="16"/>
      <c r="E267" s="16">
        <v>104</v>
      </c>
      <c r="F267" s="16"/>
      <c r="G267" s="16"/>
      <c r="H267" s="18">
        <v>14</v>
      </c>
      <c r="I267" s="16"/>
      <c r="J267" s="539"/>
    </row>
    <row r="268" spans="1:10" s="41" customFormat="1" ht="24.75" customHeight="1">
      <c r="A268" s="40" t="s">
        <v>9123</v>
      </c>
      <c r="B268" s="16" t="s">
        <v>288</v>
      </c>
      <c r="C268" s="16" t="s">
        <v>54</v>
      </c>
      <c r="D268" s="16"/>
      <c r="E268" s="16" t="s">
        <v>7761</v>
      </c>
      <c r="F268" s="16"/>
      <c r="G268" s="16"/>
      <c r="H268" s="23">
        <v>15</v>
      </c>
      <c r="I268" s="16"/>
      <c r="J268" s="17" t="s">
        <v>10369</v>
      </c>
    </row>
    <row r="269" spans="1:10" s="41" customFormat="1" ht="24.75" customHeight="1">
      <c r="A269" s="40" t="s">
        <v>9122</v>
      </c>
      <c r="B269" s="16" t="s">
        <v>288</v>
      </c>
      <c r="C269" s="16" t="s">
        <v>54</v>
      </c>
      <c r="D269" s="16"/>
      <c r="E269" s="16" t="s">
        <v>8264</v>
      </c>
      <c r="F269" s="16"/>
      <c r="G269" s="16"/>
      <c r="H269" s="23">
        <v>2</v>
      </c>
      <c r="I269" s="16"/>
      <c r="J269" s="539" t="s">
        <v>10370</v>
      </c>
    </row>
    <row r="270" spans="1:10" s="41" customFormat="1" ht="24.75" customHeight="1">
      <c r="A270" s="40" t="s">
        <v>9255</v>
      </c>
      <c r="B270" s="16" t="s">
        <v>288</v>
      </c>
      <c r="C270" s="16" t="s">
        <v>54</v>
      </c>
      <c r="D270" s="16"/>
      <c r="E270" s="16" t="s">
        <v>4085</v>
      </c>
      <c r="F270" s="16"/>
      <c r="G270" s="16"/>
      <c r="H270" s="23">
        <v>16</v>
      </c>
      <c r="I270" s="16"/>
      <c r="J270" s="539"/>
    </row>
    <row r="271" spans="1:10" s="41" customFormat="1" ht="24.75" customHeight="1">
      <c r="A271" s="40" t="s">
        <v>9122</v>
      </c>
      <c r="B271" s="16" t="s">
        <v>288</v>
      </c>
      <c r="C271" s="16" t="s">
        <v>54</v>
      </c>
      <c r="D271" s="16"/>
      <c r="E271" s="16">
        <v>104</v>
      </c>
      <c r="F271" s="16"/>
      <c r="G271" s="16"/>
      <c r="H271" s="23">
        <v>4</v>
      </c>
      <c r="I271" s="16"/>
      <c r="J271" s="539"/>
    </row>
    <row r="272" spans="1:10" s="41" customFormat="1" ht="24.75" customHeight="1">
      <c r="A272" s="40" t="s">
        <v>9123</v>
      </c>
      <c r="B272" s="16" t="s">
        <v>288</v>
      </c>
      <c r="C272" s="16" t="s">
        <v>54</v>
      </c>
      <c r="D272" s="16"/>
      <c r="E272" s="16">
        <v>102</v>
      </c>
      <c r="F272" s="16"/>
      <c r="G272" s="16"/>
      <c r="H272" s="23">
        <v>29</v>
      </c>
      <c r="I272" s="16"/>
      <c r="J272" s="539" t="s">
        <v>10371</v>
      </c>
    </row>
    <row r="273" spans="1:10" s="41" customFormat="1" ht="24.75" customHeight="1">
      <c r="A273" s="40" t="s">
        <v>9252</v>
      </c>
      <c r="B273" s="16" t="s">
        <v>288</v>
      </c>
      <c r="C273" s="16" t="s">
        <v>54</v>
      </c>
      <c r="D273" s="16"/>
      <c r="E273" s="16" t="s">
        <v>5080</v>
      </c>
      <c r="F273" s="16"/>
      <c r="G273" s="16"/>
      <c r="H273" s="23">
        <v>2</v>
      </c>
      <c r="I273" s="16"/>
      <c r="J273" s="539"/>
    </row>
    <row r="274" spans="1:10" s="41" customFormat="1" ht="24.75" customHeight="1">
      <c r="A274" s="40" t="s">
        <v>9123</v>
      </c>
      <c r="B274" s="16" t="s">
        <v>288</v>
      </c>
      <c r="C274" s="16" t="s">
        <v>54</v>
      </c>
      <c r="D274" s="16"/>
      <c r="E274" s="16">
        <v>104</v>
      </c>
      <c r="F274" s="16"/>
      <c r="G274" s="16"/>
      <c r="H274" s="23">
        <v>4</v>
      </c>
      <c r="I274" s="16"/>
      <c r="J274" s="17" t="s">
        <v>10372</v>
      </c>
    </row>
    <row r="275" spans="1:10" s="41" customFormat="1" ht="24.75" customHeight="1">
      <c r="A275" s="40" t="s">
        <v>9124</v>
      </c>
      <c r="B275" s="16" t="s">
        <v>288</v>
      </c>
      <c r="C275" s="16" t="s">
        <v>54</v>
      </c>
      <c r="D275" s="16"/>
      <c r="E275" s="16">
        <v>104</v>
      </c>
      <c r="F275" s="16"/>
      <c r="G275" s="16"/>
      <c r="H275" s="23">
        <v>8</v>
      </c>
      <c r="I275" s="16"/>
      <c r="J275" s="17" t="s">
        <v>9829</v>
      </c>
    </row>
    <row r="276" spans="1:10" s="41" customFormat="1" ht="24.75" customHeight="1">
      <c r="A276" s="40" t="s">
        <v>9250</v>
      </c>
      <c r="B276" s="16" t="s">
        <v>288</v>
      </c>
      <c r="C276" s="16" t="s">
        <v>54</v>
      </c>
      <c r="D276" s="16"/>
      <c r="E276" s="16">
        <v>105</v>
      </c>
      <c r="F276" s="16"/>
      <c r="G276" s="16"/>
      <c r="H276" s="23">
        <v>2</v>
      </c>
      <c r="I276" s="16"/>
      <c r="J276" s="17" t="s">
        <v>10858</v>
      </c>
    </row>
    <row r="277" spans="1:10" s="41" customFormat="1" ht="24.75" customHeight="1">
      <c r="A277" s="40" t="s">
        <v>9248</v>
      </c>
      <c r="B277" s="16" t="s">
        <v>288</v>
      </c>
      <c r="C277" s="16" t="s">
        <v>54</v>
      </c>
      <c r="D277" s="16"/>
      <c r="E277" s="16" t="s">
        <v>7526</v>
      </c>
      <c r="F277" s="16"/>
      <c r="G277" s="16"/>
      <c r="H277" s="23">
        <v>2</v>
      </c>
      <c r="I277" s="16"/>
      <c r="J277" s="539" t="s">
        <v>10375</v>
      </c>
    </row>
    <row r="278" spans="1:10" s="41" customFormat="1" ht="24.75" customHeight="1">
      <c r="A278" s="40" t="s">
        <v>9249</v>
      </c>
      <c r="B278" s="16" t="s">
        <v>288</v>
      </c>
      <c r="C278" s="16" t="s">
        <v>54</v>
      </c>
      <c r="D278" s="16"/>
      <c r="E278" s="16" t="s">
        <v>4089</v>
      </c>
      <c r="F278" s="16"/>
      <c r="G278" s="16"/>
      <c r="H278" s="23">
        <v>12</v>
      </c>
      <c r="I278" s="16"/>
      <c r="J278" s="539"/>
    </row>
    <row r="279" spans="1:10" s="41" customFormat="1" ht="24.75" customHeight="1">
      <c r="A279" s="40" t="s">
        <v>9249</v>
      </c>
      <c r="B279" s="16" t="s">
        <v>288</v>
      </c>
      <c r="C279" s="16" t="s">
        <v>54</v>
      </c>
      <c r="D279" s="16"/>
      <c r="E279" s="16" t="s">
        <v>6226</v>
      </c>
      <c r="F279" s="16"/>
      <c r="G279" s="16"/>
      <c r="H279" s="23">
        <v>48</v>
      </c>
      <c r="I279" s="16"/>
      <c r="J279" s="539"/>
    </row>
    <row r="280" spans="1:10" s="41" customFormat="1" ht="24.75" customHeight="1">
      <c r="A280" s="40" t="s">
        <v>9122</v>
      </c>
      <c r="B280" s="16" t="s">
        <v>288</v>
      </c>
      <c r="C280" s="16" t="s">
        <v>54</v>
      </c>
      <c r="D280" s="16"/>
      <c r="E280" s="16" t="s">
        <v>7526</v>
      </c>
      <c r="F280" s="16"/>
      <c r="G280" s="16"/>
      <c r="H280" s="18">
        <v>50</v>
      </c>
      <c r="I280" s="16"/>
      <c r="J280" s="17" t="s">
        <v>10376</v>
      </c>
    </row>
    <row r="281" spans="1:10" s="41" customFormat="1" ht="24.75" customHeight="1">
      <c r="A281" s="40" t="s">
        <v>9122</v>
      </c>
      <c r="B281" s="16" t="s">
        <v>288</v>
      </c>
      <c r="C281" s="16" t="s">
        <v>54</v>
      </c>
      <c r="D281" s="16"/>
      <c r="E281" s="16" t="s">
        <v>7559</v>
      </c>
      <c r="F281" s="16"/>
      <c r="G281" s="16"/>
      <c r="H281" s="18">
        <v>9</v>
      </c>
      <c r="I281" s="16"/>
      <c r="J281" s="539" t="s">
        <v>10377</v>
      </c>
    </row>
    <row r="282" spans="1:10" s="41" customFormat="1" ht="24.75" customHeight="1">
      <c r="A282" s="40" t="s">
        <v>9122</v>
      </c>
      <c r="B282" s="16" t="s">
        <v>288</v>
      </c>
      <c r="C282" s="16" t="s">
        <v>54</v>
      </c>
      <c r="D282" s="16"/>
      <c r="E282" s="16" t="s">
        <v>8264</v>
      </c>
      <c r="F282" s="16"/>
      <c r="G282" s="16"/>
      <c r="H282" s="18">
        <v>4</v>
      </c>
      <c r="I282" s="16"/>
      <c r="J282" s="539"/>
    </row>
    <row r="283" spans="1:10" s="41" customFormat="1" ht="24.75" customHeight="1">
      <c r="A283" s="40" t="s">
        <v>9255</v>
      </c>
      <c r="B283" s="16" t="s">
        <v>288</v>
      </c>
      <c r="C283" s="16" t="s">
        <v>54</v>
      </c>
      <c r="D283" s="16"/>
      <c r="E283" s="16" t="s">
        <v>8264</v>
      </c>
      <c r="F283" s="16"/>
      <c r="G283" s="16"/>
      <c r="H283" s="18">
        <v>5</v>
      </c>
      <c r="I283" s="16"/>
      <c r="J283" s="539"/>
    </row>
    <row r="284" spans="1:10" s="41" customFormat="1" ht="24.75" customHeight="1">
      <c r="A284" s="40" t="s">
        <v>9255</v>
      </c>
      <c r="B284" s="16" t="s">
        <v>288</v>
      </c>
      <c r="C284" s="16" t="s">
        <v>54</v>
      </c>
      <c r="D284" s="16"/>
      <c r="E284" s="16" t="s">
        <v>4085</v>
      </c>
      <c r="F284" s="16"/>
      <c r="G284" s="16"/>
      <c r="H284" s="18">
        <v>19</v>
      </c>
      <c r="I284" s="16"/>
      <c r="J284" s="539"/>
    </row>
    <row r="285" spans="1:10" s="41" customFormat="1" ht="24.75" customHeight="1">
      <c r="A285" s="40" t="s">
        <v>9122</v>
      </c>
      <c r="B285" s="16" t="s">
        <v>288</v>
      </c>
      <c r="C285" s="16" t="s">
        <v>54</v>
      </c>
      <c r="D285" s="16"/>
      <c r="E285" s="16">
        <v>104</v>
      </c>
      <c r="F285" s="16"/>
      <c r="G285" s="16"/>
      <c r="H285" s="18">
        <v>1</v>
      </c>
      <c r="I285" s="16"/>
      <c r="J285" s="539"/>
    </row>
    <row r="286" spans="1:10" s="41" customFormat="1" ht="24.75" customHeight="1">
      <c r="A286" s="40" t="s">
        <v>9122</v>
      </c>
      <c r="B286" s="16" t="s">
        <v>288</v>
      </c>
      <c r="C286" s="16" t="s">
        <v>54</v>
      </c>
      <c r="D286" s="16"/>
      <c r="E286" s="200" t="s">
        <v>9848</v>
      </c>
      <c r="F286" s="16"/>
      <c r="G286" s="16"/>
      <c r="H286" s="18">
        <v>10</v>
      </c>
      <c r="I286" s="16"/>
      <c r="J286" s="539"/>
    </row>
    <row r="287" spans="1:10" s="41" customFormat="1" ht="24.75" customHeight="1">
      <c r="A287" s="40" t="s">
        <v>9252</v>
      </c>
      <c r="B287" s="16" t="s">
        <v>288</v>
      </c>
      <c r="C287" s="16" t="s">
        <v>54</v>
      </c>
      <c r="D287" s="16"/>
      <c r="E287" s="16" t="s">
        <v>2558</v>
      </c>
      <c r="F287" s="16"/>
      <c r="G287" s="16"/>
      <c r="H287" s="18">
        <v>12</v>
      </c>
      <c r="I287" s="16"/>
      <c r="J287" s="539" t="s">
        <v>10378</v>
      </c>
    </row>
    <row r="288" spans="1:10" s="41" customFormat="1" ht="24.75" customHeight="1">
      <c r="A288" s="40" t="s">
        <v>9252</v>
      </c>
      <c r="B288" s="16" t="s">
        <v>288</v>
      </c>
      <c r="C288" s="16" t="s">
        <v>54</v>
      </c>
      <c r="D288" s="16"/>
      <c r="E288" s="16" t="s">
        <v>7526</v>
      </c>
      <c r="F288" s="16"/>
      <c r="G288" s="16"/>
      <c r="H288" s="18">
        <v>30</v>
      </c>
      <c r="I288" s="16"/>
      <c r="J288" s="539"/>
    </row>
    <row r="289" spans="1:10" s="41" customFormat="1" ht="24.75" customHeight="1">
      <c r="A289" s="40" t="s">
        <v>9252</v>
      </c>
      <c r="B289" s="16" t="s">
        <v>288</v>
      </c>
      <c r="C289" s="16" t="s">
        <v>54</v>
      </c>
      <c r="D289" s="16"/>
      <c r="E289" s="16" t="s">
        <v>7559</v>
      </c>
      <c r="F289" s="16"/>
      <c r="G289" s="16"/>
      <c r="H289" s="18">
        <v>5</v>
      </c>
      <c r="I289" s="16"/>
      <c r="J289" s="539"/>
    </row>
    <row r="290" spans="1:10" s="41" customFormat="1" ht="24.75" customHeight="1">
      <c r="A290" s="40" t="s">
        <v>9252</v>
      </c>
      <c r="B290" s="16" t="s">
        <v>288</v>
      </c>
      <c r="C290" s="16" t="s">
        <v>54</v>
      </c>
      <c r="D290" s="16"/>
      <c r="E290" s="16">
        <v>236</v>
      </c>
      <c r="F290" s="16"/>
      <c r="G290" s="16"/>
      <c r="H290" s="18">
        <v>9</v>
      </c>
      <c r="I290" s="16"/>
      <c r="J290" s="539"/>
    </row>
    <row r="291" spans="1:10" s="41" customFormat="1" ht="24.75" customHeight="1">
      <c r="A291" s="40" t="s">
        <v>9123</v>
      </c>
      <c r="B291" s="16" t="s">
        <v>288</v>
      </c>
      <c r="C291" s="16" t="s">
        <v>54</v>
      </c>
      <c r="D291" s="16"/>
      <c r="E291" s="200" t="s">
        <v>9848</v>
      </c>
      <c r="F291" s="16"/>
      <c r="G291" s="16"/>
      <c r="H291" s="18">
        <v>9</v>
      </c>
      <c r="I291" s="16"/>
      <c r="J291" s="599" t="s">
        <v>10859</v>
      </c>
    </row>
    <row r="292" spans="1:10" s="41" customFormat="1" ht="24.75" customHeight="1">
      <c r="A292" s="40" t="s">
        <v>9124</v>
      </c>
      <c r="B292" s="16" t="s">
        <v>288</v>
      </c>
      <c r="C292" s="16" t="s">
        <v>54</v>
      </c>
      <c r="D292" s="16"/>
      <c r="E292" s="16" t="s">
        <v>11177</v>
      </c>
      <c r="F292" s="16"/>
      <c r="G292" s="16"/>
      <c r="H292" s="18">
        <v>1</v>
      </c>
      <c r="I292" s="16"/>
      <c r="J292" s="599"/>
    </row>
    <row r="293" spans="1:10" s="41" customFormat="1" ht="24.75" customHeight="1">
      <c r="A293" s="40" t="s">
        <v>9124</v>
      </c>
      <c r="B293" s="16" t="s">
        <v>288</v>
      </c>
      <c r="C293" s="16" t="s">
        <v>54</v>
      </c>
      <c r="D293" s="16"/>
      <c r="E293" s="16" t="s">
        <v>10671</v>
      </c>
      <c r="F293" s="16"/>
      <c r="G293" s="16"/>
      <c r="H293" s="18">
        <v>8</v>
      </c>
      <c r="I293" s="16"/>
      <c r="J293" s="599"/>
    </row>
    <row r="294" spans="1:10" s="41" customFormat="1" ht="24.75" customHeight="1">
      <c r="A294" s="40" t="s">
        <v>9124</v>
      </c>
      <c r="B294" s="16" t="s">
        <v>288</v>
      </c>
      <c r="C294" s="16" t="s">
        <v>54</v>
      </c>
      <c r="D294" s="16"/>
      <c r="E294" s="16" t="s">
        <v>8264</v>
      </c>
      <c r="F294" s="16"/>
      <c r="G294" s="16"/>
      <c r="H294" s="18">
        <v>3</v>
      </c>
      <c r="I294" s="16"/>
      <c r="J294" s="599"/>
    </row>
    <row r="295" spans="1:10" s="41" customFormat="1" ht="24.75" customHeight="1">
      <c r="A295" s="40" t="s">
        <v>9124</v>
      </c>
      <c r="B295" s="16" t="s">
        <v>288</v>
      </c>
      <c r="C295" s="16" t="s">
        <v>54</v>
      </c>
      <c r="D295" s="16"/>
      <c r="E295" s="16">
        <v>295</v>
      </c>
      <c r="F295" s="16"/>
      <c r="G295" s="16"/>
      <c r="H295" s="18">
        <v>7</v>
      </c>
      <c r="I295" s="16"/>
      <c r="J295" s="599"/>
    </row>
    <row r="296" spans="1:10" s="41" customFormat="1" ht="24.75" customHeight="1">
      <c r="A296" s="40" t="s">
        <v>9124</v>
      </c>
      <c r="B296" s="16" t="s">
        <v>288</v>
      </c>
      <c r="C296" s="16" t="s">
        <v>54</v>
      </c>
      <c r="D296" s="16"/>
      <c r="E296" s="16">
        <v>191</v>
      </c>
      <c r="F296" s="16"/>
      <c r="G296" s="16"/>
      <c r="H296" s="18">
        <v>3</v>
      </c>
      <c r="I296" s="16"/>
      <c r="J296" s="599"/>
    </row>
    <row r="297" spans="1:10" s="41" customFormat="1" ht="24.75" customHeight="1">
      <c r="A297" s="40" t="s">
        <v>9124</v>
      </c>
      <c r="B297" s="16" t="s">
        <v>288</v>
      </c>
      <c r="C297" s="16" t="s">
        <v>54</v>
      </c>
      <c r="D297" s="16"/>
      <c r="E297" s="16">
        <v>104</v>
      </c>
      <c r="F297" s="16"/>
      <c r="G297" s="16"/>
      <c r="H297" s="18">
        <v>2</v>
      </c>
      <c r="I297" s="16"/>
      <c r="J297" s="599"/>
    </row>
    <row r="298" spans="1:10" s="41" customFormat="1" ht="24.75" customHeight="1">
      <c r="A298" s="40" t="s">
        <v>9248</v>
      </c>
      <c r="B298" s="16" t="s">
        <v>288</v>
      </c>
      <c r="C298" s="16" t="s">
        <v>54</v>
      </c>
      <c r="D298" s="16"/>
      <c r="E298" s="16" t="s">
        <v>7526</v>
      </c>
      <c r="F298" s="16"/>
      <c r="G298" s="16"/>
      <c r="H298" s="23">
        <v>6</v>
      </c>
      <c r="I298" s="16"/>
      <c r="J298" s="539" t="s">
        <v>10860</v>
      </c>
    </row>
    <row r="299" spans="1:10" s="41" customFormat="1" ht="24.75" customHeight="1">
      <c r="A299" s="40" t="s">
        <v>9249</v>
      </c>
      <c r="B299" s="16" t="s">
        <v>288</v>
      </c>
      <c r="C299" s="16" t="s">
        <v>54</v>
      </c>
      <c r="D299" s="16"/>
      <c r="E299" s="16">
        <v>106</v>
      </c>
      <c r="F299" s="16"/>
      <c r="G299" s="16"/>
      <c r="H299" s="23">
        <v>16</v>
      </c>
      <c r="I299" s="16"/>
      <c r="J299" s="539"/>
    </row>
    <row r="300" spans="1:10" s="41" customFormat="1" ht="24.75" customHeight="1">
      <c r="A300" s="40" t="s">
        <v>9124</v>
      </c>
      <c r="B300" s="16" t="s">
        <v>288</v>
      </c>
      <c r="C300" s="16" t="s">
        <v>54</v>
      </c>
      <c r="D300" s="16"/>
      <c r="E300" s="16">
        <v>191</v>
      </c>
      <c r="F300" s="16"/>
      <c r="G300" s="16"/>
      <c r="H300" s="18">
        <v>2</v>
      </c>
      <c r="I300" s="16"/>
      <c r="J300" s="17" t="s">
        <v>10861</v>
      </c>
    </row>
    <row r="301" spans="1:10" s="41" customFormat="1" ht="24.75" customHeight="1">
      <c r="A301" s="40" t="s">
        <v>9255</v>
      </c>
      <c r="B301" s="16" t="s">
        <v>288</v>
      </c>
      <c r="C301" s="16" t="s">
        <v>54</v>
      </c>
      <c r="D301" s="16"/>
      <c r="E301" s="16" t="s">
        <v>8264</v>
      </c>
      <c r="F301" s="16"/>
      <c r="G301" s="16"/>
      <c r="H301" s="18">
        <v>2</v>
      </c>
      <c r="I301" s="16"/>
      <c r="J301" s="17" t="s">
        <v>10382</v>
      </c>
    </row>
    <row r="302" spans="1:10" s="41" customFormat="1" ht="24.75" customHeight="1">
      <c r="A302" s="40" t="s">
        <v>9123</v>
      </c>
      <c r="B302" s="16" t="s">
        <v>288</v>
      </c>
      <c r="C302" s="16" t="s">
        <v>54</v>
      </c>
      <c r="D302" s="16"/>
      <c r="E302" s="16">
        <v>102</v>
      </c>
      <c r="F302" s="16"/>
      <c r="G302" s="16"/>
      <c r="H302" s="18">
        <v>50</v>
      </c>
      <c r="I302" s="16"/>
      <c r="J302" s="17" t="s">
        <v>9834</v>
      </c>
    </row>
    <row r="303" spans="1:10" s="41" customFormat="1" ht="24.75" customHeight="1">
      <c r="A303" s="40" t="s">
        <v>9123</v>
      </c>
      <c r="B303" s="16" t="s">
        <v>288</v>
      </c>
      <c r="C303" s="16" t="s">
        <v>54</v>
      </c>
      <c r="D303" s="16"/>
      <c r="E303" s="16">
        <v>102</v>
      </c>
      <c r="F303" s="16"/>
      <c r="G303" s="16"/>
      <c r="H303" s="18">
        <v>19</v>
      </c>
      <c r="I303" s="16"/>
      <c r="J303" s="17" t="s">
        <v>10862</v>
      </c>
    </row>
    <row r="304" spans="1:10" s="41" customFormat="1" ht="24.75" customHeight="1">
      <c r="A304" s="40" t="s">
        <v>9123</v>
      </c>
      <c r="B304" s="16" t="s">
        <v>288</v>
      </c>
      <c r="C304" s="16" t="s">
        <v>54</v>
      </c>
      <c r="D304" s="16"/>
      <c r="E304" s="16" t="s">
        <v>2558</v>
      </c>
      <c r="F304" s="16"/>
      <c r="G304" s="16"/>
      <c r="H304" s="23">
        <v>33</v>
      </c>
      <c r="I304" s="16"/>
      <c r="J304" s="17" t="s">
        <v>10863</v>
      </c>
    </row>
    <row r="305" spans="1:10" s="41" customFormat="1" ht="24.75" customHeight="1">
      <c r="A305" s="40" t="s">
        <v>9754</v>
      </c>
      <c r="B305" s="16" t="s">
        <v>204</v>
      </c>
      <c r="C305" s="16" t="s">
        <v>58</v>
      </c>
      <c r="D305" s="16"/>
      <c r="E305" s="16"/>
      <c r="F305" s="16"/>
      <c r="G305" s="16"/>
      <c r="H305" s="142">
        <v>7548</v>
      </c>
      <c r="I305" s="16"/>
      <c r="J305" s="680" t="s">
        <v>10864</v>
      </c>
    </row>
    <row r="306" spans="1:10" s="41" customFormat="1" ht="24.75" customHeight="1">
      <c r="A306" s="40" t="s">
        <v>9450</v>
      </c>
      <c r="B306" s="16" t="s">
        <v>204</v>
      </c>
      <c r="C306" s="16" t="s">
        <v>58</v>
      </c>
      <c r="D306" s="16"/>
      <c r="E306" s="16"/>
      <c r="F306" s="16"/>
      <c r="G306" s="16"/>
      <c r="H306" s="308">
        <v>35944</v>
      </c>
      <c r="I306" s="16"/>
      <c r="J306" s="681"/>
    </row>
    <row r="307" spans="1:10" s="41" customFormat="1" ht="24.75" customHeight="1">
      <c r="A307" s="40" t="s">
        <v>9445</v>
      </c>
      <c r="B307" s="16" t="s">
        <v>204</v>
      </c>
      <c r="C307" s="16" t="s">
        <v>82</v>
      </c>
      <c r="D307" s="16"/>
      <c r="E307" s="16"/>
      <c r="F307" s="16"/>
      <c r="G307" s="16"/>
      <c r="H307" s="142">
        <v>29376</v>
      </c>
      <c r="I307" s="16"/>
      <c r="J307" s="321" t="s">
        <v>10865</v>
      </c>
    </row>
    <row r="308" spans="1:10" s="41" customFormat="1" ht="24.75" customHeight="1">
      <c r="A308" s="40" t="s">
        <v>9446</v>
      </c>
      <c r="B308" s="16" t="s">
        <v>204</v>
      </c>
      <c r="C308" s="16" t="s">
        <v>58</v>
      </c>
      <c r="D308" s="16"/>
      <c r="E308" s="16"/>
      <c r="F308" s="16"/>
      <c r="G308" s="16"/>
      <c r="H308" s="142">
        <v>46818</v>
      </c>
      <c r="I308" s="16"/>
      <c r="J308" s="321" t="s">
        <v>10387</v>
      </c>
    </row>
    <row r="309" spans="1:10" s="41" customFormat="1" ht="24.75" customHeight="1">
      <c r="A309" s="40" t="s">
        <v>9449</v>
      </c>
      <c r="B309" s="16" t="s">
        <v>204</v>
      </c>
      <c r="C309" s="16" t="s">
        <v>82</v>
      </c>
      <c r="D309" s="16"/>
      <c r="E309" s="16"/>
      <c r="F309" s="16"/>
      <c r="G309" s="16"/>
      <c r="H309" s="142">
        <v>23256</v>
      </c>
      <c r="I309" s="16"/>
      <c r="J309" s="321" t="s">
        <v>10388</v>
      </c>
    </row>
    <row r="310" spans="1:10" s="41" customFormat="1" ht="24.75" customHeight="1">
      <c r="A310" s="40" t="s">
        <v>9451</v>
      </c>
      <c r="B310" s="16" t="s">
        <v>204</v>
      </c>
      <c r="C310" s="16" t="s">
        <v>58</v>
      </c>
      <c r="D310" s="16"/>
      <c r="E310" s="16"/>
      <c r="F310" s="16"/>
      <c r="G310" s="16"/>
      <c r="H310" s="142">
        <v>35904</v>
      </c>
      <c r="I310" s="16"/>
      <c r="J310" s="80" t="s">
        <v>10389</v>
      </c>
    </row>
    <row r="311" spans="1:10" s="41" customFormat="1" ht="24.75" customHeight="1">
      <c r="A311" s="40" t="s">
        <v>9446</v>
      </c>
      <c r="B311" s="16" t="s">
        <v>204</v>
      </c>
      <c r="C311" s="16" t="s">
        <v>58</v>
      </c>
      <c r="D311" s="16"/>
      <c r="E311" s="16"/>
      <c r="F311" s="16"/>
      <c r="G311" s="16"/>
      <c r="H311" s="142">
        <v>39370</v>
      </c>
      <c r="I311" s="16"/>
      <c r="J311" s="80" t="s">
        <v>10390</v>
      </c>
    </row>
    <row r="312" spans="1:10" s="41" customFormat="1" ht="24.75" customHeight="1">
      <c r="A312" s="40" t="s">
        <v>10057</v>
      </c>
      <c r="B312" s="16" t="s">
        <v>204</v>
      </c>
      <c r="C312" s="16" t="s">
        <v>82</v>
      </c>
      <c r="D312" s="16"/>
      <c r="E312" s="16"/>
      <c r="F312" s="16"/>
      <c r="G312" s="16"/>
      <c r="H312" s="142">
        <v>1887</v>
      </c>
      <c r="I312" s="16"/>
      <c r="J312" s="561" t="s">
        <v>10391</v>
      </c>
    </row>
    <row r="313" spans="1:10" s="41" customFormat="1" ht="24.75" customHeight="1">
      <c r="A313" s="40" t="s">
        <v>10724</v>
      </c>
      <c r="B313" s="16" t="s">
        <v>204</v>
      </c>
      <c r="C313" s="16" t="s">
        <v>82</v>
      </c>
      <c r="D313" s="16"/>
      <c r="E313" s="16"/>
      <c r="F313" s="16"/>
      <c r="G313" s="16"/>
      <c r="H313" s="142">
        <v>918</v>
      </c>
      <c r="I313" s="16"/>
      <c r="J313" s="561"/>
    </row>
    <row r="314" spans="1:10" s="41" customFormat="1" ht="24.75" customHeight="1">
      <c r="A314" s="338" t="s">
        <v>11117</v>
      </c>
      <c r="B314" s="16" t="s">
        <v>204</v>
      </c>
      <c r="C314" s="16" t="s">
        <v>82</v>
      </c>
      <c r="D314" s="16"/>
      <c r="E314" s="16"/>
      <c r="F314" s="16"/>
      <c r="G314" s="16"/>
      <c r="H314" s="142">
        <v>16830</v>
      </c>
      <c r="I314" s="16"/>
      <c r="J314" s="680" t="s">
        <v>10392</v>
      </c>
    </row>
    <row r="315" spans="1:10" s="41" customFormat="1" ht="24.75" customHeight="1">
      <c r="A315" s="338" t="s">
        <v>11118</v>
      </c>
      <c r="B315" s="16" t="s">
        <v>204</v>
      </c>
      <c r="C315" s="16" t="s">
        <v>82</v>
      </c>
      <c r="D315" s="16"/>
      <c r="E315" s="16"/>
      <c r="F315" s="16"/>
      <c r="G315" s="16"/>
      <c r="H315" s="142">
        <v>27000</v>
      </c>
      <c r="I315" s="16"/>
      <c r="J315" s="681"/>
    </row>
    <row r="316" spans="1:10" s="41" customFormat="1" ht="24.75" customHeight="1">
      <c r="A316" s="338" t="s">
        <v>11119</v>
      </c>
      <c r="B316" s="16" t="s">
        <v>204</v>
      </c>
      <c r="C316" s="16" t="s">
        <v>58</v>
      </c>
      <c r="D316" s="16"/>
      <c r="E316" s="16"/>
      <c r="F316" s="16"/>
      <c r="G316" s="16"/>
      <c r="H316" s="142">
        <v>2326</v>
      </c>
      <c r="I316" s="16"/>
      <c r="J316" s="321" t="s">
        <v>10866</v>
      </c>
    </row>
    <row r="317" spans="1:10" s="41" customFormat="1" ht="24.75" customHeight="1">
      <c r="A317" s="338" t="s">
        <v>11120</v>
      </c>
      <c r="B317" s="16" t="s">
        <v>204</v>
      </c>
      <c r="C317" s="16" t="s">
        <v>58</v>
      </c>
      <c r="D317" s="16"/>
      <c r="E317" s="16"/>
      <c r="F317" s="16"/>
      <c r="G317" s="16"/>
      <c r="H317" s="142">
        <v>2340</v>
      </c>
      <c r="I317" s="16"/>
      <c r="J317" s="321" t="s">
        <v>10867</v>
      </c>
    </row>
    <row r="318" spans="1:10" s="41" customFormat="1" ht="24.75" customHeight="1">
      <c r="A318" s="40" t="s">
        <v>9451</v>
      </c>
      <c r="B318" s="16" t="s">
        <v>204</v>
      </c>
      <c r="C318" s="16" t="s">
        <v>58</v>
      </c>
      <c r="D318" s="16"/>
      <c r="E318" s="16"/>
      <c r="F318" s="16"/>
      <c r="G318" s="16"/>
      <c r="H318" s="108">
        <v>35005</v>
      </c>
      <c r="I318" s="16"/>
      <c r="J318" s="80" t="s">
        <v>10868</v>
      </c>
    </row>
    <row r="319" spans="1:10" s="41" customFormat="1" ht="24.75" customHeight="1">
      <c r="A319" s="40" t="s">
        <v>11121</v>
      </c>
      <c r="B319" s="16" t="s">
        <v>209</v>
      </c>
      <c r="C319" s="16" t="s">
        <v>163</v>
      </c>
      <c r="D319" s="16"/>
      <c r="E319" s="16"/>
      <c r="F319" s="16"/>
      <c r="G319" s="16"/>
      <c r="H319" s="18">
        <v>121</v>
      </c>
      <c r="I319" s="16"/>
      <c r="J319" s="593" t="s">
        <v>9840</v>
      </c>
    </row>
    <row r="320" spans="1:10" s="41" customFormat="1" ht="24.75" customHeight="1">
      <c r="A320" s="338" t="s">
        <v>10764</v>
      </c>
      <c r="B320" s="16" t="s">
        <v>209</v>
      </c>
      <c r="C320" s="16" t="s">
        <v>163</v>
      </c>
      <c r="D320" s="16"/>
      <c r="E320" s="16"/>
      <c r="F320" s="16"/>
      <c r="G320" s="16"/>
      <c r="H320" s="18">
        <v>51</v>
      </c>
      <c r="I320" s="16"/>
      <c r="J320" s="586"/>
    </row>
    <row r="321" spans="1:10" s="41" customFormat="1" ht="24.75" customHeight="1">
      <c r="A321" s="338" t="s">
        <v>10765</v>
      </c>
      <c r="B321" s="16" t="s">
        <v>265</v>
      </c>
      <c r="C321" s="16" t="s">
        <v>58</v>
      </c>
      <c r="D321" s="16"/>
      <c r="E321" s="16"/>
      <c r="F321" s="16"/>
      <c r="G321" s="16"/>
      <c r="H321" s="18">
        <v>264</v>
      </c>
      <c r="I321" s="16"/>
      <c r="J321" s="593" t="s">
        <v>9841</v>
      </c>
    </row>
    <row r="322" spans="1:10" s="41" customFormat="1" ht="24.75" customHeight="1">
      <c r="A322" s="338" t="s">
        <v>10766</v>
      </c>
      <c r="B322" s="16" t="s">
        <v>265</v>
      </c>
      <c r="C322" s="16" t="s">
        <v>58</v>
      </c>
      <c r="D322" s="16"/>
      <c r="E322" s="16"/>
      <c r="F322" s="16"/>
      <c r="G322" s="16"/>
      <c r="H322" s="18">
        <v>302</v>
      </c>
      <c r="I322" s="16"/>
      <c r="J322" s="585"/>
    </row>
    <row r="323" spans="1:10" s="41" customFormat="1" ht="24.75" customHeight="1">
      <c r="A323" s="40" t="s">
        <v>10610</v>
      </c>
      <c r="B323" s="16" t="s">
        <v>265</v>
      </c>
      <c r="C323" s="16" t="s">
        <v>58</v>
      </c>
      <c r="D323" s="16"/>
      <c r="E323" s="16"/>
      <c r="F323" s="16"/>
      <c r="G323" s="16"/>
      <c r="H323" s="18">
        <v>700</v>
      </c>
      <c r="I323" s="16"/>
      <c r="J323" s="585"/>
    </row>
    <row r="324" spans="1:10" s="41" customFormat="1" ht="24.75" customHeight="1">
      <c r="A324" s="40" t="s">
        <v>10611</v>
      </c>
      <c r="B324" s="16" t="s">
        <v>265</v>
      </c>
      <c r="C324" s="16" t="s">
        <v>58</v>
      </c>
      <c r="D324" s="16"/>
      <c r="E324" s="16"/>
      <c r="F324" s="16"/>
      <c r="G324" s="16"/>
      <c r="H324" s="18">
        <v>770</v>
      </c>
      <c r="I324" s="16"/>
      <c r="J324" s="586"/>
    </row>
    <row r="325" spans="1:10" s="41" customFormat="1" ht="24.75" customHeight="1">
      <c r="A325" s="40" t="s">
        <v>11083</v>
      </c>
      <c r="B325" s="16" t="s">
        <v>265</v>
      </c>
      <c r="C325" s="16" t="s">
        <v>58</v>
      </c>
      <c r="D325" s="16"/>
      <c r="E325" s="16"/>
      <c r="F325" s="16"/>
      <c r="G325" s="16"/>
      <c r="H325" s="18">
        <v>1426</v>
      </c>
      <c r="I325" s="16"/>
      <c r="J325" s="593" t="s">
        <v>9842</v>
      </c>
    </row>
    <row r="326" spans="1:10" s="41" customFormat="1" ht="24.75" customHeight="1">
      <c r="A326" s="40" t="s">
        <v>11084</v>
      </c>
      <c r="B326" s="16" t="s">
        <v>265</v>
      </c>
      <c r="C326" s="16" t="s">
        <v>58</v>
      </c>
      <c r="D326" s="16"/>
      <c r="E326" s="16"/>
      <c r="F326" s="16"/>
      <c r="G326" s="16"/>
      <c r="H326" s="18">
        <v>1214</v>
      </c>
      <c r="I326" s="16"/>
      <c r="J326" s="585"/>
    </row>
    <row r="327" spans="1:10" s="41" customFormat="1" ht="24.75" customHeight="1">
      <c r="A327" s="229" t="s">
        <v>11122</v>
      </c>
      <c r="B327" s="16" t="s">
        <v>265</v>
      </c>
      <c r="C327" s="16" t="s">
        <v>58</v>
      </c>
      <c r="D327" s="16"/>
      <c r="E327" s="16"/>
      <c r="F327" s="16"/>
      <c r="G327" s="16"/>
      <c r="H327" s="18">
        <v>1422</v>
      </c>
      <c r="I327" s="16"/>
      <c r="J327" s="593" t="s">
        <v>9843</v>
      </c>
    </row>
    <row r="328" spans="1:10" s="41" customFormat="1" ht="24.75" customHeight="1">
      <c r="A328" s="229" t="s">
        <v>11123</v>
      </c>
      <c r="B328" s="16" t="s">
        <v>265</v>
      </c>
      <c r="C328" s="16" t="s">
        <v>58</v>
      </c>
      <c r="D328" s="16"/>
      <c r="E328" s="16"/>
      <c r="F328" s="16"/>
      <c r="G328" s="16"/>
      <c r="H328" s="18">
        <v>2052</v>
      </c>
      <c r="I328" s="16"/>
      <c r="J328" s="586"/>
    </row>
    <row r="329" spans="1:10" s="41" customFormat="1" ht="24.75" customHeight="1">
      <c r="A329" s="40" t="s">
        <v>11124</v>
      </c>
      <c r="B329" s="16" t="s">
        <v>265</v>
      </c>
      <c r="C329" s="16" t="s">
        <v>58</v>
      </c>
      <c r="D329" s="16"/>
      <c r="E329" s="16"/>
      <c r="F329" s="16"/>
      <c r="G329" s="16"/>
      <c r="H329" s="18">
        <v>560</v>
      </c>
      <c r="I329" s="16"/>
      <c r="J329" s="593" t="s">
        <v>9844</v>
      </c>
    </row>
    <row r="330" spans="1:10" s="41" customFormat="1" ht="24.75" customHeight="1">
      <c r="A330" s="40" t="s">
        <v>11125</v>
      </c>
      <c r="B330" s="16" t="s">
        <v>265</v>
      </c>
      <c r="C330" s="16" t="s">
        <v>58</v>
      </c>
      <c r="D330" s="16"/>
      <c r="E330" s="16"/>
      <c r="F330" s="16"/>
      <c r="G330" s="16"/>
      <c r="H330" s="18">
        <v>640</v>
      </c>
      <c r="I330" s="16"/>
      <c r="J330" s="586"/>
    </row>
    <row r="331" spans="1:10" s="41" customFormat="1" ht="24.75" customHeight="1">
      <c r="A331" s="229" t="s">
        <v>11126</v>
      </c>
      <c r="B331" s="16" t="s">
        <v>265</v>
      </c>
      <c r="C331" s="16" t="s">
        <v>58</v>
      </c>
      <c r="D331" s="16"/>
      <c r="E331" s="16"/>
      <c r="F331" s="16"/>
      <c r="G331" s="16"/>
      <c r="H331" s="18">
        <v>2848</v>
      </c>
      <c r="I331" s="16"/>
      <c r="J331" s="18" t="s">
        <v>10869</v>
      </c>
    </row>
    <row r="332" spans="1:10" s="41" customFormat="1" ht="24.75" customHeight="1">
      <c r="A332" s="229" t="s">
        <v>11127</v>
      </c>
      <c r="B332" s="16" t="s">
        <v>265</v>
      </c>
      <c r="C332" s="16" t="s">
        <v>58</v>
      </c>
      <c r="D332" s="16"/>
      <c r="E332" s="16"/>
      <c r="F332" s="16"/>
      <c r="G332" s="16"/>
      <c r="H332" s="18">
        <v>1790</v>
      </c>
      <c r="I332" s="16"/>
      <c r="J332" s="18" t="s">
        <v>10870</v>
      </c>
    </row>
    <row r="333" spans="1:10" s="41" customFormat="1" ht="24.75" customHeight="1">
      <c r="A333" s="40" t="s">
        <v>10547</v>
      </c>
      <c r="B333" s="16" t="s">
        <v>265</v>
      </c>
      <c r="C333" s="16" t="s">
        <v>58</v>
      </c>
      <c r="D333" s="16"/>
      <c r="E333" s="16"/>
      <c r="F333" s="16"/>
      <c r="G333" s="16"/>
      <c r="H333" s="18">
        <v>1612</v>
      </c>
      <c r="I333" s="16"/>
      <c r="J333" s="18" t="s">
        <v>10871</v>
      </c>
    </row>
    <row r="334" spans="1:10" s="41" customFormat="1" ht="24.75" customHeight="1">
      <c r="A334" s="40" t="s">
        <v>10548</v>
      </c>
      <c r="B334" s="16" t="s">
        <v>265</v>
      </c>
      <c r="C334" s="16" t="s">
        <v>58</v>
      </c>
      <c r="D334" s="16"/>
      <c r="E334" s="16"/>
      <c r="F334" s="16"/>
      <c r="G334" s="16"/>
      <c r="H334" s="18">
        <v>1682</v>
      </c>
      <c r="I334" s="16"/>
      <c r="J334" s="18" t="s">
        <v>10872</v>
      </c>
    </row>
    <row r="335" spans="1:10" s="41" customFormat="1" ht="24.75" customHeight="1">
      <c r="A335" s="40" t="s">
        <v>10549</v>
      </c>
      <c r="B335" s="16" t="s">
        <v>265</v>
      </c>
      <c r="C335" s="16" t="s">
        <v>58</v>
      </c>
      <c r="D335" s="16"/>
      <c r="E335" s="16"/>
      <c r="F335" s="16"/>
      <c r="G335" s="16"/>
      <c r="H335" s="18">
        <v>456</v>
      </c>
      <c r="I335" s="16"/>
      <c r="J335" s="593" t="s">
        <v>10399</v>
      </c>
    </row>
    <row r="336" spans="1:10" s="41" customFormat="1" ht="24.75" customHeight="1">
      <c r="A336" s="40" t="s">
        <v>10550</v>
      </c>
      <c r="B336" s="16" t="s">
        <v>265</v>
      </c>
      <c r="C336" s="16" t="s">
        <v>58</v>
      </c>
      <c r="D336" s="16"/>
      <c r="E336" s="16"/>
      <c r="F336" s="16"/>
      <c r="G336" s="16"/>
      <c r="H336" s="18">
        <v>360</v>
      </c>
      <c r="I336" s="16"/>
      <c r="J336" s="585"/>
    </row>
    <row r="337" spans="1:10" s="41" customFormat="1" ht="24.75" customHeight="1">
      <c r="A337" s="40" t="s">
        <v>10610</v>
      </c>
      <c r="B337" s="16" t="s">
        <v>265</v>
      </c>
      <c r="C337" s="16" t="s">
        <v>58</v>
      </c>
      <c r="D337" s="16"/>
      <c r="E337" s="16"/>
      <c r="F337" s="16"/>
      <c r="G337" s="16"/>
      <c r="H337" s="18">
        <f>826-700</f>
        <v>126</v>
      </c>
      <c r="I337" s="16"/>
      <c r="J337" s="586"/>
    </row>
    <row r="338" spans="1:10" s="41" customFormat="1" ht="24.75" customHeight="1">
      <c r="A338" s="40" t="s">
        <v>10606</v>
      </c>
      <c r="B338" s="16" t="s">
        <v>265</v>
      </c>
      <c r="C338" s="16" t="s">
        <v>58</v>
      </c>
      <c r="D338" s="16"/>
      <c r="E338" s="16"/>
      <c r="F338" s="16"/>
      <c r="G338" s="16"/>
      <c r="H338" s="18">
        <v>276</v>
      </c>
      <c r="I338" s="16"/>
      <c r="J338" s="593" t="s">
        <v>10400</v>
      </c>
    </row>
    <row r="339" spans="1:10" s="41" customFormat="1" ht="24.75" customHeight="1">
      <c r="A339" s="40" t="s">
        <v>10607</v>
      </c>
      <c r="B339" s="16" t="s">
        <v>265</v>
      </c>
      <c r="C339" s="16" t="s">
        <v>58</v>
      </c>
      <c r="D339" s="16"/>
      <c r="E339" s="16"/>
      <c r="F339" s="16"/>
      <c r="G339" s="16"/>
      <c r="H339" s="18">
        <v>528</v>
      </c>
      <c r="I339" s="16"/>
      <c r="J339" s="586"/>
    </row>
    <row r="340" spans="1:10" s="41" customFormat="1" ht="24.75" customHeight="1">
      <c r="A340" s="40" t="s">
        <v>10609</v>
      </c>
      <c r="B340" s="16" t="s">
        <v>265</v>
      </c>
      <c r="C340" s="16" t="s">
        <v>58</v>
      </c>
      <c r="D340" s="16"/>
      <c r="E340" s="16"/>
      <c r="F340" s="16"/>
      <c r="G340" s="16"/>
      <c r="H340" s="18">
        <v>276</v>
      </c>
      <c r="I340" s="16"/>
      <c r="J340" s="593" t="s">
        <v>10401</v>
      </c>
    </row>
    <row r="341" spans="1:10" s="41" customFormat="1" ht="24.75" customHeight="1">
      <c r="A341" s="40" t="s">
        <v>10608</v>
      </c>
      <c r="B341" s="16" t="s">
        <v>265</v>
      </c>
      <c r="C341" s="16" t="s">
        <v>58</v>
      </c>
      <c r="D341" s="16"/>
      <c r="E341" s="16"/>
      <c r="F341" s="16"/>
      <c r="G341" s="16"/>
      <c r="H341" s="18">
        <v>528</v>
      </c>
      <c r="I341" s="16"/>
      <c r="J341" s="586"/>
    </row>
    <row r="342" spans="1:10" s="41" customFormat="1" ht="24.75" customHeight="1">
      <c r="A342" s="40" t="s">
        <v>9858</v>
      </c>
      <c r="B342" s="16" t="s">
        <v>204</v>
      </c>
      <c r="C342" s="16" t="s">
        <v>58</v>
      </c>
      <c r="D342" s="16"/>
      <c r="E342" s="16"/>
      <c r="F342" s="16"/>
      <c r="G342" s="16"/>
      <c r="H342" s="18">
        <v>6060</v>
      </c>
      <c r="I342" s="16"/>
      <c r="J342" s="197" t="s">
        <v>10873</v>
      </c>
    </row>
    <row r="343" spans="1:10" s="41" customFormat="1" ht="24.75" customHeight="1">
      <c r="A343" s="229" t="s">
        <v>11128</v>
      </c>
      <c r="B343" s="16" t="s">
        <v>209</v>
      </c>
      <c r="C343" s="16" t="s">
        <v>163</v>
      </c>
      <c r="D343" s="16"/>
      <c r="E343" s="16"/>
      <c r="F343" s="16"/>
      <c r="G343" s="16"/>
      <c r="H343" s="18">
        <v>1855</v>
      </c>
      <c r="I343" s="16"/>
      <c r="J343" s="54" t="s">
        <v>10403</v>
      </c>
    </row>
    <row r="344" spans="1:10" s="41" customFormat="1" ht="24.75" customHeight="1">
      <c r="A344" s="229" t="s">
        <v>11129</v>
      </c>
      <c r="B344" s="16" t="s">
        <v>209</v>
      </c>
      <c r="C344" s="16" t="s">
        <v>163</v>
      </c>
      <c r="D344" s="16"/>
      <c r="E344" s="16"/>
      <c r="F344" s="16"/>
      <c r="G344" s="16"/>
      <c r="H344" s="18">
        <v>1855</v>
      </c>
      <c r="I344" s="16"/>
      <c r="J344" s="54" t="s">
        <v>10404</v>
      </c>
    </row>
    <row r="345" spans="1:10" s="41" customFormat="1" ht="24.75" customHeight="1">
      <c r="A345" s="229" t="s">
        <v>11130</v>
      </c>
      <c r="B345" s="16" t="s">
        <v>209</v>
      </c>
      <c r="C345" s="16" t="s">
        <v>163</v>
      </c>
      <c r="D345" s="16"/>
      <c r="E345" s="16"/>
      <c r="F345" s="16"/>
      <c r="G345" s="16"/>
      <c r="H345" s="18">
        <v>1730</v>
      </c>
      <c r="I345" s="16"/>
      <c r="J345" s="54" t="s">
        <v>10874</v>
      </c>
    </row>
    <row r="346" spans="1:10" s="41" customFormat="1" ht="24.75" customHeight="1">
      <c r="A346" s="229" t="s">
        <v>11131</v>
      </c>
      <c r="B346" s="16" t="s">
        <v>209</v>
      </c>
      <c r="C346" s="16" t="s">
        <v>163</v>
      </c>
      <c r="D346" s="16"/>
      <c r="E346" s="16"/>
      <c r="F346" s="16"/>
      <c r="G346" s="16"/>
      <c r="H346" s="18">
        <v>833</v>
      </c>
      <c r="I346" s="16"/>
      <c r="J346" s="678" t="s">
        <v>10406</v>
      </c>
    </row>
    <row r="347" spans="1:10" s="41" customFormat="1" ht="24.75" customHeight="1">
      <c r="A347" s="229" t="s">
        <v>11132</v>
      </c>
      <c r="B347" s="16" t="s">
        <v>209</v>
      </c>
      <c r="C347" s="16" t="s">
        <v>163</v>
      </c>
      <c r="D347" s="16"/>
      <c r="E347" s="16"/>
      <c r="F347" s="16"/>
      <c r="G347" s="16"/>
      <c r="H347" s="18">
        <v>1005</v>
      </c>
      <c r="I347" s="16"/>
      <c r="J347" s="679"/>
    </row>
    <row r="348" spans="1:10" s="41" customFormat="1" ht="24.75" customHeight="1">
      <c r="A348" s="40" t="s">
        <v>11133</v>
      </c>
      <c r="B348" s="16" t="s">
        <v>265</v>
      </c>
      <c r="C348" s="16" t="s">
        <v>58</v>
      </c>
      <c r="D348" s="16"/>
      <c r="E348" s="16"/>
      <c r="F348" s="16"/>
      <c r="G348" s="16"/>
      <c r="H348" s="309">
        <v>48</v>
      </c>
      <c r="I348" s="16"/>
      <c r="J348" s="531" t="s">
        <v>10875</v>
      </c>
    </row>
    <row r="349" spans="1:10" s="41" customFormat="1" ht="24.75" customHeight="1">
      <c r="A349" s="40" t="s">
        <v>11134</v>
      </c>
      <c r="B349" s="16" t="s">
        <v>265</v>
      </c>
      <c r="C349" s="16" t="s">
        <v>58</v>
      </c>
      <c r="D349" s="16"/>
      <c r="E349" s="16"/>
      <c r="F349" s="16"/>
      <c r="G349" s="16"/>
      <c r="H349" s="310">
        <v>228</v>
      </c>
      <c r="I349" s="16"/>
      <c r="J349" s="531"/>
    </row>
    <row r="350" spans="1:10" s="41" customFormat="1" ht="24.75" customHeight="1">
      <c r="A350" s="40" t="s">
        <v>10613</v>
      </c>
      <c r="B350" s="16" t="s">
        <v>265</v>
      </c>
      <c r="C350" s="16" t="s">
        <v>58</v>
      </c>
      <c r="D350" s="16"/>
      <c r="E350" s="16"/>
      <c r="F350" s="16"/>
      <c r="G350" s="16"/>
      <c r="H350" s="310">
        <v>720</v>
      </c>
      <c r="I350" s="16"/>
      <c r="J350" s="531"/>
    </row>
    <row r="351" spans="1:10" s="41" customFormat="1" ht="24.75" customHeight="1">
      <c r="A351" s="40" t="s">
        <v>11135</v>
      </c>
      <c r="B351" s="16" t="s">
        <v>265</v>
      </c>
      <c r="C351" s="16" t="s">
        <v>58</v>
      </c>
      <c r="D351" s="16"/>
      <c r="E351" s="16"/>
      <c r="F351" s="16"/>
      <c r="G351" s="16"/>
      <c r="H351" s="310">
        <v>1344</v>
      </c>
      <c r="I351" s="16"/>
      <c r="J351" s="531"/>
    </row>
    <row r="352" spans="1:10" s="41" customFormat="1" ht="24.75" customHeight="1">
      <c r="A352" s="40" t="s">
        <v>11136</v>
      </c>
      <c r="B352" s="16" t="s">
        <v>265</v>
      </c>
      <c r="C352" s="16" t="s">
        <v>58</v>
      </c>
      <c r="D352" s="16"/>
      <c r="E352" s="16"/>
      <c r="F352" s="16"/>
      <c r="G352" s="16"/>
      <c r="H352" s="311">
        <v>156</v>
      </c>
      <c r="I352" s="16"/>
      <c r="J352" s="531"/>
    </row>
    <row r="353" spans="1:10" s="41" customFormat="1" ht="24.75" customHeight="1">
      <c r="A353" s="40" t="s">
        <v>11137</v>
      </c>
      <c r="B353" s="16" t="s">
        <v>265</v>
      </c>
      <c r="C353" s="16" t="s">
        <v>58</v>
      </c>
      <c r="D353" s="16"/>
      <c r="E353" s="16"/>
      <c r="F353" s="16"/>
      <c r="G353" s="16"/>
      <c r="H353" s="311">
        <v>204</v>
      </c>
      <c r="I353" s="16"/>
      <c r="J353" s="531"/>
    </row>
    <row r="354" spans="1:10" s="41" customFormat="1" ht="24.75" customHeight="1">
      <c r="A354" s="40" t="s">
        <v>10618</v>
      </c>
      <c r="B354" s="16" t="s">
        <v>265</v>
      </c>
      <c r="C354" s="16" t="s">
        <v>58</v>
      </c>
      <c r="D354" s="16"/>
      <c r="E354" s="16"/>
      <c r="F354" s="16"/>
      <c r="G354" s="16"/>
      <c r="H354" s="311">
        <v>156</v>
      </c>
      <c r="I354" s="16"/>
      <c r="J354" s="531"/>
    </row>
    <row r="355" spans="1:10" s="41" customFormat="1" ht="24.75" customHeight="1">
      <c r="A355" s="40" t="s">
        <v>10619</v>
      </c>
      <c r="B355" s="16" t="s">
        <v>265</v>
      </c>
      <c r="C355" s="16" t="s">
        <v>58</v>
      </c>
      <c r="D355" s="16"/>
      <c r="E355" s="16"/>
      <c r="F355" s="16"/>
      <c r="G355" s="16"/>
      <c r="H355" s="309">
        <v>204</v>
      </c>
      <c r="I355" s="16"/>
      <c r="J355" s="531"/>
    </row>
    <row r="356" spans="1:10" s="41" customFormat="1" ht="24.75" customHeight="1">
      <c r="A356" s="229" t="s">
        <v>11138</v>
      </c>
      <c r="B356" s="16" t="s">
        <v>209</v>
      </c>
      <c r="C356" s="16" t="s">
        <v>163</v>
      </c>
      <c r="D356" s="16"/>
      <c r="E356" s="16"/>
      <c r="F356" s="16"/>
      <c r="G356" s="16"/>
      <c r="H356" s="311">
        <v>121</v>
      </c>
      <c r="I356" s="16"/>
      <c r="J356" s="547" t="s">
        <v>10876</v>
      </c>
    </row>
    <row r="357" spans="1:10" s="41" customFormat="1" ht="24.75" customHeight="1">
      <c r="A357" s="40" t="s">
        <v>11139</v>
      </c>
      <c r="B357" s="16" t="s">
        <v>209</v>
      </c>
      <c r="C357" s="16" t="s">
        <v>163</v>
      </c>
      <c r="D357" s="16"/>
      <c r="E357" s="16"/>
      <c r="F357" s="16"/>
      <c r="G357" s="16"/>
      <c r="H357" s="311">
        <v>256</v>
      </c>
      <c r="I357" s="16"/>
      <c r="J357" s="569"/>
    </row>
    <row r="358" spans="1:10" s="41" customFormat="1" ht="24.75" customHeight="1">
      <c r="A358" s="40" t="s">
        <v>11140</v>
      </c>
      <c r="B358" s="16" t="s">
        <v>265</v>
      </c>
      <c r="C358" s="16" t="s">
        <v>58</v>
      </c>
      <c r="D358" s="16"/>
      <c r="E358" s="16"/>
      <c r="F358" s="16"/>
      <c r="G358" s="16"/>
      <c r="H358" s="17">
        <v>1272</v>
      </c>
      <c r="I358" s="16"/>
      <c r="J358" s="17" t="s">
        <v>10409</v>
      </c>
    </row>
    <row r="359" spans="1:10" s="41" customFormat="1" ht="24.75" customHeight="1">
      <c r="A359" s="40" t="s">
        <v>11141</v>
      </c>
      <c r="B359" s="16" t="s">
        <v>265</v>
      </c>
      <c r="C359" s="16" t="s">
        <v>58</v>
      </c>
      <c r="D359" s="16"/>
      <c r="E359" s="16"/>
      <c r="F359" s="16"/>
      <c r="G359" s="16"/>
      <c r="H359" s="17">
        <v>1300</v>
      </c>
      <c r="I359" s="16"/>
      <c r="J359" s="17" t="s">
        <v>10877</v>
      </c>
    </row>
    <row r="360" spans="1:10" s="41" customFormat="1" ht="24.75" customHeight="1">
      <c r="A360" s="40" t="s">
        <v>10136</v>
      </c>
      <c r="B360" s="16" t="s">
        <v>265</v>
      </c>
      <c r="C360" s="16" t="s">
        <v>58</v>
      </c>
      <c r="D360" s="16"/>
      <c r="E360" s="16"/>
      <c r="F360" s="16"/>
      <c r="G360" s="16"/>
      <c r="H360" s="17">
        <v>276</v>
      </c>
      <c r="I360" s="16"/>
      <c r="J360" s="549" t="s">
        <v>10878</v>
      </c>
    </row>
    <row r="361" spans="1:10" s="41" customFormat="1" ht="24.75" customHeight="1">
      <c r="A361" s="40" t="s">
        <v>10137</v>
      </c>
      <c r="B361" s="16" t="s">
        <v>265</v>
      </c>
      <c r="C361" s="16" t="s">
        <v>58</v>
      </c>
      <c r="D361" s="16"/>
      <c r="E361" s="16"/>
      <c r="F361" s="16"/>
      <c r="G361" s="16"/>
      <c r="H361" s="17">
        <v>528</v>
      </c>
      <c r="I361" s="16"/>
      <c r="J361" s="550"/>
    </row>
    <row r="362" spans="1:10" s="41" customFormat="1" ht="24.75" customHeight="1">
      <c r="A362" s="40" t="s">
        <v>10551</v>
      </c>
      <c r="B362" s="16" t="s">
        <v>265</v>
      </c>
      <c r="C362" s="16" t="s">
        <v>58</v>
      </c>
      <c r="D362" s="16"/>
      <c r="E362" s="16"/>
      <c r="F362" s="16"/>
      <c r="G362" s="16"/>
      <c r="H362" s="17">
        <f>1196-800</f>
        <v>396</v>
      </c>
      <c r="I362" s="16"/>
      <c r="J362" s="549" t="s">
        <v>10412</v>
      </c>
    </row>
    <row r="363" spans="1:10" s="41" customFormat="1" ht="24.75" customHeight="1">
      <c r="A363" s="40" t="s">
        <v>10585</v>
      </c>
      <c r="B363" s="16" t="s">
        <v>265</v>
      </c>
      <c r="C363" s="16" t="s">
        <v>58</v>
      </c>
      <c r="D363" s="16"/>
      <c r="E363" s="16"/>
      <c r="F363" s="16"/>
      <c r="G363" s="16"/>
      <c r="H363" s="17">
        <v>386</v>
      </c>
      <c r="I363" s="16"/>
      <c r="J363" s="551"/>
    </row>
    <row r="364" spans="1:10" s="41" customFormat="1" ht="24.75" customHeight="1">
      <c r="A364" s="40" t="s">
        <v>11142</v>
      </c>
      <c r="B364" s="16" t="s">
        <v>265</v>
      </c>
      <c r="C364" s="16" t="s">
        <v>58</v>
      </c>
      <c r="D364" s="16"/>
      <c r="E364" s="16"/>
      <c r="F364" s="16"/>
      <c r="G364" s="16"/>
      <c r="H364" s="17">
        <v>208</v>
      </c>
      <c r="I364" s="16"/>
      <c r="J364" s="550"/>
    </row>
    <row r="365" spans="1:10" s="41" customFormat="1" ht="24.75" customHeight="1">
      <c r="A365" s="40" t="s">
        <v>10585</v>
      </c>
      <c r="B365" s="16" t="s">
        <v>265</v>
      </c>
      <c r="C365" s="16" t="s">
        <v>58</v>
      </c>
      <c r="D365" s="16"/>
      <c r="E365" s="16"/>
      <c r="F365" s="16"/>
      <c r="G365" s="16"/>
      <c r="H365" s="17">
        <v>3848</v>
      </c>
      <c r="I365" s="16"/>
      <c r="J365" s="17" t="s">
        <v>10413</v>
      </c>
    </row>
    <row r="366" spans="1:10" s="41" customFormat="1" ht="24.75" customHeight="1">
      <c r="A366" s="40" t="s">
        <v>10767</v>
      </c>
      <c r="B366" s="16" t="s">
        <v>265</v>
      </c>
      <c r="C366" s="16" t="s">
        <v>58</v>
      </c>
      <c r="D366" s="16"/>
      <c r="E366" s="16"/>
      <c r="F366" s="16"/>
      <c r="G366" s="16"/>
      <c r="H366" s="17">
        <v>528</v>
      </c>
      <c r="I366" s="16"/>
      <c r="J366" s="549" t="s">
        <v>10414</v>
      </c>
    </row>
    <row r="367" spans="1:10" s="41" customFormat="1" ht="24.75" customHeight="1">
      <c r="A367" s="40" t="s">
        <v>10768</v>
      </c>
      <c r="B367" s="16" t="s">
        <v>265</v>
      </c>
      <c r="C367" s="16" t="s">
        <v>58</v>
      </c>
      <c r="D367" s="16"/>
      <c r="E367" s="16"/>
      <c r="F367" s="16"/>
      <c r="G367" s="16"/>
      <c r="H367" s="17">
        <v>832</v>
      </c>
      <c r="I367" s="16"/>
      <c r="J367" s="551"/>
    </row>
    <row r="368" spans="1:10" s="41" customFormat="1" ht="24.75" customHeight="1">
      <c r="A368" s="40" t="s">
        <v>10604</v>
      </c>
      <c r="B368" s="16" t="s">
        <v>265</v>
      </c>
      <c r="C368" s="16" t="s">
        <v>58</v>
      </c>
      <c r="D368" s="16"/>
      <c r="E368" s="16"/>
      <c r="F368" s="16"/>
      <c r="G368" s="16"/>
      <c r="H368" s="17">
        <v>156</v>
      </c>
      <c r="I368" s="16"/>
      <c r="J368" s="551"/>
    </row>
    <row r="369" spans="1:10" s="41" customFormat="1" ht="24.75" customHeight="1">
      <c r="A369" s="40" t="s">
        <v>10605</v>
      </c>
      <c r="B369" s="16" t="s">
        <v>265</v>
      </c>
      <c r="C369" s="16" t="s">
        <v>58</v>
      </c>
      <c r="D369" s="16"/>
      <c r="E369" s="16"/>
      <c r="F369" s="16"/>
      <c r="G369" s="16"/>
      <c r="H369" s="17">
        <v>324</v>
      </c>
      <c r="I369" s="16"/>
      <c r="J369" s="550"/>
    </row>
    <row r="370" spans="1:10" s="41" customFormat="1" ht="24.75" customHeight="1">
      <c r="A370" s="40" t="s">
        <v>10586</v>
      </c>
      <c r="B370" s="16" t="s">
        <v>265</v>
      </c>
      <c r="C370" s="16" t="s">
        <v>58</v>
      </c>
      <c r="D370" s="16"/>
      <c r="E370" s="16"/>
      <c r="F370" s="16"/>
      <c r="G370" s="16"/>
      <c r="H370" s="17">
        <v>3600</v>
      </c>
      <c r="I370" s="16"/>
      <c r="J370" s="17" t="s">
        <v>10415</v>
      </c>
    </row>
    <row r="371" spans="1:10" s="41" customFormat="1" ht="24.75" customHeight="1">
      <c r="A371" s="40" t="s">
        <v>10586</v>
      </c>
      <c r="B371" s="16" t="s">
        <v>265</v>
      </c>
      <c r="C371" s="16" t="s">
        <v>58</v>
      </c>
      <c r="D371" s="16"/>
      <c r="E371" s="16"/>
      <c r="F371" s="16"/>
      <c r="G371" s="16"/>
      <c r="H371" s="17">
        <v>812</v>
      </c>
      <c r="I371" s="16"/>
      <c r="J371" s="549" t="s">
        <v>10416</v>
      </c>
    </row>
    <row r="372" spans="1:10" s="41" customFormat="1" ht="24.75" customHeight="1">
      <c r="A372" s="40" t="s">
        <v>10586</v>
      </c>
      <c r="B372" s="16" t="s">
        <v>265</v>
      </c>
      <c r="C372" s="16" t="s">
        <v>58</v>
      </c>
      <c r="D372" s="16"/>
      <c r="E372" s="16"/>
      <c r="F372" s="16"/>
      <c r="G372" s="16"/>
      <c r="H372" s="17">
        <v>454</v>
      </c>
      <c r="I372" s="16"/>
      <c r="J372" s="551"/>
    </row>
    <row r="373" spans="1:10" s="41" customFormat="1" ht="24.75" customHeight="1">
      <c r="A373" s="40" t="s">
        <v>11083</v>
      </c>
      <c r="B373" s="16" t="s">
        <v>265</v>
      </c>
      <c r="C373" s="16" t="s">
        <v>58</v>
      </c>
      <c r="D373" s="16"/>
      <c r="E373" s="16"/>
      <c r="F373" s="16"/>
      <c r="G373" s="16"/>
      <c r="H373" s="17">
        <v>286</v>
      </c>
      <c r="I373" s="16"/>
      <c r="J373" s="550"/>
    </row>
    <row r="374" spans="1:10" s="41" customFormat="1" ht="24.75" customHeight="1">
      <c r="A374" s="40" t="s">
        <v>10602</v>
      </c>
      <c r="B374" s="16" t="s">
        <v>265</v>
      </c>
      <c r="C374" s="16" t="s">
        <v>58</v>
      </c>
      <c r="D374" s="16"/>
      <c r="E374" s="16"/>
      <c r="F374" s="16"/>
      <c r="G374" s="16"/>
      <c r="H374" s="17">
        <v>1800</v>
      </c>
      <c r="I374" s="16"/>
      <c r="J374" s="17" t="s">
        <v>10417</v>
      </c>
    </row>
    <row r="375" spans="1:10" s="41" customFormat="1" ht="24.75" customHeight="1">
      <c r="A375" s="40" t="s">
        <v>10603</v>
      </c>
      <c r="B375" s="16" t="s">
        <v>265</v>
      </c>
      <c r="C375" s="16" t="s">
        <v>58</v>
      </c>
      <c r="D375" s="16"/>
      <c r="E375" s="16"/>
      <c r="F375" s="16"/>
      <c r="G375" s="16"/>
      <c r="H375" s="17">
        <v>3156</v>
      </c>
      <c r="I375" s="16"/>
      <c r="J375" s="17" t="s">
        <v>10418</v>
      </c>
    </row>
    <row r="376" spans="1:10" s="41" customFormat="1" ht="24.75" customHeight="1">
      <c r="A376" s="40" t="s">
        <v>11086</v>
      </c>
      <c r="B376" s="16" t="s">
        <v>265</v>
      </c>
      <c r="C376" s="16" t="s">
        <v>58</v>
      </c>
      <c r="D376" s="16"/>
      <c r="E376" s="16"/>
      <c r="F376" s="16"/>
      <c r="G376" s="16"/>
      <c r="H376" s="17">
        <v>276</v>
      </c>
      <c r="I376" s="16"/>
      <c r="J376" s="549" t="s">
        <v>10419</v>
      </c>
    </row>
    <row r="377" spans="1:10" s="41" customFormat="1" ht="24.75" customHeight="1">
      <c r="A377" s="40" t="s">
        <v>11087</v>
      </c>
      <c r="B377" s="16" t="s">
        <v>265</v>
      </c>
      <c r="C377" s="16" t="s">
        <v>58</v>
      </c>
      <c r="D377" s="16"/>
      <c r="E377" s="16"/>
      <c r="F377" s="16"/>
      <c r="G377" s="16"/>
      <c r="H377" s="17">
        <v>528</v>
      </c>
      <c r="I377" s="16"/>
      <c r="J377" s="550"/>
    </row>
    <row r="378" spans="1:10" s="41" customFormat="1" ht="24.75" customHeight="1">
      <c r="A378" s="229" t="s">
        <v>11143</v>
      </c>
      <c r="B378" s="16" t="s">
        <v>209</v>
      </c>
      <c r="C378" s="16" t="s">
        <v>163</v>
      </c>
      <c r="D378" s="16"/>
      <c r="E378" s="16"/>
      <c r="F378" s="16"/>
      <c r="G378" s="16"/>
      <c r="H378" s="18">
        <v>232</v>
      </c>
      <c r="I378" s="16"/>
      <c r="J378" s="62" t="s">
        <v>10420</v>
      </c>
    </row>
    <row r="379" spans="1:10" s="41" customFormat="1" ht="24.75" customHeight="1">
      <c r="A379" s="40" t="s">
        <v>11144</v>
      </c>
      <c r="B379" s="16" t="s">
        <v>209</v>
      </c>
      <c r="C379" s="16" t="s">
        <v>163</v>
      </c>
      <c r="D379" s="16"/>
      <c r="E379" s="16"/>
      <c r="F379" s="16"/>
      <c r="G379" s="16"/>
      <c r="H379" s="306">
        <v>6685</v>
      </c>
      <c r="I379" s="16"/>
      <c r="J379" s="62" t="s">
        <v>10879</v>
      </c>
    </row>
    <row r="380" spans="1:10" s="41" customFormat="1" ht="24.75" customHeight="1">
      <c r="A380" s="40" t="s">
        <v>11145</v>
      </c>
      <c r="B380" s="16" t="s">
        <v>209</v>
      </c>
      <c r="C380" s="16" t="s">
        <v>163</v>
      </c>
      <c r="D380" s="16"/>
      <c r="E380" s="16"/>
      <c r="F380" s="16"/>
      <c r="G380" s="16"/>
      <c r="H380" s="306">
        <v>1358</v>
      </c>
      <c r="I380" s="16"/>
      <c r="J380" s="62" t="s">
        <v>10880</v>
      </c>
    </row>
    <row r="381" spans="1:10" s="41" customFormat="1" ht="24.75" customHeight="1">
      <c r="A381" s="40" t="s">
        <v>10530</v>
      </c>
      <c r="B381" s="16" t="s">
        <v>209</v>
      </c>
      <c r="C381" s="16" t="s">
        <v>163</v>
      </c>
      <c r="D381" s="16"/>
      <c r="E381" s="16"/>
      <c r="F381" s="16"/>
      <c r="G381" s="16"/>
      <c r="H381" s="306">
        <v>2060</v>
      </c>
      <c r="I381" s="16"/>
      <c r="J381" s="62" t="s">
        <v>10881</v>
      </c>
    </row>
    <row r="382" spans="1:10" s="41" customFormat="1" ht="24.75" customHeight="1">
      <c r="A382" s="40" t="s">
        <v>9124</v>
      </c>
      <c r="B382" s="16" t="s">
        <v>288</v>
      </c>
      <c r="C382" s="16" t="s">
        <v>54</v>
      </c>
      <c r="D382" s="16"/>
      <c r="E382" s="16">
        <v>102</v>
      </c>
      <c r="F382" s="16"/>
      <c r="G382" s="16"/>
      <c r="H382" s="18">
        <v>50</v>
      </c>
      <c r="I382" s="16"/>
      <c r="J382" s="339" t="s">
        <v>10425</v>
      </c>
    </row>
    <row r="383" spans="1:10" s="41" customFormat="1" ht="24.75" customHeight="1">
      <c r="A383" s="40" t="s">
        <v>9124</v>
      </c>
      <c r="B383" s="16" t="s">
        <v>288</v>
      </c>
      <c r="C383" s="16" t="s">
        <v>54</v>
      </c>
      <c r="D383" s="16"/>
      <c r="E383" s="16">
        <v>102</v>
      </c>
      <c r="F383" s="16"/>
      <c r="G383" s="16"/>
      <c r="H383" s="18">
        <v>19</v>
      </c>
      <c r="I383" s="16"/>
      <c r="J383" s="118" t="s">
        <v>10426</v>
      </c>
    </row>
    <row r="384" spans="1:10" s="41" customFormat="1" ht="24.75" customHeight="1">
      <c r="A384" s="40" t="s">
        <v>9252</v>
      </c>
      <c r="B384" s="16" t="s">
        <v>288</v>
      </c>
      <c r="C384" s="16" t="s">
        <v>54</v>
      </c>
      <c r="D384" s="16"/>
      <c r="E384" s="16" t="s">
        <v>7526</v>
      </c>
      <c r="F384" s="16"/>
      <c r="G384" s="16"/>
      <c r="H384" s="18">
        <v>35</v>
      </c>
      <c r="I384" s="16"/>
      <c r="J384" s="118" t="s">
        <v>10882</v>
      </c>
    </row>
    <row r="385" spans="1:10" s="41" customFormat="1" ht="24.75" customHeight="1">
      <c r="A385" s="40" t="s">
        <v>9258</v>
      </c>
      <c r="B385" s="16" t="s">
        <v>288</v>
      </c>
      <c r="C385" s="16" t="s">
        <v>54</v>
      </c>
      <c r="D385" s="16"/>
      <c r="E385" s="16">
        <v>102</v>
      </c>
      <c r="F385" s="16"/>
      <c r="G385" s="16"/>
      <c r="H385" s="18">
        <v>20</v>
      </c>
      <c r="I385" s="16"/>
      <c r="J385" s="118" t="s">
        <v>10883</v>
      </c>
    </row>
    <row r="386" spans="1:10" s="41" customFormat="1" ht="24.75" customHeight="1">
      <c r="A386" s="40" t="s">
        <v>9124</v>
      </c>
      <c r="B386" s="16" t="s">
        <v>288</v>
      </c>
      <c r="C386" s="16" t="s">
        <v>54</v>
      </c>
      <c r="D386" s="16"/>
      <c r="E386" s="16" t="s">
        <v>8977</v>
      </c>
      <c r="F386" s="16"/>
      <c r="G386" s="16"/>
      <c r="H386" s="18">
        <v>4</v>
      </c>
      <c r="I386" s="16"/>
      <c r="J386" s="673" t="s">
        <v>10429</v>
      </c>
    </row>
    <row r="387" spans="1:10" s="41" customFormat="1" ht="24.75" customHeight="1">
      <c r="A387" s="40" t="s">
        <v>9124</v>
      </c>
      <c r="B387" s="16" t="s">
        <v>288</v>
      </c>
      <c r="C387" s="16" t="s">
        <v>54</v>
      </c>
      <c r="D387" s="16"/>
      <c r="E387" s="16">
        <v>369</v>
      </c>
      <c r="F387" s="16"/>
      <c r="G387" s="16"/>
      <c r="H387" s="18">
        <v>12</v>
      </c>
      <c r="I387" s="16"/>
      <c r="J387" s="674"/>
    </row>
    <row r="388" spans="1:10" s="41" customFormat="1" ht="24.75" customHeight="1">
      <c r="A388" s="40" t="s">
        <v>9251</v>
      </c>
      <c r="B388" s="16" t="s">
        <v>288</v>
      </c>
      <c r="C388" s="16" t="s">
        <v>54</v>
      </c>
      <c r="D388" s="16"/>
      <c r="E388" s="16" t="s">
        <v>2558</v>
      </c>
      <c r="F388" s="16"/>
      <c r="G388" s="16"/>
      <c r="H388" s="18">
        <v>4</v>
      </c>
      <c r="I388" s="16"/>
      <c r="J388" s="675"/>
    </row>
    <row r="389" spans="1:10" s="41" customFormat="1" ht="24.75" customHeight="1">
      <c r="A389" s="40" t="s">
        <v>9249</v>
      </c>
      <c r="B389" s="16" t="s">
        <v>288</v>
      </c>
      <c r="C389" s="16" t="s">
        <v>54</v>
      </c>
      <c r="D389" s="16"/>
      <c r="E389" s="16">
        <v>124</v>
      </c>
      <c r="F389" s="16"/>
      <c r="G389" s="16"/>
      <c r="H389" s="22">
        <v>8</v>
      </c>
      <c r="I389" s="16"/>
      <c r="J389" s="676" t="s">
        <v>10430</v>
      </c>
    </row>
    <row r="390" spans="1:10" s="41" customFormat="1" ht="24.75" customHeight="1">
      <c r="A390" s="40" t="s">
        <v>9249</v>
      </c>
      <c r="B390" s="16" t="s">
        <v>288</v>
      </c>
      <c r="C390" s="16" t="s">
        <v>54</v>
      </c>
      <c r="D390" s="16"/>
      <c r="E390" s="16" t="s">
        <v>11178</v>
      </c>
      <c r="F390" s="16"/>
      <c r="G390" s="16"/>
      <c r="H390" s="23">
        <v>11</v>
      </c>
      <c r="I390" s="16"/>
      <c r="J390" s="677"/>
    </row>
    <row r="391" spans="1:10" s="41" customFormat="1" ht="24.75" customHeight="1">
      <c r="A391" s="40" t="s">
        <v>9124</v>
      </c>
      <c r="B391" s="16" t="s">
        <v>288</v>
      </c>
      <c r="C391" s="16" t="s">
        <v>54</v>
      </c>
      <c r="D391" s="16"/>
      <c r="E391" s="16" t="s">
        <v>8977</v>
      </c>
      <c r="F391" s="16"/>
      <c r="G391" s="16"/>
      <c r="H391" s="22">
        <v>2</v>
      </c>
      <c r="I391" s="16"/>
      <c r="J391" s="673" t="s">
        <v>10431</v>
      </c>
    </row>
    <row r="392" spans="1:10" s="41" customFormat="1" ht="24.75" customHeight="1">
      <c r="A392" s="40" t="s">
        <v>9124</v>
      </c>
      <c r="B392" s="16" t="s">
        <v>288</v>
      </c>
      <c r="C392" s="16" t="s">
        <v>54</v>
      </c>
      <c r="D392" s="16"/>
      <c r="E392" s="16">
        <v>369</v>
      </c>
      <c r="F392" s="16"/>
      <c r="G392" s="16"/>
      <c r="H392" s="22">
        <v>10</v>
      </c>
      <c r="I392" s="16"/>
      <c r="J392" s="674"/>
    </row>
    <row r="393" spans="1:10" s="41" customFormat="1" ht="24.75" customHeight="1">
      <c r="A393" s="40" t="s">
        <v>9124</v>
      </c>
      <c r="B393" s="16" t="s">
        <v>288</v>
      </c>
      <c r="C393" s="16" t="s">
        <v>54</v>
      </c>
      <c r="D393" s="16"/>
      <c r="E393" s="16">
        <v>342</v>
      </c>
      <c r="F393" s="16"/>
      <c r="G393" s="16"/>
      <c r="H393" s="22">
        <v>2</v>
      </c>
      <c r="I393" s="16"/>
      <c r="J393" s="674"/>
    </row>
    <row r="394" spans="1:10" s="41" customFormat="1" ht="24.75" customHeight="1">
      <c r="A394" s="40" t="s">
        <v>9251</v>
      </c>
      <c r="B394" s="16" t="s">
        <v>288</v>
      </c>
      <c r="C394" s="16" t="s">
        <v>54</v>
      </c>
      <c r="D394" s="16"/>
      <c r="E394" s="16">
        <v>105</v>
      </c>
      <c r="F394" s="16"/>
      <c r="G394" s="16"/>
      <c r="H394" s="22">
        <v>2</v>
      </c>
      <c r="I394" s="16"/>
      <c r="J394" s="675"/>
    </row>
    <row r="395" spans="1:10" s="41" customFormat="1" ht="24.75" customHeight="1">
      <c r="A395" s="40" t="s">
        <v>9250</v>
      </c>
      <c r="B395" s="16" t="s">
        <v>288</v>
      </c>
      <c r="C395" s="16" t="s">
        <v>54</v>
      </c>
      <c r="D395" s="16"/>
      <c r="E395" s="16">
        <v>342</v>
      </c>
      <c r="F395" s="16"/>
      <c r="G395" s="16"/>
      <c r="H395" s="18">
        <v>5</v>
      </c>
      <c r="I395" s="16"/>
      <c r="J395" s="118" t="s">
        <v>10432</v>
      </c>
    </row>
    <row r="396" spans="1:10" s="41" customFormat="1" ht="24.75" customHeight="1">
      <c r="A396" s="40" t="s">
        <v>10021</v>
      </c>
      <c r="B396" s="16" t="s">
        <v>204</v>
      </c>
      <c r="C396" s="16" t="s">
        <v>82</v>
      </c>
      <c r="D396" s="16"/>
      <c r="E396" s="16"/>
      <c r="F396" s="16"/>
      <c r="G396" s="16"/>
      <c r="H396" s="22">
        <v>10605</v>
      </c>
      <c r="I396" s="16"/>
      <c r="J396" s="118" t="s">
        <v>10884</v>
      </c>
    </row>
    <row r="397" spans="1:10" s="41" customFormat="1" ht="24.75" customHeight="1">
      <c r="A397" s="40" t="s">
        <v>10023</v>
      </c>
      <c r="B397" s="16" t="s">
        <v>204</v>
      </c>
      <c r="C397" s="16" t="s">
        <v>82</v>
      </c>
      <c r="D397" s="16"/>
      <c r="E397" s="16"/>
      <c r="F397" s="16"/>
      <c r="G397" s="16"/>
      <c r="H397" s="22">
        <v>31815</v>
      </c>
      <c r="I397" s="16"/>
      <c r="J397" s="118" t="s">
        <v>10885</v>
      </c>
    </row>
    <row r="398" spans="1:10" s="41" customFormat="1" ht="24.75" customHeight="1">
      <c r="A398" s="40" t="s">
        <v>10024</v>
      </c>
      <c r="B398" s="16" t="s">
        <v>204</v>
      </c>
      <c r="C398" s="16" t="s">
        <v>82</v>
      </c>
      <c r="D398" s="16"/>
      <c r="E398" s="16"/>
      <c r="F398" s="16"/>
      <c r="G398" s="16"/>
      <c r="H398" s="22">
        <v>5050</v>
      </c>
      <c r="I398" s="16"/>
      <c r="J398" s="118" t="s">
        <v>10886</v>
      </c>
    </row>
    <row r="399" spans="1:10" s="41" customFormat="1" ht="24.75" customHeight="1">
      <c r="A399" s="40" t="s">
        <v>10026</v>
      </c>
      <c r="B399" s="16" t="s">
        <v>204</v>
      </c>
      <c r="C399" s="16" t="s">
        <v>82</v>
      </c>
      <c r="D399" s="16"/>
      <c r="E399" s="16"/>
      <c r="F399" s="16"/>
      <c r="G399" s="16"/>
      <c r="H399" s="22">
        <v>21210</v>
      </c>
      <c r="I399" s="16"/>
      <c r="J399" s="118" t="s">
        <v>10887</v>
      </c>
    </row>
    <row r="400" spans="1:10" s="41" customFormat="1" ht="24.75" customHeight="1">
      <c r="A400" s="40" t="s">
        <v>11146</v>
      </c>
      <c r="B400" s="16" t="s">
        <v>204</v>
      </c>
      <c r="C400" s="16" t="s">
        <v>82</v>
      </c>
      <c r="D400" s="16"/>
      <c r="E400" s="16"/>
      <c r="F400" s="16"/>
      <c r="G400" s="16"/>
      <c r="H400" s="22">
        <v>13130</v>
      </c>
      <c r="I400" s="16"/>
      <c r="J400" s="118" t="s">
        <v>10888</v>
      </c>
    </row>
    <row r="401" spans="1:10" s="41" customFormat="1" ht="24.75" customHeight="1">
      <c r="A401" s="40" t="s">
        <v>9081</v>
      </c>
      <c r="B401" s="16" t="s">
        <v>204</v>
      </c>
      <c r="C401" s="16" t="s">
        <v>82</v>
      </c>
      <c r="D401" s="16"/>
      <c r="E401" s="16"/>
      <c r="F401" s="16"/>
      <c r="G401" s="16"/>
      <c r="H401" s="22">
        <v>3030</v>
      </c>
      <c r="I401" s="16"/>
      <c r="J401" s="118" t="s">
        <v>10889</v>
      </c>
    </row>
    <row r="402" spans="1:10" s="41" customFormat="1" ht="24.75" customHeight="1">
      <c r="A402" s="40" t="s">
        <v>10027</v>
      </c>
      <c r="B402" s="16" t="s">
        <v>204</v>
      </c>
      <c r="C402" s="16" t="s">
        <v>82</v>
      </c>
      <c r="D402" s="16"/>
      <c r="E402" s="16"/>
      <c r="F402" s="16"/>
      <c r="G402" s="16"/>
      <c r="H402" s="22">
        <v>123220</v>
      </c>
      <c r="I402" s="16"/>
      <c r="J402" s="118" t="s">
        <v>10890</v>
      </c>
    </row>
    <row r="403" spans="1:10" s="41" customFormat="1" ht="24.75" customHeight="1">
      <c r="A403" s="40" t="s">
        <v>11147</v>
      </c>
      <c r="B403" s="16" t="s">
        <v>204</v>
      </c>
      <c r="C403" s="16" t="s">
        <v>82</v>
      </c>
      <c r="D403" s="16"/>
      <c r="E403" s="16"/>
      <c r="F403" s="16"/>
      <c r="G403" s="16"/>
      <c r="H403" s="22">
        <v>33330</v>
      </c>
      <c r="I403" s="16"/>
      <c r="J403" s="118" t="s">
        <v>10891</v>
      </c>
    </row>
    <row r="404" spans="1:10" s="41" customFormat="1" ht="24.75" customHeight="1">
      <c r="A404" s="40" t="s">
        <v>10086</v>
      </c>
      <c r="B404" s="16" t="s">
        <v>204</v>
      </c>
      <c r="C404" s="16" t="s">
        <v>82</v>
      </c>
      <c r="D404" s="16"/>
      <c r="E404" s="16"/>
      <c r="F404" s="16"/>
      <c r="G404" s="16"/>
      <c r="H404" s="22">
        <v>12120</v>
      </c>
      <c r="I404" s="16"/>
      <c r="J404" s="118" t="s">
        <v>10892</v>
      </c>
    </row>
    <row r="405" spans="1:10" s="41" customFormat="1" ht="24.75" customHeight="1">
      <c r="A405" s="40" t="s">
        <v>10085</v>
      </c>
      <c r="B405" s="16" t="s">
        <v>204</v>
      </c>
      <c r="C405" s="16" t="s">
        <v>82</v>
      </c>
      <c r="D405" s="16"/>
      <c r="E405" s="16"/>
      <c r="F405" s="16"/>
      <c r="G405" s="16"/>
      <c r="H405" s="22">
        <v>4545</v>
      </c>
      <c r="I405" s="16"/>
      <c r="J405" s="118" t="s">
        <v>10893</v>
      </c>
    </row>
    <row r="406" spans="1:10" s="41" customFormat="1" ht="24.75" customHeight="1">
      <c r="A406" s="40" t="s">
        <v>10087</v>
      </c>
      <c r="B406" s="16" t="s">
        <v>204</v>
      </c>
      <c r="C406" s="16" t="s">
        <v>82</v>
      </c>
      <c r="D406" s="16"/>
      <c r="E406" s="16"/>
      <c r="F406" s="16"/>
      <c r="G406" s="16"/>
      <c r="H406" s="22">
        <v>8282</v>
      </c>
      <c r="I406" s="16"/>
      <c r="J406" s="118" t="s">
        <v>10894</v>
      </c>
    </row>
    <row r="407" spans="1:10" s="41" customFormat="1" ht="24.75" customHeight="1">
      <c r="A407" s="40" t="s">
        <v>10769</v>
      </c>
      <c r="B407" s="16" t="s">
        <v>204</v>
      </c>
      <c r="C407" s="16" t="s">
        <v>82</v>
      </c>
      <c r="D407" s="16"/>
      <c r="E407" s="16"/>
      <c r="F407" s="16"/>
      <c r="G407" s="16"/>
      <c r="H407" s="142">
        <v>38792</v>
      </c>
      <c r="I407" s="16"/>
      <c r="J407" s="561" t="s">
        <v>10454</v>
      </c>
    </row>
    <row r="408" spans="1:10" s="41" customFormat="1" ht="24.75" customHeight="1">
      <c r="A408" s="40" t="s">
        <v>10007</v>
      </c>
      <c r="B408" s="16" t="s">
        <v>204</v>
      </c>
      <c r="C408" s="16" t="s">
        <v>82</v>
      </c>
      <c r="D408" s="16"/>
      <c r="E408" s="16"/>
      <c r="F408" s="16"/>
      <c r="G408" s="16"/>
      <c r="H408" s="142">
        <v>8000</v>
      </c>
      <c r="I408" s="16"/>
      <c r="J408" s="617"/>
    </row>
    <row r="409" spans="1:10" s="41" customFormat="1" ht="24.75" customHeight="1">
      <c r="A409" s="67" t="s">
        <v>10007</v>
      </c>
      <c r="B409" s="16" t="s">
        <v>204</v>
      </c>
      <c r="C409" s="16" t="s">
        <v>82</v>
      </c>
      <c r="D409" s="16"/>
      <c r="E409" s="16"/>
      <c r="F409" s="16"/>
      <c r="G409" s="16"/>
      <c r="H409" s="142">
        <v>8355</v>
      </c>
      <c r="I409" s="16"/>
      <c r="J409" s="617"/>
    </row>
    <row r="410" spans="1:10" s="41" customFormat="1" ht="24.75" customHeight="1">
      <c r="A410" s="40" t="s">
        <v>11148</v>
      </c>
      <c r="B410" s="16" t="s">
        <v>204</v>
      </c>
      <c r="C410" s="16" t="s">
        <v>82</v>
      </c>
      <c r="D410" s="16"/>
      <c r="E410" s="16"/>
      <c r="F410" s="16"/>
      <c r="G410" s="16"/>
      <c r="H410" s="142">
        <v>2040</v>
      </c>
      <c r="I410" s="16"/>
      <c r="J410" s="80" t="s">
        <v>10455</v>
      </c>
    </row>
    <row r="411" spans="1:10" s="41" customFormat="1" ht="24.75" customHeight="1">
      <c r="A411" s="40" t="s">
        <v>10073</v>
      </c>
      <c r="B411" s="16" t="s">
        <v>204</v>
      </c>
      <c r="C411" s="16" t="s">
        <v>82</v>
      </c>
      <c r="D411" s="16"/>
      <c r="E411" s="16"/>
      <c r="F411" s="16"/>
      <c r="G411" s="16"/>
      <c r="H411" s="142">
        <v>7410</v>
      </c>
      <c r="I411" s="16"/>
      <c r="J411" s="80" t="s">
        <v>10895</v>
      </c>
    </row>
    <row r="412" spans="1:10" s="41" customFormat="1" ht="24.75" customHeight="1">
      <c r="A412" s="229" t="s">
        <v>11149</v>
      </c>
      <c r="B412" s="16" t="s">
        <v>204</v>
      </c>
      <c r="C412" s="16" t="s">
        <v>82</v>
      </c>
      <c r="D412" s="16"/>
      <c r="E412" s="16"/>
      <c r="F412" s="16"/>
      <c r="G412" s="16"/>
      <c r="H412" s="108">
        <v>404</v>
      </c>
      <c r="I412" s="16"/>
      <c r="J412" s="80" t="s">
        <v>10457</v>
      </c>
    </row>
    <row r="413" spans="1:10" s="41" customFormat="1" ht="24.75" customHeight="1">
      <c r="A413" s="40" t="s">
        <v>10100</v>
      </c>
      <c r="B413" s="16" t="s">
        <v>204</v>
      </c>
      <c r="C413" s="16" t="s">
        <v>82</v>
      </c>
      <c r="D413" s="16"/>
      <c r="E413" s="16"/>
      <c r="F413" s="16"/>
      <c r="G413" s="16"/>
      <c r="H413" s="49">
        <v>418</v>
      </c>
      <c r="I413" s="16"/>
      <c r="J413" s="80" t="s">
        <v>10896</v>
      </c>
    </row>
    <row r="414" spans="1:10" s="41" customFormat="1" ht="24.75" customHeight="1">
      <c r="A414" s="40" t="s">
        <v>11150</v>
      </c>
      <c r="B414" s="16" t="s">
        <v>204</v>
      </c>
      <c r="C414" s="16" t="s">
        <v>82</v>
      </c>
      <c r="D414" s="16"/>
      <c r="E414" s="16"/>
      <c r="F414" s="16"/>
      <c r="G414" s="16"/>
      <c r="H414" s="49">
        <v>3570</v>
      </c>
      <c r="I414" s="16"/>
      <c r="J414" s="80" t="s">
        <v>10459</v>
      </c>
    </row>
    <row r="415" spans="1:10" s="41" customFormat="1" ht="24.75" customHeight="1">
      <c r="A415" s="40" t="s">
        <v>10148</v>
      </c>
      <c r="B415" s="16" t="s">
        <v>204</v>
      </c>
      <c r="C415" s="16" t="s">
        <v>82</v>
      </c>
      <c r="D415" s="16"/>
      <c r="E415" s="16"/>
      <c r="F415" s="16"/>
      <c r="G415" s="16"/>
      <c r="H415" s="49">
        <v>520</v>
      </c>
      <c r="I415" s="16"/>
      <c r="J415" s="80" t="s">
        <v>10460</v>
      </c>
    </row>
    <row r="416" spans="1:10" s="41" customFormat="1" ht="24.75" customHeight="1">
      <c r="A416" s="229" t="s">
        <v>11151</v>
      </c>
      <c r="B416" s="16" t="s">
        <v>204</v>
      </c>
      <c r="C416" s="16" t="s">
        <v>58</v>
      </c>
      <c r="D416" s="16"/>
      <c r="E416" s="16"/>
      <c r="F416" s="16"/>
      <c r="G416" s="16"/>
      <c r="H416" s="49">
        <v>1000</v>
      </c>
      <c r="I416" s="16"/>
      <c r="J416" s="80" t="s">
        <v>10897</v>
      </c>
    </row>
    <row r="417" spans="1:10" s="41" customFormat="1" ht="24.75" customHeight="1">
      <c r="A417" s="229" t="s">
        <v>11151</v>
      </c>
      <c r="B417" s="16" t="s">
        <v>204</v>
      </c>
      <c r="C417" s="16" t="s">
        <v>58</v>
      </c>
      <c r="D417" s="16"/>
      <c r="E417" s="16"/>
      <c r="F417" s="16"/>
      <c r="G417" s="16"/>
      <c r="H417" s="49">
        <v>662</v>
      </c>
      <c r="I417" s="16"/>
      <c r="J417" s="80" t="s">
        <v>10898</v>
      </c>
    </row>
    <row r="418" spans="1:10" s="41" customFormat="1" ht="24.75" customHeight="1">
      <c r="A418" s="229" t="s">
        <v>11153</v>
      </c>
      <c r="B418" s="16" t="s">
        <v>204</v>
      </c>
      <c r="C418" s="16" t="s">
        <v>82</v>
      </c>
      <c r="D418" s="16"/>
      <c r="E418" s="16"/>
      <c r="F418" s="16"/>
      <c r="G418" s="16"/>
      <c r="H418" s="49">
        <v>23234</v>
      </c>
      <c r="I418" s="16"/>
      <c r="J418" s="80" t="s">
        <v>10899</v>
      </c>
    </row>
    <row r="419" spans="1:10" s="41" customFormat="1" ht="24.75" customHeight="1">
      <c r="A419" s="40" t="s">
        <v>11152</v>
      </c>
      <c r="B419" s="16" t="s">
        <v>204</v>
      </c>
      <c r="C419" s="16" t="s">
        <v>82</v>
      </c>
      <c r="D419" s="16"/>
      <c r="E419" s="16"/>
      <c r="F419" s="16"/>
      <c r="G419" s="16"/>
      <c r="H419" s="49">
        <v>13872</v>
      </c>
      <c r="I419" s="16"/>
      <c r="J419" s="80" t="s">
        <v>10900</v>
      </c>
    </row>
    <row r="420" spans="1:10" s="41" customFormat="1" ht="24.75" customHeight="1">
      <c r="A420" s="40" t="s">
        <v>10097</v>
      </c>
      <c r="B420" s="16" t="s">
        <v>204</v>
      </c>
      <c r="C420" s="16" t="s">
        <v>82</v>
      </c>
      <c r="D420" s="16"/>
      <c r="E420" s="16"/>
      <c r="F420" s="16"/>
      <c r="G420" s="16"/>
      <c r="H420" s="49">
        <v>6130</v>
      </c>
      <c r="I420" s="16"/>
      <c r="J420" s="80" t="s">
        <v>10901</v>
      </c>
    </row>
    <row r="421" spans="1:10" s="41" customFormat="1" ht="24.75" customHeight="1">
      <c r="A421" s="40" t="s">
        <v>10015</v>
      </c>
      <c r="B421" s="16" t="s">
        <v>204</v>
      </c>
      <c r="C421" s="16" t="s">
        <v>82</v>
      </c>
      <c r="D421" s="16"/>
      <c r="E421" s="16"/>
      <c r="F421" s="16"/>
      <c r="G421" s="16"/>
      <c r="H421" s="49">
        <v>2448</v>
      </c>
      <c r="I421" s="16"/>
      <c r="J421" s="80" t="s">
        <v>10463</v>
      </c>
    </row>
    <row r="422" spans="1:10" s="41" customFormat="1" ht="24.75" customHeight="1">
      <c r="A422" s="229" t="s">
        <v>11154</v>
      </c>
      <c r="B422" s="16" t="s">
        <v>204</v>
      </c>
      <c r="C422" s="16" t="s">
        <v>58</v>
      </c>
      <c r="D422" s="16"/>
      <c r="E422" s="16"/>
      <c r="F422" s="16"/>
      <c r="G422" s="16"/>
      <c r="H422" s="49">
        <v>2000</v>
      </c>
      <c r="I422" s="16"/>
      <c r="J422" s="80" t="s">
        <v>10464</v>
      </c>
    </row>
    <row r="423" spans="1:10" s="41" customFormat="1" ht="24.75" customHeight="1">
      <c r="A423" s="229" t="s">
        <v>11154</v>
      </c>
      <c r="B423" s="16" t="s">
        <v>204</v>
      </c>
      <c r="C423" s="16" t="s">
        <v>58</v>
      </c>
      <c r="D423" s="16"/>
      <c r="E423" s="16"/>
      <c r="F423" s="16"/>
      <c r="G423" s="16"/>
      <c r="H423" s="49">
        <v>1314</v>
      </c>
      <c r="I423" s="16"/>
      <c r="J423" s="80" t="s">
        <v>10465</v>
      </c>
    </row>
    <row r="424" spans="1:10" s="41" customFormat="1" ht="24.75" customHeight="1">
      <c r="A424" s="40" t="s">
        <v>10014</v>
      </c>
      <c r="B424" s="16" t="s">
        <v>204</v>
      </c>
      <c r="C424" s="16" t="s">
        <v>58</v>
      </c>
      <c r="D424" s="16"/>
      <c r="E424" s="16"/>
      <c r="F424" s="16"/>
      <c r="G424" s="16"/>
      <c r="H424" s="49">
        <v>570</v>
      </c>
      <c r="I424" s="16"/>
      <c r="J424" s="80" t="s">
        <v>10466</v>
      </c>
    </row>
    <row r="425" spans="1:10" s="41" customFormat="1" ht="24.75" customHeight="1">
      <c r="A425" s="40" t="s">
        <v>10146</v>
      </c>
      <c r="B425" s="16" t="s">
        <v>204</v>
      </c>
      <c r="C425" s="16" t="s">
        <v>82</v>
      </c>
      <c r="D425" s="16"/>
      <c r="E425" s="16"/>
      <c r="F425" s="16"/>
      <c r="G425" s="16"/>
      <c r="H425" s="49">
        <v>570</v>
      </c>
      <c r="I425" s="16"/>
      <c r="J425" s="80" t="s">
        <v>10467</v>
      </c>
    </row>
    <row r="426" spans="1:10" s="41" customFormat="1" ht="24.75" customHeight="1">
      <c r="A426" s="40" t="s">
        <v>10101</v>
      </c>
      <c r="B426" s="16" t="s">
        <v>204</v>
      </c>
      <c r="C426" s="16" t="s">
        <v>82</v>
      </c>
      <c r="D426" s="16"/>
      <c r="E426" s="16"/>
      <c r="F426" s="16"/>
      <c r="G426" s="16"/>
      <c r="H426" s="49">
        <v>6222</v>
      </c>
      <c r="I426" s="16"/>
      <c r="J426" s="80" t="s">
        <v>10468</v>
      </c>
    </row>
    <row r="427" spans="1:10" s="41" customFormat="1" ht="24.75" customHeight="1">
      <c r="A427" s="40" t="s">
        <v>10102</v>
      </c>
      <c r="B427" s="16" t="s">
        <v>204</v>
      </c>
      <c r="C427" s="16" t="s">
        <v>82</v>
      </c>
      <c r="D427" s="16"/>
      <c r="E427" s="16"/>
      <c r="F427" s="16"/>
      <c r="G427" s="16"/>
      <c r="H427" s="49">
        <v>10862</v>
      </c>
      <c r="I427" s="16"/>
      <c r="J427" s="80" t="s">
        <v>10469</v>
      </c>
    </row>
    <row r="428" spans="1:10" s="41" customFormat="1" ht="24.75" customHeight="1">
      <c r="A428" s="40" t="s">
        <v>9383</v>
      </c>
      <c r="B428" s="16" t="s">
        <v>235</v>
      </c>
      <c r="C428" s="16" t="s">
        <v>163</v>
      </c>
      <c r="D428" s="16"/>
      <c r="E428" s="16"/>
      <c r="F428" s="16"/>
      <c r="G428" s="16"/>
      <c r="H428" s="49">
        <v>874</v>
      </c>
      <c r="I428" s="16"/>
      <c r="J428" s="60" t="s">
        <v>10902</v>
      </c>
    </row>
    <row r="429" spans="1:10" s="41" customFormat="1" ht="24.75" customHeight="1">
      <c r="A429" s="40" t="s">
        <v>9665</v>
      </c>
      <c r="B429" s="16" t="s">
        <v>235</v>
      </c>
      <c r="C429" s="16" t="s">
        <v>163</v>
      </c>
      <c r="D429" s="16"/>
      <c r="E429" s="16"/>
      <c r="F429" s="16"/>
      <c r="G429" s="16"/>
      <c r="H429" s="49">
        <v>200</v>
      </c>
      <c r="I429" s="16"/>
      <c r="J429" s="60" t="s">
        <v>10903</v>
      </c>
    </row>
    <row r="430" spans="1:10" s="41" customFormat="1" ht="24.75" customHeight="1">
      <c r="A430" s="40" t="s">
        <v>10129</v>
      </c>
      <c r="B430" s="16" t="s">
        <v>235</v>
      </c>
      <c r="C430" s="16" t="s">
        <v>163</v>
      </c>
      <c r="D430" s="16"/>
      <c r="E430" s="16"/>
      <c r="F430" s="16"/>
      <c r="G430" s="16"/>
      <c r="H430" s="49">
        <v>700</v>
      </c>
      <c r="I430" s="16"/>
      <c r="J430" s="60" t="s">
        <v>10904</v>
      </c>
    </row>
    <row r="431" spans="1:10" s="41" customFormat="1" ht="24.75" customHeight="1">
      <c r="A431" s="40" t="s">
        <v>9660</v>
      </c>
      <c r="B431" s="16" t="s">
        <v>235</v>
      </c>
      <c r="C431" s="16" t="s">
        <v>163</v>
      </c>
      <c r="D431" s="16"/>
      <c r="E431" s="16"/>
      <c r="F431" s="16"/>
      <c r="G431" s="16"/>
      <c r="H431" s="49">
        <v>100</v>
      </c>
      <c r="I431" s="16"/>
      <c r="J431" s="60" t="s">
        <v>10905</v>
      </c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</sheetData>
  <mergeCells count="73">
    <mergeCell ref="J91:J92"/>
    <mergeCell ref="J100:J103"/>
    <mergeCell ref="J108:J109"/>
    <mergeCell ref="J157:J159"/>
    <mergeCell ref="J122:J123"/>
    <mergeCell ref="J124:J128"/>
    <mergeCell ref="J129:J133"/>
    <mergeCell ref="J135:J136"/>
    <mergeCell ref="J137:J138"/>
    <mergeCell ref="J139:J140"/>
    <mergeCell ref="J142:J145"/>
    <mergeCell ref="J152:J153"/>
    <mergeCell ref="A1:J1"/>
    <mergeCell ref="A2:E2"/>
    <mergeCell ref="F2:J2"/>
    <mergeCell ref="A3:E3"/>
    <mergeCell ref="F3:J3"/>
    <mergeCell ref="J165:J166"/>
    <mergeCell ref="J160:J161"/>
    <mergeCell ref="J180:J181"/>
    <mergeCell ref="J193:J194"/>
    <mergeCell ref="J198:J199"/>
    <mergeCell ref="J167:J169"/>
    <mergeCell ref="J170:J172"/>
    <mergeCell ref="J162:J163"/>
    <mergeCell ref="J200:J201"/>
    <mergeCell ref="J203:J205"/>
    <mergeCell ref="J206:J207"/>
    <mergeCell ref="J208:J209"/>
    <mergeCell ref="J212:J217"/>
    <mergeCell ref="J218:J227"/>
    <mergeCell ref="J228:J234"/>
    <mergeCell ref="J235:J237"/>
    <mergeCell ref="J239:J241"/>
    <mergeCell ref="J242:J245"/>
    <mergeCell ref="J246:J248"/>
    <mergeCell ref="J249:J250"/>
    <mergeCell ref="J252:J253"/>
    <mergeCell ref="J254:J256"/>
    <mergeCell ref="J259:J260"/>
    <mergeCell ref="J261:J262"/>
    <mergeCell ref="J264:J265"/>
    <mergeCell ref="J266:J267"/>
    <mergeCell ref="J269:J271"/>
    <mergeCell ref="J272:J273"/>
    <mergeCell ref="J277:J279"/>
    <mergeCell ref="J281:J286"/>
    <mergeCell ref="J287:J290"/>
    <mergeCell ref="J291:J297"/>
    <mergeCell ref="J298:J299"/>
    <mergeCell ref="J305:J306"/>
    <mergeCell ref="J312:J313"/>
    <mergeCell ref="J314:J315"/>
    <mergeCell ref="J319:J320"/>
    <mergeCell ref="J321:J324"/>
    <mergeCell ref="J325:J326"/>
    <mergeCell ref="J327:J328"/>
    <mergeCell ref="J329:J330"/>
    <mergeCell ref="J335:J337"/>
    <mergeCell ref="J338:J339"/>
    <mergeCell ref="J340:J341"/>
    <mergeCell ref="J346:J347"/>
    <mergeCell ref="J348:J355"/>
    <mergeCell ref="J356:J357"/>
    <mergeCell ref="J360:J361"/>
    <mergeCell ref="J362:J364"/>
    <mergeCell ref="J366:J369"/>
    <mergeCell ref="J391:J394"/>
    <mergeCell ref="J407:J409"/>
    <mergeCell ref="J371:J373"/>
    <mergeCell ref="J376:J377"/>
    <mergeCell ref="J386:J388"/>
    <mergeCell ref="J389:J390"/>
  </mergeCells>
  <pageMargins left="0.7" right="0.7" top="0.75" bottom="0.75" header="0.3" footer="0.3"/>
  <ignoredErrors>
    <ignoredError sqref="H102" formula="1"/>
  </ignoredError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500-000000000000}">
          <x14:formula1>
            <xm:f>'Varient Value'!$E$2:$E$4</xm:f>
          </x14:formula1>
          <xm:sqref>F5:F916</xm:sqref>
        </x14:dataValidation>
        <x14:dataValidation type="list" allowBlank="1" showInputMessage="1" showErrorMessage="1" xr:uid="{00000000-0002-0000-2500-000001000000}">
          <x14:formula1>
            <xm:f>'Varient Value'!$D:$D</xm:f>
          </x14:formula1>
          <xm:sqref>E5:E9916</xm:sqref>
        </x14:dataValidation>
        <x14:dataValidation type="list" allowBlank="1" showInputMessage="1" showErrorMessage="1" xr:uid="{00000000-0002-0000-2500-000002000000}">
          <x14:formula1>
            <xm:f>'Varient Value'!$B$2:$B$67</xm:f>
          </x14:formula1>
          <xm:sqref>C5:C9916</xm:sqref>
        </x14:dataValidation>
        <x14:dataValidation type="list" allowBlank="1" showInputMessage="1" showErrorMessage="1" xr:uid="{00000000-0002-0000-2500-000003000000}">
          <x14:formula1>
            <xm:f>'Varient Value'!$C$2:$C$244</xm:f>
          </x14:formula1>
          <xm:sqref>D5:D9916</xm:sqref>
        </x14:dataValidation>
        <x14:dataValidation type="list" allowBlank="1" showInputMessage="1" showErrorMessage="1" xr:uid="{00000000-0002-0000-2500-000004000000}">
          <x14:formula1>
            <xm:f>'Varient Value'!$F$2:$F$612</xm:f>
          </x14:formula1>
          <xm:sqref>G5:G9916</xm:sqref>
        </x14:dataValidation>
        <x14:dataValidation type="list" allowBlank="1" showInputMessage="1" showErrorMessage="1" xr:uid="{00000000-0002-0000-2500-000005000000}">
          <x14:formula1>
            <xm:f>'Varient Value'!$A$2:$A$568</xm:f>
          </x14:formula1>
          <xm:sqref>B5:B9916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J764"/>
  <sheetViews>
    <sheetView zoomScale="115" zoomScaleNormal="115" workbookViewId="0">
      <pane ySplit="4" topLeftCell="A41" activePane="bottomLeft" state="frozen"/>
      <selection activeCell="C8" sqref="C8"/>
      <selection pane="bottomLeft" activeCell="C8" sqref="C8"/>
    </sheetView>
  </sheetViews>
  <sheetFormatPr defaultRowHeight="15"/>
  <cols>
    <col min="1" max="1" width="62.42578125" style="85" bestFit="1" customWidth="1"/>
    <col min="2" max="2" width="17.42578125" style="41" bestFit="1" customWidth="1"/>
    <col min="3" max="3" width="12" style="35" bestFit="1" customWidth="1"/>
    <col min="4" max="4" width="4.7109375" style="35" bestFit="1" customWidth="1"/>
    <col min="5" max="5" width="8.425781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11183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8.5" customHeight="1">
      <c r="A5" s="40" t="s">
        <v>9257</v>
      </c>
      <c r="B5" s="16" t="s">
        <v>288</v>
      </c>
      <c r="C5" s="16" t="s">
        <v>54</v>
      </c>
      <c r="D5" s="16"/>
      <c r="E5" s="16">
        <v>102</v>
      </c>
      <c r="F5" s="44"/>
      <c r="G5" s="44"/>
      <c r="H5" s="23">
        <v>40</v>
      </c>
      <c r="I5" s="44"/>
      <c r="J5" s="341" t="s">
        <v>9075</v>
      </c>
    </row>
    <row r="6" spans="1:10" ht="28.5" customHeight="1">
      <c r="A6" s="40" t="s">
        <v>9123</v>
      </c>
      <c r="B6" s="16" t="s">
        <v>288</v>
      </c>
      <c r="C6" s="16" t="s">
        <v>54</v>
      </c>
      <c r="D6" s="16"/>
      <c r="E6" s="16" t="s">
        <v>4450</v>
      </c>
      <c r="F6" s="44"/>
      <c r="G6" s="44"/>
      <c r="H6" s="22">
        <v>9</v>
      </c>
      <c r="I6" s="44"/>
      <c r="J6" s="17" t="s">
        <v>9076</v>
      </c>
    </row>
    <row r="7" spans="1:10" ht="28.5" customHeight="1">
      <c r="A7" s="40" t="s">
        <v>9257</v>
      </c>
      <c r="B7" s="16" t="s">
        <v>288</v>
      </c>
      <c r="C7" s="16" t="s">
        <v>54</v>
      </c>
      <c r="D7" s="16"/>
      <c r="E7" s="16" t="s">
        <v>7325</v>
      </c>
      <c r="F7" s="44"/>
      <c r="G7" s="44"/>
      <c r="H7" s="22">
        <v>72</v>
      </c>
      <c r="I7" s="44"/>
      <c r="J7" s="118" t="s">
        <v>9677</v>
      </c>
    </row>
    <row r="8" spans="1:10" ht="28.5" customHeight="1">
      <c r="A8" s="40" t="s">
        <v>9257</v>
      </c>
      <c r="B8" s="16" t="s">
        <v>288</v>
      </c>
      <c r="C8" s="16" t="s">
        <v>54</v>
      </c>
      <c r="D8" s="16"/>
      <c r="E8" s="16" t="s">
        <v>7325</v>
      </c>
      <c r="F8" s="44"/>
      <c r="G8" s="44"/>
      <c r="H8" s="22">
        <v>8</v>
      </c>
      <c r="I8" s="44"/>
      <c r="J8" s="699" t="s">
        <v>10646</v>
      </c>
    </row>
    <row r="9" spans="1:10" ht="28.5" customHeight="1">
      <c r="A9" s="40" t="s">
        <v>9257</v>
      </c>
      <c r="B9" s="16" t="s">
        <v>288</v>
      </c>
      <c r="C9" s="16" t="s">
        <v>54</v>
      </c>
      <c r="D9" s="16"/>
      <c r="E9" s="16" t="s">
        <v>7426</v>
      </c>
      <c r="F9" s="44"/>
      <c r="G9" s="44"/>
      <c r="H9" s="22">
        <v>27</v>
      </c>
      <c r="I9" s="44"/>
      <c r="J9" s="674"/>
    </row>
    <row r="10" spans="1:10" ht="28.5" customHeight="1">
      <c r="A10" s="40" t="s">
        <v>9257</v>
      </c>
      <c r="B10" s="16" t="s">
        <v>288</v>
      </c>
      <c r="C10" s="16" t="s">
        <v>54</v>
      </c>
      <c r="D10" s="16"/>
      <c r="E10" s="16" t="s">
        <v>6843</v>
      </c>
      <c r="F10" s="44"/>
      <c r="G10" s="44"/>
      <c r="H10" s="23">
        <v>10</v>
      </c>
      <c r="I10" s="16"/>
      <c r="J10" s="674"/>
    </row>
    <row r="11" spans="1:10" ht="28.5" customHeight="1">
      <c r="A11" s="40" t="s">
        <v>9258</v>
      </c>
      <c r="B11" s="16" t="s">
        <v>288</v>
      </c>
      <c r="C11" s="16" t="s">
        <v>54</v>
      </c>
      <c r="D11" s="16"/>
      <c r="E11" s="16">
        <v>101</v>
      </c>
      <c r="F11" s="44"/>
      <c r="G11" s="44"/>
      <c r="H11" s="22">
        <v>4</v>
      </c>
      <c r="I11" s="16"/>
      <c r="J11" s="675"/>
    </row>
    <row r="12" spans="1:10" ht="28.5" customHeight="1">
      <c r="A12" s="40" t="s">
        <v>9250</v>
      </c>
      <c r="B12" s="16" t="s">
        <v>288</v>
      </c>
      <c r="C12" s="16" t="s">
        <v>54</v>
      </c>
      <c r="D12" s="16"/>
      <c r="E12" s="16" t="s">
        <v>7325</v>
      </c>
      <c r="F12" s="44"/>
      <c r="G12" s="44"/>
      <c r="H12" s="22">
        <v>6</v>
      </c>
      <c r="I12" s="16"/>
      <c r="J12" s="698" t="s">
        <v>10647</v>
      </c>
    </row>
    <row r="13" spans="1:10" ht="28.5" customHeight="1">
      <c r="A13" s="40" t="s">
        <v>9250</v>
      </c>
      <c r="B13" s="16" t="s">
        <v>288</v>
      </c>
      <c r="C13" s="16" t="s">
        <v>54</v>
      </c>
      <c r="D13" s="16"/>
      <c r="E13" s="16" t="s">
        <v>6974</v>
      </c>
      <c r="F13" s="44"/>
      <c r="G13" s="44"/>
      <c r="H13" s="22">
        <v>5</v>
      </c>
      <c r="I13" s="16"/>
      <c r="J13" s="551"/>
    </row>
    <row r="14" spans="1:10" ht="28.5" customHeight="1">
      <c r="A14" s="40" t="s">
        <v>9250</v>
      </c>
      <c r="B14" s="16" t="s">
        <v>288</v>
      </c>
      <c r="C14" s="16" t="s">
        <v>54</v>
      </c>
      <c r="D14" s="16"/>
      <c r="E14" s="16" t="s">
        <v>7393</v>
      </c>
      <c r="F14" s="44"/>
      <c r="G14" s="44"/>
      <c r="H14" s="23">
        <v>5</v>
      </c>
      <c r="I14" s="16"/>
      <c r="J14" s="550"/>
    </row>
    <row r="15" spans="1:10" ht="28.5" customHeight="1">
      <c r="A15" s="40" t="s">
        <v>9252</v>
      </c>
      <c r="B15" s="16" t="s">
        <v>288</v>
      </c>
      <c r="C15" s="16" t="s">
        <v>54</v>
      </c>
      <c r="D15" s="16"/>
      <c r="E15" s="16" t="s">
        <v>8960</v>
      </c>
      <c r="F15" s="44"/>
      <c r="G15" s="44"/>
      <c r="H15" s="23">
        <v>10</v>
      </c>
      <c r="I15" s="16"/>
      <c r="J15" s="17" t="s">
        <v>10648</v>
      </c>
    </row>
    <row r="16" spans="1:10" ht="28.5" customHeight="1">
      <c r="A16" s="40" t="s">
        <v>9250</v>
      </c>
      <c r="B16" s="16" t="s">
        <v>288</v>
      </c>
      <c r="C16" s="16" t="s">
        <v>54</v>
      </c>
      <c r="D16" s="16"/>
      <c r="E16" s="16" t="s">
        <v>7390</v>
      </c>
      <c r="F16" s="44"/>
      <c r="G16" s="44"/>
      <c r="H16" s="22">
        <v>3</v>
      </c>
      <c r="I16" s="16"/>
      <c r="J16" s="17" t="s">
        <v>10649</v>
      </c>
    </row>
    <row r="17" spans="1:10" ht="28.5" customHeight="1">
      <c r="A17" s="40" t="s">
        <v>9364</v>
      </c>
      <c r="B17" s="16" t="s">
        <v>283</v>
      </c>
      <c r="C17" s="16" t="s">
        <v>58</v>
      </c>
      <c r="D17" s="16"/>
      <c r="E17" s="16" t="s">
        <v>8223</v>
      </c>
      <c r="F17" s="44"/>
      <c r="G17" s="44"/>
      <c r="H17" s="61">
        <v>100</v>
      </c>
      <c r="I17" s="16"/>
      <c r="J17" s="342" t="s">
        <v>10650</v>
      </c>
    </row>
    <row r="18" spans="1:10" ht="28.5" customHeight="1">
      <c r="A18" s="40" t="s">
        <v>9122</v>
      </c>
      <c r="B18" s="16" t="s">
        <v>288</v>
      </c>
      <c r="C18" s="16" t="s">
        <v>54</v>
      </c>
      <c r="D18" s="16"/>
      <c r="E18" s="16">
        <v>419</v>
      </c>
      <c r="F18" s="44"/>
      <c r="G18" s="44"/>
      <c r="H18" s="23">
        <v>12</v>
      </c>
      <c r="I18" s="16"/>
      <c r="J18" s="700" t="s">
        <v>10651</v>
      </c>
    </row>
    <row r="19" spans="1:10" ht="28.5" customHeight="1">
      <c r="A19" s="40" t="s">
        <v>9535</v>
      </c>
      <c r="B19" s="16" t="s">
        <v>288</v>
      </c>
      <c r="C19" s="16" t="s">
        <v>54</v>
      </c>
      <c r="D19" s="16"/>
      <c r="E19" s="16" t="s">
        <v>8960</v>
      </c>
      <c r="F19" s="44"/>
      <c r="G19" s="44"/>
      <c r="H19" s="23">
        <v>23</v>
      </c>
      <c r="I19" s="16"/>
      <c r="J19" s="700"/>
    </row>
    <row r="20" spans="1:10" ht="28.5" customHeight="1">
      <c r="A20" s="40" t="s">
        <v>9875</v>
      </c>
      <c r="B20" s="16" t="s">
        <v>288</v>
      </c>
      <c r="C20" s="16" t="s">
        <v>54</v>
      </c>
      <c r="D20" s="16"/>
      <c r="E20" s="16">
        <v>419</v>
      </c>
      <c r="F20" s="44"/>
      <c r="G20" s="44"/>
      <c r="H20" s="18">
        <v>3</v>
      </c>
      <c r="I20" s="16"/>
      <c r="J20" s="700"/>
    </row>
    <row r="21" spans="1:10" ht="28.5" customHeight="1">
      <c r="A21" s="40" t="s">
        <v>9122</v>
      </c>
      <c r="B21" s="16" t="s">
        <v>288</v>
      </c>
      <c r="C21" s="16" t="s">
        <v>54</v>
      </c>
      <c r="D21" s="16"/>
      <c r="E21" s="16" t="s">
        <v>9021</v>
      </c>
      <c r="F21" s="44"/>
      <c r="G21" s="44"/>
      <c r="H21" s="18">
        <v>1</v>
      </c>
      <c r="I21" s="16"/>
      <c r="J21" s="700"/>
    </row>
    <row r="22" spans="1:10" ht="28.5" customHeight="1">
      <c r="A22" s="40" t="s">
        <v>11179</v>
      </c>
      <c r="B22" s="16" t="s">
        <v>288</v>
      </c>
      <c r="C22" s="16" t="s">
        <v>54</v>
      </c>
      <c r="D22" s="16"/>
      <c r="E22" s="16" t="s">
        <v>11175</v>
      </c>
      <c r="F22" s="44"/>
      <c r="G22" s="44"/>
      <c r="H22" s="150">
        <v>5</v>
      </c>
      <c r="I22" s="16"/>
      <c r="J22" s="700"/>
    </row>
    <row r="23" spans="1:10" ht="28.5" customHeight="1">
      <c r="A23" s="40" t="s">
        <v>9876</v>
      </c>
      <c r="B23" s="16" t="s">
        <v>288</v>
      </c>
      <c r="C23" s="16" t="s">
        <v>54</v>
      </c>
      <c r="D23" s="16"/>
      <c r="E23" s="16" t="s">
        <v>8226</v>
      </c>
      <c r="F23" s="44"/>
      <c r="G23" s="44"/>
      <c r="H23" s="23">
        <v>2</v>
      </c>
      <c r="I23" s="16"/>
      <c r="J23" s="700"/>
    </row>
    <row r="24" spans="1:10" ht="28.5" customHeight="1">
      <c r="A24" s="40" t="s">
        <v>9258</v>
      </c>
      <c r="B24" s="16" t="s">
        <v>288</v>
      </c>
      <c r="C24" s="16" t="s">
        <v>54</v>
      </c>
      <c r="D24" s="16"/>
      <c r="E24" s="16" t="s">
        <v>6843</v>
      </c>
      <c r="F24" s="44"/>
      <c r="G24" s="44"/>
      <c r="H24" s="23">
        <v>4</v>
      </c>
      <c r="I24" s="16"/>
      <c r="J24" s="700"/>
    </row>
    <row r="25" spans="1:10" ht="28.5" customHeight="1">
      <c r="A25" s="40" t="s">
        <v>9124</v>
      </c>
      <c r="B25" s="16" t="s">
        <v>288</v>
      </c>
      <c r="C25" s="16" t="s">
        <v>54</v>
      </c>
      <c r="D25" s="16"/>
      <c r="E25" s="16">
        <v>34</v>
      </c>
      <c r="F25" s="44"/>
      <c r="G25" s="44"/>
      <c r="H25" s="18">
        <v>2</v>
      </c>
      <c r="I25" s="16"/>
      <c r="J25" s="700"/>
    </row>
    <row r="26" spans="1:10" ht="28.5" customHeight="1">
      <c r="A26" s="40" t="s">
        <v>9124</v>
      </c>
      <c r="B26" s="16" t="s">
        <v>288</v>
      </c>
      <c r="C26" s="16" t="s">
        <v>54</v>
      </c>
      <c r="D26" s="16"/>
      <c r="E26" s="16">
        <v>488</v>
      </c>
      <c r="F26" s="44"/>
      <c r="G26" s="44"/>
      <c r="H26" s="18">
        <v>8</v>
      </c>
      <c r="I26" s="16"/>
      <c r="J26" s="700"/>
    </row>
    <row r="27" spans="1:10" ht="28.5" customHeight="1">
      <c r="A27" s="40" t="s">
        <v>9123</v>
      </c>
      <c r="B27" s="16" t="s">
        <v>288</v>
      </c>
      <c r="C27" s="16" t="s">
        <v>54</v>
      </c>
      <c r="D27" s="16"/>
      <c r="E27" s="16">
        <v>487</v>
      </c>
      <c r="F27" s="44"/>
      <c r="G27" s="44"/>
      <c r="H27" s="18">
        <v>22</v>
      </c>
      <c r="I27" s="16"/>
      <c r="J27" s="700" t="s">
        <v>10652</v>
      </c>
    </row>
    <row r="28" spans="1:10" ht="28.5" customHeight="1">
      <c r="A28" s="40" t="s">
        <v>9124</v>
      </c>
      <c r="B28" s="16" t="s">
        <v>288</v>
      </c>
      <c r="C28" s="16" t="s">
        <v>54</v>
      </c>
      <c r="D28" s="16"/>
      <c r="E28" s="16">
        <v>371</v>
      </c>
      <c r="F28" s="44"/>
      <c r="G28" s="44"/>
      <c r="H28" s="18">
        <v>14</v>
      </c>
      <c r="I28" s="16"/>
      <c r="J28" s="700"/>
    </row>
    <row r="29" spans="1:10" ht="28.5" customHeight="1">
      <c r="A29" s="40" t="s">
        <v>9124</v>
      </c>
      <c r="B29" s="16" t="s">
        <v>288</v>
      </c>
      <c r="C29" s="16" t="s">
        <v>54</v>
      </c>
      <c r="D29" s="16"/>
      <c r="E29" s="16">
        <v>57</v>
      </c>
      <c r="F29" s="44"/>
      <c r="G29" s="44"/>
      <c r="H29" s="23">
        <v>3</v>
      </c>
      <c r="I29" s="16"/>
      <c r="J29" s="700"/>
    </row>
    <row r="30" spans="1:10" ht="28.5" customHeight="1">
      <c r="A30" s="40" t="s">
        <v>9124</v>
      </c>
      <c r="B30" s="16" t="s">
        <v>288</v>
      </c>
      <c r="C30" s="16" t="s">
        <v>54</v>
      </c>
      <c r="D30" s="16"/>
      <c r="E30" s="16">
        <v>251</v>
      </c>
      <c r="F30" s="44"/>
      <c r="G30" s="44"/>
      <c r="H30" s="23">
        <v>3</v>
      </c>
      <c r="I30" s="16"/>
      <c r="J30" s="695" t="s">
        <v>10653</v>
      </c>
    </row>
    <row r="31" spans="1:10" ht="28.5" customHeight="1">
      <c r="A31" s="40" t="s">
        <v>9876</v>
      </c>
      <c r="B31" s="16" t="s">
        <v>288</v>
      </c>
      <c r="C31" s="16" t="s">
        <v>54</v>
      </c>
      <c r="D31" s="16"/>
      <c r="E31" s="16">
        <v>251</v>
      </c>
      <c r="F31" s="44"/>
      <c r="G31" s="44"/>
      <c r="H31" s="23">
        <v>3</v>
      </c>
      <c r="I31" s="16"/>
      <c r="J31" s="697"/>
    </row>
    <row r="32" spans="1:10" ht="28.5" customHeight="1">
      <c r="A32" s="40" t="s">
        <v>9124</v>
      </c>
      <c r="B32" s="16" t="s">
        <v>288</v>
      </c>
      <c r="C32" s="16" t="s">
        <v>54</v>
      </c>
      <c r="D32" s="16"/>
      <c r="E32" s="16">
        <v>57</v>
      </c>
      <c r="F32" s="44"/>
      <c r="G32" s="44"/>
      <c r="H32" s="23">
        <v>3</v>
      </c>
      <c r="I32" s="16"/>
      <c r="J32" s="696"/>
    </row>
    <row r="33" spans="1:10" ht="28.5" customHeight="1">
      <c r="A33" s="40" t="s">
        <v>9123</v>
      </c>
      <c r="B33" s="16" t="s">
        <v>288</v>
      </c>
      <c r="C33" s="16" t="s">
        <v>54</v>
      </c>
      <c r="D33" s="16"/>
      <c r="E33" s="16">
        <v>450</v>
      </c>
      <c r="F33" s="44"/>
      <c r="G33" s="44"/>
      <c r="H33" s="18">
        <v>25</v>
      </c>
      <c r="I33" s="16"/>
      <c r="J33" s="342" t="s">
        <v>10654</v>
      </c>
    </row>
    <row r="34" spans="1:10" ht="28.5" customHeight="1">
      <c r="A34" s="40" t="s">
        <v>9255</v>
      </c>
      <c r="B34" s="16" t="s">
        <v>288</v>
      </c>
      <c r="C34" s="16" t="s">
        <v>54</v>
      </c>
      <c r="D34" s="16"/>
      <c r="E34" s="16">
        <v>102</v>
      </c>
      <c r="F34" s="44"/>
      <c r="G34" s="44"/>
      <c r="H34" s="18">
        <v>21</v>
      </c>
      <c r="I34" s="16"/>
      <c r="J34" s="695" t="s">
        <v>10655</v>
      </c>
    </row>
    <row r="35" spans="1:10" ht="28.5" customHeight="1">
      <c r="A35" s="40" t="s">
        <v>9255</v>
      </c>
      <c r="B35" s="16" t="s">
        <v>288</v>
      </c>
      <c r="C35" s="16" t="s">
        <v>54</v>
      </c>
      <c r="D35" s="16"/>
      <c r="E35" s="16">
        <v>102</v>
      </c>
      <c r="F35" s="44"/>
      <c r="G35" s="44"/>
      <c r="H35" s="18">
        <v>17</v>
      </c>
      <c r="I35" s="16"/>
      <c r="J35" s="696"/>
    </row>
    <row r="36" spans="1:10" ht="28.5" customHeight="1">
      <c r="A36" s="40" t="s">
        <v>9124</v>
      </c>
      <c r="B36" s="16" t="s">
        <v>288</v>
      </c>
      <c r="C36" s="16" t="s">
        <v>54</v>
      </c>
      <c r="D36" s="16"/>
      <c r="E36" s="16">
        <v>57</v>
      </c>
      <c r="F36" s="44"/>
      <c r="G36" s="44"/>
      <c r="H36" s="23">
        <v>4</v>
      </c>
      <c r="I36" s="16"/>
      <c r="J36" s="695" t="s">
        <v>10656</v>
      </c>
    </row>
    <row r="37" spans="1:10" ht="28.5" customHeight="1">
      <c r="A37" s="40" t="s">
        <v>9252</v>
      </c>
      <c r="B37" s="16" t="s">
        <v>288</v>
      </c>
      <c r="C37" s="16" t="s">
        <v>54</v>
      </c>
      <c r="D37" s="16"/>
      <c r="E37" s="16">
        <v>75</v>
      </c>
      <c r="F37" s="44"/>
      <c r="G37" s="44"/>
      <c r="H37" s="23">
        <v>2</v>
      </c>
      <c r="I37" s="16"/>
      <c r="J37" s="697"/>
    </row>
    <row r="38" spans="1:10" ht="28.5" customHeight="1">
      <c r="A38" s="40" t="s">
        <v>9252</v>
      </c>
      <c r="B38" s="16" t="s">
        <v>288</v>
      </c>
      <c r="C38" s="16" t="s">
        <v>54</v>
      </c>
      <c r="D38" s="16"/>
      <c r="E38" s="16">
        <v>251</v>
      </c>
      <c r="F38" s="44"/>
      <c r="G38" s="44"/>
      <c r="H38" s="23">
        <v>6</v>
      </c>
      <c r="I38" s="16"/>
      <c r="J38" s="697"/>
    </row>
    <row r="39" spans="1:10" ht="28.5" customHeight="1">
      <c r="A39" s="40" t="s">
        <v>9122</v>
      </c>
      <c r="B39" s="16" t="s">
        <v>288</v>
      </c>
      <c r="C39" s="16" t="s">
        <v>54</v>
      </c>
      <c r="D39" s="16"/>
      <c r="E39" s="16" t="s">
        <v>4090</v>
      </c>
      <c r="F39" s="44"/>
      <c r="G39" s="44"/>
      <c r="H39" s="18">
        <v>17</v>
      </c>
      <c r="I39" s="16"/>
      <c r="J39" s="697"/>
    </row>
    <row r="40" spans="1:10" ht="28.5" customHeight="1">
      <c r="A40" s="40" t="s">
        <v>9123</v>
      </c>
      <c r="B40" s="16" t="s">
        <v>288</v>
      </c>
      <c r="C40" s="16" t="s">
        <v>54</v>
      </c>
      <c r="D40" s="16"/>
      <c r="E40" s="16" t="s">
        <v>9052</v>
      </c>
      <c r="F40" s="44"/>
      <c r="G40" s="44"/>
      <c r="H40" s="18">
        <v>3</v>
      </c>
      <c r="I40" s="16"/>
      <c r="J40" s="697"/>
    </row>
    <row r="41" spans="1:10" ht="28.5" customHeight="1">
      <c r="A41" s="40" t="s">
        <v>9124</v>
      </c>
      <c r="B41" s="16" t="s">
        <v>288</v>
      </c>
      <c r="C41" s="16" t="s">
        <v>54</v>
      </c>
      <c r="D41" s="16"/>
      <c r="E41" s="16">
        <v>336</v>
      </c>
      <c r="F41" s="44"/>
      <c r="G41" s="44"/>
      <c r="H41" s="17">
        <v>1</v>
      </c>
      <c r="I41" s="16"/>
      <c r="J41" s="696"/>
    </row>
    <row r="42" spans="1:10" ht="28.5" customHeight="1">
      <c r="A42" s="40" t="s">
        <v>11182</v>
      </c>
      <c r="B42" s="40" t="s">
        <v>204</v>
      </c>
      <c r="C42" s="16" t="s">
        <v>82</v>
      </c>
      <c r="D42" s="16"/>
      <c r="E42" s="16"/>
      <c r="F42" s="44"/>
      <c r="G42" s="44"/>
      <c r="H42" s="18">
        <v>3500</v>
      </c>
      <c r="I42" s="16"/>
      <c r="J42" s="342" t="s">
        <v>10657</v>
      </c>
    </row>
    <row r="43" spans="1:10" ht="28.5" customHeight="1">
      <c r="A43" s="40" t="s">
        <v>11181</v>
      </c>
      <c r="B43" s="40" t="s">
        <v>235</v>
      </c>
      <c r="C43" s="16" t="s">
        <v>163</v>
      </c>
      <c r="D43" s="16"/>
      <c r="E43" s="16"/>
      <c r="F43" s="44"/>
      <c r="G43" s="44"/>
      <c r="H43" s="146">
        <v>72</v>
      </c>
      <c r="I43" s="16"/>
      <c r="J43" s="342" t="s">
        <v>9079</v>
      </c>
    </row>
    <row r="44" spans="1:10" ht="28.5" customHeight="1">
      <c r="A44" s="40" t="s">
        <v>11262</v>
      </c>
      <c r="B44" s="40" t="s">
        <v>235</v>
      </c>
      <c r="C44" s="16" t="s">
        <v>163</v>
      </c>
      <c r="D44" s="16"/>
      <c r="E44" s="16"/>
      <c r="F44" s="44"/>
      <c r="G44" s="44"/>
      <c r="H44" s="146">
        <v>35</v>
      </c>
      <c r="I44" s="16"/>
      <c r="J44" s="342" t="s">
        <v>11180</v>
      </c>
    </row>
    <row r="45" spans="1:10" ht="28.5" customHeight="1">
      <c r="A45" s="40" t="s">
        <v>10122</v>
      </c>
      <c r="B45" s="40" t="s">
        <v>235</v>
      </c>
      <c r="C45" s="16" t="s">
        <v>163</v>
      </c>
      <c r="D45" s="16"/>
      <c r="E45" s="16"/>
      <c r="F45" s="44"/>
      <c r="G45" s="44"/>
      <c r="H45" s="340">
        <v>41</v>
      </c>
      <c r="I45" s="16"/>
      <c r="J45" s="342" t="s">
        <v>9362</v>
      </c>
    </row>
    <row r="46" spans="1:10" ht="28.5" customHeight="1">
      <c r="A46" s="40" t="s">
        <v>9984</v>
      </c>
      <c r="B46" s="40" t="s">
        <v>235</v>
      </c>
      <c r="C46" s="16" t="s">
        <v>163</v>
      </c>
      <c r="D46" s="16"/>
      <c r="E46" s="16"/>
      <c r="F46" s="44"/>
      <c r="G46" s="44"/>
      <c r="H46" s="340">
        <v>25</v>
      </c>
      <c r="I46" s="16"/>
      <c r="J46" s="342" t="s">
        <v>9363</v>
      </c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49"/>
      <c r="I51" s="16"/>
      <c r="J51" s="60"/>
    </row>
    <row r="52" spans="1:10" ht="23.25" customHeight="1">
      <c r="A52" s="96"/>
      <c r="B52" s="40"/>
      <c r="C52" s="16"/>
      <c r="D52" s="16"/>
      <c r="E52" s="16"/>
      <c r="F52" s="44"/>
      <c r="G52" s="44"/>
      <c r="H52" s="16"/>
      <c r="I52" s="16"/>
      <c r="J52" s="103"/>
    </row>
    <row r="53" spans="1:10" ht="23.25" customHeight="1">
      <c r="A53" s="96"/>
      <c r="B53" s="40"/>
      <c r="C53" s="16"/>
      <c r="D53" s="16"/>
      <c r="E53" s="16"/>
      <c r="F53" s="44"/>
      <c r="G53" s="44"/>
      <c r="H53" s="16"/>
      <c r="I53" s="16"/>
      <c r="J53" s="103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23"/>
    </row>
    <row r="55" spans="1:10" ht="23.25" customHeight="1">
      <c r="A55" s="96"/>
      <c r="B55" s="40"/>
      <c r="C55" s="16"/>
      <c r="D55" s="16"/>
      <c r="E55" s="16"/>
      <c r="F55" s="44"/>
      <c r="G55" s="44"/>
      <c r="H55" s="18"/>
      <c r="I55" s="16"/>
      <c r="J55" s="23"/>
    </row>
    <row r="56" spans="1:10" ht="23.25" customHeight="1">
      <c r="A56" s="96"/>
      <c r="B56" s="40"/>
      <c r="C56" s="16"/>
      <c r="D56" s="16"/>
      <c r="E56" s="16"/>
      <c r="F56" s="44"/>
      <c r="G56" s="44"/>
      <c r="H56" s="49"/>
      <c r="I56" s="16"/>
      <c r="J56" s="100"/>
    </row>
    <row r="57" spans="1:10" ht="23.25" customHeight="1">
      <c r="A57" s="96"/>
      <c r="B57" s="40"/>
      <c r="C57" s="16"/>
      <c r="D57" s="16"/>
      <c r="E57" s="16"/>
      <c r="F57" s="44"/>
      <c r="G57" s="44"/>
      <c r="H57" s="53"/>
      <c r="I57" s="16"/>
      <c r="J57" s="100"/>
    </row>
    <row r="58" spans="1:10" ht="23.25" customHeight="1">
      <c r="A58" s="47"/>
      <c r="B58" s="40"/>
      <c r="C58" s="16"/>
      <c r="D58" s="16"/>
      <c r="E58" s="16"/>
      <c r="F58" s="44"/>
      <c r="G58" s="44"/>
      <c r="H58" s="16"/>
      <c r="I58" s="16"/>
      <c r="J58" s="101"/>
    </row>
    <row r="59" spans="1:10" ht="23.25" customHeight="1">
      <c r="A59" s="47"/>
      <c r="B59" s="40"/>
      <c r="C59" s="16"/>
      <c r="D59" s="16"/>
      <c r="E59" s="16"/>
      <c r="F59" s="44"/>
      <c r="G59" s="44"/>
      <c r="H59" s="16"/>
      <c r="I59" s="16"/>
      <c r="J59" s="101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63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49"/>
    </row>
    <row r="62" spans="1:10" ht="23.25" customHeight="1">
      <c r="A62" s="47"/>
      <c r="B62" s="40"/>
      <c r="C62" s="16"/>
      <c r="D62" s="16"/>
      <c r="E62" s="16"/>
      <c r="F62" s="44"/>
      <c r="G62" s="44"/>
      <c r="H62" s="23"/>
      <c r="I62" s="16"/>
      <c r="J62" s="102"/>
    </row>
    <row r="63" spans="1:10" ht="23.25" customHeight="1">
      <c r="A63" s="47"/>
      <c r="B63" s="40"/>
      <c r="C63" s="16"/>
      <c r="D63" s="16"/>
      <c r="E63" s="16"/>
      <c r="F63" s="44"/>
      <c r="G63" s="44"/>
      <c r="H63" s="23"/>
      <c r="I63" s="16"/>
      <c r="J63" s="102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96"/>
      <c r="B67" s="40"/>
      <c r="C67" s="16"/>
      <c r="D67" s="16"/>
      <c r="E67" s="16"/>
      <c r="F67" s="44"/>
      <c r="G67" s="44"/>
      <c r="H67" s="55"/>
      <c r="I67" s="16"/>
      <c r="J67" s="99"/>
    </row>
    <row r="68" spans="1:10" ht="23.25" customHeight="1">
      <c r="A68" s="96"/>
      <c r="B68" s="40"/>
      <c r="C68" s="16"/>
      <c r="D68" s="16"/>
      <c r="E68" s="16"/>
      <c r="F68" s="44"/>
      <c r="G68" s="44"/>
      <c r="H68" s="55"/>
      <c r="I68" s="16"/>
      <c r="J68" s="99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19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56"/>
      <c r="I75" s="16"/>
      <c r="J75" s="99"/>
    </row>
    <row r="76" spans="1:10" ht="23.25" customHeight="1">
      <c r="A76" s="111"/>
      <c r="B76" s="40"/>
      <c r="C76" s="16"/>
      <c r="D76" s="16"/>
      <c r="E76" s="16"/>
      <c r="F76" s="44"/>
      <c r="G76" s="44"/>
      <c r="H76" s="19"/>
      <c r="I76" s="16"/>
      <c r="J76" s="99"/>
    </row>
    <row r="77" spans="1:10" ht="23.25" customHeight="1">
      <c r="A77" s="111"/>
      <c r="B77" s="40"/>
      <c r="C77" s="16"/>
      <c r="D77" s="16"/>
      <c r="E77" s="16"/>
      <c r="F77" s="44"/>
      <c r="G77" s="44"/>
      <c r="H77" s="55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57"/>
      <c r="I78" s="16"/>
      <c r="J78" s="98"/>
    </row>
    <row r="79" spans="1:10" ht="23.25" customHeight="1">
      <c r="A79" s="111"/>
      <c r="B79" s="40"/>
      <c r="C79" s="16"/>
      <c r="D79" s="16"/>
      <c r="E79" s="16"/>
      <c r="F79" s="44"/>
      <c r="G79" s="44"/>
      <c r="H79" s="57"/>
      <c r="I79" s="16"/>
      <c r="J79" s="98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15.75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15.75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23.25" customHeight="1">
      <c r="A83" s="96"/>
      <c r="B83" s="40"/>
      <c r="C83" s="16"/>
      <c r="D83" s="16"/>
      <c r="E83" s="16"/>
      <c r="F83" s="44"/>
      <c r="G83" s="44"/>
      <c r="H83" s="22"/>
      <c r="I83" s="16"/>
      <c r="J83" s="64"/>
    </row>
    <row r="84" spans="1:10" ht="23.25" customHeight="1">
      <c r="A84" s="96"/>
      <c r="B84" s="40"/>
      <c r="C84" s="16"/>
      <c r="D84" s="16"/>
      <c r="E84" s="16"/>
      <c r="F84" s="44"/>
      <c r="G84" s="44"/>
      <c r="H84" s="22"/>
      <c r="I84" s="16"/>
      <c r="J84" s="64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98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98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64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64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98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98"/>
    </row>
    <row r="91" spans="1:10" ht="23.25" customHeight="1">
      <c r="A91" s="96"/>
      <c r="B91" s="40"/>
      <c r="C91" s="16"/>
      <c r="D91" s="16"/>
      <c r="E91" s="16"/>
      <c r="F91" s="44"/>
      <c r="G91" s="44"/>
      <c r="H91" s="57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15.75">
      <c r="A94" s="111"/>
      <c r="B94" s="40"/>
      <c r="C94" s="16"/>
      <c r="D94" s="16"/>
      <c r="E94" s="16"/>
      <c r="F94" s="44"/>
      <c r="G94" s="44"/>
      <c r="H94" s="57"/>
      <c r="I94" s="16"/>
      <c r="J94" s="98"/>
    </row>
    <row r="95" spans="1:10" ht="15.75">
      <c r="A95" s="111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23.25" customHeight="1">
      <c r="A96" s="73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23.25" customHeight="1">
      <c r="A97" s="73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47"/>
      <c r="B99" s="40"/>
      <c r="C99" s="16"/>
      <c r="D99" s="16"/>
      <c r="E99" s="16"/>
      <c r="F99" s="44"/>
      <c r="G99" s="44"/>
      <c r="H99" s="57"/>
      <c r="I99" s="16"/>
      <c r="J99" s="64"/>
    </row>
    <row r="100" spans="1:10" ht="23.25" customHeight="1">
      <c r="A100" s="47"/>
      <c r="B100" s="40"/>
      <c r="C100" s="16"/>
      <c r="D100" s="16"/>
      <c r="E100" s="16"/>
      <c r="F100" s="44"/>
      <c r="G100" s="44"/>
      <c r="H100" s="57"/>
      <c r="I100" s="16"/>
      <c r="J100" s="64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0"/>
      <c r="I101" s="16"/>
      <c r="J101" s="70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19"/>
      <c r="I102" s="16"/>
      <c r="J102" s="70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19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17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17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70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70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17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70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50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7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17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50"/>
      <c r="I122" s="16"/>
      <c r="J122" s="17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9"/>
      <c r="I123" s="16"/>
      <c r="J123" s="17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19"/>
      <c r="I124" s="16"/>
      <c r="J124" s="70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70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23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50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17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17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58"/>
      <c r="I131" s="16"/>
      <c r="J131" s="17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9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50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7"/>
      <c r="I142" s="16"/>
      <c r="J142" s="17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7"/>
      <c r="I143" s="16"/>
      <c r="J143" s="17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9"/>
      <c r="I144" s="16"/>
      <c r="J144" s="70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50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7"/>
      <c r="I156" s="16"/>
      <c r="J156" s="17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17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7"/>
      <c r="I160" s="16"/>
      <c r="J160" s="70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9"/>
      <c r="I163" s="16"/>
      <c r="J163" s="17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9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7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9"/>
      <c r="I168" s="16"/>
      <c r="J168" s="17"/>
    </row>
    <row r="169" spans="1:10" ht="23.25" customHeight="1">
      <c r="A169" s="73"/>
      <c r="B169" s="40"/>
      <c r="C169" s="16"/>
      <c r="D169" s="16"/>
      <c r="E169" s="16"/>
      <c r="F169" s="44"/>
      <c r="G169" s="44"/>
      <c r="H169" s="49"/>
      <c r="I169" s="16"/>
      <c r="J169" s="6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40"/>
      <c r="C171" s="16"/>
      <c r="D171" s="16"/>
      <c r="E171" s="16"/>
      <c r="F171" s="44"/>
      <c r="G171" s="44"/>
      <c r="H171" s="23"/>
      <c r="I171" s="16"/>
      <c r="J171" s="531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23"/>
      <c r="I172" s="16"/>
      <c r="J172" s="531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49"/>
      <c r="I189" s="16"/>
      <c r="J189" s="60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531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531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60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59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15.75">
      <c r="A201" s="47"/>
      <c r="B201" s="40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40"/>
      <c r="C202" s="16"/>
      <c r="D202" s="16"/>
      <c r="E202" s="16"/>
      <c r="F202" s="44"/>
      <c r="G202" s="44"/>
      <c r="H202" s="44"/>
      <c r="I202" s="16"/>
      <c r="J202" s="44"/>
    </row>
    <row r="203" spans="1:10" ht="15.75">
      <c r="A203" s="47"/>
      <c r="B203" s="40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</sheetData>
  <mergeCells count="21">
    <mergeCell ref="J193:J194"/>
    <mergeCell ref="J195:J196"/>
    <mergeCell ref="J173:J175"/>
    <mergeCell ref="J176:J177"/>
    <mergeCell ref="J178:J180"/>
    <mergeCell ref="J181:J182"/>
    <mergeCell ref="J183:J185"/>
    <mergeCell ref="J186:J188"/>
    <mergeCell ref="J34:J35"/>
    <mergeCell ref="J36:J41"/>
    <mergeCell ref="J171:J172"/>
    <mergeCell ref="A1:J1"/>
    <mergeCell ref="A2:E2"/>
    <mergeCell ref="F2:J2"/>
    <mergeCell ref="A3:E3"/>
    <mergeCell ref="F3:J3"/>
    <mergeCell ref="J12:J14"/>
    <mergeCell ref="J8:J11"/>
    <mergeCell ref="J18:J26"/>
    <mergeCell ref="J27:J29"/>
    <mergeCell ref="J30:J3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600-000000000000}">
          <x14:formula1>
            <xm:f>'Varient Value'!$D:$D</xm:f>
          </x14:formula1>
          <xm:sqref>E5:E9938</xm:sqref>
        </x14:dataValidation>
        <x14:dataValidation type="list" allowBlank="1" showInputMessage="1" showErrorMessage="1" xr:uid="{00000000-0002-0000-2600-000001000000}">
          <x14:formula1>
            <xm:f>'Varient Value'!$B$2:$B$67</xm:f>
          </x14:formula1>
          <xm:sqref>C5:C9938</xm:sqref>
        </x14:dataValidation>
        <x14:dataValidation type="list" allowBlank="1" showInputMessage="1" showErrorMessage="1" xr:uid="{00000000-0002-0000-2600-000002000000}">
          <x14:formula1>
            <xm:f>'Varient Value'!$C$2:$C$244</xm:f>
          </x14:formula1>
          <xm:sqref>D5:D9938</xm:sqref>
        </x14:dataValidation>
        <x14:dataValidation type="list" allowBlank="1" showInputMessage="1" showErrorMessage="1" xr:uid="{00000000-0002-0000-2600-000003000000}">
          <x14:formula1>
            <xm:f>'Varient Value'!$E$2:$E$4</xm:f>
          </x14:formula1>
          <xm:sqref>F5:F938</xm:sqref>
        </x14:dataValidation>
        <x14:dataValidation type="list" allowBlank="1" showInputMessage="1" showErrorMessage="1" xr:uid="{00000000-0002-0000-2600-000004000000}">
          <x14:formula1>
            <xm:f>'Varient Value'!$F$2:$F$612</xm:f>
          </x14:formula1>
          <xm:sqref>G5:G9938</xm:sqref>
        </x14:dataValidation>
        <x14:dataValidation type="list" allowBlank="1" showInputMessage="1" showErrorMessage="1" xr:uid="{00000000-0002-0000-2600-000005000000}">
          <x14:formula1>
            <xm:f>'Varient Value'!$A$2:$A$568</xm:f>
          </x14:formula1>
          <xm:sqref>B5:B9938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J766"/>
  <sheetViews>
    <sheetView workbookViewId="0">
      <pane ySplit="4" topLeftCell="A11" activePane="bottomLeft" state="frozen"/>
      <selection pane="bottomLeft" activeCell="B20" sqref="B20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11277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" customHeight="1">
      <c r="A5" s="40" t="s">
        <v>9513</v>
      </c>
      <c r="B5" s="16" t="s">
        <v>265</v>
      </c>
      <c r="C5" s="16"/>
      <c r="D5" s="16"/>
      <c r="E5" s="16"/>
      <c r="F5" s="44"/>
      <c r="G5" s="44"/>
      <c r="H5" s="108">
        <v>2300</v>
      </c>
      <c r="I5" s="44"/>
      <c r="J5" s="80"/>
    </row>
    <row r="6" spans="1:10" ht="24" customHeight="1">
      <c r="A6" s="40" t="s">
        <v>9514</v>
      </c>
      <c r="B6" s="16" t="s">
        <v>265</v>
      </c>
      <c r="C6" s="16"/>
      <c r="D6" s="16"/>
      <c r="E6" s="16"/>
      <c r="F6" s="44"/>
      <c r="G6" s="44"/>
      <c r="H6" s="108">
        <v>2850</v>
      </c>
      <c r="I6" s="44"/>
      <c r="J6" s="80"/>
    </row>
    <row r="7" spans="1:10" ht="24" customHeight="1">
      <c r="A7" s="40" t="s">
        <v>11278</v>
      </c>
      <c r="B7" s="16" t="s">
        <v>265</v>
      </c>
      <c r="C7" s="16"/>
      <c r="D7" s="16"/>
      <c r="E7" s="16"/>
      <c r="F7" s="44"/>
      <c r="G7" s="44"/>
      <c r="H7" s="108">
        <v>260</v>
      </c>
      <c r="I7" s="44"/>
      <c r="J7" s="107"/>
    </row>
    <row r="8" spans="1:10" ht="24" customHeight="1">
      <c r="A8" s="40" t="s">
        <v>10160</v>
      </c>
      <c r="B8" s="16" t="s">
        <v>265</v>
      </c>
      <c r="C8" s="16"/>
      <c r="D8" s="16"/>
      <c r="E8" s="16"/>
      <c r="F8" s="44"/>
      <c r="G8" s="44"/>
      <c r="H8" s="108">
        <v>470</v>
      </c>
      <c r="I8" s="44"/>
      <c r="J8" s="107"/>
    </row>
    <row r="9" spans="1:10" ht="24" customHeight="1">
      <c r="A9" s="40" t="s">
        <v>9696</v>
      </c>
      <c r="B9" s="16" t="s">
        <v>265</v>
      </c>
      <c r="C9" s="16"/>
      <c r="D9" s="16"/>
      <c r="E9" s="16"/>
      <c r="F9" s="44"/>
      <c r="G9" s="44"/>
      <c r="H9" s="109">
        <v>1300</v>
      </c>
      <c r="I9" s="44"/>
      <c r="J9" s="107"/>
    </row>
    <row r="10" spans="1:10" ht="24" customHeight="1">
      <c r="A10" s="40" t="s">
        <v>11279</v>
      </c>
      <c r="B10" s="16" t="s">
        <v>265</v>
      </c>
      <c r="C10" s="16"/>
      <c r="D10" s="16"/>
      <c r="E10" s="16"/>
      <c r="F10" s="44"/>
      <c r="G10" s="44"/>
      <c r="H10" s="52">
        <v>570</v>
      </c>
      <c r="I10" s="16"/>
      <c r="J10" s="543"/>
    </row>
    <row r="11" spans="1:10" ht="24" customHeight="1">
      <c r="A11" s="40" t="s">
        <v>11280</v>
      </c>
      <c r="B11" s="16" t="s">
        <v>265</v>
      </c>
      <c r="C11" s="16"/>
      <c r="D11" s="16"/>
      <c r="E11" s="16"/>
      <c r="F11" s="44"/>
      <c r="G11" s="44"/>
      <c r="H11" s="52">
        <v>770</v>
      </c>
      <c r="I11" s="16"/>
      <c r="J11" s="543"/>
    </row>
    <row r="12" spans="1:10" ht="24" customHeight="1">
      <c r="A12" s="40" t="s">
        <v>9523</v>
      </c>
      <c r="B12" s="16" t="s">
        <v>265</v>
      </c>
      <c r="C12" s="16"/>
      <c r="D12" s="16"/>
      <c r="E12" s="16"/>
      <c r="F12" s="44"/>
      <c r="G12" s="44"/>
      <c r="H12" s="79">
        <v>660</v>
      </c>
      <c r="I12" s="16"/>
      <c r="J12" s="547"/>
    </row>
    <row r="13" spans="1:10" ht="24" customHeight="1">
      <c r="A13" s="40" t="s">
        <v>9524</v>
      </c>
      <c r="B13" s="16" t="s">
        <v>265</v>
      </c>
      <c r="C13" s="16"/>
      <c r="D13" s="16"/>
      <c r="E13" s="16"/>
      <c r="F13" s="44"/>
      <c r="G13" s="44"/>
      <c r="H13" s="79">
        <v>1030</v>
      </c>
      <c r="I13" s="16"/>
      <c r="J13" s="548"/>
    </row>
    <row r="14" spans="1:10" ht="24" customHeight="1">
      <c r="A14" s="40" t="s">
        <v>9525</v>
      </c>
      <c r="B14" s="16" t="s">
        <v>265</v>
      </c>
      <c r="C14" s="16"/>
      <c r="D14" s="16"/>
      <c r="E14" s="16"/>
      <c r="F14" s="44"/>
      <c r="G14" s="44"/>
      <c r="H14" s="79">
        <v>520</v>
      </c>
      <c r="I14" s="16"/>
      <c r="J14" s="548"/>
    </row>
    <row r="15" spans="1:10" ht="24" customHeight="1">
      <c r="A15" s="40" t="s">
        <v>9526</v>
      </c>
      <c r="B15" s="16" t="s">
        <v>265</v>
      </c>
      <c r="C15" s="16"/>
      <c r="D15" s="16"/>
      <c r="E15" s="16"/>
      <c r="F15" s="44"/>
      <c r="G15" s="44"/>
      <c r="H15" s="20">
        <v>780</v>
      </c>
      <c r="I15" s="16"/>
      <c r="J15" s="549"/>
    </row>
    <row r="16" spans="1:10" ht="24" customHeight="1">
      <c r="A16" s="40" t="s">
        <v>10161</v>
      </c>
      <c r="B16" s="16" t="s">
        <v>265</v>
      </c>
      <c r="C16" s="16"/>
      <c r="D16" s="16"/>
      <c r="E16" s="16"/>
      <c r="F16" s="44"/>
      <c r="G16" s="44"/>
      <c r="H16" s="20">
        <v>330</v>
      </c>
      <c r="I16" s="16"/>
      <c r="J16" s="550"/>
    </row>
    <row r="17" spans="1:10" ht="24" customHeight="1">
      <c r="A17" s="40" t="s">
        <v>10162</v>
      </c>
      <c r="B17" s="16" t="s">
        <v>265</v>
      </c>
      <c r="C17" s="16"/>
      <c r="D17" s="16"/>
      <c r="E17" s="16"/>
      <c r="F17" s="44"/>
      <c r="G17" s="44"/>
      <c r="H17" s="57">
        <v>920</v>
      </c>
      <c r="I17" s="16"/>
      <c r="J17" s="17"/>
    </row>
    <row r="18" spans="1:10" ht="24" customHeight="1">
      <c r="A18" s="40" t="s">
        <v>9518</v>
      </c>
      <c r="B18" s="16" t="s">
        <v>265</v>
      </c>
      <c r="C18" s="16"/>
      <c r="D18" s="16"/>
      <c r="E18" s="16"/>
      <c r="F18" s="44"/>
      <c r="G18" s="44"/>
      <c r="H18" s="57">
        <v>350</v>
      </c>
      <c r="I18" s="16"/>
      <c r="J18" s="549"/>
    </row>
    <row r="19" spans="1:10" ht="24" customHeight="1">
      <c r="A19" s="40" t="s">
        <v>9519</v>
      </c>
      <c r="B19" s="16" t="s">
        <v>265</v>
      </c>
      <c r="C19" s="16"/>
      <c r="D19" s="16"/>
      <c r="E19" s="16"/>
      <c r="F19" s="44"/>
      <c r="G19" s="44"/>
      <c r="H19" s="57">
        <v>600</v>
      </c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7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27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7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7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7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7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J765"/>
  <sheetViews>
    <sheetView zoomScale="115" zoomScaleNormal="115" workbookViewId="0">
      <pane ySplit="4" topLeftCell="A5" activePane="bottomLeft" state="frozen"/>
      <selection pane="bottomLeft" activeCell="A33" sqref="A33"/>
    </sheetView>
  </sheetViews>
  <sheetFormatPr defaultRowHeight="15"/>
  <cols>
    <col min="1" max="1" width="55.2851562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11271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2.15" customHeight="1">
      <c r="A5" s="40" t="s">
        <v>10122</v>
      </c>
      <c r="B5" s="16"/>
      <c r="C5" s="16" t="s">
        <v>163</v>
      </c>
      <c r="D5" s="16"/>
      <c r="E5" s="16"/>
      <c r="F5" s="16"/>
      <c r="G5" s="16"/>
      <c r="H5" s="379">
        <v>23</v>
      </c>
      <c r="I5" s="16"/>
      <c r="J5" s="379" t="s">
        <v>9079</v>
      </c>
    </row>
    <row r="6" spans="1:10" ht="22.15" customHeight="1">
      <c r="A6" s="40" t="s">
        <v>9093</v>
      </c>
      <c r="B6" s="16"/>
      <c r="C6" s="16" t="s">
        <v>163</v>
      </c>
      <c r="D6" s="16"/>
      <c r="E6" s="16"/>
      <c r="F6" s="16"/>
      <c r="G6" s="16"/>
      <c r="H6" s="290">
        <v>450</v>
      </c>
      <c r="I6" s="16"/>
      <c r="J6" s="78" t="s">
        <v>11272</v>
      </c>
    </row>
    <row r="7" spans="1:10" ht="22.15" customHeight="1">
      <c r="A7" s="40" t="s">
        <v>10034</v>
      </c>
      <c r="B7" s="16"/>
      <c r="C7" s="16" t="s">
        <v>163</v>
      </c>
      <c r="D7" s="16"/>
      <c r="E7" s="16"/>
      <c r="F7" s="16"/>
      <c r="G7" s="16"/>
      <c r="H7" s="21">
        <v>17</v>
      </c>
      <c r="I7" s="16"/>
      <c r="J7" s="159" t="s">
        <v>11273</v>
      </c>
    </row>
    <row r="8" spans="1:10" ht="22.15" customHeight="1">
      <c r="A8" s="40" t="s">
        <v>11179</v>
      </c>
      <c r="B8" s="16" t="s">
        <v>288</v>
      </c>
      <c r="C8" s="16" t="s">
        <v>54</v>
      </c>
      <c r="D8" s="16"/>
      <c r="E8" s="16">
        <v>399</v>
      </c>
      <c r="F8" s="16"/>
      <c r="G8" s="16"/>
      <c r="H8" s="23">
        <v>10</v>
      </c>
      <c r="I8" s="16"/>
      <c r="J8" s="316" t="s">
        <v>9075</v>
      </c>
    </row>
    <row r="9" spans="1:10" ht="22.15" customHeight="1">
      <c r="A9" s="40" t="s">
        <v>9248</v>
      </c>
      <c r="B9" s="16" t="s">
        <v>288</v>
      </c>
      <c r="C9" s="16" t="s">
        <v>54</v>
      </c>
      <c r="D9" s="16"/>
      <c r="E9" s="16">
        <v>1003</v>
      </c>
      <c r="F9" s="16"/>
      <c r="G9" s="16"/>
      <c r="H9" s="23">
        <v>8</v>
      </c>
      <c r="I9" s="16"/>
      <c r="J9" s="78" t="s">
        <v>9076</v>
      </c>
    </row>
    <row r="10" spans="1:10" ht="22.15" customHeight="1">
      <c r="A10" s="40" t="s">
        <v>9257</v>
      </c>
      <c r="B10" s="16" t="s">
        <v>288</v>
      </c>
      <c r="C10" s="16" t="s">
        <v>54</v>
      </c>
      <c r="D10" s="16"/>
      <c r="E10" s="16">
        <v>68</v>
      </c>
      <c r="F10" s="16"/>
      <c r="G10" s="16"/>
      <c r="H10" s="18">
        <v>5</v>
      </c>
      <c r="I10" s="16"/>
      <c r="J10" s="701" t="s">
        <v>9677</v>
      </c>
    </row>
    <row r="11" spans="1:10" ht="22.15" customHeight="1">
      <c r="A11" s="40" t="s">
        <v>9255</v>
      </c>
      <c r="B11" s="16" t="s">
        <v>288</v>
      </c>
      <c r="C11" s="16" t="s">
        <v>54</v>
      </c>
      <c r="D11" s="16"/>
      <c r="E11" s="16" t="s">
        <v>8264</v>
      </c>
      <c r="F11" s="16"/>
      <c r="G11" s="16"/>
      <c r="H11" s="18">
        <v>5</v>
      </c>
      <c r="I11" s="16"/>
      <c r="J11" s="702"/>
    </row>
    <row r="12" spans="1:10" ht="22.15" customHeight="1">
      <c r="A12" s="40" t="s">
        <v>9122</v>
      </c>
      <c r="B12" s="16" t="s">
        <v>288</v>
      </c>
      <c r="C12" s="16" t="s">
        <v>54</v>
      </c>
      <c r="D12" s="16"/>
      <c r="E12" s="16">
        <v>102</v>
      </c>
      <c r="F12" s="16"/>
      <c r="G12" s="16"/>
      <c r="H12" s="23">
        <v>42</v>
      </c>
      <c r="I12" s="16"/>
      <c r="J12" s="78" t="s">
        <v>10646</v>
      </c>
    </row>
    <row r="13" spans="1:10" ht="22.15" customHeight="1">
      <c r="A13" s="40" t="s">
        <v>9122</v>
      </c>
      <c r="B13" s="16" t="s">
        <v>288</v>
      </c>
      <c r="C13" s="16" t="s">
        <v>54</v>
      </c>
      <c r="D13" s="16"/>
      <c r="E13" s="16">
        <v>450</v>
      </c>
      <c r="F13" s="16"/>
      <c r="G13" s="16"/>
      <c r="H13" s="23">
        <v>12</v>
      </c>
      <c r="I13" s="16"/>
      <c r="J13" s="78" t="s">
        <v>10647</v>
      </c>
    </row>
    <row r="14" spans="1:10" ht="22.15" customHeight="1">
      <c r="A14" s="40" t="s">
        <v>11179</v>
      </c>
      <c r="B14" s="16" t="s">
        <v>288</v>
      </c>
      <c r="C14" s="16" t="s">
        <v>54</v>
      </c>
      <c r="D14" s="16"/>
      <c r="E14" s="16" t="s">
        <v>11175</v>
      </c>
      <c r="F14" s="16"/>
      <c r="G14" s="16"/>
      <c r="H14" s="17">
        <v>10</v>
      </c>
      <c r="I14" s="16"/>
      <c r="J14" s="701" t="s">
        <v>10648</v>
      </c>
    </row>
    <row r="15" spans="1:10" ht="22.15" customHeight="1">
      <c r="A15" s="40" t="s">
        <v>11179</v>
      </c>
      <c r="B15" s="16" t="s">
        <v>288</v>
      </c>
      <c r="C15" s="16" t="s">
        <v>54</v>
      </c>
      <c r="D15" s="16"/>
      <c r="E15" s="16">
        <v>399</v>
      </c>
      <c r="F15" s="16"/>
      <c r="G15" s="16"/>
      <c r="H15" s="23">
        <v>4</v>
      </c>
      <c r="I15" s="16"/>
      <c r="J15" s="702"/>
    </row>
    <row r="16" spans="1:10" ht="22.15" customHeight="1">
      <c r="A16" s="47" t="s">
        <v>10219</v>
      </c>
      <c r="B16" s="16" t="s">
        <v>1552</v>
      </c>
      <c r="C16" s="16" t="s">
        <v>58</v>
      </c>
      <c r="D16" s="16"/>
      <c r="E16" s="16"/>
      <c r="F16" s="16"/>
      <c r="G16" s="16"/>
      <c r="H16" s="50">
        <v>520</v>
      </c>
      <c r="I16" s="16"/>
      <c r="J16" s="703" t="s">
        <v>11274</v>
      </c>
    </row>
    <row r="17" spans="1:10" ht="22.15" customHeight="1">
      <c r="A17" s="47" t="s">
        <v>10219</v>
      </c>
      <c r="B17" s="16" t="s">
        <v>1552</v>
      </c>
      <c r="C17" s="16" t="s">
        <v>58</v>
      </c>
      <c r="D17" s="16"/>
      <c r="E17" s="16"/>
      <c r="F17" s="16"/>
      <c r="G17" s="16"/>
      <c r="H17" s="50">
        <v>520</v>
      </c>
      <c r="I17" s="16"/>
      <c r="J17" s="566"/>
    </row>
    <row r="18" spans="1:10" ht="22.15" customHeight="1">
      <c r="A18" s="47" t="s">
        <v>10219</v>
      </c>
      <c r="B18" s="16" t="s">
        <v>1552</v>
      </c>
      <c r="C18" s="16" t="s">
        <v>58</v>
      </c>
      <c r="D18" s="16"/>
      <c r="E18" s="16"/>
      <c r="F18" s="16"/>
      <c r="G18" s="16"/>
      <c r="H18" s="50">
        <v>486</v>
      </c>
      <c r="I18" s="16"/>
      <c r="J18" s="566"/>
    </row>
    <row r="19" spans="1:10" ht="22.15" customHeight="1">
      <c r="A19" s="47" t="s">
        <v>10219</v>
      </c>
      <c r="B19" s="16" t="s">
        <v>1552</v>
      </c>
      <c r="C19" s="16" t="s">
        <v>58</v>
      </c>
      <c r="D19" s="16"/>
      <c r="E19" s="16"/>
      <c r="F19" s="16"/>
      <c r="G19" s="16"/>
      <c r="H19" s="50">
        <v>3532</v>
      </c>
      <c r="I19" s="16"/>
      <c r="J19" s="566"/>
    </row>
    <row r="20" spans="1:10" ht="22.15" customHeight="1">
      <c r="A20" s="47" t="s">
        <v>10219</v>
      </c>
      <c r="B20" s="16" t="s">
        <v>1552</v>
      </c>
      <c r="C20" s="16" t="s">
        <v>58</v>
      </c>
      <c r="D20" s="16"/>
      <c r="E20" s="16"/>
      <c r="F20" s="16"/>
      <c r="G20" s="16"/>
      <c r="H20" s="50">
        <v>304</v>
      </c>
      <c r="I20" s="16"/>
      <c r="J20" s="566"/>
    </row>
    <row r="21" spans="1:10" ht="22.15" customHeight="1">
      <c r="A21" s="47" t="s">
        <v>10219</v>
      </c>
      <c r="B21" s="16" t="s">
        <v>1552</v>
      </c>
      <c r="C21" s="16" t="s">
        <v>58</v>
      </c>
      <c r="D21" s="16"/>
      <c r="E21" s="16"/>
      <c r="F21" s="16"/>
      <c r="G21" s="16"/>
      <c r="H21" s="50">
        <v>676</v>
      </c>
      <c r="I21" s="16"/>
      <c r="J21" s="566"/>
    </row>
    <row r="22" spans="1:10" ht="22.15" customHeight="1">
      <c r="A22" s="47" t="s">
        <v>10219</v>
      </c>
      <c r="B22" s="16" t="s">
        <v>1552</v>
      </c>
      <c r="C22" s="16" t="s">
        <v>58</v>
      </c>
      <c r="D22" s="16"/>
      <c r="E22" s="16"/>
      <c r="F22" s="16"/>
      <c r="G22" s="16"/>
      <c r="H22" s="50">
        <v>676</v>
      </c>
      <c r="I22" s="16"/>
      <c r="J22" s="566"/>
    </row>
    <row r="23" spans="1:10" ht="22.15" customHeight="1">
      <c r="A23" s="47" t="s">
        <v>10219</v>
      </c>
      <c r="B23" s="16" t="s">
        <v>1552</v>
      </c>
      <c r="C23" s="16" t="s">
        <v>58</v>
      </c>
      <c r="D23" s="16"/>
      <c r="E23" s="16"/>
      <c r="F23" s="16"/>
      <c r="G23" s="16"/>
      <c r="H23" s="50">
        <v>306</v>
      </c>
      <c r="I23" s="16"/>
      <c r="J23" s="566"/>
    </row>
    <row r="24" spans="1:10" ht="22.15" customHeight="1">
      <c r="A24" s="47" t="s">
        <v>10219</v>
      </c>
      <c r="B24" s="16" t="s">
        <v>1552</v>
      </c>
      <c r="C24" s="16" t="s">
        <v>58</v>
      </c>
      <c r="D24" s="16"/>
      <c r="E24" s="16"/>
      <c r="F24" s="16"/>
      <c r="G24" s="16"/>
      <c r="H24" s="50">
        <v>606</v>
      </c>
      <c r="I24" s="16"/>
      <c r="J24" s="566"/>
    </row>
    <row r="25" spans="1:10" ht="22.15" customHeight="1">
      <c r="A25" s="47" t="s">
        <v>10219</v>
      </c>
      <c r="B25" s="16" t="s">
        <v>1552</v>
      </c>
      <c r="C25" s="16" t="s">
        <v>58</v>
      </c>
      <c r="D25" s="16"/>
      <c r="E25" s="16"/>
      <c r="F25" s="16"/>
      <c r="G25" s="16"/>
      <c r="H25" s="50">
        <v>566</v>
      </c>
      <c r="I25" s="16"/>
      <c r="J25" s="566"/>
    </row>
    <row r="26" spans="1:10" ht="22.15" customHeight="1">
      <c r="A26" s="47" t="s">
        <v>10219</v>
      </c>
      <c r="B26" s="16" t="s">
        <v>1552</v>
      </c>
      <c r="C26" s="16" t="s">
        <v>58</v>
      </c>
      <c r="D26" s="16"/>
      <c r="E26" s="16"/>
      <c r="F26" s="16"/>
      <c r="G26" s="16"/>
      <c r="H26" s="50">
        <v>1700</v>
      </c>
      <c r="I26" s="16"/>
      <c r="J26" s="566"/>
    </row>
    <row r="27" spans="1:10" ht="22.15" customHeight="1">
      <c r="A27" s="47" t="s">
        <v>10219</v>
      </c>
      <c r="B27" s="16" t="s">
        <v>1552</v>
      </c>
      <c r="C27" s="16" t="s">
        <v>58</v>
      </c>
      <c r="D27" s="16"/>
      <c r="E27" s="16"/>
      <c r="F27" s="16"/>
      <c r="G27" s="16"/>
      <c r="H27" s="50">
        <v>688</v>
      </c>
      <c r="I27" s="16"/>
      <c r="J27" s="566"/>
    </row>
    <row r="28" spans="1:10" ht="22.15" customHeight="1">
      <c r="A28" s="47" t="s">
        <v>10219</v>
      </c>
      <c r="B28" s="16" t="s">
        <v>1552</v>
      </c>
      <c r="C28" s="16" t="s">
        <v>58</v>
      </c>
      <c r="D28" s="16"/>
      <c r="E28" s="16"/>
      <c r="F28" s="16"/>
      <c r="G28" s="16"/>
      <c r="H28" s="50">
        <v>4040</v>
      </c>
      <c r="I28" s="16"/>
      <c r="J28" s="566"/>
    </row>
    <row r="29" spans="1:10" ht="22.15" customHeight="1">
      <c r="A29" s="47" t="s">
        <v>10219</v>
      </c>
      <c r="B29" s="16" t="s">
        <v>1552</v>
      </c>
      <c r="C29" s="16" t="s">
        <v>58</v>
      </c>
      <c r="D29" s="16"/>
      <c r="E29" s="16"/>
      <c r="F29" s="16"/>
      <c r="G29" s="16"/>
      <c r="H29" s="50">
        <v>2356</v>
      </c>
      <c r="I29" s="16"/>
      <c r="J29" s="566"/>
    </row>
    <row r="30" spans="1:10" ht="22.15" customHeight="1">
      <c r="A30" s="47" t="s">
        <v>10219</v>
      </c>
      <c r="B30" s="16" t="s">
        <v>1552</v>
      </c>
      <c r="C30" s="16" t="s">
        <v>58</v>
      </c>
      <c r="D30" s="16"/>
      <c r="E30" s="16"/>
      <c r="F30" s="16"/>
      <c r="G30" s="16"/>
      <c r="H30" s="50">
        <v>1558</v>
      </c>
      <c r="I30" s="16"/>
      <c r="J30" s="566"/>
    </row>
    <row r="31" spans="1:10" ht="22.15" customHeight="1">
      <c r="A31" s="47" t="s">
        <v>10219</v>
      </c>
      <c r="B31" s="16" t="s">
        <v>1552</v>
      </c>
      <c r="C31" s="16" t="s">
        <v>58</v>
      </c>
      <c r="D31" s="16"/>
      <c r="E31" s="16"/>
      <c r="F31" s="16"/>
      <c r="G31" s="16"/>
      <c r="H31" s="50">
        <v>4598</v>
      </c>
      <c r="I31" s="16"/>
      <c r="J31" s="566"/>
    </row>
    <row r="32" spans="1:10" ht="22.15" customHeight="1">
      <c r="A32" s="47" t="s">
        <v>10219</v>
      </c>
      <c r="B32" s="16" t="s">
        <v>1552</v>
      </c>
      <c r="C32" s="16" t="s">
        <v>58</v>
      </c>
      <c r="D32" s="16"/>
      <c r="E32" s="16"/>
      <c r="F32" s="16"/>
      <c r="G32" s="16"/>
      <c r="H32" s="50">
        <v>1870</v>
      </c>
      <c r="I32" s="16"/>
      <c r="J32" s="566"/>
    </row>
    <row r="33" spans="1:10" ht="22.15" customHeight="1">
      <c r="A33" s="47" t="s">
        <v>10219</v>
      </c>
      <c r="B33" s="16" t="s">
        <v>1552</v>
      </c>
      <c r="C33" s="16" t="s">
        <v>58</v>
      </c>
      <c r="D33" s="16"/>
      <c r="E33" s="16"/>
      <c r="F33" s="16"/>
      <c r="G33" s="16"/>
      <c r="H33" s="50">
        <v>1348</v>
      </c>
      <c r="I33" s="16"/>
      <c r="J33" s="566"/>
    </row>
    <row r="34" spans="1:10" ht="22.15" customHeight="1">
      <c r="A34" s="47" t="s">
        <v>10219</v>
      </c>
      <c r="B34" s="16" t="s">
        <v>1552</v>
      </c>
      <c r="C34" s="16" t="s">
        <v>58</v>
      </c>
      <c r="D34" s="16"/>
      <c r="E34" s="16"/>
      <c r="F34" s="16"/>
      <c r="G34" s="16"/>
      <c r="H34" s="50">
        <v>606</v>
      </c>
      <c r="I34" s="16"/>
      <c r="J34" s="566"/>
    </row>
    <row r="35" spans="1:10" ht="22.15" customHeight="1">
      <c r="A35" s="47" t="s">
        <v>10219</v>
      </c>
      <c r="B35" s="16" t="s">
        <v>1552</v>
      </c>
      <c r="C35" s="16" t="s">
        <v>58</v>
      </c>
      <c r="D35" s="16"/>
      <c r="E35" s="16"/>
      <c r="F35" s="16"/>
      <c r="G35" s="16"/>
      <c r="H35" s="50">
        <v>4610</v>
      </c>
      <c r="I35" s="16"/>
      <c r="J35" s="566"/>
    </row>
    <row r="36" spans="1:10" ht="22.15" customHeight="1">
      <c r="A36" s="47" t="s">
        <v>10219</v>
      </c>
      <c r="B36" s="16" t="s">
        <v>1552</v>
      </c>
      <c r="C36" s="16" t="s">
        <v>58</v>
      </c>
      <c r="D36" s="16"/>
      <c r="E36" s="16"/>
      <c r="F36" s="16"/>
      <c r="G36" s="16"/>
      <c r="H36" s="50">
        <v>390</v>
      </c>
      <c r="I36" s="16"/>
      <c r="J36" s="566"/>
    </row>
    <row r="37" spans="1:10" ht="22.15" customHeight="1">
      <c r="A37" s="47" t="s">
        <v>10219</v>
      </c>
      <c r="B37" s="16" t="s">
        <v>1552</v>
      </c>
      <c r="C37" s="16" t="s">
        <v>58</v>
      </c>
      <c r="D37" s="16"/>
      <c r="E37" s="16"/>
      <c r="F37" s="16"/>
      <c r="G37" s="16"/>
      <c r="H37" s="50">
        <v>390</v>
      </c>
      <c r="I37" s="16"/>
      <c r="J37" s="566"/>
    </row>
    <row r="38" spans="1:10" ht="22.15" customHeight="1">
      <c r="A38" s="47" t="s">
        <v>10219</v>
      </c>
      <c r="B38" s="16" t="s">
        <v>1552</v>
      </c>
      <c r="C38" s="16" t="s">
        <v>58</v>
      </c>
      <c r="D38" s="16"/>
      <c r="E38" s="16"/>
      <c r="F38" s="16"/>
      <c r="G38" s="16"/>
      <c r="H38" s="50">
        <v>1646</v>
      </c>
      <c r="I38" s="16"/>
      <c r="J38" s="566"/>
    </row>
    <row r="39" spans="1:10" ht="22.15" customHeight="1">
      <c r="A39" s="47" t="s">
        <v>10219</v>
      </c>
      <c r="B39" s="16" t="s">
        <v>1552</v>
      </c>
      <c r="C39" s="16" t="s">
        <v>58</v>
      </c>
      <c r="D39" s="16"/>
      <c r="E39" s="16"/>
      <c r="F39" s="16"/>
      <c r="G39" s="16"/>
      <c r="H39" s="50">
        <v>390</v>
      </c>
      <c r="I39" s="16"/>
      <c r="J39" s="566"/>
    </row>
    <row r="40" spans="1:10" ht="22.15" customHeight="1">
      <c r="A40" s="47" t="s">
        <v>10219</v>
      </c>
      <c r="B40" s="16" t="s">
        <v>1552</v>
      </c>
      <c r="C40" s="16" t="s">
        <v>58</v>
      </c>
      <c r="D40" s="16"/>
      <c r="E40" s="16"/>
      <c r="F40" s="16"/>
      <c r="G40" s="16"/>
      <c r="H40" s="50">
        <v>390</v>
      </c>
      <c r="I40" s="16"/>
      <c r="J40" s="566"/>
    </row>
    <row r="41" spans="1:10" ht="22.15" customHeight="1">
      <c r="A41" s="47" t="s">
        <v>10219</v>
      </c>
      <c r="B41" s="16" t="s">
        <v>1552</v>
      </c>
      <c r="C41" s="16" t="s">
        <v>58</v>
      </c>
      <c r="D41" s="16"/>
      <c r="E41" s="16"/>
      <c r="F41" s="16"/>
      <c r="G41" s="16"/>
      <c r="H41" s="50">
        <v>332</v>
      </c>
      <c r="I41" s="16"/>
      <c r="J41" s="566"/>
    </row>
    <row r="42" spans="1:10" ht="22.15" customHeight="1">
      <c r="A42" s="47" t="s">
        <v>10219</v>
      </c>
      <c r="B42" s="16" t="s">
        <v>1552</v>
      </c>
      <c r="C42" s="16" t="s">
        <v>58</v>
      </c>
      <c r="D42" s="16"/>
      <c r="E42" s="16"/>
      <c r="F42" s="16"/>
      <c r="G42" s="16"/>
      <c r="H42" s="50">
        <v>278</v>
      </c>
      <c r="I42" s="16"/>
      <c r="J42" s="566"/>
    </row>
    <row r="43" spans="1:10" ht="22.15" customHeight="1">
      <c r="A43" s="47" t="s">
        <v>10219</v>
      </c>
      <c r="B43" s="16" t="s">
        <v>1552</v>
      </c>
      <c r="C43" s="16" t="s">
        <v>58</v>
      </c>
      <c r="D43" s="16"/>
      <c r="E43" s="16"/>
      <c r="F43" s="16"/>
      <c r="G43" s="16"/>
      <c r="H43" s="50">
        <v>332</v>
      </c>
      <c r="I43" s="16"/>
      <c r="J43" s="566"/>
    </row>
    <row r="44" spans="1:10" ht="22.15" customHeight="1">
      <c r="A44" s="47" t="s">
        <v>10219</v>
      </c>
      <c r="B44" s="16" t="s">
        <v>1552</v>
      </c>
      <c r="C44" s="16" t="s">
        <v>58</v>
      </c>
      <c r="D44" s="16"/>
      <c r="E44" s="16"/>
      <c r="F44" s="16"/>
      <c r="G44" s="16"/>
      <c r="H44" s="50">
        <v>278</v>
      </c>
      <c r="I44" s="16"/>
      <c r="J44" s="565"/>
    </row>
    <row r="45" spans="1:10" ht="22.15" customHeight="1">
      <c r="A45" s="47" t="s">
        <v>10219</v>
      </c>
      <c r="B45" s="16" t="s">
        <v>1552</v>
      </c>
      <c r="C45" s="16" t="s">
        <v>58</v>
      </c>
      <c r="D45" s="16"/>
      <c r="E45" s="16"/>
      <c r="F45" s="16"/>
      <c r="G45" s="16"/>
      <c r="H45" s="50">
        <v>2660</v>
      </c>
      <c r="I45" s="16"/>
      <c r="J45" s="703" t="s">
        <v>11275</v>
      </c>
    </row>
    <row r="46" spans="1:10" ht="22.15" customHeight="1">
      <c r="A46" s="47" t="s">
        <v>10219</v>
      </c>
      <c r="B46" s="16" t="s">
        <v>1552</v>
      </c>
      <c r="C46" s="16" t="s">
        <v>58</v>
      </c>
      <c r="D46" s="16"/>
      <c r="E46" s="16"/>
      <c r="F46" s="16"/>
      <c r="G46" s="16"/>
      <c r="H46" s="50">
        <v>8572</v>
      </c>
      <c r="I46" s="16"/>
      <c r="J46" s="566"/>
    </row>
    <row r="47" spans="1:10" ht="22.15" customHeight="1">
      <c r="A47" s="47" t="s">
        <v>10219</v>
      </c>
      <c r="B47" s="16" t="s">
        <v>1552</v>
      </c>
      <c r="C47" s="16" t="s">
        <v>58</v>
      </c>
      <c r="D47" s="16"/>
      <c r="E47" s="16"/>
      <c r="F47" s="16"/>
      <c r="G47" s="16"/>
      <c r="H47" s="50">
        <v>3470</v>
      </c>
      <c r="I47" s="16"/>
      <c r="J47" s="566"/>
    </row>
    <row r="48" spans="1:10" ht="22.15" customHeight="1">
      <c r="A48" s="47" t="s">
        <v>10219</v>
      </c>
      <c r="B48" s="16" t="s">
        <v>1552</v>
      </c>
      <c r="C48" s="16" t="s">
        <v>58</v>
      </c>
      <c r="D48" s="16"/>
      <c r="E48" s="16"/>
      <c r="F48" s="16"/>
      <c r="G48" s="16"/>
      <c r="H48" s="50">
        <v>1180</v>
      </c>
      <c r="I48" s="16"/>
      <c r="J48" s="566"/>
    </row>
    <row r="49" spans="1:10" ht="22.15" customHeight="1">
      <c r="A49" s="47" t="s">
        <v>10219</v>
      </c>
      <c r="B49" s="16" t="s">
        <v>1552</v>
      </c>
      <c r="C49" s="16" t="s">
        <v>58</v>
      </c>
      <c r="D49" s="16"/>
      <c r="E49" s="16"/>
      <c r="F49" s="16"/>
      <c r="G49" s="16"/>
      <c r="H49" s="50">
        <v>840</v>
      </c>
      <c r="I49" s="16"/>
      <c r="J49" s="566"/>
    </row>
    <row r="50" spans="1:10" ht="22.15" customHeight="1">
      <c r="A50" s="47" t="s">
        <v>10219</v>
      </c>
      <c r="B50" s="16" t="s">
        <v>1552</v>
      </c>
      <c r="C50" s="16" t="s">
        <v>58</v>
      </c>
      <c r="D50" s="16"/>
      <c r="E50" s="16"/>
      <c r="F50" s="16"/>
      <c r="G50" s="16"/>
      <c r="H50" s="50">
        <v>388</v>
      </c>
      <c r="I50" s="16"/>
      <c r="J50" s="566"/>
    </row>
    <row r="51" spans="1:10" ht="22.15" customHeight="1">
      <c r="A51" s="47" t="s">
        <v>10219</v>
      </c>
      <c r="B51" s="16" t="s">
        <v>1552</v>
      </c>
      <c r="C51" s="16" t="s">
        <v>58</v>
      </c>
      <c r="D51" s="16"/>
      <c r="E51" s="16"/>
      <c r="F51" s="16"/>
      <c r="G51" s="16"/>
      <c r="H51" s="50">
        <v>1756</v>
      </c>
      <c r="I51" s="16"/>
      <c r="J51" s="566"/>
    </row>
    <row r="52" spans="1:10" ht="22.15" customHeight="1">
      <c r="A52" s="47" t="s">
        <v>10219</v>
      </c>
      <c r="B52" s="16" t="s">
        <v>1552</v>
      </c>
      <c r="C52" s="16" t="s">
        <v>58</v>
      </c>
      <c r="D52" s="16"/>
      <c r="E52" s="16"/>
      <c r="F52" s="16"/>
      <c r="G52" s="16"/>
      <c r="H52" s="50">
        <v>1506</v>
      </c>
      <c r="I52" s="16"/>
      <c r="J52" s="565"/>
    </row>
    <row r="53" spans="1:10" ht="22.15" customHeight="1">
      <c r="A53" s="47" t="s">
        <v>10219</v>
      </c>
      <c r="B53" s="16" t="s">
        <v>1552</v>
      </c>
      <c r="C53" s="16" t="s">
        <v>58</v>
      </c>
      <c r="D53" s="16"/>
      <c r="E53" s="16"/>
      <c r="F53" s="16"/>
      <c r="G53" s="16"/>
      <c r="H53" s="50">
        <v>1042</v>
      </c>
      <c r="I53" s="16"/>
      <c r="J53" s="703" t="s">
        <v>11276</v>
      </c>
    </row>
    <row r="54" spans="1:10" ht="22.15" customHeight="1">
      <c r="A54" s="47" t="s">
        <v>10219</v>
      </c>
      <c r="B54" s="16" t="s">
        <v>1552</v>
      </c>
      <c r="C54" s="16" t="s">
        <v>58</v>
      </c>
      <c r="D54" s="16"/>
      <c r="E54" s="16"/>
      <c r="F54" s="16"/>
      <c r="G54" s="16"/>
      <c r="H54" s="50">
        <v>1042</v>
      </c>
      <c r="I54" s="16"/>
      <c r="J54" s="566"/>
    </row>
    <row r="55" spans="1:10" ht="22.15" customHeight="1">
      <c r="A55" s="47" t="s">
        <v>10219</v>
      </c>
      <c r="B55" s="16" t="s">
        <v>1552</v>
      </c>
      <c r="C55" s="16" t="s">
        <v>58</v>
      </c>
      <c r="D55" s="16"/>
      <c r="E55" s="16"/>
      <c r="F55" s="16"/>
      <c r="G55" s="16"/>
      <c r="H55" s="50">
        <v>2080</v>
      </c>
      <c r="I55" s="16"/>
      <c r="J55" s="566"/>
    </row>
    <row r="56" spans="1:10" ht="22.15" customHeight="1">
      <c r="A56" s="47" t="s">
        <v>10219</v>
      </c>
      <c r="B56" s="16" t="s">
        <v>1552</v>
      </c>
      <c r="C56" s="16" t="s">
        <v>58</v>
      </c>
      <c r="D56" s="16"/>
      <c r="E56" s="16"/>
      <c r="F56" s="16"/>
      <c r="G56" s="16"/>
      <c r="H56" s="50">
        <v>1038</v>
      </c>
      <c r="I56" s="16"/>
      <c r="J56" s="566"/>
    </row>
    <row r="57" spans="1:10" ht="22.15" customHeight="1">
      <c r="A57" s="47" t="s">
        <v>10219</v>
      </c>
      <c r="B57" s="16" t="s">
        <v>1552</v>
      </c>
      <c r="C57" s="16" t="s">
        <v>58</v>
      </c>
      <c r="D57" s="16"/>
      <c r="E57" s="16"/>
      <c r="F57" s="16"/>
      <c r="G57" s="16"/>
      <c r="H57" s="50">
        <v>1332</v>
      </c>
      <c r="I57" s="16"/>
      <c r="J57" s="566"/>
    </row>
    <row r="58" spans="1:10" ht="22.15" customHeight="1">
      <c r="A58" s="47" t="s">
        <v>10219</v>
      </c>
      <c r="B58" s="16" t="s">
        <v>1552</v>
      </c>
      <c r="C58" s="16" t="s">
        <v>58</v>
      </c>
      <c r="D58" s="16"/>
      <c r="E58" s="16"/>
      <c r="F58" s="16"/>
      <c r="G58" s="16"/>
      <c r="H58" s="50">
        <v>820</v>
      </c>
      <c r="I58" s="16"/>
      <c r="J58" s="566"/>
    </row>
    <row r="59" spans="1:10" ht="22.15" customHeight="1">
      <c r="A59" s="47" t="s">
        <v>10219</v>
      </c>
      <c r="B59" s="16" t="s">
        <v>1552</v>
      </c>
      <c r="C59" s="16" t="s">
        <v>58</v>
      </c>
      <c r="D59" s="16"/>
      <c r="E59" s="16"/>
      <c r="F59" s="16"/>
      <c r="G59" s="16"/>
      <c r="H59" s="50">
        <v>390</v>
      </c>
      <c r="I59" s="16"/>
      <c r="J59" s="566"/>
    </row>
    <row r="60" spans="1:10" ht="22.15" customHeight="1">
      <c r="A60" s="47" t="s">
        <v>10219</v>
      </c>
      <c r="B60" s="16" t="s">
        <v>1552</v>
      </c>
      <c r="C60" s="16" t="s">
        <v>58</v>
      </c>
      <c r="D60" s="16"/>
      <c r="E60" s="16"/>
      <c r="F60" s="16"/>
      <c r="G60" s="16"/>
      <c r="H60" s="50">
        <v>780</v>
      </c>
      <c r="I60" s="16"/>
      <c r="J60" s="566"/>
    </row>
    <row r="61" spans="1:10" ht="22.15" customHeight="1">
      <c r="A61" s="47" t="s">
        <v>10219</v>
      </c>
      <c r="B61" s="16" t="s">
        <v>1552</v>
      </c>
      <c r="C61" s="16" t="s">
        <v>58</v>
      </c>
      <c r="D61" s="16"/>
      <c r="E61" s="16"/>
      <c r="F61" s="16"/>
      <c r="G61" s="16"/>
      <c r="H61" s="50">
        <v>2020</v>
      </c>
      <c r="I61" s="16"/>
      <c r="J61" s="566"/>
    </row>
    <row r="62" spans="1:10" ht="22.15" customHeight="1">
      <c r="A62" s="47" t="s">
        <v>10219</v>
      </c>
      <c r="B62" s="16" t="s">
        <v>1552</v>
      </c>
      <c r="C62" s="16" t="s">
        <v>58</v>
      </c>
      <c r="D62" s="16"/>
      <c r="E62" s="16"/>
      <c r="F62" s="16"/>
      <c r="G62" s="16"/>
      <c r="H62" s="50">
        <v>1180</v>
      </c>
      <c r="I62" s="16"/>
      <c r="J62" s="566"/>
    </row>
    <row r="63" spans="1:10" ht="22.15" customHeight="1">
      <c r="A63" s="47" t="s">
        <v>10219</v>
      </c>
      <c r="B63" s="16" t="s">
        <v>1552</v>
      </c>
      <c r="C63" s="16" t="s">
        <v>58</v>
      </c>
      <c r="D63" s="16"/>
      <c r="E63" s="16"/>
      <c r="F63" s="16"/>
      <c r="G63" s="16"/>
      <c r="H63" s="50">
        <v>780</v>
      </c>
      <c r="I63" s="16"/>
      <c r="J63" s="566"/>
    </row>
    <row r="64" spans="1:10" ht="22.15" customHeight="1">
      <c r="A64" s="47" t="s">
        <v>10219</v>
      </c>
      <c r="B64" s="16" t="s">
        <v>1552</v>
      </c>
      <c r="C64" s="16" t="s">
        <v>58</v>
      </c>
      <c r="D64" s="16"/>
      <c r="E64" s="16"/>
      <c r="F64" s="16"/>
      <c r="G64" s="16"/>
      <c r="H64" s="50">
        <v>2022</v>
      </c>
      <c r="I64" s="16"/>
      <c r="J64" s="566"/>
    </row>
    <row r="65" spans="1:10" ht="22.15" customHeight="1">
      <c r="A65" s="47" t="s">
        <v>10219</v>
      </c>
      <c r="B65" s="16" t="s">
        <v>1552</v>
      </c>
      <c r="C65" s="16" t="s">
        <v>58</v>
      </c>
      <c r="D65" s="16"/>
      <c r="E65" s="16"/>
      <c r="F65" s="16"/>
      <c r="G65" s="16"/>
      <c r="H65" s="50">
        <v>1206</v>
      </c>
      <c r="I65" s="16"/>
      <c r="J65" s="566"/>
    </row>
    <row r="66" spans="1:10" ht="22.15" customHeight="1">
      <c r="A66" s="47" t="s">
        <v>10219</v>
      </c>
      <c r="B66" s="16" t="s">
        <v>1552</v>
      </c>
      <c r="C66" s="16" t="s">
        <v>58</v>
      </c>
      <c r="D66" s="16"/>
      <c r="E66" s="16"/>
      <c r="F66" s="16"/>
      <c r="G66" s="16"/>
      <c r="H66" s="50">
        <v>2220</v>
      </c>
      <c r="I66" s="16"/>
      <c r="J66" s="566"/>
    </row>
    <row r="67" spans="1:10" ht="22.15" customHeight="1">
      <c r="A67" s="47" t="s">
        <v>10219</v>
      </c>
      <c r="B67" s="16" t="s">
        <v>1552</v>
      </c>
      <c r="C67" s="16" t="s">
        <v>58</v>
      </c>
      <c r="D67" s="16"/>
      <c r="E67" s="16"/>
      <c r="F67" s="16"/>
      <c r="G67" s="16"/>
      <c r="H67" s="50">
        <v>2210</v>
      </c>
      <c r="I67" s="16"/>
      <c r="J67" s="566"/>
    </row>
    <row r="68" spans="1:10" ht="22.15" customHeight="1">
      <c r="A68" s="47" t="s">
        <v>10219</v>
      </c>
      <c r="B68" s="16" t="s">
        <v>1552</v>
      </c>
      <c r="C68" s="16" t="s">
        <v>58</v>
      </c>
      <c r="D68" s="16"/>
      <c r="E68" s="16"/>
      <c r="F68" s="16"/>
      <c r="G68" s="16"/>
      <c r="H68" s="50">
        <v>856</v>
      </c>
      <c r="I68" s="16"/>
      <c r="J68" s="566"/>
    </row>
    <row r="69" spans="1:10" ht="22.15" customHeight="1">
      <c r="A69" s="47" t="s">
        <v>10219</v>
      </c>
      <c r="B69" s="16" t="s">
        <v>1552</v>
      </c>
      <c r="C69" s="16" t="s">
        <v>58</v>
      </c>
      <c r="D69" s="16"/>
      <c r="E69" s="16"/>
      <c r="F69" s="16"/>
      <c r="G69" s="16"/>
      <c r="H69" s="50">
        <v>1736</v>
      </c>
      <c r="I69" s="16"/>
      <c r="J69" s="566"/>
    </row>
    <row r="70" spans="1:10" ht="22.15" customHeight="1">
      <c r="A70" s="47" t="s">
        <v>10219</v>
      </c>
      <c r="B70" s="16" t="s">
        <v>1552</v>
      </c>
      <c r="C70" s="16" t="s">
        <v>58</v>
      </c>
      <c r="D70" s="16"/>
      <c r="E70" s="16"/>
      <c r="F70" s="16"/>
      <c r="G70" s="16"/>
      <c r="H70" s="50">
        <v>1506</v>
      </c>
      <c r="I70" s="16"/>
      <c r="J70" s="566"/>
    </row>
    <row r="71" spans="1:10" ht="22.15" customHeight="1">
      <c r="A71" s="47" t="s">
        <v>10219</v>
      </c>
      <c r="B71" s="16" t="s">
        <v>1552</v>
      </c>
      <c r="C71" s="16" t="s">
        <v>58</v>
      </c>
      <c r="D71" s="16"/>
      <c r="E71" s="16"/>
      <c r="F71" s="16"/>
      <c r="G71" s="16"/>
      <c r="H71" s="50">
        <v>2306</v>
      </c>
      <c r="I71" s="16"/>
      <c r="J71" s="566"/>
    </row>
    <row r="72" spans="1:10" ht="22.15" customHeight="1">
      <c r="A72" s="47" t="s">
        <v>10219</v>
      </c>
      <c r="B72" s="16" t="s">
        <v>1552</v>
      </c>
      <c r="C72" s="16" t="s">
        <v>58</v>
      </c>
      <c r="D72" s="16"/>
      <c r="E72" s="16"/>
      <c r="F72" s="16"/>
      <c r="G72" s="16"/>
      <c r="H72" s="50">
        <v>1756</v>
      </c>
      <c r="I72" s="16"/>
      <c r="J72" s="566"/>
    </row>
    <row r="73" spans="1:10" ht="22.15" customHeight="1">
      <c r="A73" s="47" t="s">
        <v>10219</v>
      </c>
      <c r="B73" s="16" t="s">
        <v>1552</v>
      </c>
      <c r="C73" s="16" t="s">
        <v>58</v>
      </c>
      <c r="D73" s="16"/>
      <c r="E73" s="16"/>
      <c r="F73" s="16"/>
      <c r="G73" s="16"/>
      <c r="H73" s="50">
        <v>2308</v>
      </c>
      <c r="I73" s="16"/>
      <c r="J73" s="565"/>
    </row>
    <row r="74" spans="1:10" ht="23.25" customHeight="1">
      <c r="A74" s="96"/>
      <c r="B74" s="40"/>
      <c r="C74" s="16"/>
      <c r="D74" s="16"/>
      <c r="E74" s="16"/>
      <c r="F74" s="44"/>
      <c r="G74" s="44"/>
      <c r="H74" s="19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55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6"/>
      <c r="I76" s="16"/>
      <c r="J76" s="99"/>
    </row>
    <row r="77" spans="1:10" ht="23.25" customHeight="1">
      <c r="A77" s="111"/>
      <c r="B77" s="40"/>
      <c r="C77" s="16"/>
      <c r="D77" s="16"/>
      <c r="E77" s="16"/>
      <c r="F77" s="44"/>
      <c r="G77" s="44"/>
      <c r="H77" s="19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55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7"/>
      <c r="I79" s="16"/>
      <c r="J79" s="98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15.75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23.25" customHeight="1">
      <c r="A84" s="96"/>
      <c r="B84" s="40"/>
      <c r="C84" s="16"/>
      <c r="D84" s="16"/>
      <c r="E84" s="16"/>
      <c r="F84" s="44"/>
      <c r="G84" s="44"/>
      <c r="H84" s="22"/>
      <c r="I84" s="16"/>
      <c r="J84" s="64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98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64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98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57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22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57"/>
      <c r="I94" s="16"/>
      <c r="J94" s="98"/>
    </row>
    <row r="95" spans="1:10" ht="15.75">
      <c r="A95" s="111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23.25" customHeight="1">
      <c r="A97" s="73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47"/>
      <c r="B100" s="40"/>
      <c r="C100" s="16"/>
      <c r="D100" s="16"/>
      <c r="E100" s="16"/>
      <c r="F100" s="44"/>
      <c r="G100" s="44"/>
      <c r="H100" s="57"/>
      <c r="I100" s="16"/>
      <c r="J100" s="64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0"/>
      <c r="I102" s="16"/>
      <c r="J102" s="70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19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17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70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17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70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50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17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50"/>
      <c r="I123" s="16"/>
      <c r="J123" s="17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19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70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23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50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17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58"/>
      <c r="I132" s="16"/>
      <c r="J132" s="17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50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7"/>
      <c r="I143" s="16"/>
      <c r="J143" s="17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50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7"/>
      <c r="I157" s="16"/>
      <c r="J157" s="17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9"/>
      <c r="I164" s="16"/>
      <c r="J164" s="17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9"/>
      <c r="I169" s="16"/>
      <c r="J169" s="17"/>
    </row>
    <row r="170" spans="1:10" ht="23.25" customHeight="1">
      <c r="A170" s="73"/>
      <c r="B170" s="40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23"/>
      <c r="I172" s="16"/>
      <c r="J172" s="531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531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59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</sheetData>
  <mergeCells count="19">
    <mergeCell ref="J194:J195"/>
    <mergeCell ref="J196:J197"/>
    <mergeCell ref="J174:J176"/>
    <mergeCell ref="J177:J178"/>
    <mergeCell ref="J179:J181"/>
    <mergeCell ref="J182:J183"/>
    <mergeCell ref="J184:J186"/>
    <mergeCell ref="J187:J189"/>
    <mergeCell ref="J172:J173"/>
    <mergeCell ref="A1:J1"/>
    <mergeCell ref="A2:E2"/>
    <mergeCell ref="F2:J2"/>
    <mergeCell ref="A3:E3"/>
    <mergeCell ref="F3:J3"/>
    <mergeCell ref="J10:J11"/>
    <mergeCell ref="J14:J15"/>
    <mergeCell ref="J16:J44"/>
    <mergeCell ref="J45:J52"/>
    <mergeCell ref="J53:J7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800-000000000000}">
          <x14:formula1>
            <xm:f>'Varient Value'!$A$2:$A$568</xm:f>
          </x14:formula1>
          <xm:sqref>B5:B9939</xm:sqref>
        </x14:dataValidation>
        <x14:dataValidation type="list" allowBlank="1" showInputMessage="1" showErrorMessage="1" xr:uid="{00000000-0002-0000-2800-000001000000}">
          <x14:formula1>
            <xm:f>'Varient Value'!$F$2:$F$612</xm:f>
          </x14:formula1>
          <xm:sqref>G5:G9939</xm:sqref>
        </x14:dataValidation>
        <x14:dataValidation type="list" allowBlank="1" showInputMessage="1" showErrorMessage="1" xr:uid="{00000000-0002-0000-2800-000002000000}">
          <x14:formula1>
            <xm:f>'Varient Value'!$E$2:$E$4</xm:f>
          </x14:formula1>
          <xm:sqref>F5:F939</xm:sqref>
        </x14:dataValidation>
        <x14:dataValidation type="list" allowBlank="1" showInputMessage="1" showErrorMessage="1" xr:uid="{00000000-0002-0000-2800-000003000000}">
          <x14:formula1>
            <xm:f>'Varient Value'!$C$2:$C$244</xm:f>
          </x14:formula1>
          <xm:sqref>D5:D9939</xm:sqref>
        </x14:dataValidation>
        <x14:dataValidation type="list" allowBlank="1" showInputMessage="1" showErrorMessage="1" xr:uid="{00000000-0002-0000-2800-000004000000}">
          <x14:formula1>
            <xm:f>'Varient Value'!$B$2:$B$67</xm:f>
          </x14:formula1>
          <xm:sqref>C5:C9939</xm:sqref>
        </x14:dataValidation>
        <x14:dataValidation type="list" allowBlank="1" showInputMessage="1" showErrorMessage="1" xr:uid="{00000000-0002-0000-2800-000005000000}">
          <x14:formula1>
            <xm:f>'Varient Value'!$D:$D</xm:f>
          </x14:formula1>
          <xm:sqref>E5:E9939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J766"/>
  <sheetViews>
    <sheetView zoomScale="130" zoomScaleNormal="130" workbookViewId="0">
      <pane ySplit="4" topLeftCell="A194" activePane="bottomLeft" state="frozen"/>
      <selection activeCell="D198" sqref="D198"/>
      <selection pane="bottomLeft" activeCell="D198" sqref="D198"/>
    </sheetView>
  </sheetViews>
  <sheetFormatPr defaultRowHeight="15"/>
  <cols>
    <col min="1" max="1" width="47.7109375" style="85" customWidth="1"/>
    <col min="2" max="2" width="16.7109375" style="35" bestFit="1" customWidth="1"/>
    <col min="3" max="3" width="11.5703125" style="35" bestFit="1" customWidth="1"/>
    <col min="4" max="4" width="4.5703125" style="35" bestFit="1" customWidth="1"/>
    <col min="5" max="5" width="9.5703125" style="35" bestFit="1" customWidth="1"/>
    <col min="6" max="6" width="6.85546875" style="69" bestFit="1" customWidth="1"/>
    <col min="7" max="7" width="7.28515625" style="69" bestFit="1" customWidth="1"/>
    <col min="8" max="8" width="9.710937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11057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s="41" customFormat="1" ht="21.75" customHeight="1">
      <c r="A5" s="40" t="s">
        <v>10945</v>
      </c>
      <c r="B5" s="16" t="s">
        <v>235</v>
      </c>
      <c r="C5" s="16" t="s">
        <v>163</v>
      </c>
      <c r="D5" s="16"/>
      <c r="E5" s="16"/>
      <c r="F5" s="16"/>
      <c r="G5" s="16"/>
      <c r="H5" s="49">
        <f>1530*1.795</f>
        <v>2746.35</v>
      </c>
      <c r="I5" s="16"/>
      <c r="J5" s="59" t="s">
        <v>10957</v>
      </c>
    </row>
    <row r="6" spans="1:10" s="41" customFormat="1" ht="21.75" customHeight="1">
      <c r="A6" s="40" t="s">
        <v>10945</v>
      </c>
      <c r="B6" s="16" t="s">
        <v>235</v>
      </c>
      <c r="C6" s="16" t="s">
        <v>163</v>
      </c>
      <c r="D6" s="16"/>
      <c r="E6" s="16"/>
      <c r="F6" s="16"/>
      <c r="G6" s="16"/>
      <c r="H6" s="49">
        <f>1260*1.795</f>
        <v>2261.6999999999998</v>
      </c>
      <c r="I6" s="16"/>
      <c r="J6" s="59" t="s">
        <v>10958</v>
      </c>
    </row>
    <row r="7" spans="1:10" s="41" customFormat="1" ht="21.75" customHeight="1">
      <c r="A7" s="40" t="s">
        <v>11184</v>
      </c>
      <c r="B7" s="16" t="s">
        <v>235</v>
      </c>
      <c r="C7" s="16" t="s">
        <v>163</v>
      </c>
      <c r="D7" s="16"/>
      <c r="E7" s="16"/>
      <c r="F7" s="16"/>
      <c r="G7" s="16"/>
      <c r="H7" s="78">
        <v>622</v>
      </c>
      <c r="I7" s="16"/>
      <c r="J7" s="86" t="s">
        <v>10959</v>
      </c>
    </row>
    <row r="8" spans="1:10" s="41" customFormat="1" ht="21.75" customHeight="1">
      <c r="A8" s="40" t="s">
        <v>11185</v>
      </c>
      <c r="B8" s="16" t="s">
        <v>235</v>
      </c>
      <c r="C8" s="16" t="s">
        <v>163</v>
      </c>
      <c r="D8" s="16"/>
      <c r="E8" s="16"/>
      <c r="F8" s="16"/>
      <c r="G8" s="16"/>
      <c r="H8" s="78">
        <v>100</v>
      </c>
      <c r="I8" s="16"/>
      <c r="J8" s="86" t="s">
        <v>9606</v>
      </c>
    </row>
    <row r="9" spans="1:10" s="41" customFormat="1" ht="21.75" customHeight="1">
      <c r="A9" s="40" t="s">
        <v>11186</v>
      </c>
      <c r="B9" s="16" t="s">
        <v>235</v>
      </c>
      <c r="C9" s="16" t="s">
        <v>163</v>
      </c>
      <c r="D9" s="16"/>
      <c r="E9" s="16"/>
      <c r="F9" s="16"/>
      <c r="G9" s="16"/>
      <c r="H9" s="78">
        <v>75</v>
      </c>
      <c r="I9" s="16"/>
      <c r="J9" s="86" t="s">
        <v>9131</v>
      </c>
    </row>
    <row r="10" spans="1:10" s="41" customFormat="1" ht="21.75" customHeight="1">
      <c r="A10" s="40" t="s">
        <v>11187</v>
      </c>
      <c r="B10" s="16" t="s">
        <v>235</v>
      </c>
      <c r="C10" s="16" t="s">
        <v>163</v>
      </c>
      <c r="D10" s="16"/>
      <c r="E10" s="16"/>
      <c r="F10" s="16"/>
      <c r="G10" s="16"/>
      <c r="H10" s="78">
        <v>20</v>
      </c>
      <c r="I10" s="16"/>
      <c r="J10" s="86" t="s">
        <v>9330</v>
      </c>
    </row>
    <row r="11" spans="1:10" s="41" customFormat="1" ht="21.75" customHeight="1">
      <c r="A11" s="40" t="s">
        <v>9560</v>
      </c>
      <c r="B11" s="16" t="s">
        <v>235</v>
      </c>
      <c r="C11" s="16" t="s">
        <v>163</v>
      </c>
      <c r="D11" s="16"/>
      <c r="E11" s="16"/>
      <c r="F11" s="16"/>
      <c r="G11" s="16"/>
      <c r="H11" s="290">
        <v>400</v>
      </c>
      <c r="I11" s="16"/>
      <c r="J11" s="86" t="s">
        <v>10960</v>
      </c>
    </row>
    <row r="12" spans="1:10" s="41" customFormat="1" ht="21.75" customHeight="1">
      <c r="A12" s="40" t="s">
        <v>9096</v>
      </c>
      <c r="B12" s="16" t="s">
        <v>235</v>
      </c>
      <c r="C12" s="16" t="s">
        <v>163</v>
      </c>
      <c r="D12" s="16"/>
      <c r="E12" s="16"/>
      <c r="F12" s="16"/>
      <c r="G12" s="16"/>
      <c r="H12" s="290">
        <v>186</v>
      </c>
      <c r="I12" s="16"/>
      <c r="J12" s="86" t="s">
        <v>10961</v>
      </c>
    </row>
    <row r="13" spans="1:10" s="41" customFormat="1" ht="21.75" customHeight="1">
      <c r="A13" s="40" t="s">
        <v>10211</v>
      </c>
      <c r="B13" s="16" t="s">
        <v>235</v>
      </c>
      <c r="C13" s="16" t="s">
        <v>163</v>
      </c>
      <c r="D13" s="16"/>
      <c r="E13" s="16"/>
      <c r="F13" s="16"/>
      <c r="G13" s="16"/>
      <c r="H13" s="327">
        <v>320</v>
      </c>
      <c r="I13" s="16"/>
      <c r="J13" s="19" t="s">
        <v>10962</v>
      </c>
    </row>
    <row r="14" spans="1:10" s="41" customFormat="1" ht="21.75" customHeight="1">
      <c r="A14" s="40" t="s">
        <v>10919</v>
      </c>
      <c r="B14" s="16" t="s">
        <v>235</v>
      </c>
      <c r="C14" s="16" t="s">
        <v>163</v>
      </c>
      <c r="D14" s="16"/>
      <c r="E14" s="16"/>
      <c r="F14" s="16"/>
      <c r="G14" s="16"/>
      <c r="H14" s="327">
        <v>60</v>
      </c>
      <c r="I14" s="16"/>
      <c r="J14" s="19" t="s">
        <v>9770</v>
      </c>
    </row>
    <row r="15" spans="1:10" s="41" customFormat="1" ht="21.75" customHeight="1">
      <c r="A15" s="40" t="s">
        <v>10033</v>
      </c>
      <c r="B15" s="16" t="s">
        <v>235</v>
      </c>
      <c r="C15" s="16" t="s">
        <v>163</v>
      </c>
      <c r="D15" s="16"/>
      <c r="E15" s="16"/>
      <c r="F15" s="16"/>
      <c r="G15" s="16"/>
      <c r="H15" s="18">
        <v>8</v>
      </c>
      <c r="I15" s="16"/>
      <c r="J15" s="19" t="s">
        <v>10963</v>
      </c>
    </row>
    <row r="16" spans="1:10" s="41" customFormat="1" ht="21.75" customHeight="1">
      <c r="A16" s="40" t="s">
        <v>9852</v>
      </c>
      <c r="B16" s="16" t="s">
        <v>235</v>
      </c>
      <c r="C16" s="16" t="s">
        <v>163</v>
      </c>
      <c r="D16" s="16"/>
      <c r="E16" s="16" t="s">
        <v>3241</v>
      </c>
      <c r="F16" s="16"/>
      <c r="G16" s="16"/>
      <c r="H16" s="54">
        <v>150</v>
      </c>
      <c r="I16" s="16"/>
      <c r="J16" s="19" t="s">
        <v>10964</v>
      </c>
    </row>
    <row r="17" spans="1:10" s="41" customFormat="1" ht="21.75" customHeight="1">
      <c r="A17" s="40" t="s">
        <v>9671</v>
      </c>
      <c r="B17" s="16" t="s">
        <v>235</v>
      </c>
      <c r="C17" s="16" t="s">
        <v>163</v>
      </c>
      <c r="D17" s="16"/>
      <c r="E17" s="16"/>
      <c r="F17" s="16"/>
      <c r="G17" s="16"/>
      <c r="H17" s="23">
        <v>840</v>
      </c>
      <c r="I17" s="16"/>
      <c r="J17" s="19" t="s">
        <v>10965</v>
      </c>
    </row>
    <row r="18" spans="1:10" s="41" customFormat="1" ht="21.75" customHeight="1">
      <c r="A18" s="40" t="s">
        <v>11188</v>
      </c>
      <c r="B18" s="16" t="s">
        <v>235</v>
      </c>
      <c r="C18" s="16" t="s">
        <v>163</v>
      </c>
      <c r="D18" s="16"/>
      <c r="E18" s="16"/>
      <c r="F18" s="16"/>
      <c r="G18" s="16"/>
      <c r="H18" s="23">
        <v>50</v>
      </c>
      <c r="I18" s="16"/>
      <c r="J18" s="19" t="s">
        <v>9619</v>
      </c>
    </row>
    <row r="19" spans="1:10" s="41" customFormat="1" ht="21.75" customHeight="1">
      <c r="A19" s="40" t="s">
        <v>10198</v>
      </c>
      <c r="B19" s="16" t="s">
        <v>235</v>
      </c>
      <c r="C19" s="16" t="s">
        <v>163</v>
      </c>
      <c r="D19" s="16"/>
      <c r="E19" s="16"/>
      <c r="F19" s="16"/>
      <c r="G19" s="16"/>
      <c r="H19" s="23">
        <v>15</v>
      </c>
      <c r="I19" s="16"/>
      <c r="J19" s="19" t="s">
        <v>9620</v>
      </c>
    </row>
    <row r="20" spans="1:10" s="41" customFormat="1" ht="21.75" customHeight="1">
      <c r="A20" s="40" t="s">
        <v>9985</v>
      </c>
      <c r="B20" s="16" t="s">
        <v>235</v>
      </c>
      <c r="C20" s="16" t="s">
        <v>163</v>
      </c>
      <c r="D20" s="16"/>
      <c r="E20" s="16"/>
      <c r="F20" s="16"/>
      <c r="G20" s="16"/>
      <c r="H20" s="23">
        <v>150</v>
      </c>
      <c r="I20" s="16"/>
      <c r="J20" s="19" t="s">
        <v>9621</v>
      </c>
    </row>
    <row r="21" spans="1:10" s="41" customFormat="1" ht="21.75" customHeight="1">
      <c r="A21" s="40" t="s">
        <v>10684</v>
      </c>
      <c r="B21" s="16" t="s">
        <v>235</v>
      </c>
      <c r="C21" s="16" t="s">
        <v>163</v>
      </c>
      <c r="D21" s="16"/>
      <c r="E21" s="16"/>
      <c r="F21" s="16"/>
      <c r="G21" s="16"/>
      <c r="H21" s="23">
        <v>20</v>
      </c>
      <c r="I21" s="16"/>
      <c r="J21" s="19" t="s">
        <v>9622</v>
      </c>
    </row>
    <row r="22" spans="1:10" s="41" customFormat="1" ht="21.75" customHeight="1">
      <c r="A22" s="40" t="s">
        <v>11189</v>
      </c>
      <c r="B22" s="16" t="s">
        <v>235</v>
      </c>
      <c r="C22" s="16" t="s">
        <v>163</v>
      </c>
      <c r="D22" s="16"/>
      <c r="E22" s="16"/>
      <c r="F22" s="16"/>
      <c r="G22" s="16"/>
      <c r="H22" s="23">
        <v>150</v>
      </c>
      <c r="I22" s="16"/>
      <c r="J22" s="19" t="s">
        <v>9711</v>
      </c>
    </row>
    <row r="23" spans="1:10" s="41" customFormat="1" ht="21.75" customHeight="1">
      <c r="A23" s="40" t="s">
        <v>9993</v>
      </c>
      <c r="B23" s="16" t="s">
        <v>235</v>
      </c>
      <c r="C23" s="16" t="s">
        <v>163</v>
      </c>
      <c r="D23" s="16"/>
      <c r="E23" s="16"/>
      <c r="F23" s="16"/>
      <c r="G23" s="16"/>
      <c r="H23" s="23">
        <v>330</v>
      </c>
      <c r="I23" s="16"/>
      <c r="J23" s="19" t="s">
        <v>10966</v>
      </c>
    </row>
    <row r="24" spans="1:10" s="41" customFormat="1" ht="21.75" customHeight="1">
      <c r="A24" s="40" t="s">
        <v>9698</v>
      </c>
      <c r="B24" s="16" t="s">
        <v>235</v>
      </c>
      <c r="C24" s="16" t="s">
        <v>163</v>
      </c>
      <c r="D24" s="16"/>
      <c r="E24" s="16"/>
      <c r="F24" s="16"/>
      <c r="G24" s="16"/>
      <c r="H24" s="20">
        <v>30</v>
      </c>
      <c r="I24" s="16"/>
      <c r="J24" s="19" t="s">
        <v>10967</v>
      </c>
    </row>
    <row r="25" spans="1:10" s="41" customFormat="1" ht="21.75" customHeight="1">
      <c r="A25" s="40" t="s">
        <v>9698</v>
      </c>
      <c r="B25" s="16" t="s">
        <v>235</v>
      </c>
      <c r="C25" s="16" t="s">
        <v>163</v>
      </c>
      <c r="D25" s="16"/>
      <c r="E25" s="16"/>
      <c r="F25" s="16"/>
      <c r="G25" s="16"/>
      <c r="H25" s="49">
        <v>90</v>
      </c>
      <c r="I25" s="16"/>
      <c r="J25" s="19" t="s">
        <v>10968</v>
      </c>
    </row>
    <row r="26" spans="1:10" s="41" customFormat="1" ht="21.75" customHeight="1">
      <c r="A26" s="40" t="s">
        <v>11281</v>
      </c>
      <c r="B26" s="16" t="s">
        <v>235</v>
      </c>
      <c r="C26" s="16" t="s">
        <v>163</v>
      </c>
      <c r="D26" s="16"/>
      <c r="E26" s="16"/>
      <c r="F26" s="16"/>
      <c r="G26" s="16"/>
      <c r="H26" s="290">
        <v>5</v>
      </c>
      <c r="I26" s="16"/>
      <c r="J26" s="19" t="s">
        <v>9139</v>
      </c>
    </row>
    <row r="27" spans="1:10" s="41" customFormat="1" ht="21.75" customHeight="1">
      <c r="A27" s="229" t="s">
        <v>11282</v>
      </c>
      <c r="B27" s="16" t="s">
        <v>235</v>
      </c>
      <c r="C27" s="16" t="s">
        <v>163</v>
      </c>
      <c r="D27" s="16"/>
      <c r="E27" s="16"/>
      <c r="F27" s="16"/>
      <c r="G27" s="16"/>
      <c r="H27" s="333">
        <v>15</v>
      </c>
      <c r="I27" s="16"/>
      <c r="J27" s="19" t="s">
        <v>9140</v>
      </c>
    </row>
    <row r="28" spans="1:10" s="41" customFormat="1" ht="21.75" customHeight="1">
      <c r="A28" s="229" t="s">
        <v>11283</v>
      </c>
      <c r="B28" s="16" t="s">
        <v>235</v>
      </c>
      <c r="C28" s="16" t="s">
        <v>163</v>
      </c>
      <c r="D28" s="16"/>
      <c r="E28" s="16"/>
      <c r="F28" s="16"/>
      <c r="G28" s="16"/>
      <c r="H28" s="333">
        <v>15</v>
      </c>
      <c r="I28" s="16"/>
      <c r="J28" s="19" t="s">
        <v>9784</v>
      </c>
    </row>
    <row r="29" spans="1:10" s="41" customFormat="1" ht="21.75" customHeight="1">
      <c r="A29" s="40" t="s">
        <v>11190</v>
      </c>
      <c r="B29" s="16" t="s">
        <v>235</v>
      </c>
      <c r="C29" s="16" t="s">
        <v>163</v>
      </c>
      <c r="D29" s="16"/>
      <c r="E29" s="16"/>
      <c r="F29" s="16"/>
      <c r="G29" s="16"/>
      <c r="H29" s="50">
        <v>5</v>
      </c>
      <c r="I29" s="16"/>
      <c r="J29" s="19" t="s">
        <v>10969</v>
      </c>
    </row>
    <row r="30" spans="1:10" s="41" customFormat="1" ht="21.75" customHeight="1">
      <c r="A30" s="40" t="s">
        <v>9706</v>
      </c>
      <c r="B30" s="16" t="s">
        <v>235</v>
      </c>
      <c r="C30" s="16" t="s">
        <v>163</v>
      </c>
      <c r="D30" s="16"/>
      <c r="E30" s="16"/>
      <c r="F30" s="16"/>
      <c r="G30" s="16"/>
      <c r="H30" s="50">
        <v>100</v>
      </c>
      <c r="I30" s="16"/>
      <c r="J30" s="19" t="s">
        <v>10970</v>
      </c>
    </row>
    <row r="31" spans="1:10" s="41" customFormat="1" ht="21.75" customHeight="1">
      <c r="A31" s="40" t="s">
        <v>10495</v>
      </c>
      <c r="B31" s="16" t="s">
        <v>235</v>
      </c>
      <c r="C31" s="16" t="s">
        <v>163</v>
      </c>
      <c r="D31" s="16"/>
      <c r="E31" s="16"/>
      <c r="F31" s="16"/>
      <c r="G31" s="16"/>
      <c r="H31" s="18">
        <v>55</v>
      </c>
      <c r="I31" s="16"/>
      <c r="J31" s="151" t="s">
        <v>9144</v>
      </c>
    </row>
    <row r="32" spans="1:10" s="41" customFormat="1" ht="21.75" customHeight="1">
      <c r="A32" s="40" t="s">
        <v>10495</v>
      </c>
      <c r="B32" s="16" t="s">
        <v>235</v>
      </c>
      <c r="C32" s="16" t="s">
        <v>163</v>
      </c>
      <c r="D32" s="16"/>
      <c r="E32" s="16"/>
      <c r="F32" s="16"/>
      <c r="G32" s="16"/>
      <c r="H32" s="18">
        <v>15</v>
      </c>
      <c r="I32" s="16"/>
      <c r="J32" s="151" t="s">
        <v>9145</v>
      </c>
    </row>
    <row r="33" spans="1:10" s="41" customFormat="1" ht="21.75" customHeight="1">
      <c r="A33" s="40" t="s">
        <v>10496</v>
      </c>
      <c r="B33" s="16" t="s">
        <v>235</v>
      </c>
      <c r="C33" s="16" t="s">
        <v>163</v>
      </c>
      <c r="D33" s="16"/>
      <c r="E33" s="16"/>
      <c r="F33" s="16"/>
      <c r="G33" s="16"/>
      <c r="H33" s="18">
        <v>50</v>
      </c>
      <c r="I33" s="16"/>
      <c r="J33" s="151" t="s">
        <v>10784</v>
      </c>
    </row>
    <row r="34" spans="1:10" s="41" customFormat="1" ht="21.75" customHeight="1">
      <c r="A34" s="40" t="s">
        <v>10497</v>
      </c>
      <c r="B34" s="16" t="s">
        <v>235</v>
      </c>
      <c r="C34" s="16" t="s">
        <v>163</v>
      </c>
      <c r="D34" s="16"/>
      <c r="E34" s="16"/>
      <c r="F34" s="16"/>
      <c r="G34" s="16"/>
      <c r="H34" s="18">
        <v>45</v>
      </c>
      <c r="I34" s="16"/>
      <c r="J34" s="151" t="s">
        <v>10271</v>
      </c>
    </row>
    <row r="35" spans="1:10" s="41" customFormat="1" ht="21.75" customHeight="1">
      <c r="A35" s="40" t="s">
        <v>10946</v>
      </c>
      <c r="B35" s="16" t="s">
        <v>235</v>
      </c>
      <c r="C35" s="16" t="s">
        <v>163</v>
      </c>
      <c r="D35" s="16"/>
      <c r="E35" s="16"/>
      <c r="F35" s="16"/>
      <c r="G35" s="16"/>
      <c r="H35" s="290">
        <v>45</v>
      </c>
      <c r="I35" s="16"/>
      <c r="J35" s="151" t="s">
        <v>10272</v>
      </c>
    </row>
    <row r="36" spans="1:10" s="41" customFormat="1" ht="21.75" customHeight="1">
      <c r="A36" s="40" t="s">
        <v>9671</v>
      </c>
      <c r="B36" s="16" t="s">
        <v>235</v>
      </c>
      <c r="C36" s="16" t="s">
        <v>163</v>
      </c>
      <c r="D36" s="16"/>
      <c r="E36" s="16"/>
      <c r="F36" s="16"/>
      <c r="G36" s="16"/>
      <c r="H36" s="50">
        <v>5</v>
      </c>
      <c r="I36" s="16"/>
      <c r="J36" s="151" t="s">
        <v>9148</v>
      </c>
    </row>
    <row r="37" spans="1:10" s="41" customFormat="1" ht="21.75" customHeight="1">
      <c r="A37" s="40" t="s">
        <v>10202</v>
      </c>
      <c r="B37" s="16" t="s">
        <v>235</v>
      </c>
      <c r="C37" s="16" t="s">
        <v>163</v>
      </c>
      <c r="D37" s="16"/>
      <c r="E37" s="16"/>
      <c r="F37" s="16"/>
      <c r="G37" s="16"/>
      <c r="H37" s="21">
        <v>65</v>
      </c>
      <c r="I37" s="16"/>
      <c r="J37" s="151" t="s">
        <v>10971</v>
      </c>
    </row>
    <row r="38" spans="1:10" s="41" customFormat="1" ht="21.75" customHeight="1">
      <c r="A38" s="40" t="s">
        <v>9741</v>
      </c>
      <c r="B38" s="16" t="s">
        <v>235</v>
      </c>
      <c r="C38" s="16" t="s">
        <v>163</v>
      </c>
      <c r="D38" s="16"/>
      <c r="E38" s="16"/>
      <c r="F38" s="16"/>
      <c r="G38" s="16"/>
      <c r="H38" s="146">
        <v>50</v>
      </c>
      <c r="I38" s="16"/>
      <c r="J38" s="151" t="s">
        <v>10972</v>
      </c>
    </row>
    <row r="39" spans="1:10" s="41" customFormat="1" ht="21.75" customHeight="1">
      <c r="A39" s="40" t="s">
        <v>9992</v>
      </c>
      <c r="B39" s="16" t="s">
        <v>235</v>
      </c>
      <c r="C39" s="16" t="s">
        <v>163</v>
      </c>
      <c r="D39" s="16"/>
      <c r="E39" s="16"/>
      <c r="F39" s="16"/>
      <c r="G39" s="16"/>
      <c r="H39" s="21">
        <v>25</v>
      </c>
      <c r="I39" s="16"/>
      <c r="J39" s="151" t="s">
        <v>9790</v>
      </c>
    </row>
    <row r="40" spans="1:10" s="41" customFormat="1" ht="21.75" customHeight="1">
      <c r="A40" s="40" t="s">
        <v>10204</v>
      </c>
      <c r="B40" s="16" t="s">
        <v>235</v>
      </c>
      <c r="C40" s="16" t="s">
        <v>163</v>
      </c>
      <c r="D40" s="16"/>
      <c r="E40" s="16"/>
      <c r="F40" s="16"/>
      <c r="G40" s="16"/>
      <c r="H40" s="21">
        <v>110</v>
      </c>
      <c r="I40" s="16"/>
      <c r="J40" s="151" t="s">
        <v>10973</v>
      </c>
    </row>
    <row r="41" spans="1:10" s="41" customFormat="1" ht="21.75" customHeight="1">
      <c r="A41" s="40" t="s">
        <v>10204</v>
      </c>
      <c r="B41" s="16" t="s">
        <v>235</v>
      </c>
      <c r="C41" s="16" t="s">
        <v>163</v>
      </c>
      <c r="D41" s="16"/>
      <c r="E41" s="16"/>
      <c r="F41" s="16"/>
      <c r="G41" s="16"/>
      <c r="H41" s="21">
        <v>60</v>
      </c>
      <c r="I41" s="16"/>
      <c r="J41" s="151" t="s">
        <v>10974</v>
      </c>
    </row>
    <row r="42" spans="1:10" s="41" customFormat="1" ht="21.75" customHeight="1">
      <c r="A42" s="40" t="s">
        <v>10128</v>
      </c>
      <c r="B42" s="16" t="s">
        <v>235</v>
      </c>
      <c r="C42" s="16" t="s">
        <v>163</v>
      </c>
      <c r="D42" s="16"/>
      <c r="E42" s="16"/>
      <c r="F42" s="16"/>
      <c r="G42" s="16"/>
      <c r="H42" s="21">
        <v>140</v>
      </c>
      <c r="I42" s="16"/>
      <c r="J42" s="151" t="s">
        <v>10975</v>
      </c>
    </row>
    <row r="43" spans="1:10" s="41" customFormat="1" ht="21.75" customHeight="1">
      <c r="A43" s="40" t="s">
        <v>10205</v>
      </c>
      <c r="B43" s="16" t="s">
        <v>235</v>
      </c>
      <c r="C43" s="16" t="s">
        <v>163</v>
      </c>
      <c r="D43" s="16"/>
      <c r="E43" s="16"/>
      <c r="F43" s="16"/>
      <c r="G43" s="16"/>
      <c r="H43" s="21">
        <v>120</v>
      </c>
      <c r="I43" s="16"/>
      <c r="J43" s="151" t="s">
        <v>10787</v>
      </c>
    </row>
    <row r="44" spans="1:10" s="41" customFormat="1" ht="21.75" customHeight="1">
      <c r="A44" s="40" t="s">
        <v>10205</v>
      </c>
      <c r="B44" s="16" t="s">
        <v>235</v>
      </c>
      <c r="C44" s="16" t="s">
        <v>163</v>
      </c>
      <c r="D44" s="16"/>
      <c r="E44" s="16"/>
      <c r="F44" s="16"/>
      <c r="G44" s="16"/>
      <c r="H44" s="21">
        <v>100</v>
      </c>
      <c r="I44" s="16"/>
      <c r="J44" s="151" t="s">
        <v>10976</v>
      </c>
    </row>
    <row r="45" spans="1:10" s="41" customFormat="1" ht="21.75" customHeight="1">
      <c r="A45" s="40" t="s">
        <v>9700</v>
      </c>
      <c r="B45" s="16" t="s">
        <v>235</v>
      </c>
      <c r="C45" s="16" t="s">
        <v>163</v>
      </c>
      <c r="D45" s="16"/>
      <c r="E45" s="16"/>
      <c r="F45" s="16"/>
      <c r="G45" s="16"/>
      <c r="H45" s="21">
        <v>150</v>
      </c>
      <c r="I45" s="16"/>
      <c r="J45" s="151" t="s">
        <v>9794</v>
      </c>
    </row>
    <row r="46" spans="1:10" s="41" customFormat="1" ht="21.75" customHeight="1">
      <c r="A46" s="40" t="s">
        <v>9740</v>
      </c>
      <c r="B46" s="16" t="s">
        <v>235</v>
      </c>
      <c r="C46" s="16" t="s">
        <v>163</v>
      </c>
      <c r="D46" s="16"/>
      <c r="E46" s="16"/>
      <c r="F46" s="16"/>
      <c r="G46" s="16"/>
      <c r="H46" s="22">
        <v>85</v>
      </c>
      <c r="I46" s="16"/>
      <c r="J46" s="151" t="s">
        <v>10977</v>
      </c>
    </row>
    <row r="47" spans="1:10" s="41" customFormat="1" ht="21.75" customHeight="1">
      <c r="A47" s="40" t="s">
        <v>9742</v>
      </c>
      <c r="B47" s="16" t="s">
        <v>235</v>
      </c>
      <c r="C47" s="16" t="s">
        <v>163</v>
      </c>
      <c r="D47" s="16"/>
      <c r="E47" s="16"/>
      <c r="F47" s="16"/>
      <c r="G47" s="16"/>
      <c r="H47" s="18">
        <v>26</v>
      </c>
      <c r="I47" s="16"/>
      <c r="J47" s="151" t="s">
        <v>10279</v>
      </c>
    </row>
    <row r="48" spans="1:10" s="41" customFormat="1" ht="21.75" customHeight="1">
      <c r="A48" s="40" t="s">
        <v>11191</v>
      </c>
      <c r="B48" s="16" t="s">
        <v>235</v>
      </c>
      <c r="C48" s="16" t="s">
        <v>163</v>
      </c>
      <c r="D48" s="16"/>
      <c r="E48" s="16"/>
      <c r="F48" s="16"/>
      <c r="G48" s="16"/>
      <c r="H48" s="54">
        <v>10</v>
      </c>
      <c r="I48" s="16"/>
      <c r="J48" s="151" t="s">
        <v>10280</v>
      </c>
    </row>
    <row r="49" spans="1:10" s="41" customFormat="1" ht="21.75" customHeight="1">
      <c r="A49" s="40" t="s">
        <v>11191</v>
      </c>
      <c r="B49" s="16" t="s">
        <v>235</v>
      </c>
      <c r="C49" s="16" t="s">
        <v>163</v>
      </c>
      <c r="D49" s="16"/>
      <c r="E49" s="16"/>
      <c r="F49" s="16"/>
      <c r="G49" s="16"/>
      <c r="H49" s="54">
        <v>10</v>
      </c>
      <c r="I49" s="16"/>
      <c r="J49" s="151" t="s">
        <v>10978</v>
      </c>
    </row>
    <row r="50" spans="1:10" s="41" customFormat="1" ht="21.75" customHeight="1">
      <c r="A50" s="40" t="s">
        <v>10923</v>
      </c>
      <c r="B50" s="16" t="s">
        <v>235</v>
      </c>
      <c r="C50" s="16" t="s">
        <v>163</v>
      </c>
      <c r="D50" s="16"/>
      <c r="E50" s="16"/>
      <c r="F50" s="16"/>
      <c r="G50" s="16"/>
      <c r="H50" s="54">
        <v>5</v>
      </c>
      <c r="I50" s="16"/>
      <c r="J50" s="151" t="s">
        <v>10979</v>
      </c>
    </row>
    <row r="51" spans="1:10" s="41" customFormat="1" ht="21.75" customHeight="1">
      <c r="A51" s="229" t="s">
        <v>11284</v>
      </c>
      <c r="B51" s="16" t="s">
        <v>235</v>
      </c>
      <c r="C51" s="16" t="s">
        <v>163</v>
      </c>
      <c r="D51" s="16"/>
      <c r="E51" s="16"/>
      <c r="F51" s="16"/>
      <c r="G51" s="16"/>
      <c r="H51" s="54">
        <v>60</v>
      </c>
      <c r="I51" s="16"/>
      <c r="J51" s="151" t="s">
        <v>10980</v>
      </c>
    </row>
    <row r="52" spans="1:10" s="41" customFormat="1" ht="21.75" customHeight="1">
      <c r="A52" s="40" t="s">
        <v>10923</v>
      </c>
      <c r="B52" s="16" t="s">
        <v>235</v>
      </c>
      <c r="C52" s="16" t="s">
        <v>163</v>
      </c>
      <c r="D52" s="16"/>
      <c r="E52" s="16"/>
      <c r="F52" s="16"/>
      <c r="G52" s="16"/>
      <c r="H52" s="54">
        <v>10</v>
      </c>
      <c r="I52" s="16"/>
      <c r="J52" s="151" t="s">
        <v>10284</v>
      </c>
    </row>
    <row r="53" spans="1:10" s="41" customFormat="1" ht="21.75" customHeight="1">
      <c r="A53" s="229" t="s">
        <v>11285</v>
      </c>
      <c r="B53" s="16" t="s">
        <v>235</v>
      </c>
      <c r="C53" s="16" t="s">
        <v>163</v>
      </c>
      <c r="D53" s="16"/>
      <c r="E53" s="16"/>
      <c r="F53" s="16"/>
      <c r="G53" s="16"/>
      <c r="H53" s="290">
        <v>65</v>
      </c>
      <c r="I53" s="16"/>
      <c r="J53" s="151" t="s">
        <v>9797</v>
      </c>
    </row>
    <row r="54" spans="1:10" s="41" customFormat="1" ht="21.75" customHeight="1">
      <c r="A54" s="229" t="s">
        <v>11286</v>
      </c>
      <c r="B54" s="16" t="s">
        <v>235</v>
      </c>
      <c r="C54" s="16" t="s">
        <v>163</v>
      </c>
      <c r="D54" s="16"/>
      <c r="E54" s="16"/>
      <c r="F54" s="16"/>
      <c r="G54" s="16"/>
      <c r="H54" s="290">
        <v>170</v>
      </c>
      <c r="I54" s="16"/>
      <c r="J54" s="151" t="s">
        <v>10981</v>
      </c>
    </row>
    <row r="55" spans="1:10" s="41" customFormat="1" ht="21.75" customHeight="1">
      <c r="A55" s="40" t="s">
        <v>9739</v>
      </c>
      <c r="B55" s="16" t="s">
        <v>235</v>
      </c>
      <c r="C55" s="16" t="s">
        <v>163</v>
      </c>
      <c r="D55" s="16"/>
      <c r="E55" s="16"/>
      <c r="F55" s="16"/>
      <c r="G55" s="16"/>
      <c r="H55" s="329">
        <v>15</v>
      </c>
      <c r="I55" s="16"/>
      <c r="J55" s="151" t="s">
        <v>10287</v>
      </c>
    </row>
    <row r="56" spans="1:10" s="41" customFormat="1" ht="21.75" customHeight="1">
      <c r="A56" s="229" t="s">
        <v>11287</v>
      </c>
      <c r="B56" s="16" t="s">
        <v>235</v>
      </c>
      <c r="C56" s="16" t="s">
        <v>163</v>
      </c>
      <c r="D56" s="16"/>
      <c r="E56" s="16"/>
      <c r="F56" s="16"/>
      <c r="G56" s="16"/>
      <c r="H56" s="329">
        <v>50</v>
      </c>
      <c r="I56" s="16"/>
      <c r="J56" s="151" t="s">
        <v>10288</v>
      </c>
    </row>
    <row r="57" spans="1:10" s="41" customFormat="1" ht="21.75" customHeight="1">
      <c r="A57" s="229" t="s">
        <v>11288</v>
      </c>
      <c r="B57" s="16" t="s">
        <v>235</v>
      </c>
      <c r="C57" s="16" t="s">
        <v>163</v>
      </c>
      <c r="D57" s="16"/>
      <c r="E57" s="16"/>
      <c r="F57" s="16"/>
      <c r="G57" s="16"/>
      <c r="H57" s="329">
        <v>22</v>
      </c>
      <c r="I57" s="16"/>
      <c r="J57" s="151" t="s">
        <v>10793</v>
      </c>
    </row>
    <row r="58" spans="1:10" s="41" customFormat="1" ht="21.75" customHeight="1">
      <c r="A58" s="40" t="s">
        <v>10932</v>
      </c>
      <c r="B58" s="16" t="s">
        <v>235</v>
      </c>
      <c r="C58" s="16" t="s">
        <v>163</v>
      </c>
      <c r="D58" s="16"/>
      <c r="E58" s="16"/>
      <c r="F58" s="16"/>
      <c r="G58" s="16"/>
      <c r="H58" s="21">
        <v>35</v>
      </c>
      <c r="I58" s="16"/>
      <c r="J58" s="151" t="s">
        <v>10794</v>
      </c>
    </row>
    <row r="59" spans="1:10" s="41" customFormat="1" ht="21.75" customHeight="1">
      <c r="A59" s="40" t="s">
        <v>9972</v>
      </c>
      <c r="B59" s="16" t="s">
        <v>235</v>
      </c>
      <c r="C59" s="16" t="s">
        <v>163</v>
      </c>
      <c r="D59" s="16"/>
      <c r="E59" s="16"/>
      <c r="F59" s="16"/>
      <c r="G59" s="16"/>
      <c r="H59" s="146">
        <v>59</v>
      </c>
      <c r="I59" s="16"/>
      <c r="J59" s="151" t="s">
        <v>10795</v>
      </c>
    </row>
    <row r="60" spans="1:10" s="41" customFormat="1" ht="21.75" customHeight="1">
      <c r="A60" s="40" t="s">
        <v>11192</v>
      </c>
      <c r="B60" s="16" t="s">
        <v>235</v>
      </c>
      <c r="C60" s="16" t="s">
        <v>163</v>
      </c>
      <c r="D60" s="16"/>
      <c r="E60" s="16"/>
      <c r="F60" s="16"/>
      <c r="G60" s="16"/>
      <c r="H60" s="146">
        <v>35</v>
      </c>
      <c r="I60" s="16"/>
      <c r="J60" s="151" t="s">
        <v>10982</v>
      </c>
    </row>
    <row r="61" spans="1:10" s="41" customFormat="1" ht="21.75" customHeight="1">
      <c r="A61" s="40" t="s">
        <v>9973</v>
      </c>
      <c r="B61" s="16" t="s">
        <v>235</v>
      </c>
      <c r="C61" s="16" t="s">
        <v>163</v>
      </c>
      <c r="D61" s="16"/>
      <c r="E61" s="16"/>
      <c r="F61" s="16"/>
      <c r="G61" s="16"/>
      <c r="H61" s="146">
        <v>20</v>
      </c>
      <c r="I61" s="16"/>
      <c r="J61" s="151" t="s">
        <v>10983</v>
      </c>
    </row>
    <row r="62" spans="1:10" s="41" customFormat="1" ht="21.75" customHeight="1">
      <c r="A62" s="40" t="s">
        <v>9976</v>
      </c>
      <c r="B62" s="16" t="s">
        <v>235</v>
      </c>
      <c r="C62" s="16" t="s">
        <v>163</v>
      </c>
      <c r="D62" s="16"/>
      <c r="E62" s="16"/>
      <c r="F62" s="16"/>
      <c r="G62" s="16"/>
      <c r="H62" s="146">
        <v>88</v>
      </c>
      <c r="I62" s="16"/>
      <c r="J62" s="151" t="s">
        <v>10984</v>
      </c>
    </row>
    <row r="63" spans="1:10" s="41" customFormat="1" ht="21.75" customHeight="1">
      <c r="A63" s="40" t="s">
        <v>11193</v>
      </c>
      <c r="B63" s="16" t="s">
        <v>235</v>
      </c>
      <c r="C63" s="16" t="s">
        <v>163</v>
      </c>
      <c r="D63" s="16"/>
      <c r="E63" s="16"/>
      <c r="F63" s="16"/>
      <c r="G63" s="16"/>
      <c r="H63" s="146">
        <v>40</v>
      </c>
      <c r="I63" s="16"/>
      <c r="J63" s="151" t="s">
        <v>10985</v>
      </c>
    </row>
    <row r="64" spans="1:10" s="41" customFormat="1" ht="21.75" customHeight="1">
      <c r="A64" s="40" t="s">
        <v>11289</v>
      </c>
      <c r="B64" s="16" t="s">
        <v>235</v>
      </c>
      <c r="C64" s="16" t="s">
        <v>163</v>
      </c>
      <c r="D64" s="16"/>
      <c r="E64" s="16"/>
      <c r="F64" s="16"/>
      <c r="G64" s="16"/>
      <c r="H64" s="21">
        <v>140</v>
      </c>
      <c r="I64" s="16"/>
      <c r="J64" s="151" t="s">
        <v>10986</v>
      </c>
    </row>
    <row r="65" spans="1:10" s="41" customFormat="1" ht="21.75" customHeight="1">
      <c r="A65" s="40" t="s">
        <v>11290</v>
      </c>
      <c r="B65" s="16" t="s">
        <v>235</v>
      </c>
      <c r="C65" s="16" t="s">
        <v>163</v>
      </c>
      <c r="D65" s="16"/>
      <c r="E65" s="16"/>
      <c r="F65" s="16"/>
      <c r="G65" s="16"/>
      <c r="H65" s="21">
        <v>155</v>
      </c>
      <c r="I65" s="16"/>
      <c r="J65" s="151" t="s">
        <v>10987</v>
      </c>
    </row>
    <row r="66" spans="1:10" s="41" customFormat="1" ht="21.75" customHeight="1">
      <c r="A66" s="40" t="s">
        <v>10495</v>
      </c>
      <c r="B66" s="16" t="s">
        <v>235</v>
      </c>
      <c r="C66" s="16" t="s">
        <v>163</v>
      </c>
      <c r="D66" s="16"/>
      <c r="E66" s="16"/>
      <c r="F66" s="16"/>
      <c r="G66" s="16"/>
      <c r="H66" s="21">
        <v>212</v>
      </c>
      <c r="I66" s="16"/>
      <c r="J66" s="151" t="s">
        <v>10988</v>
      </c>
    </row>
    <row r="67" spans="1:10" s="41" customFormat="1" ht="21.75" customHeight="1">
      <c r="A67" s="40" t="s">
        <v>9382</v>
      </c>
      <c r="B67" s="16" t="s">
        <v>235</v>
      </c>
      <c r="C67" s="16" t="s">
        <v>163</v>
      </c>
      <c r="D67" s="16"/>
      <c r="E67" s="16"/>
      <c r="F67" s="16"/>
      <c r="G67" s="16"/>
      <c r="H67" s="21">
        <v>80</v>
      </c>
      <c r="I67" s="16"/>
      <c r="J67" s="151" t="s">
        <v>10989</v>
      </c>
    </row>
    <row r="68" spans="1:10" s="41" customFormat="1" ht="21.75" customHeight="1">
      <c r="A68" s="40" t="s">
        <v>10496</v>
      </c>
      <c r="B68" s="16" t="s">
        <v>235</v>
      </c>
      <c r="C68" s="16" t="s">
        <v>163</v>
      </c>
      <c r="D68" s="16"/>
      <c r="E68" s="16"/>
      <c r="F68" s="16"/>
      <c r="G68" s="16"/>
      <c r="H68" s="21">
        <v>145</v>
      </c>
      <c r="I68" s="16"/>
      <c r="J68" s="151" t="s">
        <v>10990</v>
      </c>
    </row>
    <row r="69" spans="1:10" s="41" customFormat="1" ht="21.75" customHeight="1">
      <c r="A69" s="40" t="s">
        <v>11194</v>
      </c>
      <c r="B69" s="16" t="s">
        <v>235</v>
      </c>
      <c r="C69" s="16" t="s">
        <v>163</v>
      </c>
      <c r="D69" s="16"/>
      <c r="E69" s="16"/>
      <c r="F69" s="16"/>
      <c r="G69" s="16"/>
      <c r="H69" s="21">
        <v>40</v>
      </c>
      <c r="I69" s="16"/>
      <c r="J69" s="151" t="s">
        <v>10991</v>
      </c>
    </row>
    <row r="70" spans="1:10" s="41" customFormat="1" ht="21.75" customHeight="1">
      <c r="A70" s="40" t="s">
        <v>11195</v>
      </c>
      <c r="B70" s="16" t="s">
        <v>235</v>
      </c>
      <c r="C70" s="16" t="s">
        <v>163</v>
      </c>
      <c r="D70" s="16"/>
      <c r="E70" s="16"/>
      <c r="F70" s="16"/>
      <c r="G70" s="16"/>
      <c r="H70" s="21">
        <v>20</v>
      </c>
      <c r="I70" s="16"/>
      <c r="J70" s="151" t="s">
        <v>10992</v>
      </c>
    </row>
    <row r="71" spans="1:10" s="41" customFormat="1" ht="21.75" customHeight="1">
      <c r="A71" s="40" t="s">
        <v>11184</v>
      </c>
      <c r="B71" s="16" t="s">
        <v>235</v>
      </c>
      <c r="C71" s="16" t="s">
        <v>163</v>
      </c>
      <c r="D71" s="16"/>
      <c r="E71" s="16"/>
      <c r="F71" s="16"/>
      <c r="G71" s="16"/>
      <c r="H71" s="146">
        <v>10</v>
      </c>
      <c r="I71" s="16"/>
      <c r="J71" s="151" t="s">
        <v>10993</v>
      </c>
    </row>
    <row r="72" spans="1:10" s="41" customFormat="1" ht="21.75" customHeight="1">
      <c r="A72" s="40" t="s">
        <v>11185</v>
      </c>
      <c r="B72" s="16" t="s">
        <v>235</v>
      </c>
      <c r="C72" s="16" t="s">
        <v>163</v>
      </c>
      <c r="D72" s="16"/>
      <c r="E72" s="16"/>
      <c r="F72" s="16"/>
      <c r="G72" s="16"/>
      <c r="H72" s="146">
        <v>15</v>
      </c>
      <c r="I72" s="16"/>
      <c r="J72" s="151" t="s">
        <v>10994</v>
      </c>
    </row>
    <row r="73" spans="1:10" s="41" customFormat="1" ht="21.75" customHeight="1">
      <c r="A73" s="40" t="s">
        <v>11186</v>
      </c>
      <c r="B73" s="16" t="s">
        <v>235</v>
      </c>
      <c r="C73" s="16" t="s">
        <v>163</v>
      </c>
      <c r="D73" s="16"/>
      <c r="E73" s="16"/>
      <c r="F73" s="16"/>
      <c r="G73" s="16"/>
      <c r="H73" s="146">
        <v>5</v>
      </c>
      <c r="I73" s="16"/>
      <c r="J73" s="151" t="s">
        <v>10995</v>
      </c>
    </row>
    <row r="74" spans="1:10" s="41" customFormat="1" ht="21.75" customHeight="1">
      <c r="A74" s="40" t="s">
        <v>9984</v>
      </c>
      <c r="B74" s="16" t="s">
        <v>235</v>
      </c>
      <c r="C74" s="16" t="s">
        <v>163</v>
      </c>
      <c r="D74" s="16"/>
      <c r="E74" s="16"/>
      <c r="F74" s="16"/>
      <c r="G74" s="16"/>
      <c r="H74" s="23">
        <v>190</v>
      </c>
      <c r="I74" s="16"/>
      <c r="J74" s="151" t="s">
        <v>10996</v>
      </c>
    </row>
    <row r="75" spans="1:10" s="41" customFormat="1" ht="21.75" customHeight="1">
      <c r="A75" s="40" t="s">
        <v>9989</v>
      </c>
      <c r="B75" s="16" t="s">
        <v>235</v>
      </c>
      <c r="C75" s="16" t="s">
        <v>163</v>
      </c>
      <c r="D75" s="16"/>
      <c r="E75" s="16"/>
      <c r="F75" s="16"/>
      <c r="G75" s="16"/>
      <c r="H75" s="23">
        <v>158</v>
      </c>
      <c r="I75" s="16"/>
      <c r="J75" s="151" t="s">
        <v>10802</v>
      </c>
    </row>
    <row r="76" spans="1:10" s="41" customFormat="1" ht="21.75" customHeight="1">
      <c r="A76" s="40" t="s">
        <v>9989</v>
      </c>
      <c r="B76" s="16" t="s">
        <v>235</v>
      </c>
      <c r="C76" s="16" t="s">
        <v>163</v>
      </c>
      <c r="D76" s="16"/>
      <c r="E76" s="16"/>
      <c r="F76" s="16"/>
      <c r="G76" s="16"/>
      <c r="H76" s="23">
        <v>93</v>
      </c>
      <c r="I76" s="16"/>
      <c r="J76" s="151" t="s">
        <v>10803</v>
      </c>
    </row>
    <row r="77" spans="1:10" s="41" customFormat="1" ht="21.75" customHeight="1">
      <c r="A77" s="40" t="s">
        <v>10922</v>
      </c>
      <c r="B77" s="16" t="s">
        <v>235</v>
      </c>
      <c r="C77" s="16" t="s">
        <v>163</v>
      </c>
      <c r="D77" s="16"/>
      <c r="E77" s="16"/>
      <c r="F77" s="16"/>
      <c r="G77" s="16"/>
      <c r="H77" s="54">
        <v>20</v>
      </c>
      <c r="I77" s="16"/>
      <c r="J77" s="107" t="s">
        <v>10997</v>
      </c>
    </row>
    <row r="78" spans="1:10" s="41" customFormat="1" ht="21.75" customHeight="1">
      <c r="A78" s="40" t="s">
        <v>10925</v>
      </c>
      <c r="B78" s="16" t="s">
        <v>235</v>
      </c>
      <c r="C78" s="16" t="s">
        <v>163</v>
      </c>
      <c r="D78" s="16"/>
      <c r="E78" s="16"/>
      <c r="F78" s="16"/>
      <c r="G78" s="16"/>
      <c r="H78" s="146">
        <v>15</v>
      </c>
      <c r="I78" s="16"/>
      <c r="J78" s="21" t="s">
        <v>10998</v>
      </c>
    </row>
    <row r="79" spans="1:10" s="41" customFormat="1" ht="21.75" customHeight="1">
      <c r="A79" s="40" t="s">
        <v>9970</v>
      </c>
      <c r="B79" s="16" t="s">
        <v>235</v>
      </c>
      <c r="C79" s="16" t="s">
        <v>163</v>
      </c>
      <c r="D79" s="16"/>
      <c r="E79" s="16"/>
      <c r="F79" s="16"/>
      <c r="G79" s="16"/>
      <c r="H79" s="146">
        <v>205</v>
      </c>
      <c r="I79" s="16"/>
      <c r="J79" s="21" t="s">
        <v>10999</v>
      </c>
    </row>
    <row r="80" spans="1:10" s="41" customFormat="1" ht="21.75" customHeight="1">
      <c r="A80" s="40" t="s">
        <v>9971</v>
      </c>
      <c r="B80" s="16" t="s">
        <v>235</v>
      </c>
      <c r="C80" s="16" t="s">
        <v>163</v>
      </c>
      <c r="D80" s="16"/>
      <c r="E80" s="16"/>
      <c r="F80" s="16"/>
      <c r="G80" s="16"/>
      <c r="H80" s="146">
        <v>115</v>
      </c>
      <c r="I80" s="16"/>
      <c r="J80" s="21" t="s">
        <v>11000</v>
      </c>
    </row>
    <row r="81" spans="1:10" s="41" customFormat="1" ht="21.75" customHeight="1">
      <c r="A81" s="40" t="s">
        <v>9974</v>
      </c>
      <c r="B81" s="16" t="s">
        <v>235</v>
      </c>
      <c r="C81" s="16" t="s">
        <v>163</v>
      </c>
      <c r="D81" s="16"/>
      <c r="E81" s="16"/>
      <c r="F81" s="16"/>
      <c r="G81" s="16"/>
      <c r="H81" s="146">
        <v>316</v>
      </c>
      <c r="I81" s="16"/>
      <c r="J81" s="21" t="s">
        <v>11001</v>
      </c>
    </row>
    <row r="82" spans="1:10" s="41" customFormat="1" ht="21.75" customHeight="1">
      <c r="A82" s="40" t="s">
        <v>11291</v>
      </c>
      <c r="B82" s="16" t="s">
        <v>235</v>
      </c>
      <c r="C82" s="16" t="s">
        <v>163</v>
      </c>
      <c r="D82" s="16"/>
      <c r="E82" s="16"/>
      <c r="F82" s="16"/>
      <c r="G82" s="16"/>
      <c r="H82" s="146">
        <v>45</v>
      </c>
      <c r="I82" s="16"/>
      <c r="J82" s="21" t="s">
        <v>10294</v>
      </c>
    </row>
    <row r="83" spans="1:10" s="41" customFormat="1" ht="21.75" customHeight="1">
      <c r="A83" s="40" t="s">
        <v>9975</v>
      </c>
      <c r="B83" s="16" t="s">
        <v>235</v>
      </c>
      <c r="C83" s="16" t="s">
        <v>163</v>
      </c>
      <c r="D83" s="16"/>
      <c r="E83" s="16"/>
      <c r="F83" s="16"/>
      <c r="G83" s="16"/>
      <c r="H83" s="146">
        <v>200</v>
      </c>
      <c r="I83" s="16"/>
      <c r="J83" s="21" t="s">
        <v>11002</v>
      </c>
    </row>
    <row r="84" spans="1:10" s="41" customFormat="1" ht="21.75" customHeight="1">
      <c r="A84" s="40" t="s">
        <v>9976</v>
      </c>
      <c r="B84" s="16" t="s">
        <v>235</v>
      </c>
      <c r="C84" s="16" t="s">
        <v>163</v>
      </c>
      <c r="D84" s="16"/>
      <c r="E84" s="16"/>
      <c r="F84" s="16"/>
      <c r="G84" s="16"/>
      <c r="H84" s="146">
        <v>150</v>
      </c>
      <c r="I84" s="16"/>
      <c r="J84" s="21" t="s">
        <v>11003</v>
      </c>
    </row>
    <row r="85" spans="1:10" s="41" customFormat="1" ht="21.75" customHeight="1">
      <c r="A85" s="40" t="s">
        <v>9084</v>
      </c>
      <c r="B85" s="16" t="s">
        <v>235</v>
      </c>
      <c r="C85" s="16" t="s">
        <v>163</v>
      </c>
      <c r="D85" s="16"/>
      <c r="E85" s="16"/>
      <c r="F85" s="16"/>
      <c r="G85" s="16"/>
      <c r="H85" s="146">
        <v>108</v>
      </c>
      <c r="I85" s="16"/>
      <c r="J85" s="21" t="s">
        <v>10813</v>
      </c>
    </row>
    <row r="86" spans="1:10" s="41" customFormat="1" ht="21.75" customHeight="1">
      <c r="A86" s="40" t="s">
        <v>9977</v>
      </c>
      <c r="B86" s="16" t="s">
        <v>235</v>
      </c>
      <c r="C86" s="16" t="s">
        <v>163</v>
      </c>
      <c r="D86" s="16"/>
      <c r="E86" s="16"/>
      <c r="F86" s="16"/>
      <c r="G86" s="16"/>
      <c r="H86" s="146">
        <v>63</v>
      </c>
      <c r="I86" s="16"/>
      <c r="J86" s="21" t="s">
        <v>10302</v>
      </c>
    </row>
    <row r="87" spans="1:10" s="41" customFormat="1" ht="21.75" customHeight="1">
      <c r="A87" s="229" t="s">
        <v>11292</v>
      </c>
      <c r="B87" s="16" t="s">
        <v>235</v>
      </c>
      <c r="C87" s="16" t="s">
        <v>163</v>
      </c>
      <c r="D87" s="16"/>
      <c r="E87" s="16"/>
      <c r="F87" s="16"/>
      <c r="G87" s="16"/>
      <c r="H87" s="146">
        <v>69</v>
      </c>
      <c r="I87" s="16"/>
      <c r="J87" s="21" t="s">
        <v>11004</v>
      </c>
    </row>
    <row r="88" spans="1:10" s="41" customFormat="1" ht="21.75" customHeight="1">
      <c r="A88" s="40" t="s">
        <v>10925</v>
      </c>
      <c r="B88" s="16" t="s">
        <v>235</v>
      </c>
      <c r="C88" s="16" t="s">
        <v>163</v>
      </c>
      <c r="D88" s="16"/>
      <c r="E88" s="16"/>
      <c r="F88" s="16"/>
      <c r="G88" s="16"/>
      <c r="H88" s="21">
        <v>70</v>
      </c>
      <c r="I88" s="16"/>
      <c r="J88" s="21" t="s">
        <v>11005</v>
      </c>
    </row>
    <row r="89" spans="1:10" s="41" customFormat="1" ht="21.75" customHeight="1">
      <c r="A89" s="40" t="s">
        <v>9369</v>
      </c>
      <c r="B89" s="16" t="s">
        <v>235</v>
      </c>
      <c r="C89" s="16" t="s">
        <v>163</v>
      </c>
      <c r="D89" s="16"/>
      <c r="E89" s="16"/>
      <c r="F89" s="16"/>
      <c r="G89" s="16"/>
      <c r="H89" s="21">
        <v>1250</v>
      </c>
      <c r="I89" s="16"/>
      <c r="J89" s="21" t="s">
        <v>11006</v>
      </c>
    </row>
    <row r="90" spans="1:10" s="41" customFormat="1" ht="21.75" customHeight="1">
      <c r="A90" s="229" t="s">
        <v>11293</v>
      </c>
      <c r="B90" s="16" t="s">
        <v>235</v>
      </c>
      <c r="C90" s="16" t="s">
        <v>163</v>
      </c>
      <c r="D90" s="16"/>
      <c r="E90" s="16"/>
      <c r="F90" s="16"/>
      <c r="G90" s="16"/>
      <c r="H90" s="21">
        <v>110</v>
      </c>
      <c r="I90" s="16"/>
      <c r="J90" s="21" t="s">
        <v>11007</v>
      </c>
    </row>
    <row r="91" spans="1:10" s="41" customFormat="1" ht="21.75" customHeight="1">
      <c r="A91" s="40" t="s">
        <v>9743</v>
      </c>
      <c r="B91" s="16" t="s">
        <v>235</v>
      </c>
      <c r="C91" s="16" t="s">
        <v>163</v>
      </c>
      <c r="D91" s="16"/>
      <c r="E91" s="16"/>
      <c r="F91" s="16"/>
      <c r="G91" s="16"/>
      <c r="H91" s="21">
        <v>96</v>
      </c>
      <c r="I91" s="16"/>
      <c r="J91" s="21" t="s">
        <v>11008</v>
      </c>
    </row>
    <row r="92" spans="1:10" s="41" customFormat="1" ht="21.75" customHeight="1">
      <c r="A92" s="40" t="s">
        <v>11289</v>
      </c>
      <c r="B92" s="16" t="s">
        <v>235</v>
      </c>
      <c r="C92" s="16" t="s">
        <v>163</v>
      </c>
      <c r="D92" s="16"/>
      <c r="E92" s="16"/>
      <c r="F92" s="16"/>
      <c r="G92" s="16"/>
      <c r="H92" s="21">
        <v>110</v>
      </c>
      <c r="I92" s="16"/>
      <c r="J92" s="21" t="s">
        <v>10313</v>
      </c>
    </row>
    <row r="93" spans="1:10" s="41" customFormat="1" ht="21.75" customHeight="1">
      <c r="A93" s="40" t="s">
        <v>11290</v>
      </c>
      <c r="B93" s="16" t="s">
        <v>235</v>
      </c>
      <c r="C93" s="16" t="s">
        <v>163</v>
      </c>
      <c r="D93" s="16"/>
      <c r="E93" s="16"/>
      <c r="F93" s="16"/>
      <c r="G93" s="16"/>
      <c r="H93" s="21">
        <v>130</v>
      </c>
      <c r="I93" s="16"/>
      <c r="J93" s="21" t="s">
        <v>11009</v>
      </c>
    </row>
    <row r="94" spans="1:10" s="41" customFormat="1" ht="21.75" customHeight="1">
      <c r="A94" s="40" t="s">
        <v>9744</v>
      </c>
      <c r="B94" s="16" t="s">
        <v>235</v>
      </c>
      <c r="C94" s="16" t="s">
        <v>163</v>
      </c>
      <c r="D94" s="16"/>
      <c r="E94" s="16"/>
      <c r="F94" s="16"/>
      <c r="G94" s="16"/>
      <c r="H94" s="21">
        <v>90</v>
      </c>
      <c r="I94" s="16"/>
      <c r="J94" s="21" t="s">
        <v>10827</v>
      </c>
    </row>
    <row r="95" spans="1:10" s="41" customFormat="1" ht="21.75" customHeight="1">
      <c r="A95" s="40" t="s">
        <v>9747</v>
      </c>
      <c r="B95" s="16" t="s">
        <v>235</v>
      </c>
      <c r="C95" s="16" t="s">
        <v>163</v>
      </c>
      <c r="D95" s="16"/>
      <c r="E95" s="16"/>
      <c r="F95" s="16"/>
      <c r="G95" s="16"/>
      <c r="H95" s="21">
        <v>13</v>
      </c>
      <c r="I95" s="16"/>
      <c r="J95" s="21" t="s">
        <v>10828</v>
      </c>
    </row>
    <row r="96" spans="1:10" s="41" customFormat="1" ht="21.75" customHeight="1">
      <c r="A96" s="229" t="s">
        <v>11294</v>
      </c>
      <c r="B96" s="16" t="s">
        <v>235</v>
      </c>
      <c r="C96" s="16" t="s">
        <v>163</v>
      </c>
      <c r="D96" s="16"/>
      <c r="E96" s="16"/>
      <c r="F96" s="16"/>
      <c r="G96" s="16"/>
      <c r="H96" s="21">
        <v>151</v>
      </c>
      <c r="I96" s="16"/>
      <c r="J96" s="21" t="s">
        <v>11010</v>
      </c>
    </row>
    <row r="97" spans="1:10" s="41" customFormat="1" ht="21.75" customHeight="1">
      <c r="A97" s="229" t="s">
        <v>11295</v>
      </c>
      <c r="B97" s="16" t="s">
        <v>235</v>
      </c>
      <c r="C97" s="16" t="s">
        <v>163</v>
      </c>
      <c r="D97" s="16"/>
      <c r="E97" s="16"/>
      <c r="F97" s="16"/>
      <c r="G97" s="16"/>
      <c r="H97" s="21">
        <v>161</v>
      </c>
      <c r="I97" s="16"/>
      <c r="J97" s="21" t="s">
        <v>11011</v>
      </c>
    </row>
    <row r="98" spans="1:10" s="41" customFormat="1" ht="21.75" customHeight="1">
      <c r="A98" s="40" t="s">
        <v>9560</v>
      </c>
      <c r="B98" s="16" t="s">
        <v>235</v>
      </c>
      <c r="C98" s="16" t="s">
        <v>163</v>
      </c>
      <c r="D98" s="16"/>
      <c r="E98" s="16"/>
      <c r="F98" s="16"/>
      <c r="G98" s="16"/>
      <c r="H98" s="50">
        <v>410</v>
      </c>
      <c r="I98" s="16"/>
      <c r="J98" s="107" t="s">
        <v>11012</v>
      </c>
    </row>
    <row r="99" spans="1:10" s="41" customFormat="1" ht="21.75" customHeight="1">
      <c r="A99" s="40" t="s">
        <v>9093</v>
      </c>
      <c r="B99" s="16" t="s">
        <v>235</v>
      </c>
      <c r="C99" s="16" t="s">
        <v>163</v>
      </c>
      <c r="D99" s="16"/>
      <c r="E99" s="16"/>
      <c r="F99" s="16"/>
      <c r="G99" s="16"/>
      <c r="H99" s="50">
        <v>516</v>
      </c>
      <c r="I99" s="16"/>
      <c r="J99" s="107" t="s">
        <v>11013</v>
      </c>
    </row>
    <row r="100" spans="1:10" s="41" customFormat="1" ht="21.75" customHeight="1">
      <c r="A100" s="40" t="s">
        <v>9699</v>
      </c>
      <c r="B100" s="16" t="s">
        <v>235</v>
      </c>
      <c r="C100" s="16" t="s">
        <v>163</v>
      </c>
      <c r="D100" s="16"/>
      <c r="E100" s="16"/>
      <c r="F100" s="16"/>
      <c r="G100" s="16"/>
      <c r="H100" s="50">
        <v>50</v>
      </c>
      <c r="I100" s="16"/>
      <c r="J100" s="107" t="s">
        <v>11014</v>
      </c>
    </row>
    <row r="101" spans="1:10" s="41" customFormat="1" ht="21.75" customHeight="1">
      <c r="A101" s="40" t="s">
        <v>9979</v>
      </c>
      <c r="B101" s="16" t="s">
        <v>235</v>
      </c>
      <c r="C101" s="16" t="s">
        <v>163</v>
      </c>
      <c r="D101" s="16"/>
      <c r="E101" s="16"/>
      <c r="F101" s="16"/>
      <c r="G101" s="16"/>
      <c r="H101" s="54">
        <v>19</v>
      </c>
      <c r="I101" s="16"/>
      <c r="J101" s="107" t="s">
        <v>11015</v>
      </c>
    </row>
    <row r="102" spans="1:10" s="41" customFormat="1" ht="21.75" customHeight="1">
      <c r="A102" s="40" t="s">
        <v>11166</v>
      </c>
      <c r="B102" s="16" t="s">
        <v>235</v>
      </c>
      <c r="C102" s="16" t="s">
        <v>163</v>
      </c>
      <c r="D102" s="16"/>
      <c r="E102" s="16"/>
      <c r="F102" s="16"/>
      <c r="G102" s="16"/>
      <c r="H102" s="54">
        <v>5</v>
      </c>
      <c r="I102" s="16"/>
      <c r="J102" s="107" t="s">
        <v>11016</v>
      </c>
    </row>
    <row r="103" spans="1:10" s="41" customFormat="1" ht="21.75" customHeight="1">
      <c r="A103" s="40" t="s">
        <v>10155</v>
      </c>
      <c r="B103" s="16" t="s">
        <v>209</v>
      </c>
      <c r="C103" s="16" t="s">
        <v>163</v>
      </c>
      <c r="D103" s="16"/>
      <c r="E103" s="16"/>
      <c r="F103" s="16"/>
      <c r="G103" s="16"/>
      <c r="H103" s="23">
        <v>182</v>
      </c>
      <c r="I103" s="16"/>
      <c r="J103" s="23" t="s">
        <v>9156</v>
      </c>
    </row>
    <row r="104" spans="1:10" s="41" customFormat="1" ht="21.75" customHeight="1">
      <c r="A104" s="40" t="s">
        <v>10156</v>
      </c>
      <c r="B104" s="16" t="s">
        <v>209</v>
      </c>
      <c r="C104" s="16" t="s">
        <v>163</v>
      </c>
      <c r="D104" s="16"/>
      <c r="E104" s="16"/>
      <c r="F104" s="16"/>
      <c r="G104" s="16"/>
      <c r="H104" s="23">
        <v>3450</v>
      </c>
      <c r="I104" s="16"/>
      <c r="J104" s="704" t="s">
        <v>11017</v>
      </c>
    </row>
    <row r="105" spans="1:10" s="41" customFormat="1" ht="21.75" customHeight="1">
      <c r="A105" s="40" t="s">
        <v>10156</v>
      </c>
      <c r="B105" s="16" t="s">
        <v>209</v>
      </c>
      <c r="C105" s="16" t="s">
        <v>163</v>
      </c>
      <c r="D105" s="16"/>
      <c r="E105" s="16"/>
      <c r="F105" s="16"/>
      <c r="G105" s="16"/>
      <c r="H105" s="78">
        <v>750</v>
      </c>
      <c r="I105" s="16"/>
      <c r="J105" s="704"/>
    </row>
    <row r="106" spans="1:10" s="41" customFormat="1" ht="21.75" customHeight="1">
      <c r="A106" s="40" t="s">
        <v>9459</v>
      </c>
      <c r="B106" s="16" t="s">
        <v>209</v>
      </c>
      <c r="C106" s="16" t="s">
        <v>163</v>
      </c>
      <c r="D106" s="16"/>
      <c r="E106" s="16"/>
      <c r="F106" s="16"/>
      <c r="G106" s="16"/>
      <c r="H106" s="79">
        <v>365</v>
      </c>
      <c r="I106" s="16"/>
      <c r="J106" s="531" t="s">
        <v>11018</v>
      </c>
    </row>
    <row r="107" spans="1:10" s="41" customFormat="1" ht="21.75" customHeight="1">
      <c r="A107" s="40" t="s">
        <v>10506</v>
      </c>
      <c r="B107" s="16" t="s">
        <v>209</v>
      </c>
      <c r="C107" s="16" t="s">
        <v>163</v>
      </c>
      <c r="D107" s="16"/>
      <c r="E107" s="16"/>
      <c r="F107" s="16"/>
      <c r="G107" s="16"/>
      <c r="H107" s="79">
        <v>60</v>
      </c>
      <c r="I107" s="16"/>
      <c r="J107" s="531"/>
    </row>
    <row r="108" spans="1:10" s="41" customFormat="1" ht="21.75" customHeight="1">
      <c r="A108" s="40" t="s">
        <v>10507</v>
      </c>
      <c r="B108" s="16" t="s">
        <v>209</v>
      </c>
      <c r="C108" s="16" t="s">
        <v>163</v>
      </c>
      <c r="D108" s="16"/>
      <c r="E108" s="16"/>
      <c r="F108" s="16"/>
      <c r="G108" s="16"/>
      <c r="H108" s="79">
        <v>55</v>
      </c>
      <c r="I108" s="16"/>
      <c r="J108" s="531"/>
    </row>
    <row r="109" spans="1:10" s="41" customFormat="1" ht="21.75" customHeight="1">
      <c r="A109" s="40" t="s">
        <v>10508</v>
      </c>
      <c r="B109" s="16" t="s">
        <v>209</v>
      </c>
      <c r="C109" s="16" t="s">
        <v>163</v>
      </c>
      <c r="D109" s="16"/>
      <c r="E109" s="16"/>
      <c r="F109" s="16"/>
      <c r="G109" s="16"/>
      <c r="H109" s="79">
        <v>55</v>
      </c>
      <c r="I109" s="16"/>
      <c r="J109" s="531"/>
    </row>
    <row r="110" spans="1:10" s="41" customFormat="1" ht="21.75" customHeight="1">
      <c r="A110" s="40" t="s">
        <v>10505</v>
      </c>
      <c r="B110" s="16" t="s">
        <v>209</v>
      </c>
      <c r="C110" s="16" t="s">
        <v>163</v>
      </c>
      <c r="D110" s="16"/>
      <c r="E110" s="16"/>
      <c r="F110" s="16"/>
      <c r="G110" s="16"/>
      <c r="H110" s="79">
        <v>200</v>
      </c>
      <c r="I110" s="16"/>
      <c r="J110" s="531"/>
    </row>
    <row r="111" spans="1:10" s="41" customFormat="1" ht="21.75" customHeight="1">
      <c r="A111" s="40" t="s">
        <v>10517</v>
      </c>
      <c r="B111" s="16" t="s">
        <v>209</v>
      </c>
      <c r="C111" s="16" t="s">
        <v>163</v>
      </c>
      <c r="D111" s="16"/>
      <c r="E111" s="16"/>
      <c r="F111" s="16"/>
      <c r="G111" s="16"/>
      <c r="H111" s="50">
        <v>70</v>
      </c>
      <c r="I111" s="16"/>
      <c r="J111" s="531"/>
    </row>
    <row r="112" spans="1:10" s="41" customFormat="1" ht="21.75" customHeight="1">
      <c r="A112" s="40" t="s">
        <v>11144</v>
      </c>
      <c r="B112" s="16" t="s">
        <v>209</v>
      </c>
      <c r="C112" s="16" t="s">
        <v>163</v>
      </c>
      <c r="D112" s="16"/>
      <c r="E112" s="16"/>
      <c r="F112" s="16"/>
      <c r="G112" s="16"/>
      <c r="H112" s="18">
        <v>235</v>
      </c>
      <c r="I112" s="16"/>
      <c r="J112" s="62" t="s">
        <v>9335</v>
      </c>
    </row>
    <row r="113" spans="1:10" s="41" customFormat="1" ht="21.75" customHeight="1">
      <c r="A113" s="40" t="s">
        <v>11296</v>
      </c>
      <c r="B113" s="16" t="s">
        <v>209</v>
      </c>
      <c r="C113" s="16" t="s">
        <v>163</v>
      </c>
      <c r="D113" s="16"/>
      <c r="E113" s="16"/>
      <c r="F113" s="16"/>
      <c r="G113" s="16"/>
      <c r="H113" s="18">
        <v>126</v>
      </c>
      <c r="I113" s="16"/>
      <c r="J113" s="62" t="s">
        <v>9336</v>
      </c>
    </row>
    <row r="114" spans="1:10" s="41" customFormat="1" ht="21.75" customHeight="1">
      <c r="A114" s="40" t="s">
        <v>11297</v>
      </c>
      <c r="B114" s="16" t="s">
        <v>209</v>
      </c>
      <c r="C114" s="16" t="s">
        <v>163</v>
      </c>
      <c r="D114" s="16"/>
      <c r="E114" s="16"/>
      <c r="F114" s="16"/>
      <c r="G114" s="16"/>
      <c r="H114" s="18">
        <v>151</v>
      </c>
      <c r="I114" s="16"/>
      <c r="J114" s="62" t="s">
        <v>9160</v>
      </c>
    </row>
    <row r="115" spans="1:10" s="41" customFormat="1" ht="21.75" customHeight="1">
      <c r="A115" s="40" t="s">
        <v>9364</v>
      </c>
      <c r="B115" s="16" t="s">
        <v>283</v>
      </c>
      <c r="C115" s="16" t="s">
        <v>58</v>
      </c>
      <c r="D115" s="16"/>
      <c r="E115" s="16" t="s">
        <v>8223</v>
      </c>
      <c r="F115" s="16"/>
      <c r="G115" s="16"/>
      <c r="H115" s="49">
        <v>8231</v>
      </c>
      <c r="I115" s="16"/>
      <c r="J115" s="50" t="s">
        <v>9161</v>
      </c>
    </row>
    <row r="116" spans="1:10" s="41" customFormat="1" ht="21.75" customHeight="1">
      <c r="A116" s="40" t="s">
        <v>9364</v>
      </c>
      <c r="B116" s="16" t="s">
        <v>283</v>
      </c>
      <c r="C116" s="16" t="s">
        <v>58</v>
      </c>
      <c r="D116" s="16"/>
      <c r="E116" s="16" t="s">
        <v>8223</v>
      </c>
      <c r="F116" s="16"/>
      <c r="G116" s="16"/>
      <c r="H116" s="49">
        <v>4444</v>
      </c>
      <c r="I116" s="16"/>
      <c r="J116" s="531" t="s">
        <v>9162</v>
      </c>
    </row>
    <row r="117" spans="1:10" s="41" customFormat="1" ht="21.75" customHeight="1">
      <c r="A117" s="40" t="s">
        <v>9364</v>
      </c>
      <c r="B117" s="16" t="s">
        <v>283</v>
      </c>
      <c r="C117" s="16" t="s">
        <v>58</v>
      </c>
      <c r="D117" s="16"/>
      <c r="E117" s="16" t="s">
        <v>10908</v>
      </c>
      <c r="F117" s="16"/>
      <c r="G117" s="16"/>
      <c r="H117" s="49">
        <v>2222</v>
      </c>
      <c r="I117" s="16"/>
      <c r="J117" s="531"/>
    </row>
    <row r="118" spans="1:10" s="41" customFormat="1" ht="21.75" customHeight="1">
      <c r="A118" s="40" t="s">
        <v>9364</v>
      </c>
      <c r="B118" s="16" t="s">
        <v>283</v>
      </c>
      <c r="C118" s="16" t="s">
        <v>58</v>
      </c>
      <c r="D118" s="16"/>
      <c r="E118" s="16">
        <v>346</v>
      </c>
      <c r="F118" s="16"/>
      <c r="G118" s="16"/>
      <c r="H118" s="49">
        <v>1848</v>
      </c>
      <c r="I118" s="16"/>
      <c r="J118" s="531" t="s">
        <v>9163</v>
      </c>
    </row>
    <row r="119" spans="1:10" s="41" customFormat="1" ht="21.75" customHeight="1">
      <c r="A119" s="40" t="s">
        <v>9364</v>
      </c>
      <c r="B119" s="16" t="s">
        <v>283</v>
      </c>
      <c r="C119" s="16" t="s">
        <v>58</v>
      </c>
      <c r="D119" s="16"/>
      <c r="E119" s="16" t="s">
        <v>5937</v>
      </c>
      <c r="F119" s="16"/>
      <c r="G119" s="16"/>
      <c r="H119" s="49">
        <v>3838</v>
      </c>
      <c r="I119" s="16"/>
      <c r="J119" s="531"/>
    </row>
    <row r="120" spans="1:10" s="41" customFormat="1" ht="21.75" customHeight="1">
      <c r="A120" s="40" t="s">
        <v>9364</v>
      </c>
      <c r="B120" s="16" t="s">
        <v>283</v>
      </c>
      <c r="C120" s="16" t="s">
        <v>58</v>
      </c>
      <c r="D120" s="16"/>
      <c r="E120" s="16" t="s">
        <v>8730</v>
      </c>
      <c r="F120" s="16"/>
      <c r="G120" s="16"/>
      <c r="H120" s="49">
        <v>1616</v>
      </c>
      <c r="I120" s="16"/>
      <c r="J120" s="531"/>
    </row>
    <row r="121" spans="1:10" s="41" customFormat="1" ht="21.75" customHeight="1">
      <c r="A121" s="40" t="s">
        <v>9364</v>
      </c>
      <c r="B121" s="16" t="s">
        <v>283</v>
      </c>
      <c r="C121" s="16" t="s">
        <v>58</v>
      </c>
      <c r="D121" s="16"/>
      <c r="E121" s="16" t="s">
        <v>66</v>
      </c>
      <c r="F121" s="16"/>
      <c r="G121" s="16"/>
      <c r="H121" s="49">
        <v>1080</v>
      </c>
      <c r="I121" s="16"/>
      <c r="J121" s="531"/>
    </row>
    <row r="122" spans="1:10" s="41" customFormat="1" ht="21.75" customHeight="1">
      <c r="A122" s="40" t="s">
        <v>10177</v>
      </c>
      <c r="B122" s="16" t="s">
        <v>283</v>
      </c>
      <c r="C122" s="16" t="s">
        <v>58</v>
      </c>
      <c r="D122" s="16"/>
      <c r="E122" s="16" t="s">
        <v>9020</v>
      </c>
      <c r="F122" s="16"/>
      <c r="G122" s="16"/>
      <c r="H122" s="49">
        <v>285</v>
      </c>
      <c r="I122" s="16"/>
      <c r="J122" s="531" t="s">
        <v>9164</v>
      </c>
    </row>
    <row r="123" spans="1:10" s="41" customFormat="1" ht="21.75" customHeight="1">
      <c r="A123" s="40" t="s">
        <v>10177</v>
      </c>
      <c r="B123" s="16" t="s">
        <v>283</v>
      </c>
      <c r="C123" s="16" t="s">
        <v>58</v>
      </c>
      <c r="D123" s="16"/>
      <c r="E123" s="16" t="s">
        <v>9019</v>
      </c>
      <c r="F123" s="16"/>
      <c r="G123" s="16"/>
      <c r="H123" s="49">
        <v>1111</v>
      </c>
      <c r="I123" s="16"/>
      <c r="J123" s="531"/>
    </row>
    <row r="124" spans="1:10" s="41" customFormat="1" ht="21.75" customHeight="1">
      <c r="A124" s="40" t="s">
        <v>10559</v>
      </c>
      <c r="B124" s="16" t="s">
        <v>265</v>
      </c>
      <c r="C124" s="16" t="s">
        <v>58</v>
      </c>
      <c r="D124" s="16"/>
      <c r="E124" s="16"/>
      <c r="F124" s="16"/>
      <c r="G124" s="16"/>
      <c r="H124" s="75">
        <v>1192</v>
      </c>
      <c r="I124" s="16"/>
      <c r="J124" s="552" t="s">
        <v>9165</v>
      </c>
    </row>
    <row r="125" spans="1:10" s="41" customFormat="1" ht="21.75" customHeight="1">
      <c r="A125" s="40" t="s">
        <v>11263</v>
      </c>
      <c r="B125" s="16" t="s">
        <v>265</v>
      </c>
      <c r="C125" s="16" t="s">
        <v>58</v>
      </c>
      <c r="D125" s="16"/>
      <c r="E125" s="16"/>
      <c r="F125" s="16"/>
      <c r="G125" s="16"/>
      <c r="H125" s="75">
        <v>1144</v>
      </c>
      <c r="I125" s="16"/>
      <c r="J125" s="552"/>
    </row>
    <row r="126" spans="1:10" s="41" customFormat="1" ht="21.75" customHeight="1">
      <c r="A126" s="40" t="s">
        <v>10560</v>
      </c>
      <c r="B126" s="16" t="s">
        <v>265</v>
      </c>
      <c r="C126" s="16" t="s">
        <v>58</v>
      </c>
      <c r="D126" s="16"/>
      <c r="E126" s="16"/>
      <c r="F126" s="16"/>
      <c r="G126" s="16"/>
      <c r="H126" s="75">
        <v>296</v>
      </c>
      <c r="I126" s="16"/>
      <c r="J126" s="552" t="s">
        <v>9166</v>
      </c>
    </row>
    <row r="127" spans="1:10" s="41" customFormat="1" ht="21.75" customHeight="1">
      <c r="A127" s="40" t="s">
        <v>11264</v>
      </c>
      <c r="B127" s="16" t="s">
        <v>265</v>
      </c>
      <c r="C127" s="16" t="s">
        <v>58</v>
      </c>
      <c r="D127" s="16"/>
      <c r="E127" s="16"/>
      <c r="F127" s="16"/>
      <c r="G127" s="16"/>
      <c r="H127" s="75">
        <v>2336</v>
      </c>
      <c r="I127" s="16"/>
      <c r="J127" s="552"/>
    </row>
    <row r="128" spans="1:10" s="41" customFormat="1" ht="21.75" customHeight="1">
      <c r="A128" s="40" t="s">
        <v>11264</v>
      </c>
      <c r="B128" s="16" t="s">
        <v>265</v>
      </c>
      <c r="C128" s="16" t="s">
        <v>58</v>
      </c>
      <c r="D128" s="16"/>
      <c r="E128" s="16"/>
      <c r="F128" s="16"/>
      <c r="G128" s="16"/>
      <c r="H128" s="75">
        <v>2520</v>
      </c>
      <c r="I128" s="16"/>
      <c r="J128" s="75" t="s">
        <v>9340</v>
      </c>
    </row>
    <row r="129" spans="1:10" s="41" customFormat="1" ht="21.75" customHeight="1">
      <c r="A129" s="40" t="s">
        <v>9679</v>
      </c>
      <c r="B129" s="16" t="s">
        <v>265</v>
      </c>
      <c r="C129" s="16" t="s">
        <v>58</v>
      </c>
      <c r="D129" s="16"/>
      <c r="E129" s="16"/>
      <c r="F129" s="16"/>
      <c r="G129" s="16"/>
      <c r="H129" s="145">
        <v>1100</v>
      </c>
      <c r="I129" s="16"/>
      <c r="J129" s="531" t="s">
        <v>9548</v>
      </c>
    </row>
    <row r="130" spans="1:10" s="41" customFormat="1" ht="21.75" customHeight="1">
      <c r="A130" s="40" t="s">
        <v>11265</v>
      </c>
      <c r="B130" s="16" t="s">
        <v>265</v>
      </c>
      <c r="C130" s="16" t="s">
        <v>58</v>
      </c>
      <c r="D130" s="16"/>
      <c r="E130" s="16"/>
      <c r="F130" s="16"/>
      <c r="G130" s="16"/>
      <c r="H130" s="145">
        <v>910</v>
      </c>
      <c r="I130" s="16"/>
      <c r="J130" s="531"/>
    </row>
    <row r="131" spans="1:10" s="41" customFormat="1" ht="21.75" customHeight="1">
      <c r="A131" s="40" t="s">
        <v>9248</v>
      </c>
      <c r="B131" s="16" t="s">
        <v>288</v>
      </c>
      <c r="C131" s="16" t="s">
        <v>54</v>
      </c>
      <c r="D131" s="16"/>
      <c r="E131" s="16">
        <v>1003</v>
      </c>
      <c r="F131" s="16"/>
      <c r="G131" s="16"/>
      <c r="H131" s="22">
        <v>65</v>
      </c>
      <c r="I131" s="16"/>
      <c r="J131" s="331" t="s">
        <v>9169</v>
      </c>
    </row>
    <row r="132" spans="1:10" s="41" customFormat="1" ht="21.75" customHeight="1">
      <c r="A132" s="40" t="s">
        <v>9122</v>
      </c>
      <c r="B132" s="16" t="s">
        <v>288</v>
      </c>
      <c r="C132" s="16" t="s">
        <v>54</v>
      </c>
      <c r="D132" s="16"/>
      <c r="E132" s="16">
        <v>369</v>
      </c>
      <c r="F132" s="16"/>
      <c r="G132" s="16"/>
      <c r="H132" s="18">
        <v>29</v>
      </c>
      <c r="I132" s="16"/>
      <c r="J132" s="682" t="s">
        <v>9170</v>
      </c>
    </row>
    <row r="133" spans="1:10" s="41" customFormat="1" ht="21.75" customHeight="1">
      <c r="A133" s="40" t="s">
        <v>9250</v>
      </c>
      <c r="B133" s="16" t="s">
        <v>288</v>
      </c>
      <c r="C133" s="16" t="s">
        <v>54</v>
      </c>
      <c r="D133" s="16"/>
      <c r="E133" s="16">
        <v>342</v>
      </c>
      <c r="F133" s="16"/>
      <c r="G133" s="16"/>
      <c r="H133" s="18">
        <v>1</v>
      </c>
      <c r="I133" s="16"/>
      <c r="J133" s="682"/>
    </row>
    <row r="134" spans="1:10" s="41" customFormat="1" ht="21.75" customHeight="1">
      <c r="A134" s="40" t="s">
        <v>9252</v>
      </c>
      <c r="B134" s="16" t="s">
        <v>288</v>
      </c>
      <c r="C134" s="16" t="s">
        <v>54</v>
      </c>
      <c r="D134" s="16"/>
      <c r="E134" s="16" t="s">
        <v>7525</v>
      </c>
      <c r="F134" s="16"/>
      <c r="G134" s="16"/>
      <c r="H134" s="18">
        <v>15</v>
      </c>
      <c r="I134" s="16"/>
      <c r="J134" s="682" t="s">
        <v>9171</v>
      </c>
    </row>
    <row r="135" spans="1:10" s="41" customFormat="1" ht="21.75" customHeight="1">
      <c r="A135" s="40" t="s">
        <v>9252</v>
      </c>
      <c r="B135" s="16" t="s">
        <v>288</v>
      </c>
      <c r="C135" s="16" t="s">
        <v>54</v>
      </c>
      <c r="D135" s="16"/>
      <c r="E135" s="16" t="s">
        <v>8226</v>
      </c>
      <c r="F135" s="16"/>
      <c r="G135" s="16"/>
      <c r="H135" s="18">
        <v>23</v>
      </c>
      <c r="I135" s="16"/>
      <c r="J135" s="682"/>
    </row>
    <row r="136" spans="1:10" s="41" customFormat="1" ht="21.75" customHeight="1">
      <c r="A136" s="40" t="s">
        <v>9124</v>
      </c>
      <c r="B136" s="16" t="s">
        <v>288</v>
      </c>
      <c r="C136" s="16" t="s">
        <v>54</v>
      </c>
      <c r="D136" s="16"/>
      <c r="E136" s="16">
        <v>336</v>
      </c>
      <c r="F136" s="16"/>
      <c r="G136" s="16"/>
      <c r="H136" s="18">
        <v>2</v>
      </c>
      <c r="I136" s="16"/>
      <c r="J136" s="682" t="s">
        <v>9172</v>
      </c>
    </row>
    <row r="137" spans="1:10" s="41" customFormat="1" ht="21.75" customHeight="1">
      <c r="A137" s="40" t="s">
        <v>9124</v>
      </c>
      <c r="B137" s="16" t="s">
        <v>288</v>
      </c>
      <c r="C137" s="16" t="s">
        <v>54</v>
      </c>
      <c r="D137" s="16"/>
      <c r="E137" s="16">
        <v>364</v>
      </c>
      <c r="F137" s="16"/>
      <c r="G137" s="16"/>
      <c r="H137" s="18">
        <v>2</v>
      </c>
      <c r="I137" s="16"/>
      <c r="J137" s="682"/>
    </row>
    <row r="138" spans="1:10" s="41" customFormat="1" ht="21.75" customHeight="1">
      <c r="A138" s="40" t="s">
        <v>9124</v>
      </c>
      <c r="B138" s="16" t="s">
        <v>288</v>
      </c>
      <c r="C138" s="16" t="s">
        <v>54</v>
      </c>
      <c r="D138" s="16"/>
      <c r="E138" s="16">
        <v>487</v>
      </c>
      <c r="F138" s="16"/>
      <c r="G138" s="16"/>
      <c r="H138" s="18">
        <v>3</v>
      </c>
      <c r="I138" s="16"/>
      <c r="J138" s="682" t="s">
        <v>9173</v>
      </c>
    </row>
    <row r="139" spans="1:10" s="41" customFormat="1" ht="21.75" customHeight="1">
      <c r="A139" s="40" t="s">
        <v>9124</v>
      </c>
      <c r="B139" s="16" t="s">
        <v>288</v>
      </c>
      <c r="C139" s="16" t="s">
        <v>54</v>
      </c>
      <c r="D139" s="16"/>
      <c r="E139" s="16" t="s">
        <v>8226</v>
      </c>
      <c r="F139" s="16"/>
      <c r="G139" s="16"/>
      <c r="H139" s="18">
        <v>12</v>
      </c>
      <c r="I139" s="16"/>
      <c r="J139" s="682"/>
    </row>
    <row r="140" spans="1:10" s="41" customFormat="1" ht="21.75" customHeight="1">
      <c r="A140" s="40" t="s">
        <v>9124</v>
      </c>
      <c r="B140" s="16" t="s">
        <v>288</v>
      </c>
      <c r="C140" s="16" t="s">
        <v>54</v>
      </c>
      <c r="D140" s="16"/>
      <c r="E140" s="16" t="s">
        <v>2371</v>
      </c>
      <c r="F140" s="16"/>
      <c r="G140" s="16"/>
      <c r="H140" s="18">
        <v>4</v>
      </c>
      <c r="I140" s="16"/>
      <c r="J140" s="682"/>
    </row>
    <row r="141" spans="1:10" s="41" customFormat="1" ht="21.75" customHeight="1">
      <c r="A141" s="40" t="s">
        <v>9252</v>
      </c>
      <c r="B141" s="16" t="s">
        <v>288</v>
      </c>
      <c r="C141" s="16" t="s">
        <v>54</v>
      </c>
      <c r="D141" s="16"/>
      <c r="E141" s="16" t="s">
        <v>7525</v>
      </c>
      <c r="F141" s="16"/>
      <c r="G141" s="16"/>
      <c r="H141" s="18">
        <v>5</v>
      </c>
      <c r="I141" s="16"/>
      <c r="J141" s="118" t="s">
        <v>9174</v>
      </c>
    </row>
    <row r="142" spans="1:10" s="41" customFormat="1" ht="21.75" customHeight="1">
      <c r="A142" s="40" t="s">
        <v>9123</v>
      </c>
      <c r="B142" s="16" t="s">
        <v>288</v>
      </c>
      <c r="C142" s="16" t="s">
        <v>54</v>
      </c>
      <c r="D142" s="16"/>
      <c r="E142" s="16">
        <v>340</v>
      </c>
      <c r="F142" s="16"/>
      <c r="G142" s="16"/>
      <c r="H142" s="18">
        <v>1</v>
      </c>
      <c r="I142" s="16"/>
      <c r="J142" s="682" t="s">
        <v>9175</v>
      </c>
    </row>
    <row r="143" spans="1:10" s="41" customFormat="1" ht="21.75" customHeight="1">
      <c r="A143" s="40" t="s">
        <v>9123</v>
      </c>
      <c r="B143" s="16" t="s">
        <v>288</v>
      </c>
      <c r="C143" s="16" t="s">
        <v>54</v>
      </c>
      <c r="D143" s="16"/>
      <c r="E143" s="16">
        <v>450</v>
      </c>
      <c r="F143" s="16"/>
      <c r="G143" s="16"/>
      <c r="H143" s="18">
        <v>1</v>
      </c>
      <c r="I143" s="16"/>
      <c r="J143" s="682"/>
    </row>
    <row r="144" spans="1:10" s="41" customFormat="1" ht="21.75" customHeight="1">
      <c r="A144" s="40" t="s">
        <v>9122</v>
      </c>
      <c r="B144" s="16" t="s">
        <v>288</v>
      </c>
      <c r="C144" s="16" t="s">
        <v>54</v>
      </c>
      <c r="D144" s="16"/>
      <c r="E144" s="16">
        <v>102</v>
      </c>
      <c r="F144" s="16"/>
      <c r="G144" s="16"/>
      <c r="H144" s="22">
        <v>3</v>
      </c>
      <c r="I144" s="16"/>
      <c r="J144" s="118" t="s">
        <v>9176</v>
      </c>
    </row>
    <row r="145" spans="1:10" s="41" customFormat="1" ht="21.75" customHeight="1">
      <c r="A145" s="40" t="s">
        <v>9122</v>
      </c>
      <c r="B145" s="16" t="s">
        <v>288</v>
      </c>
      <c r="C145" s="16" t="s">
        <v>54</v>
      </c>
      <c r="D145" s="16"/>
      <c r="E145" s="16">
        <v>102</v>
      </c>
      <c r="F145" s="16"/>
      <c r="G145" s="16"/>
      <c r="H145" s="18">
        <v>51</v>
      </c>
      <c r="I145" s="16"/>
      <c r="J145" s="118" t="s">
        <v>9177</v>
      </c>
    </row>
    <row r="146" spans="1:10" s="41" customFormat="1" ht="21.75" customHeight="1">
      <c r="A146" s="40" t="s">
        <v>9875</v>
      </c>
      <c r="B146" s="16" t="s">
        <v>288</v>
      </c>
      <c r="C146" s="16" t="s">
        <v>54</v>
      </c>
      <c r="D146" s="16"/>
      <c r="E146" s="16">
        <v>75</v>
      </c>
      <c r="F146" s="16"/>
      <c r="G146" s="16"/>
      <c r="H146" s="18">
        <v>6</v>
      </c>
      <c r="I146" s="16"/>
      <c r="J146" s="682" t="s">
        <v>9178</v>
      </c>
    </row>
    <row r="147" spans="1:10" s="41" customFormat="1" ht="21.75" customHeight="1">
      <c r="A147" s="40" t="s">
        <v>9122</v>
      </c>
      <c r="B147" s="16" t="s">
        <v>288</v>
      </c>
      <c r="C147" s="16" t="s">
        <v>54</v>
      </c>
      <c r="D147" s="16"/>
      <c r="E147" s="16">
        <v>75</v>
      </c>
      <c r="F147" s="16"/>
      <c r="G147" s="16"/>
      <c r="H147" s="18">
        <v>20</v>
      </c>
      <c r="I147" s="16"/>
      <c r="J147" s="682"/>
    </row>
    <row r="148" spans="1:10" s="41" customFormat="1" ht="21.75" customHeight="1">
      <c r="A148" s="40" t="s">
        <v>9123</v>
      </c>
      <c r="B148" s="16" t="s">
        <v>288</v>
      </c>
      <c r="C148" s="16" t="s">
        <v>54</v>
      </c>
      <c r="D148" s="16"/>
      <c r="E148" s="16">
        <v>75</v>
      </c>
      <c r="F148" s="16"/>
      <c r="G148" s="16"/>
      <c r="H148" s="18">
        <v>11</v>
      </c>
      <c r="I148" s="16"/>
      <c r="J148" s="682"/>
    </row>
    <row r="149" spans="1:10" s="41" customFormat="1" ht="21.75" customHeight="1">
      <c r="A149" s="40" t="s">
        <v>9123</v>
      </c>
      <c r="B149" s="16" t="s">
        <v>288</v>
      </c>
      <c r="C149" s="16" t="s">
        <v>54</v>
      </c>
      <c r="D149" s="16"/>
      <c r="E149" s="16">
        <v>375</v>
      </c>
      <c r="F149" s="16"/>
      <c r="G149" s="16"/>
      <c r="H149" s="21">
        <v>14</v>
      </c>
      <c r="I149" s="16"/>
      <c r="J149" s="118" t="s">
        <v>9716</v>
      </c>
    </row>
    <row r="150" spans="1:10" s="41" customFormat="1" ht="21.75" customHeight="1">
      <c r="A150" s="40" t="s">
        <v>9122</v>
      </c>
      <c r="B150" s="16" t="s">
        <v>288</v>
      </c>
      <c r="C150" s="16" t="s">
        <v>54</v>
      </c>
      <c r="D150" s="16"/>
      <c r="E150" s="16" t="s">
        <v>4920</v>
      </c>
      <c r="F150" s="16"/>
      <c r="G150" s="16"/>
      <c r="H150" s="22">
        <v>11</v>
      </c>
      <c r="I150" s="16"/>
      <c r="J150" s="118" t="s">
        <v>9897</v>
      </c>
    </row>
    <row r="151" spans="1:10" s="41" customFormat="1" ht="21.75" customHeight="1">
      <c r="A151" s="40" t="s">
        <v>9123</v>
      </c>
      <c r="B151" s="16" t="s">
        <v>288</v>
      </c>
      <c r="C151" s="16" t="s">
        <v>54</v>
      </c>
      <c r="D151" s="16"/>
      <c r="E151" s="16">
        <v>500</v>
      </c>
      <c r="F151" s="16"/>
      <c r="G151" s="16"/>
      <c r="H151" s="22">
        <v>2</v>
      </c>
      <c r="I151" s="16"/>
      <c r="J151" s="118" t="s">
        <v>9898</v>
      </c>
    </row>
    <row r="152" spans="1:10" s="41" customFormat="1" ht="21.75" customHeight="1">
      <c r="A152" s="40" t="s">
        <v>9122</v>
      </c>
      <c r="B152" s="16" t="s">
        <v>288</v>
      </c>
      <c r="C152" s="16" t="s">
        <v>54</v>
      </c>
      <c r="D152" s="16"/>
      <c r="E152" s="16">
        <v>419</v>
      </c>
      <c r="F152" s="16"/>
      <c r="G152" s="16"/>
      <c r="H152" s="18">
        <v>13</v>
      </c>
      <c r="I152" s="16"/>
      <c r="J152" s="118" t="s">
        <v>9313</v>
      </c>
    </row>
    <row r="153" spans="1:10" s="41" customFormat="1" ht="21.75" customHeight="1">
      <c r="A153" s="40" t="s">
        <v>9123</v>
      </c>
      <c r="B153" s="16" t="s">
        <v>288</v>
      </c>
      <c r="C153" s="16" t="s">
        <v>54</v>
      </c>
      <c r="D153" s="16"/>
      <c r="E153" s="16" t="s">
        <v>9023</v>
      </c>
      <c r="F153" s="16"/>
      <c r="G153" s="16"/>
      <c r="H153" s="18">
        <v>3</v>
      </c>
      <c r="I153" s="16"/>
      <c r="J153" s="118" t="s">
        <v>9899</v>
      </c>
    </row>
    <row r="154" spans="1:10" s="41" customFormat="1" ht="21.75" customHeight="1">
      <c r="A154" s="40" t="s">
        <v>9124</v>
      </c>
      <c r="B154" s="16" t="s">
        <v>288</v>
      </c>
      <c r="C154" s="16" t="s">
        <v>54</v>
      </c>
      <c r="D154" s="16"/>
      <c r="E154" s="16">
        <v>450</v>
      </c>
      <c r="F154" s="16"/>
      <c r="G154" s="16"/>
      <c r="H154" s="18">
        <v>12</v>
      </c>
      <c r="I154" s="16"/>
      <c r="J154" s="682" t="s">
        <v>9718</v>
      </c>
    </row>
    <row r="155" spans="1:10" s="41" customFormat="1" ht="21.75" customHeight="1">
      <c r="A155" s="40" t="s">
        <v>9124</v>
      </c>
      <c r="B155" s="16" t="s">
        <v>288</v>
      </c>
      <c r="C155" s="16" t="s">
        <v>54</v>
      </c>
      <c r="D155" s="16"/>
      <c r="E155" s="16" t="s">
        <v>4085</v>
      </c>
      <c r="F155" s="16"/>
      <c r="G155" s="16"/>
      <c r="H155" s="18">
        <v>56</v>
      </c>
      <c r="I155" s="16"/>
      <c r="J155" s="682"/>
    </row>
    <row r="156" spans="1:10" s="41" customFormat="1" ht="21.75" customHeight="1">
      <c r="A156" s="40" t="s">
        <v>9124</v>
      </c>
      <c r="B156" s="16" t="s">
        <v>288</v>
      </c>
      <c r="C156" s="16" t="s">
        <v>54</v>
      </c>
      <c r="D156" s="16"/>
      <c r="E156" s="16">
        <v>494</v>
      </c>
      <c r="F156" s="16"/>
      <c r="G156" s="16"/>
      <c r="H156" s="23">
        <v>11</v>
      </c>
      <c r="I156" s="16"/>
      <c r="J156" s="118" t="s">
        <v>9635</v>
      </c>
    </row>
    <row r="157" spans="1:10" s="41" customFormat="1" ht="21.75" customHeight="1">
      <c r="A157" s="40" t="s">
        <v>9255</v>
      </c>
      <c r="B157" s="16" t="s">
        <v>288</v>
      </c>
      <c r="C157" s="16" t="s">
        <v>54</v>
      </c>
      <c r="D157" s="16"/>
      <c r="E157" s="16">
        <v>375</v>
      </c>
      <c r="F157" s="16"/>
      <c r="G157" s="16"/>
      <c r="H157" s="18">
        <v>8</v>
      </c>
      <c r="I157" s="16"/>
      <c r="J157" s="118" t="s">
        <v>9928</v>
      </c>
    </row>
    <row r="158" spans="1:10" s="41" customFormat="1" ht="21.75" customHeight="1">
      <c r="A158" s="40" t="s">
        <v>9876</v>
      </c>
      <c r="B158" s="16" t="s">
        <v>288</v>
      </c>
      <c r="C158" s="16" t="s">
        <v>54</v>
      </c>
      <c r="D158" s="16"/>
      <c r="E158" s="16" t="s">
        <v>4085</v>
      </c>
      <c r="F158" s="16"/>
      <c r="G158" s="16"/>
      <c r="H158" s="18">
        <v>5</v>
      </c>
      <c r="I158" s="16"/>
      <c r="J158" s="118" t="s">
        <v>9929</v>
      </c>
    </row>
    <row r="159" spans="1:10" s="41" customFormat="1" ht="21.75" customHeight="1">
      <c r="A159" s="40" t="s">
        <v>9248</v>
      </c>
      <c r="B159" s="16" t="s">
        <v>288</v>
      </c>
      <c r="C159" s="16" t="s">
        <v>54</v>
      </c>
      <c r="D159" s="16"/>
      <c r="E159" s="16">
        <v>479</v>
      </c>
      <c r="F159" s="16"/>
      <c r="G159" s="16"/>
      <c r="H159" s="22">
        <v>5</v>
      </c>
      <c r="I159" s="16"/>
      <c r="J159" s="118" t="s">
        <v>9930</v>
      </c>
    </row>
    <row r="160" spans="1:10" s="41" customFormat="1" ht="21.75" customHeight="1">
      <c r="A160" s="40" t="s">
        <v>9123</v>
      </c>
      <c r="B160" s="16" t="s">
        <v>288</v>
      </c>
      <c r="C160" s="16" t="s">
        <v>54</v>
      </c>
      <c r="D160" s="16"/>
      <c r="E160" s="16">
        <v>479</v>
      </c>
      <c r="F160" s="16"/>
      <c r="G160" s="16"/>
      <c r="H160" s="22">
        <v>15</v>
      </c>
      <c r="I160" s="16"/>
      <c r="J160" s="118" t="s">
        <v>9931</v>
      </c>
    </row>
    <row r="161" spans="1:10" s="41" customFormat="1" ht="21.75" customHeight="1">
      <c r="A161" s="40" t="s">
        <v>9123</v>
      </c>
      <c r="B161" s="16" t="s">
        <v>288</v>
      </c>
      <c r="C161" s="16" t="s">
        <v>54</v>
      </c>
      <c r="D161" s="16"/>
      <c r="E161" s="16" t="s">
        <v>7526</v>
      </c>
      <c r="F161" s="16"/>
      <c r="G161" s="16"/>
      <c r="H161" s="23">
        <v>6</v>
      </c>
      <c r="I161" s="16"/>
      <c r="J161" s="118" t="s">
        <v>9932</v>
      </c>
    </row>
    <row r="162" spans="1:10" s="41" customFormat="1" ht="21.75" customHeight="1">
      <c r="A162" s="40" t="s">
        <v>9122</v>
      </c>
      <c r="B162" s="16" t="s">
        <v>288</v>
      </c>
      <c r="C162" s="16" t="s">
        <v>54</v>
      </c>
      <c r="D162" s="16"/>
      <c r="E162" s="16">
        <v>399</v>
      </c>
      <c r="F162" s="16"/>
      <c r="G162" s="16"/>
      <c r="H162" s="22">
        <v>9</v>
      </c>
      <c r="I162" s="16"/>
      <c r="J162" s="118" t="s">
        <v>9933</v>
      </c>
    </row>
    <row r="163" spans="1:10" s="41" customFormat="1" ht="21.75" customHeight="1">
      <c r="A163" s="40" t="s">
        <v>9123</v>
      </c>
      <c r="B163" s="16" t="s">
        <v>288</v>
      </c>
      <c r="C163" s="16" t="s">
        <v>54</v>
      </c>
      <c r="D163" s="16"/>
      <c r="E163" s="16">
        <v>486</v>
      </c>
      <c r="F163" s="16"/>
      <c r="G163" s="16"/>
      <c r="H163" s="22">
        <v>11</v>
      </c>
      <c r="I163" s="16"/>
      <c r="J163" s="682" t="s">
        <v>9347</v>
      </c>
    </row>
    <row r="164" spans="1:10" s="41" customFormat="1" ht="21.75" customHeight="1">
      <c r="A164" s="40" t="s">
        <v>9123</v>
      </c>
      <c r="B164" s="16" t="s">
        <v>288</v>
      </c>
      <c r="C164" s="16" t="s">
        <v>54</v>
      </c>
      <c r="D164" s="16"/>
      <c r="E164" s="16" t="s">
        <v>2439</v>
      </c>
      <c r="F164" s="16"/>
      <c r="G164" s="16"/>
      <c r="H164" s="22">
        <v>4</v>
      </c>
      <c r="I164" s="16"/>
      <c r="J164" s="682"/>
    </row>
    <row r="165" spans="1:10" s="41" customFormat="1" ht="21.75" customHeight="1">
      <c r="A165" s="40" t="s">
        <v>9122</v>
      </c>
      <c r="B165" s="16" t="s">
        <v>288</v>
      </c>
      <c r="C165" s="16" t="s">
        <v>54</v>
      </c>
      <c r="D165" s="16"/>
      <c r="E165" s="16">
        <v>449</v>
      </c>
      <c r="F165" s="16"/>
      <c r="G165" s="16"/>
      <c r="H165" s="18">
        <v>20</v>
      </c>
      <c r="I165" s="16"/>
      <c r="J165" s="682" t="s">
        <v>9348</v>
      </c>
    </row>
    <row r="166" spans="1:10" s="41" customFormat="1" ht="21.75" customHeight="1">
      <c r="A166" s="40" t="s">
        <v>9875</v>
      </c>
      <c r="B166" s="16" t="s">
        <v>288</v>
      </c>
      <c r="C166" s="16" t="s">
        <v>54</v>
      </c>
      <c r="D166" s="16"/>
      <c r="E166" s="16" t="s">
        <v>8226</v>
      </c>
      <c r="F166" s="16"/>
      <c r="G166" s="16"/>
      <c r="H166" s="18">
        <v>7</v>
      </c>
      <c r="I166" s="16"/>
      <c r="J166" s="682"/>
    </row>
    <row r="167" spans="1:10" s="41" customFormat="1" ht="21.75" customHeight="1">
      <c r="A167" s="40" t="s">
        <v>9122</v>
      </c>
      <c r="B167" s="16" t="s">
        <v>288</v>
      </c>
      <c r="C167" s="16" t="s">
        <v>54</v>
      </c>
      <c r="D167" s="16"/>
      <c r="E167" s="16" t="s">
        <v>8226</v>
      </c>
      <c r="F167" s="16"/>
      <c r="G167" s="16"/>
      <c r="H167" s="18">
        <v>41</v>
      </c>
      <c r="I167" s="16"/>
      <c r="J167" s="118" t="s">
        <v>9184</v>
      </c>
    </row>
    <row r="168" spans="1:10" s="41" customFormat="1" ht="21.75" customHeight="1">
      <c r="A168" s="40" t="s">
        <v>9123</v>
      </c>
      <c r="B168" s="16" t="s">
        <v>288</v>
      </c>
      <c r="C168" s="16" t="s">
        <v>54</v>
      </c>
      <c r="D168" s="16"/>
      <c r="E168" s="16">
        <v>449</v>
      </c>
      <c r="F168" s="16"/>
      <c r="G168" s="16"/>
      <c r="H168" s="18">
        <v>10</v>
      </c>
      <c r="I168" s="16"/>
      <c r="J168" s="682" t="s">
        <v>9185</v>
      </c>
    </row>
    <row r="169" spans="1:10" s="41" customFormat="1" ht="21.75" customHeight="1">
      <c r="A169" s="40" t="s">
        <v>9123</v>
      </c>
      <c r="B169" s="16" t="s">
        <v>288</v>
      </c>
      <c r="C169" s="16" t="s">
        <v>54</v>
      </c>
      <c r="D169" s="16"/>
      <c r="E169" s="16" t="s">
        <v>8226</v>
      </c>
      <c r="F169" s="16"/>
      <c r="G169" s="16"/>
      <c r="H169" s="18">
        <v>23</v>
      </c>
      <c r="I169" s="16"/>
      <c r="J169" s="682"/>
    </row>
    <row r="170" spans="1:10" s="41" customFormat="1" ht="21.75" customHeight="1">
      <c r="A170" s="40" t="s">
        <v>9123</v>
      </c>
      <c r="B170" s="16" t="s">
        <v>288</v>
      </c>
      <c r="C170" s="16" t="s">
        <v>54</v>
      </c>
      <c r="D170" s="16"/>
      <c r="E170" s="16" t="s">
        <v>9051</v>
      </c>
      <c r="F170" s="16"/>
      <c r="G170" s="16"/>
      <c r="H170" s="18">
        <v>9</v>
      </c>
      <c r="I170" s="16"/>
      <c r="J170" s="682"/>
    </row>
    <row r="171" spans="1:10" s="41" customFormat="1" ht="21.75" customHeight="1">
      <c r="A171" s="40" t="s">
        <v>9124</v>
      </c>
      <c r="B171" s="16" t="s">
        <v>288</v>
      </c>
      <c r="C171" s="16" t="s">
        <v>54</v>
      </c>
      <c r="D171" s="16"/>
      <c r="E171" s="16">
        <v>449</v>
      </c>
      <c r="F171" s="16"/>
      <c r="G171" s="16"/>
      <c r="H171" s="18">
        <v>9</v>
      </c>
      <c r="I171" s="16"/>
      <c r="J171" s="682" t="s">
        <v>9186</v>
      </c>
    </row>
    <row r="172" spans="1:10" s="41" customFormat="1" ht="21.75" customHeight="1">
      <c r="A172" s="40" t="s">
        <v>9124</v>
      </c>
      <c r="B172" s="16" t="s">
        <v>288</v>
      </c>
      <c r="C172" s="16" t="s">
        <v>54</v>
      </c>
      <c r="D172" s="16"/>
      <c r="E172" s="16" t="s">
        <v>9023</v>
      </c>
      <c r="F172" s="16"/>
      <c r="G172" s="16"/>
      <c r="H172" s="18">
        <v>3</v>
      </c>
      <c r="I172" s="16"/>
      <c r="J172" s="682"/>
    </row>
    <row r="173" spans="1:10" s="41" customFormat="1" ht="21.75" customHeight="1">
      <c r="A173" s="40" t="s">
        <v>9124</v>
      </c>
      <c r="B173" s="16" t="s">
        <v>288</v>
      </c>
      <c r="C173" s="16" t="s">
        <v>54</v>
      </c>
      <c r="D173" s="16"/>
      <c r="E173" s="16" t="s">
        <v>8264</v>
      </c>
      <c r="F173" s="16"/>
      <c r="G173" s="16"/>
      <c r="H173" s="18">
        <v>3</v>
      </c>
      <c r="I173" s="16"/>
      <c r="J173" s="682"/>
    </row>
    <row r="174" spans="1:10" s="41" customFormat="1" ht="21.75" customHeight="1">
      <c r="A174" s="40" t="s">
        <v>9123</v>
      </c>
      <c r="B174" s="16" t="s">
        <v>288</v>
      </c>
      <c r="C174" s="16" t="s">
        <v>54</v>
      </c>
      <c r="D174" s="16"/>
      <c r="E174" s="16">
        <v>255</v>
      </c>
      <c r="F174" s="16"/>
      <c r="G174" s="16"/>
      <c r="H174" s="22">
        <v>40</v>
      </c>
      <c r="I174" s="16"/>
      <c r="J174" s="118" t="s">
        <v>9187</v>
      </c>
    </row>
    <row r="175" spans="1:10" s="41" customFormat="1" ht="21.75" customHeight="1">
      <c r="A175" s="40" t="s">
        <v>9123</v>
      </c>
      <c r="B175" s="16" t="s">
        <v>288</v>
      </c>
      <c r="C175" s="16" t="s">
        <v>54</v>
      </c>
      <c r="D175" s="16"/>
      <c r="E175" s="16">
        <v>255</v>
      </c>
      <c r="F175" s="16"/>
      <c r="G175" s="16"/>
      <c r="H175" s="18">
        <v>34</v>
      </c>
      <c r="I175" s="16"/>
      <c r="J175" s="118" t="s">
        <v>9188</v>
      </c>
    </row>
    <row r="176" spans="1:10" s="41" customFormat="1" ht="21.75" customHeight="1">
      <c r="A176" s="40" t="s">
        <v>9123</v>
      </c>
      <c r="B176" s="16" t="s">
        <v>288</v>
      </c>
      <c r="C176" s="16" t="s">
        <v>54</v>
      </c>
      <c r="D176" s="16"/>
      <c r="E176" s="16">
        <v>255</v>
      </c>
      <c r="F176" s="16"/>
      <c r="G176" s="16"/>
      <c r="H176" s="18">
        <v>2</v>
      </c>
      <c r="I176" s="16"/>
      <c r="J176" s="682" t="s">
        <v>9189</v>
      </c>
    </row>
    <row r="177" spans="1:10" s="41" customFormat="1" ht="21.75" customHeight="1">
      <c r="A177" s="40" t="s">
        <v>9123</v>
      </c>
      <c r="B177" s="16" t="s">
        <v>288</v>
      </c>
      <c r="C177" s="16" t="s">
        <v>54</v>
      </c>
      <c r="D177" s="16"/>
      <c r="E177" s="16">
        <v>255</v>
      </c>
      <c r="F177" s="16"/>
      <c r="G177" s="16"/>
      <c r="H177" s="18">
        <v>72</v>
      </c>
      <c r="I177" s="16"/>
      <c r="J177" s="682"/>
    </row>
    <row r="178" spans="1:10" s="41" customFormat="1" ht="21.75" customHeight="1">
      <c r="A178" s="40" t="s">
        <v>9123</v>
      </c>
      <c r="B178" s="16" t="s">
        <v>288</v>
      </c>
      <c r="C178" s="16" t="s">
        <v>54</v>
      </c>
      <c r="D178" s="16"/>
      <c r="E178" s="16">
        <v>255</v>
      </c>
      <c r="F178" s="16"/>
      <c r="G178" s="16"/>
      <c r="H178" s="23">
        <v>612</v>
      </c>
      <c r="I178" s="16"/>
      <c r="J178" s="118" t="s">
        <v>11019</v>
      </c>
    </row>
    <row r="179" spans="1:10" s="41" customFormat="1" ht="21.75" customHeight="1">
      <c r="A179" s="40" t="s">
        <v>9252</v>
      </c>
      <c r="B179" s="16" t="s">
        <v>288</v>
      </c>
      <c r="C179" s="16" t="s">
        <v>54</v>
      </c>
      <c r="D179" s="16"/>
      <c r="E179" s="16">
        <v>419</v>
      </c>
      <c r="F179" s="16"/>
      <c r="G179" s="16"/>
      <c r="H179" s="18">
        <v>27</v>
      </c>
      <c r="I179" s="16"/>
      <c r="J179" s="682" t="s">
        <v>9199</v>
      </c>
    </row>
    <row r="180" spans="1:10" s="41" customFormat="1" ht="21.75" customHeight="1">
      <c r="A180" s="40" t="s">
        <v>9252</v>
      </c>
      <c r="B180" s="16" t="s">
        <v>288</v>
      </c>
      <c r="C180" s="16" t="s">
        <v>54</v>
      </c>
      <c r="D180" s="16"/>
      <c r="E180" s="16">
        <v>485</v>
      </c>
      <c r="F180" s="16"/>
      <c r="G180" s="16"/>
      <c r="H180" s="18">
        <v>12</v>
      </c>
      <c r="I180" s="16"/>
      <c r="J180" s="682"/>
    </row>
    <row r="181" spans="1:10" s="41" customFormat="1" ht="21.75" customHeight="1">
      <c r="A181" s="40" t="s">
        <v>9252</v>
      </c>
      <c r="B181" s="16" t="s">
        <v>288</v>
      </c>
      <c r="C181" s="16" t="s">
        <v>54</v>
      </c>
      <c r="D181" s="16"/>
      <c r="E181" s="16" t="s">
        <v>9051</v>
      </c>
      <c r="F181" s="16"/>
      <c r="G181" s="16"/>
      <c r="H181" s="18">
        <v>8</v>
      </c>
      <c r="I181" s="16"/>
      <c r="J181" s="682"/>
    </row>
    <row r="182" spans="1:10" s="41" customFormat="1" ht="21.75" customHeight="1">
      <c r="A182" s="40" t="s">
        <v>9122</v>
      </c>
      <c r="B182" s="16" t="s">
        <v>288</v>
      </c>
      <c r="C182" s="16" t="s">
        <v>54</v>
      </c>
      <c r="D182" s="16"/>
      <c r="E182" s="16" t="s">
        <v>2657</v>
      </c>
      <c r="F182" s="16"/>
      <c r="G182" s="16"/>
      <c r="H182" s="18">
        <v>6</v>
      </c>
      <c r="I182" s="16"/>
      <c r="J182" s="682"/>
    </row>
    <row r="183" spans="1:10" s="41" customFormat="1" ht="21.75" customHeight="1">
      <c r="A183" s="40" t="s">
        <v>9122</v>
      </c>
      <c r="B183" s="16" t="s">
        <v>288</v>
      </c>
      <c r="C183" s="16" t="s">
        <v>54</v>
      </c>
      <c r="D183" s="16"/>
      <c r="E183" s="16" t="s">
        <v>8226</v>
      </c>
      <c r="F183" s="16"/>
      <c r="G183" s="16"/>
      <c r="H183" s="18">
        <v>44</v>
      </c>
      <c r="I183" s="16"/>
      <c r="J183" s="118" t="s">
        <v>9200</v>
      </c>
    </row>
    <row r="184" spans="1:10" s="41" customFormat="1" ht="21.75" customHeight="1">
      <c r="A184" s="40" t="s">
        <v>9122</v>
      </c>
      <c r="B184" s="16" t="s">
        <v>288</v>
      </c>
      <c r="C184" s="16" t="s">
        <v>54</v>
      </c>
      <c r="D184" s="16"/>
      <c r="E184" s="16">
        <v>420</v>
      </c>
      <c r="F184" s="16"/>
      <c r="G184" s="16"/>
      <c r="H184" s="18">
        <v>13</v>
      </c>
      <c r="I184" s="16"/>
      <c r="J184" s="118" t="s">
        <v>9201</v>
      </c>
    </row>
    <row r="185" spans="1:10" s="41" customFormat="1" ht="21.75" customHeight="1">
      <c r="A185" s="40" t="s">
        <v>9124</v>
      </c>
      <c r="B185" s="16" t="s">
        <v>288</v>
      </c>
      <c r="C185" s="16" t="s">
        <v>54</v>
      </c>
      <c r="D185" s="16"/>
      <c r="E185" s="16">
        <v>485</v>
      </c>
      <c r="F185" s="16"/>
      <c r="G185" s="16"/>
      <c r="H185" s="18">
        <v>7</v>
      </c>
      <c r="I185" s="16"/>
      <c r="J185" s="682" t="s">
        <v>9202</v>
      </c>
    </row>
    <row r="186" spans="1:10" s="41" customFormat="1" ht="21.75" customHeight="1">
      <c r="A186" s="40" t="s">
        <v>9124</v>
      </c>
      <c r="B186" s="16" t="s">
        <v>288</v>
      </c>
      <c r="C186" s="16" t="s">
        <v>54</v>
      </c>
      <c r="D186" s="16"/>
      <c r="E186" s="16">
        <v>494</v>
      </c>
      <c r="F186" s="16"/>
      <c r="G186" s="16"/>
      <c r="H186" s="18">
        <v>5</v>
      </c>
      <c r="I186" s="16"/>
      <c r="J186" s="682"/>
    </row>
    <row r="187" spans="1:10" s="41" customFormat="1" ht="21.75" customHeight="1">
      <c r="A187" s="40" t="s">
        <v>9124</v>
      </c>
      <c r="B187" s="16" t="s">
        <v>288</v>
      </c>
      <c r="C187" s="16" t="s">
        <v>54</v>
      </c>
      <c r="D187" s="16"/>
      <c r="E187" s="16">
        <v>60649</v>
      </c>
      <c r="F187" s="16"/>
      <c r="G187" s="16"/>
      <c r="H187" s="18">
        <v>2</v>
      </c>
      <c r="I187" s="16"/>
      <c r="J187" s="682"/>
    </row>
    <row r="188" spans="1:10" s="41" customFormat="1" ht="21.75" customHeight="1">
      <c r="A188" s="40" t="s">
        <v>9123</v>
      </c>
      <c r="B188" s="16" t="s">
        <v>288</v>
      </c>
      <c r="C188" s="16" t="s">
        <v>54</v>
      </c>
      <c r="D188" s="16"/>
      <c r="E188" s="16" t="s">
        <v>2439</v>
      </c>
      <c r="F188" s="16"/>
      <c r="G188" s="16"/>
      <c r="H188" s="22">
        <v>4</v>
      </c>
      <c r="I188" s="16"/>
      <c r="J188" s="118" t="s">
        <v>9203</v>
      </c>
    </row>
    <row r="189" spans="1:10" s="41" customFormat="1" ht="21.75" customHeight="1">
      <c r="A189" s="40" t="s">
        <v>9123</v>
      </c>
      <c r="B189" s="16" t="s">
        <v>288</v>
      </c>
      <c r="C189" s="16" t="s">
        <v>54</v>
      </c>
      <c r="D189" s="16"/>
      <c r="E189" s="16">
        <v>369</v>
      </c>
      <c r="F189" s="16"/>
      <c r="G189" s="16"/>
      <c r="H189" s="18">
        <v>16</v>
      </c>
      <c r="I189" s="16"/>
      <c r="J189" s="118" t="s">
        <v>9204</v>
      </c>
    </row>
    <row r="190" spans="1:10" s="41" customFormat="1" ht="21.75" customHeight="1">
      <c r="A190" s="40" t="s">
        <v>9123</v>
      </c>
      <c r="B190" s="16" t="s">
        <v>288</v>
      </c>
      <c r="C190" s="16" t="s">
        <v>54</v>
      </c>
      <c r="D190" s="16"/>
      <c r="E190" s="16">
        <v>323</v>
      </c>
      <c r="F190" s="16"/>
      <c r="G190" s="16"/>
      <c r="H190" s="22">
        <v>49</v>
      </c>
      <c r="I190" s="16"/>
      <c r="J190" s="682" t="s">
        <v>9205</v>
      </c>
    </row>
    <row r="191" spans="1:10" s="41" customFormat="1" ht="21.75" customHeight="1">
      <c r="A191" s="40" t="s">
        <v>9124</v>
      </c>
      <c r="B191" s="16" t="s">
        <v>288</v>
      </c>
      <c r="C191" s="16" t="s">
        <v>54</v>
      </c>
      <c r="D191" s="16"/>
      <c r="E191" s="16">
        <v>372</v>
      </c>
      <c r="F191" s="16"/>
      <c r="G191" s="16"/>
      <c r="H191" s="22">
        <v>7</v>
      </c>
      <c r="I191" s="16"/>
      <c r="J191" s="682"/>
    </row>
    <row r="192" spans="1:10" s="41" customFormat="1" ht="21.75" customHeight="1">
      <c r="A192" s="40" t="s">
        <v>9123</v>
      </c>
      <c r="B192" s="16" t="s">
        <v>288</v>
      </c>
      <c r="C192" s="16" t="s">
        <v>54</v>
      </c>
      <c r="D192" s="16"/>
      <c r="E192" s="16" t="s">
        <v>4085</v>
      </c>
      <c r="F192" s="16"/>
      <c r="G192" s="16"/>
      <c r="H192" s="22">
        <v>10</v>
      </c>
      <c r="I192" s="16"/>
      <c r="J192" s="682"/>
    </row>
    <row r="193" spans="1:10" s="41" customFormat="1" ht="21.75" customHeight="1">
      <c r="A193" s="40" t="s">
        <v>9122</v>
      </c>
      <c r="B193" s="16" t="s">
        <v>288</v>
      </c>
      <c r="C193" s="16" t="s">
        <v>54</v>
      </c>
      <c r="D193" s="16"/>
      <c r="E193" s="16">
        <v>298</v>
      </c>
      <c r="F193" s="16"/>
      <c r="G193" s="16"/>
      <c r="H193" s="18">
        <v>12</v>
      </c>
      <c r="I193" s="16"/>
      <c r="J193" s="682" t="s">
        <v>9206</v>
      </c>
    </row>
    <row r="194" spans="1:10" s="41" customFormat="1" ht="21.75" customHeight="1">
      <c r="A194" s="40" t="s">
        <v>9122</v>
      </c>
      <c r="B194" s="16" t="s">
        <v>288</v>
      </c>
      <c r="C194" s="16" t="s">
        <v>54</v>
      </c>
      <c r="D194" s="16"/>
      <c r="E194" s="16">
        <v>314</v>
      </c>
      <c r="F194" s="16"/>
      <c r="G194" s="16"/>
      <c r="H194" s="18">
        <v>7</v>
      </c>
      <c r="I194" s="16"/>
      <c r="J194" s="682"/>
    </row>
    <row r="195" spans="1:10" s="41" customFormat="1" ht="21.75" customHeight="1">
      <c r="A195" s="40" t="s">
        <v>9252</v>
      </c>
      <c r="B195" s="16" t="s">
        <v>288</v>
      </c>
      <c r="C195" s="16" t="s">
        <v>54</v>
      </c>
      <c r="D195" s="16"/>
      <c r="E195" s="16">
        <v>304</v>
      </c>
      <c r="F195" s="16"/>
      <c r="G195" s="16"/>
      <c r="H195" s="18">
        <v>10</v>
      </c>
      <c r="I195" s="16"/>
      <c r="J195" s="682" t="s">
        <v>9207</v>
      </c>
    </row>
    <row r="196" spans="1:10" s="41" customFormat="1" ht="21.75" customHeight="1">
      <c r="A196" s="40" t="s">
        <v>9123</v>
      </c>
      <c r="B196" s="16" t="s">
        <v>288</v>
      </c>
      <c r="C196" s="16" t="s">
        <v>54</v>
      </c>
      <c r="D196" s="16"/>
      <c r="E196" s="16">
        <v>304</v>
      </c>
      <c r="F196" s="16"/>
      <c r="G196" s="16"/>
      <c r="H196" s="18">
        <v>22</v>
      </c>
      <c r="I196" s="16"/>
      <c r="J196" s="682"/>
    </row>
    <row r="197" spans="1:10" s="41" customFormat="1" ht="21.75" customHeight="1">
      <c r="A197" s="40" t="s">
        <v>9123</v>
      </c>
      <c r="B197" s="16" t="s">
        <v>288</v>
      </c>
      <c r="C197" s="16" t="s">
        <v>54</v>
      </c>
      <c r="D197" s="16"/>
      <c r="E197" s="16" t="s">
        <v>4085</v>
      </c>
      <c r="F197" s="16"/>
      <c r="G197" s="16"/>
      <c r="H197" s="18">
        <v>33</v>
      </c>
      <c r="I197" s="16"/>
      <c r="J197" s="682"/>
    </row>
    <row r="198" spans="1:10" s="41" customFormat="1" ht="21.75" customHeight="1">
      <c r="A198" s="40" t="s">
        <v>9124</v>
      </c>
      <c r="B198" s="16" t="s">
        <v>288</v>
      </c>
      <c r="C198" s="16" t="s">
        <v>54</v>
      </c>
      <c r="D198" s="16"/>
      <c r="E198" s="16">
        <v>298</v>
      </c>
      <c r="F198" s="16"/>
      <c r="G198" s="16"/>
      <c r="H198" s="18">
        <v>2</v>
      </c>
      <c r="I198" s="16"/>
      <c r="J198" s="682" t="s">
        <v>9208</v>
      </c>
    </row>
    <row r="199" spans="1:10" s="41" customFormat="1" ht="21.75" customHeight="1">
      <c r="A199" s="40" t="s">
        <v>9124</v>
      </c>
      <c r="B199" s="16" t="s">
        <v>288</v>
      </c>
      <c r="C199" s="16" t="s">
        <v>54</v>
      </c>
      <c r="D199" s="16"/>
      <c r="E199" s="16">
        <v>304</v>
      </c>
      <c r="F199" s="16"/>
      <c r="G199" s="16"/>
      <c r="H199" s="18">
        <v>7</v>
      </c>
      <c r="I199" s="16"/>
      <c r="J199" s="682"/>
    </row>
    <row r="200" spans="1:10" s="41" customFormat="1" ht="21.75" customHeight="1">
      <c r="A200" s="40" t="s">
        <v>9124</v>
      </c>
      <c r="B200" s="16" t="s">
        <v>288</v>
      </c>
      <c r="C200" s="16" t="s">
        <v>54</v>
      </c>
      <c r="D200" s="16"/>
      <c r="E200" s="16">
        <v>319</v>
      </c>
      <c r="F200" s="16"/>
      <c r="G200" s="16"/>
      <c r="H200" s="18">
        <v>5</v>
      </c>
      <c r="I200" s="16"/>
      <c r="J200" s="682"/>
    </row>
    <row r="201" spans="1:10" s="41" customFormat="1" ht="21.75" customHeight="1">
      <c r="A201" s="40" t="s">
        <v>9122</v>
      </c>
      <c r="B201" s="16" t="s">
        <v>288</v>
      </c>
      <c r="C201" s="16" t="s">
        <v>54</v>
      </c>
      <c r="D201" s="16"/>
      <c r="E201" s="16" t="s">
        <v>2904</v>
      </c>
      <c r="F201" s="16"/>
      <c r="G201" s="16"/>
      <c r="H201" s="18">
        <v>24</v>
      </c>
      <c r="I201" s="16"/>
      <c r="J201" s="682" t="s">
        <v>9209</v>
      </c>
    </row>
    <row r="202" spans="1:10" s="41" customFormat="1" ht="21.75" customHeight="1">
      <c r="A202" s="40" t="s">
        <v>9124</v>
      </c>
      <c r="B202" s="16" t="s">
        <v>288</v>
      </c>
      <c r="C202" s="16" t="s">
        <v>54</v>
      </c>
      <c r="D202" s="16"/>
      <c r="E202" s="16" t="s">
        <v>4085</v>
      </c>
      <c r="F202" s="16"/>
      <c r="G202" s="16"/>
      <c r="H202" s="18">
        <v>4</v>
      </c>
      <c r="I202" s="16"/>
      <c r="J202" s="682"/>
    </row>
    <row r="203" spans="1:10" s="41" customFormat="1" ht="21.75" customHeight="1">
      <c r="A203" s="40" t="s">
        <v>9124</v>
      </c>
      <c r="B203" s="16" t="s">
        <v>288</v>
      </c>
      <c r="C203" s="16" t="s">
        <v>54</v>
      </c>
      <c r="D203" s="16"/>
      <c r="E203" s="16">
        <v>419</v>
      </c>
      <c r="F203" s="16"/>
      <c r="G203" s="16"/>
      <c r="H203" s="18">
        <v>1</v>
      </c>
      <c r="I203" s="16"/>
      <c r="J203" s="118" t="s">
        <v>9210</v>
      </c>
    </row>
    <row r="204" spans="1:10" s="41" customFormat="1" ht="21.75" customHeight="1">
      <c r="A204" s="40" t="s">
        <v>9124</v>
      </c>
      <c r="B204" s="16" t="s">
        <v>288</v>
      </c>
      <c r="C204" s="16" t="s">
        <v>54</v>
      </c>
      <c r="D204" s="16"/>
      <c r="E204" s="16">
        <v>450</v>
      </c>
      <c r="F204" s="16"/>
      <c r="G204" s="16"/>
      <c r="H204" s="18">
        <v>6</v>
      </c>
      <c r="I204" s="16"/>
      <c r="J204" s="118" t="s">
        <v>9211</v>
      </c>
    </row>
    <row r="205" spans="1:10" s="41" customFormat="1" ht="21.75" customHeight="1">
      <c r="A205" s="40" t="s">
        <v>9534</v>
      </c>
      <c r="B205" s="16" t="s">
        <v>288</v>
      </c>
      <c r="C205" s="16" t="s">
        <v>54</v>
      </c>
      <c r="D205" s="16"/>
      <c r="E205" s="16">
        <v>1003</v>
      </c>
      <c r="F205" s="16"/>
      <c r="G205" s="16"/>
      <c r="H205" s="22">
        <v>10</v>
      </c>
      <c r="I205" s="16"/>
      <c r="J205" s="682" t="s">
        <v>9212</v>
      </c>
    </row>
    <row r="206" spans="1:10" s="41" customFormat="1" ht="21.75" customHeight="1">
      <c r="A206" s="40" t="s">
        <v>9534</v>
      </c>
      <c r="B206" s="16" t="s">
        <v>288</v>
      </c>
      <c r="C206" s="16" t="s">
        <v>54</v>
      </c>
      <c r="D206" s="16"/>
      <c r="E206" s="16">
        <v>102</v>
      </c>
      <c r="F206" s="16"/>
      <c r="G206" s="16"/>
      <c r="H206" s="22">
        <v>10</v>
      </c>
      <c r="I206" s="16"/>
      <c r="J206" s="682"/>
    </row>
    <row r="207" spans="1:10" s="41" customFormat="1" ht="21.75" customHeight="1">
      <c r="A207" s="40" t="s">
        <v>9122</v>
      </c>
      <c r="B207" s="16" t="s">
        <v>288</v>
      </c>
      <c r="C207" s="16" t="s">
        <v>54</v>
      </c>
      <c r="D207" s="16"/>
      <c r="E207" s="16">
        <v>298</v>
      </c>
      <c r="F207" s="16"/>
      <c r="G207" s="16"/>
      <c r="H207" s="18">
        <v>20</v>
      </c>
      <c r="I207" s="16"/>
      <c r="J207" s="682" t="s">
        <v>10353</v>
      </c>
    </row>
    <row r="208" spans="1:10" s="41" customFormat="1" ht="21.75" customHeight="1">
      <c r="A208" s="40" t="s">
        <v>9255</v>
      </c>
      <c r="B208" s="16" t="s">
        <v>288</v>
      </c>
      <c r="C208" s="16" t="s">
        <v>54</v>
      </c>
      <c r="D208" s="16"/>
      <c r="E208" s="16" t="s">
        <v>4085</v>
      </c>
      <c r="F208" s="16"/>
      <c r="G208" s="16"/>
      <c r="H208" s="18">
        <v>14</v>
      </c>
      <c r="I208" s="16"/>
      <c r="J208" s="682"/>
    </row>
    <row r="209" spans="1:10" s="41" customFormat="1" ht="21.75" customHeight="1">
      <c r="A209" s="40" t="s">
        <v>9123</v>
      </c>
      <c r="B209" s="16" t="s">
        <v>288</v>
      </c>
      <c r="C209" s="16" t="s">
        <v>54</v>
      </c>
      <c r="D209" s="16"/>
      <c r="E209" s="16">
        <v>298</v>
      </c>
      <c r="F209" s="16"/>
      <c r="G209" s="16"/>
      <c r="H209" s="18">
        <v>11</v>
      </c>
      <c r="I209" s="16"/>
      <c r="J209" s="682" t="s">
        <v>9942</v>
      </c>
    </row>
    <row r="210" spans="1:10" s="41" customFormat="1" ht="21.75" customHeight="1">
      <c r="A210" s="40" t="s">
        <v>9534</v>
      </c>
      <c r="B210" s="16" t="s">
        <v>288</v>
      </c>
      <c r="C210" s="16" t="s">
        <v>54</v>
      </c>
      <c r="D210" s="16"/>
      <c r="E210" s="16" t="s">
        <v>6841</v>
      </c>
      <c r="F210" s="16"/>
      <c r="G210" s="16"/>
      <c r="H210" s="18">
        <v>1</v>
      </c>
      <c r="I210" s="16"/>
      <c r="J210" s="682"/>
    </row>
    <row r="211" spans="1:10" s="41" customFormat="1" ht="21.75" customHeight="1">
      <c r="A211" s="40" t="s">
        <v>9534</v>
      </c>
      <c r="B211" s="16" t="s">
        <v>288</v>
      </c>
      <c r="C211" s="16" t="s">
        <v>54</v>
      </c>
      <c r="D211" s="16"/>
      <c r="E211" s="16">
        <v>102</v>
      </c>
      <c r="F211" s="16"/>
      <c r="G211" s="16"/>
      <c r="H211" s="18">
        <v>1</v>
      </c>
      <c r="I211" s="16"/>
      <c r="J211" s="682"/>
    </row>
    <row r="212" spans="1:10" s="41" customFormat="1" ht="21.75" customHeight="1">
      <c r="A212" s="40" t="s">
        <v>9534</v>
      </c>
      <c r="B212" s="16" t="s">
        <v>288</v>
      </c>
      <c r="C212" s="16" t="s">
        <v>54</v>
      </c>
      <c r="D212" s="16"/>
      <c r="E212" s="16">
        <v>375</v>
      </c>
      <c r="F212" s="16"/>
      <c r="G212" s="16"/>
      <c r="H212" s="22">
        <v>8</v>
      </c>
      <c r="I212" s="16"/>
      <c r="J212" s="118" t="s">
        <v>9943</v>
      </c>
    </row>
    <row r="213" spans="1:10" s="41" customFormat="1" ht="21.75" customHeight="1">
      <c r="A213" s="40" t="s">
        <v>9123</v>
      </c>
      <c r="B213" s="16" t="s">
        <v>288</v>
      </c>
      <c r="C213" s="16" t="s">
        <v>54</v>
      </c>
      <c r="D213" s="16"/>
      <c r="E213" s="16" t="s">
        <v>8977</v>
      </c>
      <c r="F213" s="16"/>
      <c r="G213" s="16"/>
      <c r="H213" s="23">
        <v>2</v>
      </c>
      <c r="I213" s="16"/>
      <c r="J213" s="118" t="s">
        <v>9216</v>
      </c>
    </row>
    <row r="214" spans="1:10" s="41" customFormat="1" ht="21.75" customHeight="1">
      <c r="A214" s="40" t="s">
        <v>9257</v>
      </c>
      <c r="B214" s="16" t="s">
        <v>288</v>
      </c>
      <c r="C214" s="16" t="s">
        <v>54</v>
      </c>
      <c r="D214" s="16"/>
      <c r="E214" s="16">
        <v>342</v>
      </c>
      <c r="F214" s="16"/>
      <c r="G214" s="16"/>
      <c r="H214" s="18">
        <v>48</v>
      </c>
      <c r="I214" s="16"/>
      <c r="J214" s="682" t="s">
        <v>9217</v>
      </c>
    </row>
    <row r="215" spans="1:10" s="41" customFormat="1" ht="21.75" customHeight="1">
      <c r="A215" s="40" t="s">
        <v>9257</v>
      </c>
      <c r="B215" s="16" t="s">
        <v>288</v>
      </c>
      <c r="C215" s="16" t="s">
        <v>54</v>
      </c>
      <c r="D215" s="16"/>
      <c r="E215" s="16">
        <v>342</v>
      </c>
      <c r="F215" s="16"/>
      <c r="G215" s="16"/>
      <c r="H215" s="18">
        <v>15</v>
      </c>
      <c r="I215" s="16"/>
      <c r="J215" s="682"/>
    </row>
    <row r="216" spans="1:10" s="41" customFormat="1" ht="21.75" customHeight="1">
      <c r="A216" s="40" t="s">
        <v>9123</v>
      </c>
      <c r="B216" s="16" t="s">
        <v>288</v>
      </c>
      <c r="C216" s="16" t="s">
        <v>54</v>
      </c>
      <c r="D216" s="16"/>
      <c r="E216" s="16">
        <v>314</v>
      </c>
      <c r="F216" s="16"/>
      <c r="G216" s="16"/>
      <c r="H216" s="22">
        <v>32</v>
      </c>
      <c r="I216" s="16"/>
      <c r="J216" s="118" t="s">
        <v>9218</v>
      </c>
    </row>
    <row r="217" spans="1:10" s="41" customFormat="1" ht="21.75" customHeight="1">
      <c r="A217" s="40" t="s">
        <v>9122</v>
      </c>
      <c r="B217" s="16" t="s">
        <v>288</v>
      </c>
      <c r="C217" s="16" t="s">
        <v>54</v>
      </c>
      <c r="D217" s="16"/>
      <c r="E217" s="16">
        <v>450</v>
      </c>
      <c r="F217" s="16"/>
      <c r="G217" s="16"/>
      <c r="H217" s="18">
        <v>43</v>
      </c>
      <c r="I217" s="16"/>
      <c r="J217" s="682" t="s">
        <v>9219</v>
      </c>
    </row>
    <row r="218" spans="1:10" s="41" customFormat="1" ht="21.75" customHeight="1">
      <c r="A218" s="40" t="s">
        <v>9875</v>
      </c>
      <c r="B218" s="16" t="s">
        <v>288</v>
      </c>
      <c r="C218" s="16" t="s">
        <v>54</v>
      </c>
      <c r="D218" s="16"/>
      <c r="E218" s="16" t="s">
        <v>7525</v>
      </c>
      <c r="F218" s="16"/>
      <c r="G218" s="16"/>
      <c r="H218" s="18">
        <v>6</v>
      </c>
      <c r="I218" s="16"/>
      <c r="J218" s="682"/>
    </row>
    <row r="219" spans="1:10" s="41" customFormat="1" ht="21.75" customHeight="1">
      <c r="A219" s="40" t="s">
        <v>9122</v>
      </c>
      <c r="B219" s="16" t="s">
        <v>288</v>
      </c>
      <c r="C219" s="16" t="s">
        <v>54</v>
      </c>
      <c r="D219" s="16"/>
      <c r="E219" s="48" t="s">
        <v>11321</v>
      </c>
      <c r="F219" s="16"/>
      <c r="G219" s="16"/>
      <c r="H219" s="18">
        <v>14</v>
      </c>
      <c r="I219" s="16"/>
      <c r="J219" s="682" t="s">
        <v>9220</v>
      </c>
    </row>
    <row r="220" spans="1:10" s="41" customFormat="1" ht="21.75" customHeight="1">
      <c r="A220" s="40" t="s">
        <v>9122</v>
      </c>
      <c r="B220" s="16" t="s">
        <v>288</v>
      </c>
      <c r="C220" s="16" t="s">
        <v>54</v>
      </c>
      <c r="D220" s="16"/>
      <c r="E220" s="16" t="s">
        <v>7525</v>
      </c>
      <c r="F220" s="16"/>
      <c r="G220" s="16"/>
      <c r="H220" s="18">
        <v>26</v>
      </c>
      <c r="I220" s="16"/>
      <c r="J220" s="682"/>
    </row>
    <row r="221" spans="1:10" s="41" customFormat="1" ht="21.75" customHeight="1">
      <c r="A221" s="40" t="s">
        <v>9123</v>
      </c>
      <c r="B221" s="16" t="s">
        <v>288</v>
      </c>
      <c r="C221" s="16" t="s">
        <v>54</v>
      </c>
      <c r="D221" s="16"/>
      <c r="E221" s="16" t="s">
        <v>7525</v>
      </c>
      <c r="F221" s="16"/>
      <c r="G221" s="16"/>
      <c r="H221" s="18">
        <v>5</v>
      </c>
      <c r="I221" s="16"/>
      <c r="J221" s="682" t="s">
        <v>10354</v>
      </c>
    </row>
    <row r="222" spans="1:10" s="41" customFormat="1" ht="21.75" customHeight="1">
      <c r="A222" s="40" t="s">
        <v>9123</v>
      </c>
      <c r="B222" s="16" t="s">
        <v>288</v>
      </c>
      <c r="C222" s="16" t="s">
        <v>54</v>
      </c>
      <c r="D222" s="16"/>
      <c r="E222" s="16">
        <v>340</v>
      </c>
      <c r="F222" s="16"/>
      <c r="G222" s="16"/>
      <c r="H222" s="18">
        <v>9</v>
      </c>
      <c r="I222" s="16"/>
      <c r="J222" s="682"/>
    </row>
    <row r="223" spans="1:10" s="41" customFormat="1" ht="21.75" customHeight="1">
      <c r="A223" s="40" t="s">
        <v>9124</v>
      </c>
      <c r="B223" s="16" t="s">
        <v>288</v>
      </c>
      <c r="C223" s="16" t="s">
        <v>54</v>
      </c>
      <c r="D223" s="16"/>
      <c r="E223" s="16">
        <v>314</v>
      </c>
      <c r="F223" s="16"/>
      <c r="G223" s="16"/>
      <c r="H223" s="18">
        <v>9</v>
      </c>
      <c r="I223" s="16"/>
      <c r="J223" s="682" t="s">
        <v>10355</v>
      </c>
    </row>
    <row r="224" spans="1:10" s="41" customFormat="1" ht="21.75" customHeight="1">
      <c r="A224" s="40" t="s">
        <v>9124</v>
      </c>
      <c r="B224" s="16" t="s">
        <v>288</v>
      </c>
      <c r="C224" s="16" t="s">
        <v>54</v>
      </c>
      <c r="D224" s="16"/>
      <c r="E224" s="16">
        <v>393</v>
      </c>
      <c r="F224" s="16"/>
      <c r="G224" s="16"/>
      <c r="H224" s="18">
        <v>21</v>
      </c>
      <c r="I224" s="16"/>
      <c r="J224" s="682"/>
    </row>
    <row r="225" spans="1:10" s="41" customFormat="1" ht="21.75" customHeight="1">
      <c r="A225" s="40" t="s">
        <v>9124</v>
      </c>
      <c r="B225" s="16" t="s">
        <v>288</v>
      </c>
      <c r="C225" s="16" t="s">
        <v>54</v>
      </c>
      <c r="D225" s="16"/>
      <c r="E225" s="48" t="s">
        <v>11321</v>
      </c>
      <c r="F225" s="16"/>
      <c r="G225" s="16"/>
      <c r="H225" s="18">
        <v>4</v>
      </c>
      <c r="I225" s="16"/>
      <c r="J225" s="682"/>
    </row>
    <row r="226" spans="1:10" s="41" customFormat="1" ht="21.75" customHeight="1">
      <c r="A226" s="40" t="s">
        <v>9251</v>
      </c>
      <c r="B226" s="16" t="s">
        <v>288</v>
      </c>
      <c r="C226" s="16" t="s">
        <v>54</v>
      </c>
      <c r="D226" s="16"/>
      <c r="E226" s="16">
        <v>342</v>
      </c>
      <c r="F226" s="16"/>
      <c r="G226" s="16"/>
      <c r="H226" s="18">
        <v>12</v>
      </c>
      <c r="I226" s="16"/>
      <c r="J226" s="682" t="s">
        <v>10356</v>
      </c>
    </row>
    <row r="227" spans="1:10" s="41" customFormat="1" ht="21.75" customHeight="1">
      <c r="A227" s="40" t="s">
        <v>9251</v>
      </c>
      <c r="B227" s="16" t="s">
        <v>288</v>
      </c>
      <c r="C227" s="16" t="s">
        <v>54</v>
      </c>
      <c r="D227" s="16"/>
      <c r="E227" s="16">
        <v>420</v>
      </c>
      <c r="F227" s="16"/>
      <c r="G227" s="16"/>
      <c r="H227" s="18">
        <v>14</v>
      </c>
      <c r="I227" s="16"/>
      <c r="J227" s="682"/>
    </row>
    <row r="228" spans="1:10" s="41" customFormat="1" ht="21.75" customHeight="1">
      <c r="A228" s="40" t="s">
        <v>9258</v>
      </c>
      <c r="B228" s="16" t="s">
        <v>288</v>
      </c>
      <c r="C228" s="16" t="s">
        <v>54</v>
      </c>
      <c r="D228" s="16"/>
      <c r="E228" s="16">
        <v>450</v>
      </c>
      <c r="F228" s="16"/>
      <c r="G228" s="16"/>
      <c r="H228" s="18">
        <v>6</v>
      </c>
      <c r="I228" s="16"/>
      <c r="J228" s="682"/>
    </row>
    <row r="229" spans="1:10" s="41" customFormat="1" ht="21.75" customHeight="1">
      <c r="A229" s="40" t="s">
        <v>9251</v>
      </c>
      <c r="B229" s="16" t="s">
        <v>288</v>
      </c>
      <c r="C229" s="16" t="s">
        <v>54</v>
      </c>
      <c r="D229" s="16"/>
      <c r="E229" s="16">
        <v>486</v>
      </c>
      <c r="F229" s="16"/>
      <c r="G229" s="16"/>
      <c r="H229" s="18">
        <v>10</v>
      </c>
      <c r="I229" s="16"/>
      <c r="J229" s="682"/>
    </row>
    <row r="230" spans="1:10" s="41" customFormat="1" ht="21.75" customHeight="1">
      <c r="A230" s="40" t="s">
        <v>9122</v>
      </c>
      <c r="B230" s="16" t="s">
        <v>288</v>
      </c>
      <c r="C230" s="16" t="s">
        <v>54</v>
      </c>
      <c r="D230" s="16"/>
      <c r="E230" s="16" t="s">
        <v>7525</v>
      </c>
      <c r="F230" s="16"/>
      <c r="G230" s="16"/>
      <c r="H230" s="22">
        <v>11</v>
      </c>
      <c r="I230" s="16"/>
      <c r="J230" s="17" t="s">
        <v>10357</v>
      </c>
    </row>
    <row r="231" spans="1:10" s="41" customFormat="1" ht="21.75" customHeight="1">
      <c r="A231" s="40" t="s">
        <v>9124</v>
      </c>
      <c r="B231" s="16" t="s">
        <v>288</v>
      </c>
      <c r="C231" s="16" t="s">
        <v>54</v>
      </c>
      <c r="D231" s="16"/>
      <c r="E231" s="16" t="s">
        <v>4293</v>
      </c>
      <c r="F231" s="16"/>
      <c r="G231" s="16"/>
      <c r="H231" s="23">
        <v>13</v>
      </c>
      <c r="I231" s="16"/>
      <c r="J231" s="118" t="s">
        <v>10358</v>
      </c>
    </row>
    <row r="232" spans="1:10" s="41" customFormat="1" ht="21.75" customHeight="1">
      <c r="A232" s="40" t="s">
        <v>9122</v>
      </c>
      <c r="B232" s="16" t="s">
        <v>288</v>
      </c>
      <c r="C232" s="16" t="s">
        <v>54</v>
      </c>
      <c r="D232" s="16"/>
      <c r="E232" s="16">
        <v>450</v>
      </c>
      <c r="F232" s="16"/>
      <c r="G232" s="16"/>
      <c r="H232" s="18">
        <v>11</v>
      </c>
      <c r="I232" s="16"/>
      <c r="J232" s="682" t="s">
        <v>10359</v>
      </c>
    </row>
    <row r="233" spans="1:10" s="41" customFormat="1" ht="21.75" customHeight="1">
      <c r="A233" s="40" t="s">
        <v>9122</v>
      </c>
      <c r="B233" s="16" t="s">
        <v>288</v>
      </c>
      <c r="C233" s="16" t="s">
        <v>54</v>
      </c>
      <c r="D233" s="16"/>
      <c r="E233" s="16" t="s">
        <v>8984</v>
      </c>
      <c r="F233" s="16"/>
      <c r="G233" s="16"/>
      <c r="H233" s="18">
        <v>4</v>
      </c>
      <c r="I233" s="16"/>
      <c r="J233" s="682"/>
    </row>
    <row r="234" spans="1:10" s="41" customFormat="1" ht="21.75" customHeight="1">
      <c r="A234" s="40" t="s">
        <v>9122</v>
      </c>
      <c r="B234" s="16" t="s">
        <v>288</v>
      </c>
      <c r="C234" s="16" t="s">
        <v>54</v>
      </c>
      <c r="D234" s="16"/>
      <c r="E234" s="16" t="s">
        <v>4920</v>
      </c>
      <c r="F234" s="16"/>
      <c r="G234" s="16"/>
      <c r="H234" s="22">
        <v>4</v>
      </c>
      <c r="I234" s="16"/>
      <c r="J234" s="118" t="s">
        <v>10360</v>
      </c>
    </row>
    <row r="235" spans="1:10" s="41" customFormat="1" ht="21.75" customHeight="1">
      <c r="A235" s="40" t="s">
        <v>11298</v>
      </c>
      <c r="B235" s="16" t="s">
        <v>204</v>
      </c>
      <c r="C235" s="16" t="s">
        <v>58</v>
      </c>
      <c r="D235" s="16"/>
      <c r="E235" s="16"/>
      <c r="F235" s="16"/>
      <c r="G235" s="16"/>
      <c r="H235" s="49">
        <v>1202</v>
      </c>
      <c r="I235" s="16"/>
      <c r="J235" s="606" t="s">
        <v>10361</v>
      </c>
    </row>
    <row r="236" spans="1:10" s="41" customFormat="1" ht="21.75" customHeight="1">
      <c r="A236" s="40" t="s">
        <v>11299</v>
      </c>
      <c r="B236" s="16" t="s">
        <v>204</v>
      </c>
      <c r="C236" s="16" t="s">
        <v>58</v>
      </c>
      <c r="D236" s="16"/>
      <c r="E236" s="16"/>
      <c r="F236" s="16"/>
      <c r="G236" s="16"/>
      <c r="H236" s="49">
        <v>606</v>
      </c>
      <c r="I236" s="16"/>
      <c r="J236" s="606"/>
    </row>
    <row r="237" spans="1:10" s="41" customFormat="1" ht="21.75" customHeight="1">
      <c r="A237" s="40" t="s">
        <v>11300</v>
      </c>
      <c r="B237" s="16" t="s">
        <v>204</v>
      </c>
      <c r="C237" s="16" t="s">
        <v>58</v>
      </c>
      <c r="D237" s="16"/>
      <c r="E237" s="16"/>
      <c r="F237" s="16"/>
      <c r="G237" s="16"/>
      <c r="H237" s="49">
        <v>606</v>
      </c>
      <c r="I237" s="16"/>
      <c r="J237" s="606"/>
    </row>
    <row r="238" spans="1:10" s="41" customFormat="1" ht="21.75" customHeight="1">
      <c r="A238" s="40" t="s">
        <v>11300</v>
      </c>
      <c r="B238" s="16" t="s">
        <v>204</v>
      </c>
      <c r="C238" s="16" t="s">
        <v>58</v>
      </c>
      <c r="D238" s="16"/>
      <c r="E238" s="16"/>
      <c r="F238" s="16"/>
      <c r="G238" s="16"/>
      <c r="H238" s="49">
        <v>602</v>
      </c>
      <c r="I238" s="16"/>
      <c r="J238" s="606"/>
    </row>
    <row r="239" spans="1:10" s="41" customFormat="1" ht="21.75" customHeight="1">
      <c r="A239" s="40" t="s">
        <v>11266</v>
      </c>
      <c r="B239" s="16" t="s">
        <v>209</v>
      </c>
      <c r="C239" s="16" t="s">
        <v>163</v>
      </c>
      <c r="D239" s="16"/>
      <c r="E239" s="16"/>
      <c r="F239" s="16"/>
      <c r="G239" s="16"/>
      <c r="H239" s="18">
        <v>101</v>
      </c>
      <c r="I239" s="16"/>
      <c r="J239" s="599" t="s">
        <v>10854</v>
      </c>
    </row>
    <row r="240" spans="1:10" s="41" customFormat="1" ht="21.75" customHeight="1">
      <c r="A240" s="40" t="s">
        <v>11079</v>
      </c>
      <c r="B240" s="16" t="s">
        <v>209</v>
      </c>
      <c r="C240" s="16" t="s">
        <v>163</v>
      </c>
      <c r="D240" s="16"/>
      <c r="E240" s="16"/>
      <c r="F240" s="16"/>
      <c r="G240" s="16"/>
      <c r="H240" s="18">
        <v>162</v>
      </c>
      <c r="I240" s="16"/>
      <c r="J240" s="599"/>
    </row>
    <row r="241" spans="1:10" s="41" customFormat="1" ht="21.75" customHeight="1">
      <c r="A241" s="40" t="s">
        <v>10053</v>
      </c>
      <c r="B241" s="16" t="s">
        <v>209</v>
      </c>
      <c r="C241" s="16" t="s">
        <v>163</v>
      </c>
      <c r="D241" s="16"/>
      <c r="E241" s="16"/>
      <c r="F241" s="16"/>
      <c r="G241" s="16"/>
      <c r="H241" s="18">
        <v>91</v>
      </c>
      <c r="I241" s="16"/>
      <c r="J241" s="599" t="s">
        <v>10855</v>
      </c>
    </row>
    <row r="242" spans="1:10" s="41" customFormat="1" ht="21.75" customHeight="1">
      <c r="A242" s="40" t="s">
        <v>9995</v>
      </c>
      <c r="B242" s="16" t="s">
        <v>209</v>
      </c>
      <c r="C242" s="16" t="s">
        <v>163</v>
      </c>
      <c r="D242" s="16"/>
      <c r="E242" s="16"/>
      <c r="F242" s="16"/>
      <c r="G242" s="16"/>
      <c r="H242" s="18">
        <v>212</v>
      </c>
      <c r="I242" s="16"/>
      <c r="J242" s="599"/>
    </row>
    <row r="243" spans="1:10" s="41" customFormat="1" ht="21.75" customHeight="1">
      <c r="A243" s="40" t="s">
        <v>11267</v>
      </c>
      <c r="B243" s="16" t="s">
        <v>265</v>
      </c>
      <c r="C243" s="16" t="s">
        <v>58</v>
      </c>
      <c r="D243" s="16"/>
      <c r="E243" s="16"/>
      <c r="F243" s="16"/>
      <c r="G243" s="16"/>
      <c r="H243" s="18">
        <v>230</v>
      </c>
      <c r="I243" s="16"/>
      <c r="J243" s="599" t="s">
        <v>10362</v>
      </c>
    </row>
    <row r="244" spans="1:10" s="41" customFormat="1" ht="21.75" customHeight="1">
      <c r="A244" s="40" t="s">
        <v>11268</v>
      </c>
      <c r="B244" s="16" t="s">
        <v>265</v>
      </c>
      <c r="C244" s="16" t="s">
        <v>58</v>
      </c>
      <c r="D244" s="16"/>
      <c r="E244" s="16"/>
      <c r="F244" s="16"/>
      <c r="G244" s="16"/>
      <c r="H244" s="18">
        <v>130</v>
      </c>
      <c r="I244" s="16"/>
      <c r="J244" s="599"/>
    </row>
    <row r="245" spans="1:10" s="41" customFormat="1" ht="21.75" customHeight="1">
      <c r="A245" s="40" t="s">
        <v>10610</v>
      </c>
      <c r="B245" s="16" t="s">
        <v>265</v>
      </c>
      <c r="C245" s="16" t="s">
        <v>58</v>
      </c>
      <c r="D245" s="16"/>
      <c r="E245" s="16"/>
      <c r="F245" s="16"/>
      <c r="G245" s="16"/>
      <c r="H245" s="18">
        <v>252</v>
      </c>
      <c r="I245" s="16"/>
      <c r="J245" s="599"/>
    </row>
    <row r="246" spans="1:10" s="41" customFormat="1" ht="21.75" customHeight="1">
      <c r="A246" s="40" t="s">
        <v>10611</v>
      </c>
      <c r="B246" s="16" t="s">
        <v>265</v>
      </c>
      <c r="C246" s="16" t="s">
        <v>58</v>
      </c>
      <c r="D246" s="16"/>
      <c r="E246" s="16"/>
      <c r="F246" s="16"/>
      <c r="G246" s="16"/>
      <c r="H246" s="18">
        <v>148</v>
      </c>
      <c r="I246" s="16"/>
      <c r="J246" s="599"/>
    </row>
    <row r="247" spans="1:10" s="41" customFormat="1" ht="21.75" customHeight="1">
      <c r="A247" s="40" t="s">
        <v>11269</v>
      </c>
      <c r="B247" s="16" t="s">
        <v>265</v>
      </c>
      <c r="C247" s="16" t="s">
        <v>58</v>
      </c>
      <c r="D247" s="16"/>
      <c r="E247" s="16"/>
      <c r="F247" s="16"/>
      <c r="G247" s="16"/>
      <c r="H247" s="18">
        <v>152</v>
      </c>
      <c r="I247" s="16"/>
      <c r="J247" s="599"/>
    </row>
    <row r="248" spans="1:10" s="41" customFormat="1" ht="21.75" customHeight="1">
      <c r="A248" s="40" t="s">
        <v>11270</v>
      </c>
      <c r="B248" s="16" t="s">
        <v>265</v>
      </c>
      <c r="C248" s="16" t="s">
        <v>58</v>
      </c>
      <c r="D248" s="16"/>
      <c r="E248" s="16"/>
      <c r="F248" s="16"/>
      <c r="G248" s="16"/>
      <c r="H248" s="18">
        <v>256</v>
      </c>
      <c r="I248" s="16"/>
      <c r="J248" s="599"/>
    </row>
    <row r="249" spans="1:10" s="41" customFormat="1" ht="21.75" customHeight="1">
      <c r="A249" s="40" t="s">
        <v>10602</v>
      </c>
      <c r="B249" s="16" t="s">
        <v>265</v>
      </c>
      <c r="C249" s="16" t="s">
        <v>58</v>
      </c>
      <c r="D249" s="16"/>
      <c r="E249" s="16"/>
      <c r="F249" s="16"/>
      <c r="G249" s="16"/>
      <c r="H249" s="18">
        <f>2750-1800</f>
        <v>950</v>
      </c>
      <c r="I249" s="16"/>
      <c r="J249" s="599"/>
    </row>
    <row r="250" spans="1:10" s="41" customFormat="1" ht="21.75" customHeight="1">
      <c r="A250" s="40" t="s">
        <v>11108</v>
      </c>
      <c r="B250" s="16" t="s">
        <v>204</v>
      </c>
      <c r="C250" s="16" t="s">
        <v>82</v>
      </c>
      <c r="D250" s="16"/>
      <c r="E250" s="16"/>
      <c r="F250" s="16"/>
      <c r="G250" s="16"/>
      <c r="H250" s="49">
        <v>1530</v>
      </c>
      <c r="I250" s="16"/>
      <c r="J250" s="49" t="s">
        <v>10363</v>
      </c>
    </row>
    <row r="251" spans="1:10" s="41" customFormat="1" ht="21.75" customHeight="1">
      <c r="A251" s="40" t="s">
        <v>11109</v>
      </c>
      <c r="B251" s="16" t="s">
        <v>204</v>
      </c>
      <c r="C251" s="16" t="s">
        <v>82</v>
      </c>
      <c r="D251" s="16"/>
      <c r="E251" s="16"/>
      <c r="F251" s="16"/>
      <c r="G251" s="16"/>
      <c r="H251" s="49">
        <v>2498</v>
      </c>
      <c r="I251" s="16"/>
      <c r="J251" s="49" t="s">
        <v>9821</v>
      </c>
    </row>
    <row r="252" spans="1:10" s="41" customFormat="1" ht="21.75" customHeight="1">
      <c r="A252" s="40" t="s">
        <v>10146</v>
      </c>
      <c r="B252" s="16" t="s">
        <v>204</v>
      </c>
      <c r="C252" s="16" t="s">
        <v>82</v>
      </c>
      <c r="D252" s="16"/>
      <c r="E252" s="16"/>
      <c r="F252" s="16"/>
      <c r="G252" s="16"/>
      <c r="H252" s="49">
        <v>612</v>
      </c>
      <c r="I252" s="16"/>
      <c r="J252" s="49" t="s">
        <v>9822</v>
      </c>
    </row>
    <row r="253" spans="1:10" s="41" customFormat="1" ht="21.75" customHeight="1">
      <c r="A253" s="40" t="s">
        <v>10147</v>
      </c>
      <c r="B253" s="16" t="s">
        <v>204</v>
      </c>
      <c r="C253" s="16" t="s">
        <v>82</v>
      </c>
      <c r="D253" s="16"/>
      <c r="E253" s="16"/>
      <c r="F253" s="16"/>
      <c r="G253" s="16"/>
      <c r="H253" s="49">
        <v>1662</v>
      </c>
      <c r="I253" s="16"/>
      <c r="J253" s="49" t="s">
        <v>9823</v>
      </c>
    </row>
    <row r="254" spans="1:10" s="41" customFormat="1" ht="21.75" customHeight="1">
      <c r="A254" s="40" t="s">
        <v>10561</v>
      </c>
      <c r="B254" s="16" t="s">
        <v>265</v>
      </c>
      <c r="C254" s="16" t="s">
        <v>58</v>
      </c>
      <c r="D254" s="16"/>
      <c r="E254" s="16"/>
      <c r="F254" s="16"/>
      <c r="G254" s="16"/>
      <c r="H254" s="50">
        <v>1212</v>
      </c>
      <c r="I254" s="16"/>
      <c r="J254" s="606" t="s">
        <v>10365</v>
      </c>
    </row>
    <row r="255" spans="1:10" s="41" customFormat="1" ht="21.75" customHeight="1">
      <c r="A255" s="40" t="s">
        <v>10562</v>
      </c>
      <c r="B255" s="16" t="s">
        <v>265</v>
      </c>
      <c r="C255" s="16" t="s">
        <v>58</v>
      </c>
      <c r="D255" s="16"/>
      <c r="E255" s="16"/>
      <c r="F255" s="16"/>
      <c r="G255" s="16"/>
      <c r="H255" s="50">
        <v>300</v>
      </c>
      <c r="I255" s="16"/>
      <c r="J255" s="606"/>
    </row>
    <row r="256" spans="1:10" s="41" customFormat="1" ht="21.75" customHeight="1">
      <c r="A256" s="40" t="s">
        <v>11148</v>
      </c>
      <c r="B256" s="16" t="s">
        <v>204</v>
      </c>
      <c r="C256" s="16" t="s">
        <v>82</v>
      </c>
      <c r="D256" s="16"/>
      <c r="E256" s="16"/>
      <c r="F256" s="16"/>
      <c r="G256" s="16"/>
      <c r="H256" s="142">
        <v>6661</v>
      </c>
      <c r="I256" s="16"/>
      <c r="J256" s="80" t="s">
        <v>10366</v>
      </c>
    </row>
    <row r="257" spans="1:10" s="41" customFormat="1" ht="21.75" customHeight="1">
      <c r="A257" s="40" t="s">
        <v>10057</v>
      </c>
      <c r="B257" s="16" t="s">
        <v>204</v>
      </c>
      <c r="C257" s="16" t="s">
        <v>82</v>
      </c>
      <c r="D257" s="16"/>
      <c r="E257" s="16"/>
      <c r="F257" s="16"/>
      <c r="G257" s="16"/>
      <c r="H257" s="142">
        <v>6732</v>
      </c>
      <c r="I257" s="16"/>
      <c r="J257" s="80" t="s">
        <v>10367</v>
      </c>
    </row>
    <row r="258" spans="1:10" s="41" customFormat="1" ht="21.75" customHeight="1">
      <c r="A258" s="40" t="s">
        <v>10055</v>
      </c>
      <c r="B258" s="16" t="s">
        <v>204</v>
      </c>
      <c r="C258" s="16" t="s">
        <v>82</v>
      </c>
      <c r="D258" s="16"/>
      <c r="E258" s="16"/>
      <c r="F258" s="16"/>
      <c r="G258" s="16"/>
      <c r="H258" s="142">
        <v>3346</v>
      </c>
      <c r="I258" s="16"/>
      <c r="J258" s="561" t="s">
        <v>10368</v>
      </c>
    </row>
    <row r="259" spans="1:10" s="41" customFormat="1" ht="21.75" customHeight="1">
      <c r="A259" s="40" t="s">
        <v>10724</v>
      </c>
      <c r="B259" s="16" t="s">
        <v>204</v>
      </c>
      <c r="C259" s="16" t="s">
        <v>82</v>
      </c>
      <c r="D259" s="16"/>
      <c r="E259" s="16"/>
      <c r="F259" s="16"/>
      <c r="G259" s="16"/>
      <c r="H259" s="142">
        <v>3346</v>
      </c>
      <c r="I259" s="16"/>
      <c r="J259" s="561"/>
    </row>
    <row r="260" spans="1:10" s="41" customFormat="1" ht="21.75" customHeight="1">
      <c r="A260" s="40" t="s">
        <v>11120</v>
      </c>
      <c r="B260" s="16" t="s">
        <v>204</v>
      </c>
      <c r="C260" s="16" t="s">
        <v>58</v>
      </c>
      <c r="D260" s="16"/>
      <c r="E260" s="16"/>
      <c r="F260" s="16"/>
      <c r="G260" s="16"/>
      <c r="H260" s="142">
        <v>488</v>
      </c>
      <c r="I260" s="16"/>
      <c r="J260" s="80" t="s">
        <v>10369</v>
      </c>
    </row>
    <row r="261" spans="1:10" s="41" customFormat="1" ht="21.75" customHeight="1">
      <c r="A261" s="40" t="s">
        <v>10717</v>
      </c>
      <c r="B261" s="16" t="s">
        <v>204</v>
      </c>
      <c r="C261" s="16" t="s">
        <v>82</v>
      </c>
      <c r="D261" s="16"/>
      <c r="E261" s="16"/>
      <c r="F261" s="16"/>
      <c r="G261" s="16"/>
      <c r="H261" s="142">
        <v>12852</v>
      </c>
      <c r="I261" s="16"/>
      <c r="J261" s="561" t="s">
        <v>10370</v>
      </c>
    </row>
    <row r="262" spans="1:10" s="41" customFormat="1" ht="21.75" customHeight="1">
      <c r="A262" s="40" t="s">
        <v>10716</v>
      </c>
      <c r="B262" s="16" t="s">
        <v>204</v>
      </c>
      <c r="C262" s="16" t="s">
        <v>58</v>
      </c>
      <c r="D262" s="16"/>
      <c r="E262" s="16"/>
      <c r="F262" s="16"/>
      <c r="G262" s="16"/>
      <c r="H262" s="142">
        <v>25500</v>
      </c>
      <c r="I262" s="16"/>
      <c r="J262" s="561"/>
    </row>
    <row r="263" spans="1:10" s="41" customFormat="1" ht="21.75" customHeight="1">
      <c r="A263" s="229" t="s">
        <v>11301</v>
      </c>
      <c r="B263" s="16" t="s">
        <v>204</v>
      </c>
      <c r="C263" s="16" t="s">
        <v>58</v>
      </c>
      <c r="D263" s="16"/>
      <c r="E263" s="16"/>
      <c r="F263" s="16"/>
      <c r="G263" s="16"/>
      <c r="H263" s="142">
        <v>11016</v>
      </c>
      <c r="I263" s="16"/>
      <c r="J263" s="80" t="s">
        <v>10371</v>
      </c>
    </row>
    <row r="264" spans="1:10" s="41" customFormat="1" ht="21.75" customHeight="1">
      <c r="A264" s="40" t="s">
        <v>11118</v>
      </c>
      <c r="B264" s="16" t="s">
        <v>204</v>
      </c>
      <c r="C264" s="16" t="s">
        <v>82</v>
      </c>
      <c r="D264" s="16"/>
      <c r="E264" s="16"/>
      <c r="F264" s="16"/>
      <c r="G264" s="16"/>
      <c r="H264" s="142">
        <v>1600</v>
      </c>
      <c r="I264" s="16"/>
      <c r="J264" s="50" t="s">
        <v>10372</v>
      </c>
    </row>
    <row r="265" spans="1:10" s="41" customFormat="1" ht="21.75" customHeight="1">
      <c r="A265" s="40" t="s">
        <v>11302</v>
      </c>
      <c r="B265" s="16" t="s">
        <v>204</v>
      </c>
      <c r="C265" s="16" t="s">
        <v>58</v>
      </c>
      <c r="D265" s="16"/>
      <c r="E265" s="16"/>
      <c r="F265" s="16"/>
      <c r="G265" s="16"/>
      <c r="H265" s="142">
        <v>143900</v>
      </c>
      <c r="I265" s="16"/>
      <c r="J265" s="50" t="s">
        <v>11020</v>
      </c>
    </row>
    <row r="266" spans="1:10" s="41" customFormat="1" ht="21.75" customHeight="1">
      <c r="A266" s="40" t="s">
        <v>11302</v>
      </c>
      <c r="B266" s="16" t="s">
        <v>204</v>
      </c>
      <c r="C266" s="16" t="s">
        <v>58</v>
      </c>
      <c r="D266" s="16"/>
      <c r="E266" s="16"/>
      <c r="F266" s="16"/>
      <c r="G266" s="16"/>
      <c r="H266" s="142">
        <v>142500</v>
      </c>
      <c r="I266" s="16"/>
      <c r="J266" s="326" t="s">
        <v>11021</v>
      </c>
    </row>
    <row r="267" spans="1:10" s="41" customFormat="1" ht="21.75" customHeight="1">
      <c r="A267" s="40" t="s">
        <v>11302</v>
      </c>
      <c r="B267" s="16" t="s">
        <v>204</v>
      </c>
      <c r="C267" s="16" t="s">
        <v>58</v>
      </c>
      <c r="D267" s="16"/>
      <c r="E267" s="16"/>
      <c r="F267" s="16"/>
      <c r="G267" s="16"/>
      <c r="H267" s="142">
        <v>142500</v>
      </c>
      <c r="I267" s="16"/>
      <c r="J267" s="326" t="s">
        <v>11022</v>
      </c>
    </row>
    <row r="268" spans="1:10" s="41" customFormat="1" ht="21.75" customHeight="1">
      <c r="A268" s="40" t="s">
        <v>11303</v>
      </c>
      <c r="B268" s="16" t="s">
        <v>204</v>
      </c>
      <c r="C268" s="16" t="s">
        <v>82</v>
      </c>
      <c r="D268" s="16"/>
      <c r="E268" s="16"/>
      <c r="F268" s="16"/>
      <c r="G268" s="16"/>
      <c r="H268" s="50">
        <v>718</v>
      </c>
      <c r="I268" s="16"/>
      <c r="J268" s="50" t="s">
        <v>10379</v>
      </c>
    </row>
    <row r="269" spans="1:10" s="41" customFormat="1" ht="21.75" customHeight="1">
      <c r="A269" s="40" t="s">
        <v>10072</v>
      </c>
      <c r="B269" s="16" t="s">
        <v>204</v>
      </c>
      <c r="C269" s="16" t="s">
        <v>82</v>
      </c>
      <c r="D269" s="16"/>
      <c r="E269" s="16"/>
      <c r="F269" s="16"/>
      <c r="G269" s="16"/>
      <c r="H269" s="142">
        <v>3384</v>
      </c>
      <c r="I269" s="16"/>
      <c r="J269" s="50" t="s">
        <v>10380</v>
      </c>
    </row>
    <row r="270" spans="1:10" s="41" customFormat="1" ht="21.75" customHeight="1">
      <c r="A270" s="40" t="s">
        <v>11304</v>
      </c>
      <c r="B270" s="16" t="s">
        <v>204</v>
      </c>
      <c r="C270" s="16" t="s">
        <v>82</v>
      </c>
      <c r="D270" s="16"/>
      <c r="E270" s="16"/>
      <c r="F270" s="16"/>
      <c r="G270" s="16"/>
      <c r="H270" s="142">
        <v>14544</v>
      </c>
      <c r="I270" s="16"/>
      <c r="J270" s="600" t="s">
        <v>10861</v>
      </c>
    </row>
    <row r="271" spans="1:10" s="41" customFormat="1" ht="21.75" customHeight="1">
      <c r="A271" s="40" t="s">
        <v>11091</v>
      </c>
      <c r="B271" s="16" t="s">
        <v>204</v>
      </c>
      <c r="C271" s="16" t="s">
        <v>82</v>
      </c>
      <c r="D271" s="16"/>
      <c r="E271" s="16"/>
      <c r="F271" s="16"/>
      <c r="G271" s="16"/>
      <c r="H271" s="142">
        <v>2929</v>
      </c>
      <c r="I271" s="16"/>
      <c r="J271" s="600"/>
    </row>
    <row r="272" spans="1:10" s="41" customFormat="1" ht="21.75" customHeight="1">
      <c r="A272" s="40" t="s">
        <v>11149</v>
      </c>
      <c r="B272" s="16" t="s">
        <v>204</v>
      </c>
      <c r="C272" s="16" t="s">
        <v>82</v>
      </c>
      <c r="D272" s="16"/>
      <c r="E272" s="16"/>
      <c r="F272" s="16"/>
      <c r="G272" s="16"/>
      <c r="H272" s="142">
        <v>586</v>
      </c>
      <c r="I272" s="16"/>
      <c r="J272" s="600"/>
    </row>
    <row r="273" spans="1:10" s="41" customFormat="1" ht="21.75" customHeight="1">
      <c r="A273" s="40" t="s">
        <v>11305</v>
      </c>
      <c r="B273" s="16" t="s">
        <v>204</v>
      </c>
      <c r="C273" s="16" t="s">
        <v>82</v>
      </c>
      <c r="D273" s="16"/>
      <c r="E273" s="16"/>
      <c r="F273" s="16"/>
      <c r="G273" s="16"/>
      <c r="H273" s="142">
        <v>7070</v>
      </c>
      <c r="I273" s="16"/>
      <c r="J273" s="600"/>
    </row>
    <row r="274" spans="1:10" s="41" customFormat="1" ht="21.75" customHeight="1">
      <c r="A274" s="229" t="s">
        <v>11306</v>
      </c>
      <c r="B274" s="16" t="s">
        <v>204</v>
      </c>
      <c r="C274" s="16" t="s">
        <v>82</v>
      </c>
      <c r="D274" s="16"/>
      <c r="E274" s="16"/>
      <c r="F274" s="16"/>
      <c r="G274" s="16"/>
      <c r="H274" s="54">
        <v>8434</v>
      </c>
      <c r="I274" s="16"/>
      <c r="J274" s="326" t="s">
        <v>11023</v>
      </c>
    </row>
    <row r="275" spans="1:10" s="41" customFormat="1" ht="21.75" customHeight="1">
      <c r="A275" s="229" t="s">
        <v>11307</v>
      </c>
      <c r="B275" s="16" t="s">
        <v>204</v>
      </c>
      <c r="C275" s="16" t="s">
        <v>82</v>
      </c>
      <c r="D275" s="16"/>
      <c r="E275" s="16"/>
      <c r="F275" s="16"/>
      <c r="G275" s="16"/>
      <c r="H275" s="142">
        <v>1380</v>
      </c>
      <c r="I275" s="16"/>
      <c r="J275" s="326" t="s">
        <v>10863</v>
      </c>
    </row>
    <row r="276" spans="1:10" s="41" customFormat="1" ht="21.75" customHeight="1">
      <c r="A276" s="40" t="s">
        <v>9691</v>
      </c>
      <c r="B276" s="16" t="s">
        <v>288</v>
      </c>
      <c r="C276" s="16" t="s">
        <v>54</v>
      </c>
      <c r="D276" s="16"/>
      <c r="E276" s="16">
        <v>64110</v>
      </c>
      <c r="F276" s="16"/>
      <c r="G276" s="16"/>
      <c r="H276" s="50">
        <v>2</v>
      </c>
      <c r="I276" s="16"/>
      <c r="J276" s="606" t="s">
        <v>11024</v>
      </c>
    </row>
    <row r="277" spans="1:10" s="41" customFormat="1" ht="21.75" customHeight="1">
      <c r="A277" s="40" t="s">
        <v>9692</v>
      </c>
      <c r="B277" s="16" t="s">
        <v>288</v>
      </c>
      <c r="C277" s="16" t="s">
        <v>54</v>
      </c>
      <c r="D277" s="16"/>
      <c r="E277" s="16">
        <v>60927</v>
      </c>
      <c r="F277" s="16"/>
      <c r="G277" s="16"/>
      <c r="H277" s="50">
        <v>11</v>
      </c>
      <c r="I277" s="16"/>
      <c r="J277" s="606"/>
    </row>
    <row r="278" spans="1:10" s="41" customFormat="1" ht="21.75" customHeight="1">
      <c r="A278" s="40" t="s">
        <v>9693</v>
      </c>
      <c r="B278" s="16" t="s">
        <v>288</v>
      </c>
      <c r="C278" s="16" t="s">
        <v>54</v>
      </c>
      <c r="D278" s="16"/>
      <c r="E278" s="16">
        <v>60546</v>
      </c>
      <c r="F278" s="16"/>
      <c r="G278" s="16"/>
      <c r="H278" s="50">
        <v>6</v>
      </c>
      <c r="I278" s="16"/>
      <c r="J278" s="606" t="s">
        <v>11025</v>
      </c>
    </row>
    <row r="279" spans="1:10" s="41" customFormat="1" ht="21.75" customHeight="1">
      <c r="A279" s="40" t="s">
        <v>9693</v>
      </c>
      <c r="B279" s="16" t="s">
        <v>288</v>
      </c>
      <c r="C279" s="16" t="s">
        <v>54</v>
      </c>
      <c r="D279" s="16"/>
      <c r="E279" s="16">
        <v>64109</v>
      </c>
      <c r="F279" s="16"/>
      <c r="G279" s="16"/>
      <c r="H279" s="50">
        <v>58</v>
      </c>
      <c r="I279" s="16"/>
      <c r="J279" s="606"/>
    </row>
    <row r="280" spans="1:10" s="41" customFormat="1" ht="21.75" customHeight="1">
      <c r="A280" s="40" t="s">
        <v>9693</v>
      </c>
      <c r="B280" s="16" t="s">
        <v>288</v>
      </c>
      <c r="C280" s="16" t="s">
        <v>54</v>
      </c>
      <c r="D280" s="16"/>
      <c r="E280" s="16">
        <v>102</v>
      </c>
      <c r="F280" s="16"/>
      <c r="G280" s="16"/>
      <c r="H280" s="50">
        <v>2</v>
      </c>
      <c r="I280" s="16"/>
      <c r="J280" s="606"/>
    </row>
    <row r="281" spans="1:10" s="41" customFormat="1" ht="21.75" customHeight="1">
      <c r="A281" s="40" t="s">
        <v>9122</v>
      </c>
      <c r="B281" s="16" t="s">
        <v>288</v>
      </c>
      <c r="C281" s="16" t="s">
        <v>54</v>
      </c>
      <c r="D281" s="16"/>
      <c r="E281" s="16">
        <v>60538</v>
      </c>
      <c r="F281" s="16"/>
      <c r="G281" s="16"/>
      <c r="H281" s="50">
        <v>25</v>
      </c>
      <c r="I281" s="16"/>
      <c r="J281" s="606" t="s">
        <v>10390</v>
      </c>
    </row>
    <row r="282" spans="1:10" s="41" customFormat="1" ht="21.75" customHeight="1">
      <c r="A282" s="40" t="s">
        <v>9122</v>
      </c>
      <c r="B282" s="16" t="s">
        <v>288</v>
      </c>
      <c r="C282" s="16" t="s">
        <v>54</v>
      </c>
      <c r="D282" s="16"/>
      <c r="E282" s="16">
        <v>60546</v>
      </c>
      <c r="F282" s="16"/>
      <c r="G282" s="16"/>
      <c r="H282" s="50">
        <v>4</v>
      </c>
      <c r="I282" s="16"/>
      <c r="J282" s="606"/>
    </row>
    <row r="283" spans="1:10" s="41" customFormat="1" ht="21.75" customHeight="1">
      <c r="A283" s="40" t="s">
        <v>9122</v>
      </c>
      <c r="B283" s="16" t="s">
        <v>288</v>
      </c>
      <c r="C283" s="16" t="s">
        <v>54</v>
      </c>
      <c r="D283" s="16"/>
      <c r="E283" s="16">
        <v>60632</v>
      </c>
      <c r="F283" s="16"/>
      <c r="G283" s="16"/>
      <c r="H283" s="50">
        <v>13</v>
      </c>
      <c r="I283" s="16"/>
      <c r="J283" s="606"/>
    </row>
    <row r="284" spans="1:10" s="41" customFormat="1" ht="21.75" customHeight="1">
      <c r="A284" s="40" t="s">
        <v>9122</v>
      </c>
      <c r="B284" s="16" t="s">
        <v>288</v>
      </c>
      <c r="C284" s="16" t="s">
        <v>54</v>
      </c>
      <c r="D284" s="16"/>
      <c r="E284" s="16">
        <v>60674</v>
      </c>
      <c r="F284" s="16"/>
      <c r="G284" s="16"/>
      <c r="H284" s="50">
        <v>2</v>
      </c>
      <c r="I284" s="16"/>
      <c r="J284" s="606"/>
    </row>
    <row r="285" spans="1:10" s="41" customFormat="1" ht="21.75" customHeight="1">
      <c r="A285" s="40" t="s">
        <v>9122</v>
      </c>
      <c r="B285" s="16" t="s">
        <v>288</v>
      </c>
      <c r="C285" s="16" t="s">
        <v>54</v>
      </c>
      <c r="D285" s="16"/>
      <c r="E285" s="16">
        <v>60927</v>
      </c>
      <c r="F285" s="16"/>
      <c r="G285" s="16"/>
      <c r="H285" s="50">
        <v>8</v>
      </c>
      <c r="I285" s="16"/>
      <c r="J285" s="606"/>
    </row>
    <row r="286" spans="1:10" s="41" customFormat="1" ht="21.75" customHeight="1">
      <c r="A286" s="40" t="s">
        <v>9122</v>
      </c>
      <c r="B286" s="16" t="s">
        <v>288</v>
      </c>
      <c r="C286" s="16" t="s">
        <v>54</v>
      </c>
      <c r="D286" s="16"/>
      <c r="E286" s="16">
        <v>61401</v>
      </c>
      <c r="F286" s="16"/>
      <c r="G286" s="16"/>
      <c r="H286" s="50">
        <v>32</v>
      </c>
      <c r="I286" s="16"/>
      <c r="J286" s="606"/>
    </row>
    <row r="287" spans="1:10" s="41" customFormat="1" ht="21.75" customHeight="1">
      <c r="A287" s="40" t="s">
        <v>9122</v>
      </c>
      <c r="B287" s="16" t="s">
        <v>288</v>
      </c>
      <c r="C287" s="16" t="s">
        <v>54</v>
      </c>
      <c r="D287" s="16"/>
      <c r="E287" s="16">
        <v>61489</v>
      </c>
      <c r="F287" s="16"/>
      <c r="G287" s="16"/>
      <c r="H287" s="50">
        <v>8</v>
      </c>
      <c r="I287" s="16"/>
      <c r="J287" s="606" t="s">
        <v>10391</v>
      </c>
    </row>
    <row r="288" spans="1:10" s="41" customFormat="1" ht="21.75" customHeight="1">
      <c r="A288" s="40" t="s">
        <v>9122</v>
      </c>
      <c r="B288" s="16" t="s">
        <v>288</v>
      </c>
      <c r="C288" s="16" t="s">
        <v>54</v>
      </c>
      <c r="D288" s="16"/>
      <c r="E288" s="16">
        <v>61731</v>
      </c>
      <c r="F288" s="16"/>
      <c r="G288" s="16"/>
      <c r="H288" s="50">
        <v>6</v>
      </c>
      <c r="I288" s="16"/>
      <c r="J288" s="606"/>
    </row>
    <row r="289" spans="1:10" s="41" customFormat="1" ht="21.75" customHeight="1">
      <c r="A289" s="40" t="s">
        <v>9122</v>
      </c>
      <c r="B289" s="16" t="s">
        <v>288</v>
      </c>
      <c r="C289" s="16" t="s">
        <v>54</v>
      </c>
      <c r="D289" s="16"/>
      <c r="E289" s="16">
        <v>102</v>
      </c>
      <c r="F289" s="16"/>
      <c r="G289" s="16"/>
      <c r="H289" s="50">
        <v>20</v>
      </c>
      <c r="I289" s="16"/>
      <c r="J289" s="606"/>
    </row>
    <row r="290" spans="1:10" s="41" customFormat="1" ht="21.75" customHeight="1">
      <c r="A290" s="40" t="s">
        <v>9252</v>
      </c>
      <c r="B290" s="16" t="s">
        <v>288</v>
      </c>
      <c r="C290" s="16" t="s">
        <v>54</v>
      </c>
      <c r="D290" s="16"/>
      <c r="E290" s="16">
        <v>60546</v>
      </c>
      <c r="F290" s="16"/>
      <c r="G290" s="16"/>
      <c r="H290" s="50">
        <v>17</v>
      </c>
      <c r="I290" s="16"/>
      <c r="J290" s="606"/>
    </row>
    <row r="291" spans="1:10" s="41" customFormat="1" ht="21.75" customHeight="1">
      <c r="A291" s="40" t="s">
        <v>9252</v>
      </c>
      <c r="B291" s="16" t="s">
        <v>288</v>
      </c>
      <c r="C291" s="16" t="s">
        <v>54</v>
      </c>
      <c r="D291" s="16"/>
      <c r="E291" s="16">
        <v>102</v>
      </c>
      <c r="F291" s="16"/>
      <c r="G291" s="16"/>
      <c r="H291" s="50">
        <v>15</v>
      </c>
      <c r="I291" s="16"/>
      <c r="J291" s="606"/>
    </row>
    <row r="292" spans="1:10" s="41" customFormat="1" ht="21.75" customHeight="1">
      <c r="A292" s="40" t="s">
        <v>9123</v>
      </c>
      <c r="B292" s="16" t="s">
        <v>288</v>
      </c>
      <c r="C292" s="16" t="s">
        <v>54</v>
      </c>
      <c r="D292" s="16"/>
      <c r="E292" s="16">
        <v>60538</v>
      </c>
      <c r="F292" s="16"/>
      <c r="G292" s="16"/>
      <c r="H292" s="50">
        <v>19</v>
      </c>
      <c r="I292" s="16"/>
      <c r="J292" s="606" t="s">
        <v>10392</v>
      </c>
    </row>
    <row r="293" spans="1:10" s="41" customFormat="1" ht="21.75" customHeight="1">
      <c r="A293" s="40" t="s">
        <v>9123</v>
      </c>
      <c r="B293" s="16" t="s">
        <v>288</v>
      </c>
      <c r="C293" s="16" t="s">
        <v>54</v>
      </c>
      <c r="D293" s="16"/>
      <c r="E293" s="16">
        <v>60546</v>
      </c>
      <c r="F293" s="16"/>
      <c r="G293" s="16"/>
      <c r="H293" s="50">
        <v>16</v>
      </c>
      <c r="I293" s="16"/>
      <c r="J293" s="606"/>
    </row>
    <row r="294" spans="1:10" s="41" customFormat="1" ht="21.75" customHeight="1">
      <c r="A294" s="40" t="s">
        <v>9123</v>
      </c>
      <c r="B294" s="16" t="s">
        <v>288</v>
      </c>
      <c r="C294" s="16" t="s">
        <v>54</v>
      </c>
      <c r="D294" s="16"/>
      <c r="E294" s="16">
        <v>61401</v>
      </c>
      <c r="F294" s="16"/>
      <c r="G294" s="16"/>
      <c r="H294" s="50">
        <v>8</v>
      </c>
      <c r="I294" s="16"/>
      <c r="J294" s="606"/>
    </row>
    <row r="295" spans="1:10" s="41" customFormat="1" ht="21.75" customHeight="1">
      <c r="A295" s="40" t="s">
        <v>9123</v>
      </c>
      <c r="B295" s="16" t="s">
        <v>288</v>
      </c>
      <c r="C295" s="16" t="s">
        <v>54</v>
      </c>
      <c r="D295" s="16"/>
      <c r="E295" s="16">
        <v>61489</v>
      </c>
      <c r="F295" s="16"/>
      <c r="G295" s="16"/>
      <c r="H295" s="50">
        <v>3</v>
      </c>
      <c r="I295" s="16"/>
      <c r="J295" s="606"/>
    </row>
    <row r="296" spans="1:10" s="41" customFormat="1" ht="21.75" customHeight="1">
      <c r="A296" s="40" t="s">
        <v>9123</v>
      </c>
      <c r="B296" s="16" t="s">
        <v>288</v>
      </c>
      <c r="C296" s="16" t="s">
        <v>54</v>
      </c>
      <c r="D296" s="16"/>
      <c r="E296" s="16">
        <v>61731</v>
      </c>
      <c r="F296" s="16"/>
      <c r="G296" s="16"/>
      <c r="H296" s="50">
        <v>1</v>
      </c>
      <c r="I296" s="16"/>
      <c r="J296" s="606"/>
    </row>
    <row r="297" spans="1:10" s="41" customFormat="1" ht="21.75" customHeight="1">
      <c r="A297" s="40" t="s">
        <v>9123</v>
      </c>
      <c r="B297" s="16" t="s">
        <v>288</v>
      </c>
      <c r="C297" s="16" t="s">
        <v>54</v>
      </c>
      <c r="D297" s="16"/>
      <c r="E297" s="16">
        <v>102</v>
      </c>
      <c r="F297" s="16"/>
      <c r="G297" s="16"/>
      <c r="H297" s="50">
        <v>17</v>
      </c>
      <c r="I297" s="16"/>
      <c r="J297" s="606"/>
    </row>
    <row r="298" spans="1:10" s="41" customFormat="1" ht="21.75" customHeight="1">
      <c r="A298" s="40" t="s">
        <v>9123</v>
      </c>
      <c r="B298" s="16" t="s">
        <v>288</v>
      </c>
      <c r="C298" s="16" t="s">
        <v>54</v>
      </c>
      <c r="D298" s="16"/>
      <c r="E298" s="16">
        <v>64109</v>
      </c>
      <c r="F298" s="16"/>
      <c r="G298" s="16"/>
      <c r="H298" s="50">
        <v>12</v>
      </c>
      <c r="I298" s="16"/>
      <c r="J298" s="606"/>
    </row>
    <row r="299" spans="1:10" s="41" customFormat="1" ht="21.75" customHeight="1">
      <c r="A299" s="40" t="s">
        <v>9124</v>
      </c>
      <c r="B299" s="16" t="s">
        <v>288</v>
      </c>
      <c r="C299" s="16" t="s">
        <v>54</v>
      </c>
      <c r="D299" s="16"/>
      <c r="E299" s="16">
        <v>60001</v>
      </c>
      <c r="F299" s="16"/>
      <c r="G299" s="16"/>
      <c r="H299" s="50">
        <v>1</v>
      </c>
      <c r="I299" s="16"/>
      <c r="J299" s="606" t="s">
        <v>10393</v>
      </c>
    </row>
    <row r="300" spans="1:10" s="41" customFormat="1" ht="21.75" customHeight="1">
      <c r="A300" s="40" t="s">
        <v>9124</v>
      </c>
      <c r="B300" s="16" t="s">
        <v>288</v>
      </c>
      <c r="C300" s="16" t="s">
        <v>54</v>
      </c>
      <c r="D300" s="16"/>
      <c r="E300" s="16">
        <v>60538</v>
      </c>
      <c r="F300" s="16"/>
      <c r="G300" s="16"/>
      <c r="H300" s="50">
        <v>2</v>
      </c>
      <c r="I300" s="16"/>
      <c r="J300" s="606"/>
    </row>
    <row r="301" spans="1:10" s="41" customFormat="1" ht="21.75" customHeight="1">
      <c r="A301" s="40" t="s">
        <v>9124</v>
      </c>
      <c r="B301" s="16" t="s">
        <v>288</v>
      </c>
      <c r="C301" s="16" t="s">
        <v>54</v>
      </c>
      <c r="D301" s="16"/>
      <c r="E301" s="16">
        <v>60669</v>
      </c>
      <c r="F301" s="16"/>
      <c r="G301" s="16"/>
      <c r="H301" s="50">
        <v>7</v>
      </c>
      <c r="I301" s="16"/>
      <c r="J301" s="606"/>
    </row>
    <row r="302" spans="1:10" s="41" customFormat="1" ht="21.75" customHeight="1">
      <c r="A302" s="40" t="s">
        <v>9124</v>
      </c>
      <c r="B302" s="16" t="s">
        <v>288</v>
      </c>
      <c r="C302" s="16" t="s">
        <v>54</v>
      </c>
      <c r="D302" s="16"/>
      <c r="E302" s="16">
        <v>60942</v>
      </c>
      <c r="F302" s="16"/>
      <c r="G302" s="16"/>
      <c r="H302" s="50">
        <v>6</v>
      </c>
      <c r="I302" s="16"/>
      <c r="J302" s="606"/>
    </row>
    <row r="303" spans="1:10" s="41" customFormat="1" ht="21.75" customHeight="1">
      <c r="A303" s="40" t="s">
        <v>9124</v>
      </c>
      <c r="B303" s="16" t="s">
        <v>288</v>
      </c>
      <c r="C303" s="16" t="s">
        <v>54</v>
      </c>
      <c r="D303" s="16"/>
      <c r="E303" s="16">
        <v>61401</v>
      </c>
      <c r="F303" s="16"/>
      <c r="G303" s="16"/>
      <c r="H303" s="50">
        <v>2</v>
      </c>
      <c r="I303" s="16"/>
      <c r="J303" s="606"/>
    </row>
    <row r="304" spans="1:10" s="41" customFormat="1" ht="21.75" customHeight="1">
      <c r="A304" s="40" t="s">
        <v>9124</v>
      </c>
      <c r="B304" s="16" t="s">
        <v>288</v>
      </c>
      <c r="C304" s="16" t="s">
        <v>54</v>
      </c>
      <c r="D304" s="16"/>
      <c r="E304" s="16">
        <v>61489</v>
      </c>
      <c r="F304" s="16"/>
      <c r="G304" s="16"/>
      <c r="H304" s="50">
        <v>2</v>
      </c>
      <c r="I304" s="16"/>
      <c r="J304" s="606"/>
    </row>
    <row r="305" spans="1:10" s="41" customFormat="1" ht="21.75" customHeight="1">
      <c r="A305" s="40" t="s">
        <v>9124</v>
      </c>
      <c r="B305" s="16" t="s">
        <v>288</v>
      </c>
      <c r="C305" s="16" t="s">
        <v>54</v>
      </c>
      <c r="D305" s="16"/>
      <c r="E305" s="16">
        <v>102</v>
      </c>
      <c r="F305" s="16"/>
      <c r="G305" s="16"/>
      <c r="H305" s="50">
        <v>12</v>
      </c>
      <c r="I305" s="16"/>
      <c r="J305" s="606"/>
    </row>
    <row r="306" spans="1:10" s="41" customFormat="1" ht="21.75" customHeight="1">
      <c r="A306" s="40" t="s">
        <v>9876</v>
      </c>
      <c r="B306" s="16" t="s">
        <v>288</v>
      </c>
      <c r="C306" s="16" t="s">
        <v>54</v>
      </c>
      <c r="D306" s="16"/>
      <c r="E306" s="16">
        <v>64109</v>
      </c>
      <c r="F306" s="16"/>
      <c r="G306" s="16"/>
      <c r="H306" s="50">
        <v>6</v>
      </c>
      <c r="I306" s="16"/>
      <c r="J306" s="606"/>
    </row>
    <row r="307" spans="1:10" s="41" customFormat="1" ht="21.75" customHeight="1">
      <c r="A307" s="40" t="s">
        <v>10074</v>
      </c>
      <c r="B307" s="16" t="s">
        <v>204</v>
      </c>
      <c r="C307" s="16" t="s">
        <v>82</v>
      </c>
      <c r="D307" s="16"/>
      <c r="E307" s="16"/>
      <c r="F307" s="16"/>
      <c r="G307" s="16"/>
      <c r="H307" s="18">
        <v>2323</v>
      </c>
      <c r="I307" s="16"/>
      <c r="J307" s="60" t="s">
        <v>10394</v>
      </c>
    </row>
    <row r="308" spans="1:10" s="41" customFormat="1" ht="21.75" customHeight="1">
      <c r="A308" s="229" t="s">
        <v>10075</v>
      </c>
      <c r="B308" s="16" t="s">
        <v>204</v>
      </c>
      <c r="C308" s="16" t="s">
        <v>82</v>
      </c>
      <c r="D308" s="16"/>
      <c r="E308" s="16"/>
      <c r="F308" s="16"/>
      <c r="G308" s="16"/>
      <c r="H308" s="18">
        <v>2323</v>
      </c>
      <c r="I308" s="16"/>
      <c r="J308" s="60" t="s">
        <v>11026</v>
      </c>
    </row>
    <row r="309" spans="1:10" s="41" customFormat="1" ht="21.75" customHeight="1">
      <c r="A309" s="229" t="s">
        <v>11308</v>
      </c>
      <c r="B309" s="16" t="s">
        <v>204</v>
      </c>
      <c r="C309" s="16" t="s">
        <v>58</v>
      </c>
      <c r="D309" s="16"/>
      <c r="E309" s="16"/>
      <c r="F309" s="16"/>
      <c r="G309" s="16"/>
      <c r="H309" s="23">
        <v>16766</v>
      </c>
      <c r="I309" s="16"/>
      <c r="J309" s="60" t="s">
        <v>11027</v>
      </c>
    </row>
    <row r="310" spans="1:10" s="41" customFormat="1" ht="21.75" customHeight="1">
      <c r="A310" s="40" t="s">
        <v>10021</v>
      </c>
      <c r="B310" s="16" t="s">
        <v>204</v>
      </c>
      <c r="C310" s="16" t="s">
        <v>82</v>
      </c>
      <c r="D310" s="16"/>
      <c r="E310" s="16"/>
      <c r="F310" s="16"/>
      <c r="G310" s="16"/>
      <c r="H310" s="18">
        <v>3636</v>
      </c>
      <c r="I310" s="16"/>
      <c r="J310" s="60" t="s">
        <v>10868</v>
      </c>
    </row>
    <row r="311" spans="1:10" s="41" customFormat="1" ht="21.75" customHeight="1">
      <c r="A311" s="40" t="s">
        <v>10023</v>
      </c>
      <c r="B311" s="16" t="s">
        <v>204</v>
      </c>
      <c r="C311" s="16" t="s">
        <v>82</v>
      </c>
      <c r="D311" s="16"/>
      <c r="E311" s="16"/>
      <c r="F311" s="16"/>
      <c r="G311" s="16"/>
      <c r="H311" s="18">
        <v>24240</v>
      </c>
      <c r="I311" s="16"/>
      <c r="J311" s="60" t="s">
        <v>11028</v>
      </c>
    </row>
    <row r="312" spans="1:10" s="41" customFormat="1" ht="21.75" customHeight="1">
      <c r="A312" s="40" t="s">
        <v>10024</v>
      </c>
      <c r="B312" s="16" t="s">
        <v>204</v>
      </c>
      <c r="C312" s="16" t="s">
        <v>82</v>
      </c>
      <c r="D312" s="16"/>
      <c r="E312" s="16"/>
      <c r="F312" s="16"/>
      <c r="G312" s="16"/>
      <c r="H312" s="23">
        <v>30097</v>
      </c>
      <c r="I312" s="16"/>
      <c r="J312" s="60" t="s">
        <v>11029</v>
      </c>
    </row>
    <row r="313" spans="1:10" s="41" customFormat="1" ht="21.75" customHeight="1">
      <c r="A313" s="40" t="s">
        <v>10025</v>
      </c>
      <c r="B313" s="16" t="s">
        <v>204</v>
      </c>
      <c r="C313" s="16" t="s">
        <v>82</v>
      </c>
      <c r="D313" s="16"/>
      <c r="E313" s="16"/>
      <c r="F313" s="16"/>
      <c r="G313" s="16"/>
      <c r="H313" s="18">
        <v>3737</v>
      </c>
      <c r="I313" s="16"/>
      <c r="J313" s="60" t="s">
        <v>11030</v>
      </c>
    </row>
    <row r="314" spans="1:10" s="41" customFormat="1" ht="21.75" customHeight="1">
      <c r="A314" s="229" t="s">
        <v>11309</v>
      </c>
      <c r="B314" s="16" t="s">
        <v>204</v>
      </c>
      <c r="C314" s="16" t="s">
        <v>82</v>
      </c>
      <c r="D314" s="16"/>
      <c r="E314" s="16"/>
      <c r="F314" s="16"/>
      <c r="G314" s="16"/>
      <c r="H314" s="23">
        <v>18584</v>
      </c>
      <c r="I314" s="16"/>
      <c r="J314" s="60" t="s">
        <v>11031</v>
      </c>
    </row>
    <row r="315" spans="1:10" s="41" customFormat="1" ht="21.75" customHeight="1">
      <c r="A315" s="40" t="s">
        <v>10078</v>
      </c>
      <c r="B315" s="16" t="s">
        <v>204</v>
      </c>
      <c r="C315" s="16" t="s">
        <v>82</v>
      </c>
      <c r="D315" s="16"/>
      <c r="E315" s="16"/>
      <c r="F315" s="16"/>
      <c r="G315" s="16"/>
      <c r="H315" s="18">
        <v>3130</v>
      </c>
      <c r="I315" s="16"/>
      <c r="J315" s="60" t="s">
        <v>10872</v>
      </c>
    </row>
    <row r="316" spans="1:10" s="41" customFormat="1" ht="21.75" customHeight="1">
      <c r="A316" s="40" t="s">
        <v>10081</v>
      </c>
      <c r="B316" s="16" t="s">
        <v>204</v>
      </c>
      <c r="C316" s="16" t="s">
        <v>82</v>
      </c>
      <c r="D316" s="16"/>
      <c r="E316" s="16"/>
      <c r="F316" s="16"/>
      <c r="G316" s="16"/>
      <c r="H316" s="18">
        <v>7070</v>
      </c>
      <c r="I316" s="16"/>
      <c r="J316" s="60" t="s">
        <v>11032</v>
      </c>
    </row>
    <row r="317" spans="1:10" s="41" customFormat="1" ht="21.75" customHeight="1">
      <c r="A317" s="40" t="s">
        <v>10751</v>
      </c>
      <c r="B317" s="16" t="s">
        <v>204</v>
      </c>
      <c r="C317" s="16" t="s">
        <v>82</v>
      </c>
      <c r="D317" s="16"/>
      <c r="E317" s="16"/>
      <c r="F317" s="16"/>
      <c r="G317" s="16"/>
      <c r="H317" s="18">
        <v>72215</v>
      </c>
      <c r="I317" s="16"/>
      <c r="J317" s="60" t="s">
        <v>11033</v>
      </c>
    </row>
    <row r="318" spans="1:10" s="41" customFormat="1" ht="21.75" customHeight="1">
      <c r="A318" s="40" t="s">
        <v>10752</v>
      </c>
      <c r="B318" s="16" t="s">
        <v>204</v>
      </c>
      <c r="C318" s="16" t="s">
        <v>82</v>
      </c>
      <c r="D318" s="16"/>
      <c r="E318" s="16"/>
      <c r="F318" s="16"/>
      <c r="G318" s="16"/>
      <c r="H318" s="18">
        <v>26765</v>
      </c>
      <c r="I318" s="16"/>
      <c r="J318" s="60" t="s">
        <v>10403</v>
      </c>
    </row>
    <row r="319" spans="1:10" s="41" customFormat="1" ht="21.75" customHeight="1">
      <c r="A319" s="40" t="s">
        <v>11310</v>
      </c>
      <c r="B319" s="16" t="s">
        <v>204</v>
      </c>
      <c r="C319" s="16" t="s">
        <v>82</v>
      </c>
      <c r="D319" s="16"/>
      <c r="E319" s="16"/>
      <c r="F319" s="16"/>
      <c r="G319" s="16"/>
      <c r="H319" s="18">
        <v>133825</v>
      </c>
      <c r="I319" s="16"/>
      <c r="J319" s="60" t="s">
        <v>11034</v>
      </c>
    </row>
    <row r="320" spans="1:10" s="41" customFormat="1" ht="21.75" customHeight="1">
      <c r="A320" s="40" t="s">
        <v>10110</v>
      </c>
      <c r="B320" s="16" t="s">
        <v>204</v>
      </c>
      <c r="C320" s="16" t="s">
        <v>82</v>
      </c>
      <c r="D320" s="16"/>
      <c r="E320" s="16"/>
      <c r="F320" s="16"/>
      <c r="G320" s="16"/>
      <c r="H320" s="18">
        <v>3939</v>
      </c>
      <c r="I320" s="16"/>
      <c r="J320" s="60" t="s">
        <v>11035</v>
      </c>
    </row>
    <row r="321" spans="1:10" s="41" customFormat="1" ht="21.75" customHeight="1">
      <c r="A321" s="40" t="s">
        <v>10083</v>
      </c>
      <c r="B321" s="16" t="s">
        <v>204</v>
      </c>
      <c r="C321" s="16" t="s">
        <v>82</v>
      </c>
      <c r="D321" s="16"/>
      <c r="E321" s="16"/>
      <c r="F321" s="16"/>
      <c r="G321" s="16"/>
      <c r="H321" s="18">
        <v>1363</v>
      </c>
      <c r="I321" s="16"/>
      <c r="J321" s="60" t="s">
        <v>11036</v>
      </c>
    </row>
    <row r="322" spans="1:10" s="41" customFormat="1" ht="21.75" customHeight="1">
      <c r="A322" s="40" t="s">
        <v>10084</v>
      </c>
      <c r="B322" s="16" t="s">
        <v>204</v>
      </c>
      <c r="C322" s="16" t="s">
        <v>82</v>
      </c>
      <c r="D322" s="16"/>
      <c r="E322" s="16"/>
      <c r="F322" s="16"/>
      <c r="G322" s="16"/>
      <c r="H322" s="18">
        <v>3232</v>
      </c>
      <c r="I322" s="16"/>
      <c r="J322" s="60" t="s">
        <v>10410</v>
      </c>
    </row>
    <row r="323" spans="1:10" s="41" customFormat="1" ht="21.75" customHeight="1">
      <c r="A323" s="40" t="s">
        <v>10019</v>
      </c>
      <c r="B323" s="16" t="s">
        <v>204</v>
      </c>
      <c r="C323" s="16" t="s">
        <v>82</v>
      </c>
      <c r="D323" s="16"/>
      <c r="E323" s="16"/>
      <c r="F323" s="16"/>
      <c r="G323" s="16"/>
      <c r="H323" s="23">
        <v>11918</v>
      </c>
      <c r="I323" s="16"/>
      <c r="J323" s="60" t="s">
        <v>11037</v>
      </c>
    </row>
    <row r="324" spans="1:10" s="41" customFormat="1" ht="21.75" customHeight="1">
      <c r="A324" s="40" t="s">
        <v>11311</v>
      </c>
      <c r="B324" s="16" t="s">
        <v>204</v>
      </c>
      <c r="C324" s="16" t="s">
        <v>82</v>
      </c>
      <c r="D324" s="16"/>
      <c r="E324" s="16"/>
      <c r="F324" s="16"/>
      <c r="G324" s="16"/>
      <c r="H324" s="23">
        <v>7777</v>
      </c>
      <c r="I324" s="16"/>
      <c r="J324" s="60" t="s">
        <v>11038</v>
      </c>
    </row>
    <row r="325" spans="1:10" s="41" customFormat="1" ht="21.75" customHeight="1">
      <c r="A325" s="40" t="s">
        <v>11312</v>
      </c>
      <c r="B325" s="16" t="s">
        <v>204</v>
      </c>
      <c r="C325" s="16" t="s">
        <v>82</v>
      </c>
      <c r="D325" s="16"/>
      <c r="E325" s="16"/>
      <c r="F325" s="16"/>
      <c r="G325" s="16"/>
      <c r="H325" s="23">
        <v>2929</v>
      </c>
      <c r="I325" s="16"/>
      <c r="J325" s="60" t="s">
        <v>11039</v>
      </c>
    </row>
    <row r="326" spans="1:10" s="41" customFormat="1" ht="21.75" customHeight="1">
      <c r="A326" s="40" t="s">
        <v>10757</v>
      </c>
      <c r="B326" s="16" t="s">
        <v>204</v>
      </c>
      <c r="C326" s="16" t="s">
        <v>82</v>
      </c>
      <c r="D326" s="16"/>
      <c r="E326" s="16"/>
      <c r="F326" s="16"/>
      <c r="G326" s="16"/>
      <c r="H326" s="23">
        <v>5656</v>
      </c>
      <c r="I326" s="16"/>
      <c r="J326" s="60" t="s">
        <v>11040</v>
      </c>
    </row>
    <row r="327" spans="1:10" s="41" customFormat="1" ht="21.75" customHeight="1">
      <c r="A327" s="40" t="s">
        <v>11313</v>
      </c>
      <c r="B327" s="16" t="s">
        <v>204</v>
      </c>
      <c r="C327" s="16" t="s">
        <v>82</v>
      </c>
      <c r="D327" s="16"/>
      <c r="E327" s="16"/>
      <c r="F327" s="16"/>
      <c r="G327" s="16"/>
      <c r="H327" s="23">
        <v>8383</v>
      </c>
      <c r="I327" s="16"/>
      <c r="J327" s="60" t="s">
        <v>11041</v>
      </c>
    </row>
    <row r="328" spans="1:10" s="41" customFormat="1" ht="21.75" customHeight="1">
      <c r="A328" s="40" t="s">
        <v>11315</v>
      </c>
      <c r="B328" s="16" t="s">
        <v>204</v>
      </c>
      <c r="C328" s="16" t="s">
        <v>82</v>
      </c>
      <c r="D328" s="16"/>
      <c r="E328" s="16"/>
      <c r="F328" s="16"/>
      <c r="G328" s="16"/>
      <c r="H328" s="23">
        <v>48985</v>
      </c>
      <c r="I328" s="16"/>
      <c r="J328" s="60" t="s">
        <v>10879</v>
      </c>
    </row>
    <row r="329" spans="1:10" s="41" customFormat="1" ht="21.75" customHeight="1">
      <c r="A329" s="40" t="s">
        <v>11314</v>
      </c>
      <c r="B329" s="16" t="s">
        <v>204</v>
      </c>
      <c r="C329" s="16" t="s">
        <v>82</v>
      </c>
      <c r="D329" s="16"/>
      <c r="E329" s="16"/>
      <c r="F329" s="16"/>
      <c r="G329" s="16"/>
      <c r="H329" s="23">
        <v>2575</v>
      </c>
      <c r="I329" s="16"/>
      <c r="J329" s="60" t="s">
        <v>10880</v>
      </c>
    </row>
    <row r="330" spans="1:10" s="41" customFormat="1" ht="21.75" customHeight="1">
      <c r="A330" s="40" t="s">
        <v>10026</v>
      </c>
      <c r="B330" s="16" t="s">
        <v>204</v>
      </c>
      <c r="C330" s="16" t="s">
        <v>82</v>
      </c>
      <c r="D330" s="16"/>
      <c r="E330" s="16"/>
      <c r="F330" s="16"/>
      <c r="G330" s="16"/>
      <c r="H330" s="23">
        <v>23028</v>
      </c>
      <c r="I330" s="16"/>
      <c r="J330" s="60" t="s">
        <v>11042</v>
      </c>
    </row>
    <row r="331" spans="1:10" s="41" customFormat="1" ht="21.75" customHeight="1">
      <c r="A331" s="40" t="s">
        <v>11316</v>
      </c>
      <c r="B331" s="16" t="s">
        <v>204</v>
      </c>
      <c r="C331" s="16" t="s">
        <v>82</v>
      </c>
      <c r="D331" s="16"/>
      <c r="E331" s="16"/>
      <c r="F331" s="16"/>
      <c r="G331" s="16"/>
      <c r="H331" s="23">
        <v>18382</v>
      </c>
      <c r="I331" s="16"/>
      <c r="J331" s="60" t="s">
        <v>11043</v>
      </c>
    </row>
    <row r="332" spans="1:10" s="41" customFormat="1" ht="21.75" customHeight="1">
      <c r="A332" s="40" t="s">
        <v>11317</v>
      </c>
      <c r="B332" s="16" t="s">
        <v>204</v>
      </c>
      <c r="C332" s="16" t="s">
        <v>82</v>
      </c>
      <c r="D332" s="16"/>
      <c r="E332" s="16"/>
      <c r="F332" s="16"/>
      <c r="G332" s="16"/>
      <c r="H332" s="23">
        <v>5100</v>
      </c>
      <c r="I332" s="16"/>
      <c r="J332" s="60" t="s">
        <v>10882</v>
      </c>
    </row>
    <row r="333" spans="1:10" s="41" customFormat="1" ht="21.75" customHeight="1">
      <c r="A333" s="40" t="s">
        <v>9081</v>
      </c>
      <c r="B333" s="16" t="s">
        <v>204</v>
      </c>
      <c r="C333" s="16" t="s">
        <v>82</v>
      </c>
      <c r="D333" s="16"/>
      <c r="E333" s="16"/>
      <c r="F333" s="16"/>
      <c r="G333" s="16"/>
      <c r="H333" s="23">
        <v>54540</v>
      </c>
      <c r="I333" s="16"/>
      <c r="J333" s="60" t="s">
        <v>11044</v>
      </c>
    </row>
    <row r="334" spans="1:10" s="41" customFormat="1" ht="21.75" customHeight="1">
      <c r="A334" s="40" t="s">
        <v>10027</v>
      </c>
      <c r="B334" s="16" t="s">
        <v>204</v>
      </c>
      <c r="C334" s="16" t="s">
        <v>82</v>
      </c>
      <c r="D334" s="16"/>
      <c r="E334" s="16"/>
      <c r="F334" s="16"/>
      <c r="G334" s="16"/>
      <c r="H334" s="312">
        <v>122000</v>
      </c>
      <c r="I334" s="16"/>
      <c r="J334" s="60" t="s">
        <v>11045</v>
      </c>
    </row>
    <row r="335" spans="1:10" s="41" customFormat="1" ht="21.75" customHeight="1">
      <c r="A335" s="40" t="s">
        <v>11147</v>
      </c>
      <c r="B335" s="16" t="s">
        <v>204</v>
      </c>
      <c r="C335" s="16" t="s">
        <v>82</v>
      </c>
      <c r="D335" s="16"/>
      <c r="E335" s="16"/>
      <c r="F335" s="16"/>
      <c r="G335" s="16"/>
      <c r="H335" s="23">
        <v>72720</v>
      </c>
      <c r="I335" s="16"/>
      <c r="J335" s="60" t="s">
        <v>11046</v>
      </c>
    </row>
    <row r="336" spans="1:10" s="41" customFormat="1" ht="21.75" customHeight="1">
      <c r="A336" s="40" t="s">
        <v>11318</v>
      </c>
      <c r="B336" s="16" t="s">
        <v>204</v>
      </c>
      <c r="C336" s="16" t="s">
        <v>82</v>
      </c>
      <c r="D336" s="16"/>
      <c r="E336" s="16"/>
      <c r="F336" s="16"/>
      <c r="G336" s="16"/>
      <c r="H336" s="23">
        <v>1616</v>
      </c>
      <c r="I336" s="16"/>
      <c r="J336" s="60" t="s">
        <v>10889</v>
      </c>
    </row>
    <row r="337" spans="1:10" s="41" customFormat="1" ht="21.75" customHeight="1">
      <c r="A337" s="40" t="s">
        <v>10086</v>
      </c>
      <c r="B337" s="16" t="s">
        <v>204</v>
      </c>
      <c r="C337" s="16" t="s">
        <v>82</v>
      </c>
      <c r="D337" s="16"/>
      <c r="E337" s="16"/>
      <c r="F337" s="16"/>
      <c r="G337" s="16"/>
      <c r="H337" s="23">
        <v>25048</v>
      </c>
      <c r="I337" s="16"/>
      <c r="J337" s="60" t="s">
        <v>11047</v>
      </c>
    </row>
    <row r="338" spans="1:10" s="41" customFormat="1" ht="21.75" customHeight="1">
      <c r="A338" s="40" t="s">
        <v>10087</v>
      </c>
      <c r="B338" s="16" t="s">
        <v>204</v>
      </c>
      <c r="C338" s="16" t="s">
        <v>82</v>
      </c>
      <c r="D338" s="16"/>
      <c r="E338" s="16"/>
      <c r="F338" s="16"/>
      <c r="G338" s="16"/>
      <c r="H338" s="23">
        <v>52116</v>
      </c>
      <c r="I338" s="16"/>
      <c r="J338" s="60" t="s">
        <v>11048</v>
      </c>
    </row>
    <row r="339" spans="1:10" s="41" customFormat="1" ht="21.75" customHeight="1">
      <c r="A339" s="40" t="s">
        <v>10721</v>
      </c>
      <c r="B339" s="16" t="s">
        <v>204</v>
      </c>
      <c r="C339" s="16" t="s">
        <v>58</v>
      </c>
      <c r="D339" s="16"/>
      <c r="E339" s="16"/>
      <c r="F339" s="16"/>
      <c r="G339" s="16"/>
      <c r="H339" s="23">
        <v>35350</v>
      </c>
      <c r="I339" s="16"/>
      <c r="J339" s="60" t="s">
        <v>11049</v>
      </c>
    </row>
    <row r="340" spans="1:10" s="41" customFormat="1" ht="21.75" customHeight="1">
      <c r="A340" s="40" t="s">
        <v>11319</v>
      </c>
      <c r="B340" s="16" t="s">
        <v>204</v>
      </c>
      <c r="C340" s="16" t="s">
        <v>82</v>
      </c>
      <c r="D340" s="16"/>
      <c r="E340" s="16"/>
      <c r="F340" s="16"/>
      <c r="G340" s="16"/>
      <c r="H340" s="23">
        <v>808</v>
      </c>
      <c r="I340" s="16"/>
      <c r="J340" s="60" t="s">
        <v>11050</v>
      </c>
    </row>
    <row r="341" spans="1:10" s="41" customFormat="1" ht="21.75" customHeight="1">
      <c r="A341" s="40" t="s">
        <v>11320</v>
      </c>
      <c r="B341" s="16" t="s">
        <v>204</v>
      </c>
      <c r="C341" s="16" t="s">
        <v>82</v>
      </c>
      <c r="D341" s="16"/>
      <c r="E341" s="16"/>
      <c r="F341" s="16"/>
      <c r="G341" s="16"/>
      <c r="H341" s="23">
        <v>808</v>
      </c>
      <c r="I341" s="16"/>
      <c r="J341" s="60" t="s">
        <v>11051</v>
      </c>
    </row>
    <row r="342" spans="1:10" s="41" customFormat="1" ht="21.75" customHeight="1">
      <c r="A342" s="40" t="s">
        <v>10088</v>
      </c>
      <c r="B342" s="16" t="s">
        <v>204</v>
      </c>
      <c r="C342" s="16" t="s">
        <v>82</v>
      </c>
      <c r="D342" s="16"/>
      <c r="E342" s="16"/>
      <c r="F342" s="16"/>
      <c r="G342" s="16"/>
      <c r="H342" s="23">
        <v>4444</v>
      </c>
      <c r="I342" s="16"/>
      <c r="J342" s="60" t="s">
        <v>10892</v>
      </c>
    </row>
    <row r="343" spans="1:10" s="41" customFormat="1" ht="21.75" customHeight="1">
      <c r="A343" s="40" t="s">
        <v>10020</v>
      </c>
      <c r="B343" s="16" t="s">
        <v>204</v>
      </c>
      <c r="C343" s="16" t="s">
        <v>82</v>
      </c>
      <c r="D343" s="16"/>
      <c r="E343" s="16"/>
      <c r="F343" s="16"/>
      <c r="G343" s="16"/>
      <c r="H343" s="23">
        <v>4696</v>
      </c>
      <c r="I343" s="16"/>
      <c r="J343" s="60" t="s">
        <v>10893</v>
      </c>
    </row>
    <row r="344" spans="1:10" s="41" customFormat="1" ht="21.75" customHeight="1">
      <c r="A344" s="40" t="s">
        <v>11317</v>
      </c>
      <c r="B344" s="16" t="s">
        <v>204</v>
      </c>
      <c r="C344" s="16" t="s">
        <v>82</v>
      </c>
      <c r="D344" s="16"/>
      <c r="E344" s="16"/>
      <c r="F344" s="16"/>
      <c r="G344" s="16"/>
      <c r="H344" s="23">
        <v>1575</v>
      </c>
      <c r="I344" s="16"/>
      <c r="J344" s="60" t="s">
        <v>10894</v>
      </c>
    </row>
    <row r="345" spans="1:10" s="41" customFormat="1" ht="21.75" customHeight="1">
      <c r="A345" s="40" t="s">
        <v>10769</v>
      </c>
      <c r="B345" s="16" t="s">
        <v>204</v>
      </c>
      <c r="C345" s="16" t="s">
        <v>82</v>
      </c>
      <c r="D345" s="16"/>
      <c r="E345" s="16"/>
      <c r="F345" s="16"/>
      <c r="G345" s="16"/>
      <c r="H345" s="142">
        <v>626</v>
      </c>
      <c r="I345" s="16"/>
      <c r="J345" s="326" t="s">
        <v>10454</v>
      </c>
    </row>
    <row r="346" spans="1:10" s="41" customFormat="1" ht="21.75" customHeight="1">
      <c r="A346" s="40" t="s">
        <v>10089</v>
      </c>
      <c r="B346" s="16" t="s">
        <v>204</v>
      </c>
      <c r="C346" s="16" t="s">
        <v>82</v>
      </c>
      <c r="D346" s="16"/>
      <c r="E346" s="16"/>
      <c r="F346" s="16"/>
      <c r="G346" s="16"/>
      <c r="H346" s="142">
        <v>4720</v>
      </c>
      <c r="I346" s="16"/>
      <c r="J346" s="326" t="s">
        <v>11052</v>
      </c>
    </row>
    <row r="347" spans="1:10" s="41" customFormat="1" ht="21.75" customHeight="1">
      <c r="A347" s="40" t="s">
        <v>10509</v>
      </c>
      <c r="B347" s="16" t="s">
        <v>204</v>
      </c>
      <c r="C347" s="16" t="s">
        <v>58</v>
      </c>
      <c r="D347" s="16"/>
      <c r="E347" s="16"/>
      <c r="F347" s="16"/>
      <c r="G347" s="16"/>
      <c r="H347" s="330">
        <v>20</v>
      </c>
      <c r="I347" s="16"/>
      <c r="J347" s="553" t="s">
        <v>10456</v>
      </c>
    </row>
    <row r="348" spans="1:10" s="41" customFormat="1" ht="21.75" customHeight="1">
      <c r="A348" s="40" t="s">
        <v>10509</v>
      </c>
      <c r="B348" s="16" t="s">
        <v>204</v>
      </c>
      <c r="C348" s="16" t="s">
        <v>58</v>
      </c>
      <c r="D348" s="16"/>
      <c r="E348" s="16"/>
      <c r="F348" s="16"/>
      <c r="G348" s="16"/>
      <c r="H348" s="330">
        <v>236</v>
      </c>
      <c r="I348" s="16"/>
      <c r="J348" s="553"/>
    </row>
    <row r="349" spans="1:10" s="41" customFormat="1" ht="21.75" customHeight="1">
      <c r="A349" s="40" t="s">
        <v>9365</v>
      </c>
      <c r="B349" s="16" t="s">
        <v>204</v>
      </c>
      <c r="C349" s="16" t="s">
        <v>58</v>
      </c>
      <c r="D349" s="16"/>
      <c r="E349" s="16" t="s">
        <v>7557</v>
      </c>
      <c r="F349" s="16"/>
      <c r="G349" s="16"/>
      <c r="H349" s="142">
        <v>202</v>
      </c>
      <c r="I349" s="16"/>
      <c r="J349" s="326" t="s">
        <v>10457</v>
      </c>
    </row>
    <row r="350" spans="1:10" s="41" customFormat="1" ht="21.75" customHeight="1">
      <c r="A350" s="40" t="s">
        <v>10524</v>
      </c>
      <c r="B350" s="16" t="s">
        <v>209</v>
      </c>
      <c r="C350" s="16" t="s">
        <v>163</v>
      </c>
      <c r="D350" s="16"/>
      <c r="E350" s="16"/>
      <c r="F350" s="16"/>
      <c r="G350" s="16"/>
      <c r="H350" s="18">
        <v>41</v>
      </c>
      <c r="I350" s="16"/>
      <c r="J350" s="534" t="s">
        <v>10458</v>
      </c>
    </row>
    <row r="351" spans="1:10" s="41" customFormat="1" ht="21.75" customHeight="1">
      <c r="A351" s="40" t="s">
        <v>10525</v>
      </c>
      <c r="B351" s="16" t="s">
        <v>209</v>
      </c>
      <c r="C351" s="16" t="s">
        <v>163</v>
      </c>
      <c r="D351" s="16"/>
      <c r="E351" s="16"/>
      <c r="F351" s="16"/>
      <c r="G351" s="16"/>
      <c r="H351" s="18">
        <v>181</v>
      </c>
      <c r="I351" s="16"/>
      <c r="J351" s="534"/>
    </row>
    <row r="352" spans="1:10" s="41" customFormat="1" ht="21.75" customHeight="1">
      <c r="A352" s="40" t="s">
        <v>10129</v>
      </c>
      <c r="B352" s="16" t="s">
        <v>235</v>
      </c>
      <c r="C352" s="16" t="s">
        <v>163</v>
      </c>
      <c r="D352" s="16"/>
      <c r="E352" s="16"/>
      <c r="F352" s="16"/>
      <c r="G352" s="16"/>
      <c r="H352" s="49">
        <v>400</v>
      </c>
      <c r="I352" s="16"/>
      <c r="J352" s="60" t="s">
        <v>11053</v>
      </c>
    </row>
    <row r="353" spans="1:10" s="41" customFormat="1" ht="21.75" customHeight="1">
      <c r="A353" s="40" t="s">
        <v>9665</v>
      </c>
      <c r="B353" s="16" t="s">
        <v>235</v>
      </c>
      <c r="C353" s="16" t="s">
        <v>163</v>
      </c>
      <c r="D353" s="16"/>
      <c r="E353" s="16"/>
      <c r="F353" s="16"/>
      <c r="G353" s="16"/>
      <c r="H353" s="49">
        <v>200</v>
      </c>
      <c r="I353" s="16"/>
      <c r="J353" s="60" t="s">
        <v>11054</v>
      </c>
    </row>
    <row r="354" spans="1:10" s="41" customFormat="1" ht="21.75" customHeight="1">
      <c r="A354" s="40" t="s">
        <v>9666</v>
      </c>
      <c r="B354" s="16" t="s">
        <v>235</v>
      </c>
      <c r="C354" s="16" t="s">
        <v>163</v>
      </c>
      <c r="D354" s="16"/>
      <c r="E354" s="16"/>
      <c r="F354" s="16"/>
      <c r="G354" s="16"/>
      <c r="H354" s="49">
        <v>500</v>
      </c>
      <c r="I354" s="16"/>
      <c r="J354" s="60" t="s">
        <v>11055</v>
      </c>
    </row>
    <row r="355" spans="1:10" s="41" customFormat="1" ht="21.75" customHeight="1">
      <c r="A355" s="40" t="s">
        <v>10184</v>
      </c>
      <c r="B355" s="16" t="s">
        <v>1645</v>
      </c>
      <c r="C355" s="16" t="s">
        <v>58</v>
      </c>
      <c r="D355" s="16"/>
      <c r="E355" s="16"/>
      <c r="F355" s="16"/>
      <c r="G355" s="16"/>
      <c r="H355" s="54">
        <v>10224</v>
      </c>
      <c r="I355" s="16"/>
      <c r="J355" s="380" t="s">
        <v>11056</v>
      </c>
    </row>
    <row r="356" spans="1:10">
      <c r="A356" s="332"/>
      <c r="B356" s="184"/>
      <c r="C356" s="184"/>
      <c r="D356" s="184"/>
      <c r="E356" s="184"/>
      <c r="F356" s="185"/>
      <c r="G356" s="185"/>
      <c r="H356" s="185"/>
      <c r="I356" s="184"/>
      <c r="J356" s="185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58">
    <mergeCell ref="J179:J182"/>
    <mergeCell ref="J146:J148"/>
    <mergeCell ref="J154:J155"/>
    <mergeCell ref="J163:J164"/>
    <mergeCell ref="J165:J166"/>
    <mergeCell ref="J168:J170"/>
    <mergeCell ref="J136:J137"/>
    <mergeCell ref="J138:J140"/>
    <mergeCell ref="J142:J143"/>
    <mergeCell ref="J171:J173"/>
    <mergeCell ref="J176:J177"/>
    <mergeCell ref="J104:J105"/>
    <mergeCell ref="J106:J111"/>
    <mergeCell ref="J185:J187"/>
    <mergeCell ref="A1:J1"/>
    <mergeCell ref="A2:E2"/>
    <mergeCell ref="F2:J2"/>
    <mergeCell ref="A3:E3"/>
    <mergeCell ref="F3:J3"/>
    <mergeCell ref="J116:J117"/>
    <mergeCell ref="J118:J121"/>
    <mergeCell ref="J122:J123"/>
    <mergeCell ref="J124:J125"/>
    <mergeCell ref="J126:J127"/>
    <mergeCell ref="J129:J130"/>
    <mergeCell ref="J132:J133"/>
    <mergeCell ref="J134:J135"/>
    <mergeCell ref="J190:J192"/>
    <mergeCell ref="J201:J202"/>
    <mergeCell ref="J205:J206"/>
    <mergeCell ref="J207:J208"/>
    <mergeCell ref="J209:J211"/>
    <mergeCell ref="J193:J194"/>
    <mergeCell ref="J195:J197"/>
    <mergeCell ref="J198:J200"/>
    <mergeCell ref="J214:J215"/>
    <mergeCell ref="J217:J218"/>
    <mergeCell ref="J219:J220"/>
    <mergeCell ref="J221:J222"/>
    <mergeCell ref="J223:J225"/>
    <mergeCell ref="J226:J229"/>
    <mergeCell ref="J232:J233"/>
    <mergeCell ref="J235:J238"/>
    <mergeCell ref="J239:J240"/>
    <mergeCell ref="J241:J242"/>
    <mergeCell ref="J243:J249"/>
    <mergeCell ref="J254:J255"/>
    <mergeCell ref="J258:J259"/>
    <mergeCell ref="J261:J262"/>
    <mergeCell ref="J270:J273"/>
    <mergeCell ref="J276:J277"/>
    <mergeCell ref="J347:J348"/>
    <mergeCell ref="J350:J351"/>
    <mergeCell ref="J278:J280"/>
    <mergeCell ref="J281:J286"/>
    <mergeCell ref="J287:J291"/>
    <mergeCell ref="J292:J298"/>
    <mergeCell ref="J299:J306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9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29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9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9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9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9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J766"/>
  <sheetViews>
    <sheetView zoomScale="115" zoomScaleNormal="115" workbookViewId="0">
      <pane ySplit="4" topLeftCell="A5" activePane="bottomLeft" state="frozen"/>
      <selection activeCell="D198" sqref="D198"/>
      <selection pane="bottomLeft" activeCell="D198" sqref="D198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>
        <v>32562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40" t="s">
        <v>10167</v>
      </c>
      <c r="B5" s="16" t="s">
        <v>265</v>
      </c>
      <c r="C5" s="16" t="s">
        <v>58</v>
      </c>
      <c r="D5" s="16"/>
      <c r="E5" s="16"/>
      <c r="F5" s="44"/>
      <c r="G5" s="44"/>
      <c r="H5" s="108">
        <v>630</v>
      </c>
      <c r="I5" s="44"/>
      <c r="J5" s="80"/>
    </row>
    <row r="6" spans="1:10" ht="19.5" customHeight="1">
      <c r="A6" s="40" t="s">
        <v>10168</v>
      </c>
      <c r="B6" s="16" t="s">
        <v>265</v>
      </c>
      <c r="C6" s="16" t="s">
        <v>58</v>
      </c>
      <c r="D6" s="16"/>
      <c r="E6" s="16"/>
      <c r="F6" s="44"/>
      <c r="G6" s="44"/>
      <c r="H6" s="108">
        <v>840</v>
      </c>
      <c r="I6" s="44"/>
      <c r="J6" s="80"/>
    </row>
    <row r="7" spans="1:10" ht="19.5" customHeight="1">
      <c r="A7" s="40"/>
      <c r="B7" s="16"/>
      <c r="C7" s="16"/>
      <c r="D7" s="16"/>
      <c r="E7" s="16"/>
      <c r="F7" s="44"/>
      <c r="G7" s="44"/>
      <c r="H7" s="108"/>
      <c r="I7" s="44"/>
      <c r="J7" s="107"/>
    </row>
    <row r="8" spans="1:10" ht="19.5" customHeight="1">
      <c r="A8" s="40"/>
      <c r="B8" s="16"/>
      <c r="C8" s="16"/>
      <c r="D8" s="16"/>
      <c r="E8" s="16"/>
      <c r="F8" s="44"/>
      <c r="G8" s="44"/>
      <c r="H8" s="108"/>
      <c r="I8" s="44"/>
      <c r="J8" s="107"/>
    </row>
    <row r="9" spans="1:10" ht="23.25" customHeight="1">
      <c r="A9" s="115"/>
      <c r="B9" s="40"/>
      <c r="C9" s="16"/>
      <c r="D9" s="16"/>
      <c r="E9" s="16"/>
      <c r="F9" s="44"/>
      <c r="G9" s="44"/>
      <c r="H9" s="109"/>
      <c r="I9" s="44"/>
      <c r="J9" s="107"/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3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543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A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2A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A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A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A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A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K763"/>
  <sheetViews>
    <sheetView zoomScale="130" zoomScaleNormal="130" workbookViewId="0">
      <pane ySplit="4" topLeftCell="A482" activePane="bottomLeft" state="frozen"/>
      <selection pane="bottomLeft" activeCell="D488" sqref="D488"/>
    </sheetView>
  </sheetViews>
  <sheetFormatPr defaultRowHeight="15"/>
  <cols>
    <col min="1" max="1" width="64.7109375" style="67" customWidth="1"/>
    <col min="2" max="2" width="16.7109375" style="35" bestFit="1" customWidth="1"/>
    <col min="3" max="3" width="11.5703125" style="35" bestFit="1" customWidth="1"/>
    <col min="4" max="4" width="5.28515625" style="35" bestFit="1" customWidth="1"/>
    <col min="5" max="5" width="9.5703125" style="35" bestFit="1" customWidth="1"/>
    <col min="6" max="6" width="6.85546875" style="69" bestFit="1" customWidth="1"/>
    <col min="7" max="7" width="4.85546875" style="69" bestFit="1" customWidth="1"/>
    <col min="8" max="8" width="7.28515625" style="69" bestFit="1" customWidth="1"/>
    <col min="9" max="9" width="9.7109375" style="69" bestFit="1" customWidth="1"/>
    <col min="10" max="10" width="11.140625" style="35" bestFit="1" customWidth="1"/>
    <col min="11" max="11" width="12.7109375" style="69" bestFit="1" customWidth="1"/>
  </cols>
  <sheetData>
    <row r="1" spans="1:11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  <c r="K1" s="524"/>
    </row>
    <row r="2" spans="1:11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  <c r="K2" s="526"/>
    </row>
    <row r="3" spans="1:11" ht="30.75" customHeight="1">
      <c r="A3" s="527" t="s">
        <v>9074</v>
      </c>
      <c r="B3" s="527"/>
      <c r="C3" s="527"/>
      <c r="D3" s="527"/>
      <c r="E3" s="527"/>
      <c r="F3" s="527" t="s">
        <v>11198</v>
      </c>
      <c r="G3" s="527"/>
      <c r="H3" s="527"/>
      <c r="I3" s="527"/>
      <c r="J3" s="527"/>
      <c r="K3" s="527"/>
    </row>
    <row r="4" spans="1:11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11251</v>
      </c>
      <c r="H4" s="4" t="s">
        <v>9</v>
      </c>
      <c r="I4" s="4" t="s">
        <v>10</v>
      </c>
      <c r="J4" s="4" t="s">
        <v>11</v>
      </c>
      <c r="K4" s="71" t="s">
        <v>12</v>
      </c>
    </row>
    <row r="5" spans="1:11" ht="19.5" customHeight="1">
      <c r="A5" s="67" t="s">
        <v>11350</v>
      </c>
      <c r="B5" s="16" t="s">
        <v>235</v>
      </c>
      <c r="C5" s="16" t="s">
        <v>163</v>
      </c>
      <c r="D5" s="16"/>
      <c r="E5" s="16"/>
      <c r="F5" s="44"/>
      <c r="G5" s="290"/>
      <c r="H5" s="44"/>
      <c r="I5" s="290">
        <v>110</v>
      </c>
      <c r="J5" s="44"/>
      <c r="K5" s="50" t="s">
        <v>9478</v>
      </c>
    </row>
    <row r="6" spans="1:11" ht="19.5" customHeight="1">
      <c r="A6" s="67" t="s">
        <v>9671</v>
      </c>
      <c r="B6" s="16" t="s">
        <v>235</v>
      </c>
      <c r="C6" s="16" t="s">
        <v>163</v>
      </c>
      <c r="D6" s="16"/>
      <c r="E6" s="16"/>
      <c r="F6" s="44"/>
      <c r="G6" s="312"/>
      <c r="H6" s="44"/>
      <c r="I6" s="50">
        <v>606</v>
      </c>
      <c r="J6" s="44"/>
      <c r="K6" s="50" t="s">
        <v>11204</v>
      </c>
    </row>
    <row r="7" spans="1:11" ht="19.5" customHeight="1">
      <c r="A7" s="67" t="s">
        <v>9671</v>
      </c>
      <c r="B7" s="16" t="s">
        <v>235</v>
      </c>
      <c r="C7" s="16" t="s">
        <v>163</v>
      </c>
      <c r="D7" s="16"/>
      <c r="E7" s="16"/>
      <c r="F7" s="44"/>
      <c r="G7" s="50"/>
      <c r="H7" s="44"/>
      <c r="I7" s="50">
        <v>424</v>
      </c>
      <c r="J7" s="44"/>
      <c r="K7" s="50" t="s">
        <v>11205</v>
      </c>
    </row>
    <row r="8" spans="1:11" ht="19.5" customHeight="1">
      <c r="A8" s="67" t="s">
        <v>9096</v>
      </c>
      <c r="B8" s="16" t="s">
        <v>235</v>
      </c>
      <c r="C8" s="16" t="s">
        <v>163</v>
      </c>
      <c r="D8" s="16"/>
      <c r="E8" s="16"/>
      <c r="F8" s="44"/>
      <c r="G8" s="50"/>
      <c r="H8" s="44"/>
      <c r="I8" s="50">
        <v>759</v>
      </c>
      <c r="J8" s="44"/>
      <c r="K8" s="50" t="s">
        <v>9327</v>
      </c>
    </row>
    <row r="9" spans="1:11" ht="23.25" customHeight="1">
      <c r="A9" s="67" t="s">
        <v>9951</v>
      </c>
      <c r="B9" s="16" t="s">
        <v>235</v>
      </c>
      <c r="C9" s="16" t="s">
        <v>163</v>
      </c>
      <c r="D9" s="16"/>
      <c r="E9" s="16"/>
      <c r="F9" s="44"/>
      <c r="G9" s="18"/>
      <c r="H9" s="44"/>
      <c r="I9" s="18">
        <v>35</v>
      </c>
      <c r="J9" s="44"/>
      <c r="K9" s="50" t="s">
        <v>9328</v>
      </c>
    </row>
    <row r="10" spans="1:11" ht="23.25" customHeight="1">
      <c r="A10" s="67" t="s">
        <v>10499</v>
      </c>
      <c r="B10" s="16" t="s">
        <v>235</v>
      </c>
      <c r="C10" s="16" t="s">
        <v>163</v>
      </c>
      <c r="D10" s="16"/>
      <c r="E10" s="16"/>
      <c r="F10" s="44"/>
      <c r="G10" s="18"/>
      <c r="H10" s="44"/>
      <c r="I10" s="18">
        <v>15</v>
      </c>
      <c r="J10" s="16"/>
      <c r="K10" s="50" t="s">
        <v>9329</v>
      </c>
    </row>
    <row r="11" spans="1:11" ht="23.25" customHeight="1">
      <c r="A11" s="67" t="s">
        <v>11351</v>
      </c>
      <c r="B11" s="16" t="s">
        <v>235</v>
      </c>
      <c r="C11" s="16" t="s">
        <v>163</v>
      </c>
      <c r="D11" s="16"/>
      <c r="E11" s="16"/>
      <c r="F11" s="44"/>
      <c r="G11" s="18"/>
      <c r="H11" s="44"/>
      <c r="I11" s="18">
        <v>20</v>
      </c>
      <c r="J11" s="16"/>
      <c r="K11" s="50" t="s">
        <v>9330</v>
      </c>
    </row>
    <row r="12" spans="1:11" ht="15.75">
      <c r="A12" s="85" t="s">
        <v>11370</v>
      </c>
      <c r="B12" s="16" t="s">
        <v>235</v>
      </c>
      <c r="C12" s="16" t="s">
        <v>163</v>
      </c>
      <c r="D12" s="16"/>
      <c r="E12" s="16"/>
      <c r="F12" s="44"/>
      <c r="G12" s="18"/>
      <c r="H12" s="44"/>
      <c r="I12" s="18">
        <v>40</v>
      </c>
      <c r="J12" s="16"/>
      <c r="K12" s="50" t="s">
        <v>9331</v>
      </c>
    </row>
    <row r="13" spans="1:11" ht="15.75">
      <c r="A13" s="67" t="s">
        <v>9556</v>
      </c>
      <c r="B13" s="16" t="s">
        <v>235</v>
      </c>
      <c r="C13" s="16" t="s">
        <v>163</v>
      </c>
      <c r="D13" s="16"/>
      <c r="E13" s="16"/>
      <c r="F13" s="44"/>
      <c r="G13" s="21"/>
      <c r="H13" s="44"/>
      <c r="I13" s="21">
        <v>34</v>
      </c>
      <c r="J13" s="16"/>
      <c r="K13" s="50" t="s">
        <v>9332</v>
      </c>
    </row>
    <row r="14" spans="1:11" ht="15.75">
      <c r="A14" s="85" t="s">
        <v>11371</v>
      </c>
      <c r="B14" s="16" t="s">
        <v>235</v>
      </c>
      <c r="C14" s="16" t="s">
        <v>163</v>
      </c>
      <c r="D14" s="16"/>
      <c r="E14" s="16"/>
      <c r="F14" s="44"/>
      <c r="G14" s="21"/>
      <c r="H14" s="44"/>
      <c r="I14" s="346">
        <v>40</v>
      </c>
      <c r="J14" s="16"/>
      <c r="K14" s="50" t="s">
        <v>11206</v>
      </c>
    </row>
    <row r="15" spans="1:11" ht="23.25" customHeight="1">
      <c r="A15" s="67" t="s">
        <v>10207</v>
      </c>
      <c r="B15" s="16" t="s">
        <v>235</v>
      </c>
      <c r="C15" s="16" t="s">
        <v>163</v>
      </c>
      <c r="D15" s="16"/>
      <c r="E15" s="16"/>
      <c r="F15" s="44"/>
      <c r="G15" s="347"/>
      <c r="H15" s="44"/>
      <c r="I15" s="347">
        <v>40</v>
      </c>
      <c r="J15" s="16"/>
      <c r="K15" s="50" t="s">
        <v>9764</v>
      </c>
    </row>
    <row r="16" spans="1:11" ht="23.25" customHeight="1">
      <c r="A16" s="67" t="s">
        <v>9096</v>
      </c>
      <c r="B16" s="16" t="s">
        <v>235</v>
      </c>
      <c r="C16" s="16" t="s">
        <v>163</v>
      </c>
      <c r="D16" s="16"/>
      <c r="E16" s="16"/>
      <c r="F16" s="44"/>
      <c r="G16" s="347"/>
      <c r="H16" s="44"/>
      <c r="I16" s="347">
        <v>365</v>
      </c>
      <c r="J16" s="16"/>
      <c r="K16" s="50" t="s">
        <v>11207</v>
      </c>
    </row>
    <row r="17" spans="1:11" ht="23.25" customHeight="1">
      <c r="A17" s="67" t="s">
        <v>9096</v>
      </c>
      <c r="B17" s="16" t="s">
        <v>235</v>
      </c>
      <c r="C17" s="16" t="s">
        <v>163</v>
      </c>
      <c r="D17" s="16"/>
      <c r="E17" s="16"/>
      <c r="F17" s="44"/>
      <c r="G17" s="347"/>
      <c r="H17" s="44"/>
      <c r="I17" s="347">
        <v>80</v>
      </c>
      <c r="J17" s="16"/>
      <c r="K17" s="50" t="s">
        <v>9768</v>
      </c>
    </row>
    <row r="18" spans="1:11" ht="23.25" customHeight="1">
      <c r="A18" s="67" t="s">
        <v>9096</v>
      </c>
      <c r="B18" s="16" t="s">
        <v>235</v>
      </c>
      <c r="C18" s="16" t="s">
        <v>163</v>
      </c>
      <c r="D18" s="16"/>
      <c r="E18" s="16"/>
      <c r="F18" s="44"/>
      <c r="G18" s="347"/>
      <c r="H18" s="44"/>
      <c r="I18" s="347">
        <v>205</v>
      </c>
      <c r="J18" s="16"/>
      <c r="K18" s="50" t="s">
        <v>9769</v>
      </c>
    </row>
    <row r="19" spans="1:11" ht="23.25" customHeight="1">
      <c r="A19" s="40" t="s">
        <v>11374</v>
      </c>
      <c r="B19" s="16" t="s">
        <v>235</v>
      </c>
      <c r="C19" s="16" t="s">
        <v>163</v>
      </c>
      <c r="D19" s="16"/>
      <c r="E19" s="16"/>
      <c r="F19" s="44"/>
      <c r="G19" s="66"/>
      <c r="H19" s="44"/>
      <c r="I19" s="66">
        <f>7*1.795</f>
        <v>12.565</v>
      </c>
      <c r="J19" s="16"/>
      <c r="K19" s="716" t="s">
        <v>11208</v>
      </c>
    </row>
    <row r="20" spans="1:11" ht="23.25" customHeight="1">
      <c r="A20" s="40" t="s">
        <v>11375</v>
      </c>
      <c r="B20" s="16" t="s">
        <v>235</v>
      </c>
      <c r="C20" s="16" t="s">
        <v>163</v>
      </c>
      <c r="D20" s="16"/>
      <c r="E20" s="16"/>
      <c r="F20" s="44"/>
      <c r="G20" s="66"/>
      <c r="H20" s="44"/>
      <c r="I20" s="66">
        <f>10*1.795</f>
        <v>17.95</v>
      </c>
      <c r="J20" s="16"/>
      <c r="K20" s="716"/>
    </row>
    <row r="21" spans="1:11" ht="23.25" customHeight="1">
      <c r="A21" s="40" t="s">
        <v>11376</v>
      </c>
      <c r="B21" s="16" t="s">
        <v>235</v>
      </c>
      <c r="C21" s="16" t="s">
        <v>163</v>
      </c>
      <c r="D21" s="16"/>
      <c r="E21" s="16"/>
      <c r="F21" s="44"/>
      <c r="G21" s="66"/>
      <c r="H21" s="44"/>
      <c r="I21" s="66">
        <f>17*1.795</f>
        <v>30.515000000000001</v>
      </c>
      <c r="J21" s="16"/>
      <c r="K21" s="716"/>
    </row>
    <row r="22" spans="1:11" ht="23.25" customHeight="1">
      <c r="A22" s="40" t="s">
        <v>11372</v>
      </c>
      <c r="B22" s="16" t="s">
        <v>235</v>
      </c>
      <c r="C22" s="16" t="s">
        <v>163</v>
      </c>
      <c r="D22" s="16"/>
      <c r="E22" s="16"/>
      <c r="F22" s="44"/>
      <c r="G22" s="66"/>
      <c r="H22" s="44"/>
      <c r="I22" s="66">
        <f>40*1.795</f>
        <v>71.8</v>
      </c>
      <c r="J22" s="16"/>
      <c r="K22" s="716"/>
    </row>
    <row r="23" spans="1:11" ht="23.25" customHeight="1">
      <c r="A23" s="40" t="s">
        <v>9413</v>
      </c>
      <c r="B23" s="16" t="s">
        <v>235</v>
      </c>
      <c r="C23" s="16" t="s">
        <v>163</v>
      </c>
      <c r="D23" s="16"/>
      <c r="E23" s="16"/>
      <c r="F23" s="44"/>
      <c r="G23" s="66"/>
      <c r="H23" s="44"/>
      <c r="I23" s="66">
        <f>90*1.795</f>
        <v>161.54999999999998</v>
      </c>
      <c r="J23" s="16"/>
      <c r="K23" s="716"/>
    </row>
    <row r="24" spans="1:11" ht="23.25" customHeight="1">
      <c r="A24" s="40" t="s">
        <v>10945</v>
      </c>
      <c r="B24" s="16" t="s">
        <v>235</v>
      </c>
      <c r="C24" s="16" t="s">
        <v>163</v>
      </c>
      <c r="D24" s="16"/>
      <c r="E24" s="16"/>
      <c r="F24" s="44"/>
      <c r="G24" s="66"/>
      <c r="H24" s="44"/>
      <c r="I24" s="66">
        <f>110*1.795</f>
        <v>197.45</v>
      </c>
      <c r="J24" s="16"/>
      <c r="K24" s="716"/>
    </row>
    <row r="25" spans="1:11" ht="23.25" customHeight="1">
      <c r="A25" s="40" t="s">
        <v>10944</v>
      </c>
      <c r="B25" s="16" t="s">
        <v>235</v>
      </c>
      <c r="C25" s="16" t="s">
        <v>163</v>
      </c>
      <c r="D25" s="16"/>
      <c r="E25" s="16"/>
      <c r="F25" s="44"/>
      <c r="G25" s="348"/>
      <c r="H25" s="44"/>
      <c r="I25" s="348">
        <v>26</v>
      </c>
      <c r="J25" s="16"/>
      <c r="K25" s="360" t="s">
        <v>11209</v>
      </c>
    </row>
    <row r="26" spans="1:11" ht="23.25" customHeight="1">
      <c r="A26" s="40" t="s">
        <v>9413</v>
      </c>
      <c r="B26" s="16" t="s">
        <v>235</v>
      </c>
      <c r="C26" s="16" t="s">
        <v>163</v>
      </c>
      <c r="D26" s="16"/>
      <c r="E26" s="16"/>
      <c r="F26" s="44"/>
      <c r="G26" s="366"/>
      <c r="H26" s="44"/>
      <c r="I26" s="22">
        <v>41</v>
      </c>
      <c r="J26" s="16"/>
      <c r="K26" s="360" t="s">
        <v>9615</v>
      </c>
    </row>
    <row r="27" spans="1:11" ht="23.25" customHeight="1">
      <c r="A27" s="85" t="s">
        <v>10034</v>
      </c>
      <c r="B27" s="16" t="s">
        <v>235</v>
      </c>
      <c r="C27" s="16" t="s">
        <v>163</v>
      </c>
      <c r="D27" s="16"/>
      <c r="E27" s="16"/>
      <c r="F27" s="44"/>
      <c r="G27" s="367"/>
      <c r="H27" s="44"/>
      <c r="I27" s="349">
        <v>90</v>
      </c>
      <c r="J27" s="16"/>
      <c r="K27" s="140" t="s">
        <v>9573</v>
      </c>
    </row>
    <row r="28" spans="1:11" ht="23.25" customHeight="1">
      <c r="A28" s="85" t="s">
        <v>11161</v>
      </c>
      <c r="B28" s="16" t="s">
        <v>235</v>
      </c>
      <c r="C28" s="16" t="s">
        <v>163</v>
      </c>
      <c r="D28" s="16"/>
      <c r="E28" s="16"/>
      <c r="F28" s="44"/>
      <c r="G28" s="315"/>
      <c r="H28" s="44"/>
      <c r="I28" s="140">
        <v>10</v>
      </c>
      <c r="J28" s="16"/>
      <c r="K28" s="151" t="s">
        <v>11210</v>
      </c>
    </row>
    <row r="29" spans="1:11" ht="23.25" customHeight="1">
      <c r="A29" s="40" t="s">
        <v>10036</v>
      </c>
      <c r="B29" s="16" t="s">
        <v>235</v>
      </c>
      <c r="C29" s="16" t="s">
        <v>163</v>
      </c>
      <c r="D29" s="16"/>
      <c r="E29" s="16"/>
      <c r="F29" s="44"/>
      <c r="G29" s="367"/>
      <c r="H29" s="44"/>
      <c r="I29" s="349">
        <v>158</v>
      </c>
      <c r="J29" s="16"/>
      <c r="K29" s="140" t="s">
        <v>11211</v>
      </c>
    </row>
    <row r="30" spans="1:11" ht="23.25" customHeight="1">
      <c r="A30" s="67" t="s">
        <v>11352</v>
      </c>
      <c r="B30" s="16" t="s">
        <v>235</v>
      </c>
      <c r="C30" s="16" t="s">
        <v>163</v>
      </c>
      <c r="D30" s="16"/>
      <c r="E30" s="16"/>
      <c r="F30" s="44"/>
      <c r="G30" s="21"/>
      <c r="H30" s="44"/>
      <c r="I30" s="146">
        <v>60</v>
      </c>
      <c r="J30" s="16"/>
      <c r="K30" s="21" t="s">
        <v>11212</v>
      </c>
    </row>
    <row r="31" spans="1:11" ht="23.25" customHeight="1">
      <c r="A31" s="40" t="s">
        <v>11184</v>
      </c>
      <c r="B31" s="16" t="s">
        <v>235</v>
      </c>
      <c r="C31" s="16" t="s">
        <v>163</v>
      </c>
      <c r="D31" s="16"/>
      <c r="E31" s="16"/>
      <c r="F31" s="44"/>
      <c r="G31" s="23"/>
      <c r="H31" s="44"/>
      <c r="I31" s="23">
        <v>185</v>
      </c>
      <c r="J31" s="16"/>
      <c r="K31" s="21" t="s">
        <v>10264</v>
      </c>
    </row>
    <row r="32" spans="1:11" ht="23.25" customHeight="1">
      <c r="A32" s="40" t="s">
        <v>11184</v>
      </c>
      <c r="B32" s="16" t="s">
        <v>235</v>
      </c>
      <c r="C32" s="16" t="s">
        <v>163</v>
      </c>
      <c r="D32" s="16"/>
      <c r="E32" s="16"/>
      <c r="F32" s="44"/>
      <c r="G32" s="23"/>
      <c r="H32" s="44"/>
      <c r="I32" s="23">
        <v>52</v>
      </c>
      <c r="J32" s="16"/>
      <c r="K32" s="21" t="s">
        <v>9620</v>
      </c>
    </row>
    <row r="33" spans="1:11" ht="23.25" customHeight="1">
      <c r="A33" s="40" t="s">
        <v>11252</v>
      </c>
      <c r="B33" s="16" t="s">
        <v>235</v>
      </c>
      <c r="C33" s="16" t="s">
        <v>163</v>
      </c>
      <c r="D33" s="16"/>
      <c r="E33" s="16"/>
      <c r="F33" s="44"/>
      <c r="G33" s="23"/>
      <c r="H33" s="44"/>
      <c r="I33" s="23">
        <v>10</v>
      </c>
      <c r="J33" s="16"/>
      <c r="K33" s="21" t="s">
        <v>9579</v>
      </c>
    </row>
    <row r="34" spans="1:11" ht="23.25" customHeight="1">
      <c r="A34" s="40" t="s">
        <v>11185</v>
      </c>
      <c r="B34" s="16" t="s">
        <v>235</v>
      </c>
      <c r="C34" s="16" t="s">
        <v>163</v>
      </c>
      <c r="D34" s="16"/>
      <c r="E34" s="16"/>
      <c r="F34" s="44"/>
      <c r="G34" s="23"/>
      <c r="H34" s="44"/>
      <c r="I34" s="23">
        <v>55</v>
      </c>
      <c r="J34" s="16"/>
      <c r="K34" s="21" t="s">
        <v>9580</v>
      </c>
    </row>
    <row r="35" spans="1:11" ht="23.25" customHeight="1">
      <c r="A35" s="40" t="s">
        <v>11186</v>
      </c>
      <c r="B35" s="16" t="s">
        <v>235</v>
      </c>
      <c r="C35" s="16" t="s">
        <v>163</v>
      </c>
      <c r="D35" s="16"/>
      <c r="E35" s="16"/>
      <c r="F35" s="44"/>
      <c r="G35" s="23"/>
      <c r="H35" s="44"/>
      <c r="I35" s="23">
        <v>45</v>
      </c>
      <c r="J35" s="16"/>
      <c r="K35" s="21" t="s">
        <v>9622</v>
      </c>
    </row>
    <row r="36" spans="1:11" ht="23.25" customHeight="1">
      <c r="A36" s="85" t="s">
        <v>10034</v>
      </c>
      <c r="B36" s="16" t="s">
        <v>235</v>
      </c>
      <c r="C36" s="16" t="s">
        <v>163</v>
      </c>
      <c r="D36" s="16"/>
      <c r="E36" s="16"/>
      <c r="F36" s="44"/>
      <c r="G36" s="21"/>
      <c r="H36" s="44"/>
      <c r="I36" s="21">
        <v>10</v>
      </c>
      <c r="J36" s="16"/>
      <c r="K36" s="21" t="s">
        <v>9623</v>
      </c>
    </row>
    <row r="37" spans="1:11" ht="23.25" customHeight="1">
      <c r="A37" s="85" t="s">
        <v>10036</v>
      </c>
      <c r="B37" s="16" t="s">
        <v>235</v>
      </c>
      <c r="C37" s="16" t="s">
        <v>163</v>
      </c>
      <c r="D37" s="16"/>
      <c r="E37" s="16"/>
      <c r="F37" s="44"/>
      <c r="G37" s="21"/>
      <c r="H37" s="44"/>
      <c r="I37" s="21">
        <v>50</v>
      </c>
      <c r="J37" s="16"/>
      <c r="K37" s="21" t="s">
        <v>10778</v>
      </c>
    </row>
    <row r="38" spans="1:11" ht="23.25" customHeight="1">
      <c r="A38" s="40" t="s">
        <v>10218</v>
      </c>
      <c r="B38" s="16" t="s">
        <v>235</v>
      </c>
      <c r="C38" s="16" t="s">
        <v>163</v>
      </c>
      <c r="D38" s="16"/>
      <c r="E38" s="16"/>
      <c r="F38" s="44"/>
      <c r="G38" s="21"/>
      <c r="H38" s="44"/>
      <c r="I38" s="21">
        <v>45</v>
      </c>
      <c r="J38" s="16"/>
      <c r="K38" s="21" t="s">
        <v>10779</v>
      </c>
    </row>
    <row r="39" spans="1:11" ht="23.25" customHeight="1">
      <c r="A39" s="85" t="s">
        <v>10939</v>
      </c>
      <c r="B39" s="16" t="s">
        <v>235</v>
      </c>
      <c r="C39" s="16" t="s">
        <v>163</v>
      </c>
      <c r="D39" s="16"/>
      <c r="E39" s="16"/>
      <c r="F39" s="44"/>
      <c r="G39" s="21"/>
      <c r="H39" s="44"/>
      <c r="I39" s="21">
        <v>2</v>
      </c>
      <c r="J39" s="16"/>
      <c r="K39" s="21" t="s">
        <v>10780</v>
      </c>
    </row>
    <row r="40" spans="1:11" ht="23.25" customHeight="1">
      <c r="A40" s="229" t="s">
        <v>11353</v>
      </c>
      <c r="B40" s="16" t="s">
        <v>235</v>
      </c>
      <c r="C40" s="16" t="s">
        <v>163</v>
      </c>
      <c r="D40" s="16"/>
      <c r="E40" s="16"/>
      <c r="F40" s="44"/>
      <c r="G40" s="50"/>
      <c r="H40" s="44"/>
      <c r="I40" s="50">
        <v>75</v>
      </c>
      <c r="J40" s="16"/>
      <c r="K40" s="21" t="s">
        <v>11213</v>
      </c>
    </row>
    <row r="41" spans="1:11" ht="23.25" customHeight="1">
      <c r="A41" s="67" t="s">
        <v>10668</v>
      </c>
      <c r="B41" s="16" t="s">
        <v>235</v>
      </c>
      <c r="C41" s="16" t="s">
        <v>163</v>
      </c>
      <c r="D41" s="16"/>
      <c r="E41" s="16"/>
      <c r="F41" s="44"/>
      <c r="G41" s="50"/>
      <c r="H41" s="44"/>
      <c r="I41" s="18">
        <v>66</v>
      </c>
      <c r="J41" s="16"/>
      <c r="K41" s="21" t="s">
        <v>11214</v>
      </c>
    </row>
    <row r="42" spans="1:11" ht="23.25" customHeight="1">
      <c r="A42" s="67" t="s">
        <v>9369</v>
      </c>
      <c r="B42" s="16" t="s">
        <v>235</v>
      </c>
      <c r="C42" s="16" t="s">
        <v>163</v>
      </c>
      <c r="D42" s="16"/>
      <c r="E42" s="16"/>
      <c r="F42" s="44"/>
      <c r="G42" s="50"/>
      <c r="H42" s="44"/>
      <c r="I42" s="18">
        <v>10</v>
      </c>
      <c r="J42" s="16"/>
      <c r="K42" s="21" t="s">
        <v>10967</v>
      </c>
    </row>
    <row r="43" spans="1:11" ht="23.25" customHeight="1">
      <c r="A43" s="67" t="s">
        <v>9369</v>
      </c>
      <c r="B43" s="16" t="s">
        <v>235</v>
      </c>
      <c r="C43" s="16" t="s">
        <v>163</v>
      </c>
      <c r="D43" s="16"/>
      <c r="E43" s="16"/>
      <c r="F43" s="44"/>
      <c r="G43" s="50"/>
      <c r="H43" s="44"/>
      <c r="I43" s="18">
        <v>160</v>
      </c>
      <c r="J43" s="16"/>
      <c r="K43" s="21" t="s">
        <v>10968</v>
      </c>
    </row>
    <row r="44" spans="1:11" ht="23.25" customHeight="1">
      <c r="A44" s="85" t="s">
        <v>10034</v>
      </c>
      <c r="B44" s="16" t="s">
        <v>235</v>
      </c>
      <c r="C44" s="16" t="s">
        <v>163</v>
      </c>
      <c r="D44" s="16"/>
      <c r="E44" s="16"/>
      <c r="F44" s="44"/>
      <c r="G44" s="50"/>
      <c r="H44" s="44"/>
      <c r="I44" s="50">
        <v>21</v>
      </c>
      <c r="J44" s="16"/>
      <c r="K44" s="21" t="s">
        <v>11215</v>
      </c>
    </row>
    <row r="45" spans="1:11" ht="23.25" customHeight="1">
      <c r="A45" s="85" t="s">
        <v>10492</v>
      </c>
      <c r="B45" s="16" t="s">
        <v>235</v>
      </c>
      <c r="C45" s="16" t="s">
        <v>163</v>
      </c>
      <c r="D45" s="16"/>
      <c r="E45" s="16"/>
      <c r="F45" s="44"/>
      <c r="G45" s="50"/>
      <c r="H45" s="44"/>
      <c r="I45" s="50">
        <v>16</v>
      </c>
      <c r="J45" s="16"/>
      <c r="K45" s="21" t="s">
        <v>9140</v>
      </c>
    </row>
    <row r="46" spans="1:11" ht="23.25" customHeight="1">
      <c r="A46" s="40" t="s">
        <v>10218</v>
      </c>
      <c r="B46" s="16" t="s">
        <v>235</v>
      </c>
      <c r="C46" s="16" t="s">
        <v>163</v>
      </c>
      <c r="D46" s="16"/>
      <c r="E46" s="16"/>
      <c r="F46" s="44"/>
      <c r="G46" s="50"/>
      <c r="H46" s="44"/>
      <c r="I46" s="50">
        <v>21</v>
      </c>
      <c r="J46" s="16"/>
      <c r="K46" s="21" t="s">
        <v>9784</v>
      </c>
    </row>
    <row r="47" spans="1:11" ht="23.25" customHeight="1">
      <c r="A47" s="40" t="s">
        <v>11186</v>
      </c>
      <c r="B47" s="16" t="s">
        <v>235</v>
      </c>
      <c r="C47" s="16" t="s">
        <v>163</v>
      </c>
      <c r="D47" s="16"/>
      <c r="E47" s="16"/>
      <c r="F47" s="44"/>
      <c r="G47" s="50"/>
      <c r="H47" s="44"/>
      <c r="I47" s="50">
        <v>110</v>
      </c>
      <c r="J47" s="16"/>
      <c r="K47" s="21" t="s">
        <v>9785</v>
      </c>
    </row>
    <row r="48" spans="1:11" ht="23.25" customHeight="1">
      <c r="A48" s="40" t="s">
        <v>11354</v>
      </c>
      <c r="B48" s="16" t="s">
        <v>235</v>
      </c>
      <c r="C48" s="16" t="s">
        <v>163</v>
      </c>
      <c r="D48" s="16"/>
      <c r="E48" s="16"/>
      <c r="F48" s="44"/>
      <c r="G48" s="142"/>
      <c r="H48" s="44"/>
      <c r="I48" s="142">
        <v>120.3</v>
      </c>
      <c r="J48" s="16"/>
      <c r="K48" s="361" t="s">
        <v>11216</v>
      </c>
    </row>
    <row r="49" spans="1:11" ht="23.25" customHeight="1">
      <c r="A49" s="40" t="s">
        <v>10221</v>
      </c>
      <c r="B49" s="16" t="s">
        <v>235</v>
      </c>
      <c r="C49" s="16" t="s">
        <v>58</v>
      </c>
      <c r="D49" s="16"/>
      <c r="E49" s="16"/>
      <c r="F49" s="44"/>
      <c r="G49" s="368"/>
      <c r="H49" s="44"/>
      <c r="I49" s="22">
        <v>1140</v>
      </c>
      <c r="J49" s="16"/>
      <c r="K49" s="717" t="s">
        <v>9156</v>
      </c>
    </row>
    <row r="50" spans="1:11" ht="23.25" customHeight="1">
      <c r="A50" s="40" t="s">
        <v>10220</v>
      </c>
      <c r="B50" s="16" t="s">
        <v>235</v>
      </c>
      <c r="C50" s="16" t="s">
        <v>58</v>
      </c>
      <c r="D50" s="16"/>
      <c r="E50" s="16"/>
      <c r="F50" s="44"/>
      <c r="G50" s="368"/>
      <c r="H50" s="44"/>
      <c r="I50" s="22">
        <v>1950</v>
      </c>
      <c r="J50" s="16"/>
      <c r="K50" s="718"/>
    </row>
    <row r="51" spans="1:11" ht="23.25" customHeight="1">
      <c r="A51" s="40" t="s">
        <v>11368</v>
      </c>
      <c r="B51" s="16" t="s">
        <v>235</v>
      </c>
      <c r="C51" s="16" t="s">
        <v>58</v>
      </c>
      <c r="D51" s="16"/>
      <c r="E51" s="16"/>
      <c r="F51" s="44"/>
      <c r="G51" s="368"/>
      <c r="H51" s="44"/>
      <c r="I51" s="22">
        <v>460</v>
      </c>
      <c r="J51" s="16"/>
      <c r="K51" s="717" t="s">
        <v>9157</v>
      </c>
    </row>
    <row r="52" spans="1:11" ht="23.25" customHeight="1">
      <c r="A52" s="40" t="s">
        <v>11369</v>
      </c>
      <c r="B52" s="16" t="s">
        <v>235</v>
      </c>
      <c r="C52" s="16" t="s">
        <v>58</v>
      </c>
      <c r="D52" s="16"/>
      <c r="E52" s="16"/>
      <c r="F52" s="44"/>
      <c r="G52" s="368"/>
      <c r="H52" s="44"/>
      <c r="I52" s="22">
        <v>820</v>
      </c>
      <c r="J52" s="16"/>
      <c r="K52" s="706"/>
    </row>
    <row r="53" spans="1:11" ht="23.25" customHeight="1">
      <c r="A53" s="40" t="s">
        <v>11322</v>
      </c>
      <c r="B53" s="16" t="s">
        <v>209</v>
      </c>
      <c r="C53" s="16" t="s">
        <v>163</v>
      </c>
      <c r="D53" s="16"/>
      <c r="E53" s="16"/>
      <c r="F53" s="44"/>
      <c r="G53" s="22"/>
      <c r="H53" s="44"/>
      <c r="I53" s="22">
        <v>318</v>
      </c>
      <c r="J53" s="16"/>
      <c r="K53" s="717" t="s">
        <v>9158</v>
      </c>
    </row>
    <row r="54" spans="1:11" ht="23.25" customHeight="1">
      <c r="A54" s="40" t="s">
        <v>11323</v>
      </c>
      <c r="B54" s="16" t="s">
        <v>209</v>
      </c>
      <c r="C54" s="16" t="s">
        <v>163</v>
      </c>
      <c r="D54" s="16"/>
      <c r="E54" s="16"/>
      <c r="F54" s="44"/>
      <c r="G54" s="22"/>
      <c r="H54" s="44"/>
      <c r="I54" s="22">
        <v>525</v>
      </c>
      <c r="J54" s="16"/>
      <c r="K54" s="706"/>
    </row>
    <row r="55" spans="1:11" ht="23.25" customHeight="1">
      <c r="A55" s="40" t="s">
        <v>10591</v>
      </c>
      <c r="B55" s="16" t="s">
        <v>265</v>
      </c>
      <c r="C55" s="16" t="s">
        <v>58</v>
      </c>
      <c r="D55" s="16"/>
      <c r="E55" s="16"/>
      <c r="F55" s="44"/>
      <c r="G55" s="369"/>
      <c r="H55" s="44"/>
      <c r="I55" s="22">
        <v>270</v>
      </c>
      <c r="J55" s="16"/>
      <c r="K55" s="705" t="s">
        <v>9396</v>
      </c>
    </row>
    <row r="56" spans="1:11" ht="23.25" customHeight="1">
      <c r="A56" s="40" t="s">
        <v>10592</v>
      </c>
      <c r="B56" s="16" t="s">
        <v>265</v>
      </c>
      <c r="C56" s="16" t="s">
        <v>58</v>
      </c>
      <c r="D56" s="16"/>
      <c r="E56" s="16"/>
      <c r="F56" s="44"/>
      <c r="G56" s="369"/>
      <c r="H56" s="44"/>
      <c r="I56" s="22">
        <v>520</v>
      </c>
      <c r="J56" s="16"/>
      <c r="K56" s="706"/>
    </row>
    <row r="57" spans="1:11" ht="23.25" customHeight="1">
      <c r="A57" s="40" t="s">
        <v>10601</v>
      </c>
      <c r="B57" s="16" t="s">
        <v>265</v>
      </c>
      <c r="C57" s="16" t="s">
        <v>58</v>
      </c>
      <c r="D57" s="16"/>
      <c r="E57" s="16"/>
      <c r="F57" s="44"/>
      <c r="G57" s="108"/>
      <c r="H57" s="44"/>
      <c r="I57" s="108">
        <v>630</v>
      </c>
      <c r="J57" s="16"/>
      <c r="K57" s="707" t="s">
        <v>9582</v>
      </c>
    </row>
    <row r="58" spans="1:11" ht="23.25" customHeight="1">
      <c r="A58" s="40" t="s">
        <v>10599</v>
      </c>
      <c r="B58" s="16" t="s">
        <v>265</v>
      </c>
      <c r="C58" s="16" t="s">
        <v>58</v>
      </c>
      <c r="D58" s="16"/>
      <c r="E58" s="16"/>
      <c r="F58" s="44"/>
      <c r="G58" s="108"/>
      <c r="H58" s="44"/>
      <c r="I58" s="108">
        <v>840</v>
      </c>
      <c r="J58" s="16"/>
      <c r="K58" s="708"/>
    </row>
    <row r="59" spans="1:11" ht="23.25" customHeight="1">
      <c r="A59" s="40" t="s">
        <v>9492</v>
      </c>
      <c r="B59" s="16" t="s">
        <v>265</v>
      </c>
      <c r="C59" s="16" t="s">
        <v>58</v>
      </c>
      <c r="D59" s="16"/>
      <c r="E59" s="16"/>
      <c r="F59" s="44"/>
      <c r="G59" s="161"/>
      <c r="H59" s="44"/>
      <c r="I59" s="161">
        <v>510</v>
      </c>
      <c r="J59" s="16"/>
      <c r="K59" s="708"/>
    </row>
    <row r="60" spans="1:11" ht="23.25" customHeight="1">
      <c r="A60" s="40" t="s">
        <v>9493</v>
      </c>
      <c r="B60" s="16" t="s">
        <v>265</v>
      </c>
      <c r="C60" s="16" t="s">
        <v>58</v>
      </c>
      <c r="D60" s="16"/>
      <c r="E60" s="16"/>
      <c r="F60" s="44"/>
      <c r="G60" s="161"/>
      <c r="H60" s="44"/>
      <c r="I60" s="161">
        <v>810</v>
      </c>
      <c r="J60" s="16"/>
      <c r="K60" s="708"/>
    </row>
    <row r="61" spans="1:11" ht="23.25" customHeight="1">
      <c r="A61" s="40" t="s">
        <v>11373</v>
      </c>
      <c r="B61" s="16" t="s">
        <v>265</v>
      </c>
      <c r="C61" s="16" t="s">
        <v>58</v>
      </c>
      <c r="D61" s="16"/>
      <c r="E61" s="16"/>
      <c r="F61" s="44"/>
      <c r="G61" s="161"/>
      <c r="H61" s="44"/>
      <c r="I61" s="161">
        <v>50</v>
      </c>
      <c r="J61" s="16"/>
      <c r="K61" s="709"/>
    </row>
    <row r="62" spans="1:11" ht="23.25" customHeight="1">
      <c r="A62" s="40" t="s">
        <v>11324</v>
      </c>
      <c r="B62" s="16" t="s">
        <v>265</v>
      </c>
      <c r="C62" s="16" t="s">
        <v>58</v>
      </c>
      <c r="D62" s="16"/>
      <c r="E62" s="16"/>
      <c r="F62" s="44"/>
      <c r="G62" s="305"/>
      <c r="H62" s="44"/>
      <c r="I62" s="18">
        <v>4</v>
      </c>
      <c r="J62" s="16"/>
      <c r="K62" s="534" t="s">
        <v>9335</v>
      </c>
    </row>
    <row r="63" spans="1:11" ht="23.25" customHeight="1">
      <c r="A63" s="40" t="s">
        <v>11099</v>
      </c>
      <c r="B63" s="16" t="s">
        <v>265</v>
      </c>
      <c r="C63" s="16" t="s">
        <v>58</v>
      </c>
      <c r="D63" s="16"/>
      <c r="E63" s="16"/>
      <c r="F63" s="44"/>
      <c r="G63" s="305"/>
      <c r="H63" s="44"/>
      <c r="I63" s="18">
        <v>32</v>
      </c>
      <c r="J63" s="16"/>
      <c r="K63" s="534"/>
    </row>
    <row r="64" spans="1:11" ht="23.25" customHeight="1">
      <c r="A64" s="40" t="s">
        <v>11100</v>
      </c>
      <c r="B64" s="16" t="s">
        <v>265</v>
      </c>
      <c r="C64" s="16" t="s">
        <v>58</v>
      </c>
      <c r="D64" s="16"/>
      <c r="E64" s="16"/>
      <c r="F64" s="44"/>
      <c r="G64" s="305"/>
      <c r="H64" s="44"/>
      <c r="I64" s="18">
        <v>164</v>
      </c>
      <c r="J64" s="16"/>
      <c r="K64" s="534"/>
    </row>
    <row r="65" spans="1:11" ht="23.25" customHeight="1">
      <c r="A65" s="40" t="s">
        <v>11101</v>
      </c>
      <c r="B65" s="16" t="s">
        <v>265</v>
      </c>
      <c r="C65" s="16" t="s">
        <v>58</v>
      </c>
      <c r="D65" s="16"/>
      <c r="E65" s="16"/>
      <c r="F65" s="44"/>
      <c r="G65" s="305"/>
      <c r="H65" s="44"/>
      <c r="I65" s="18">
        <v>280</v>
      </c>
      <c r="J65" s="16"/>
      <c r="K65" s="534"/>
    </row>
    <row r="66" spans="1:11" ht="23.25" customHeight="1">
      <c r="A66" s="40" t="s">
        <v>11097</v>
      </c>
      <c r="B66" s="16" t="s">
        <v>265</v>
      </c>
      <c r="C66" s="16" t="s">
        <v>58</v>
      </c>
      <c r="D66" s="16"/>
      <c r="E66" s="16"/>
      <c r="F66" s="44"/>
      <c r="G66" s="305"/>
      <c r="H66" s="44"/>
      <c r="I66" s="18">
        <v>804</v>
      </c>
      <c r="J66" s="16"/>
      <c r="K66" s="710" t="s">
        <v>9336</v>
      </c>
    </row>
    <row r="67" spans="1:11" ht="23.25" customHeight="1">
      <c r="A67" s="40" t="s">
        <v>11098</v>
      </c>
      <c r="B67" s="16" t="s">
        <v>265</v>
      </c>
      <c r="C67" s="16" t="s">
        <v>58</v>
      </c>
      <c r="D67" s="16"/>
      <c r="E67" s="16"/>
      <c r="F67" s="44"/>
      <c r="G67" s="305"/>
      <c r="H67" s="44"/>
      <c r="I67" s="18">
        <v>588</v>
      </c>
      <c r="J67" s="16"/>
      <c r="K67" s="679"/>
    </row>
    <row r="68" spans="1:11" ht="23.25" customHeight="1">
      <c r="A68" s="40" t="s">
        <v>11089</v>
      </c>
      <c r="B68" s="16" t="s">
        <v>265</v>
      </c>
      <c r="C68" s="16" t="s">
        <v>58</v>
      </c>
      <c r="D68" s="16"/>
      <c r="E68" s="16"/>
      <c r="F68" s="44"/>
      <c r="G68" s="305"/>
      <c r="H68" s="44"/>
      <c r="I68" s="18">
        <v>756</v>
      </c>
      <c r="J68" s="16"/>
      <c r="K68" s="710" t="s">
        <v>9160</v>
      </c>
    </row>
    <row r="69" spans="1:11" ht="23.25" customHeight="1">
      <c r="A69" s="40" t="s">
        <v>11090</v>
      </c>
      <c r="B69" s="16" t="s">
        <v>265</v>
      </c>
      <c r="C69" s="16" t="s">
        <v>58</v>
      </c>
      <c r="D69" s="16"/>
      <c r="E69" s="16"/>
      <c r="F69" s="44"/>
      <c r="G69" s="305"/>
      <c r="H69" s="44"/>
      <c r="I69" s="18">
        <v>660</v>
      </c>
      <c r="J69" s="16"/>
      <c r="K69" s="679"/>
    </row>
    <row r="70" spans="1:11" ht="23.25" customHeight="1">
      <c r="A70" s="40" t="s">
        <v>11325</v>
      </c>
      <c r="B70" s="16" t="s">
        <v>265</v>
      </c>
      <c r="C70" s="16" t="s">
        <v>58</v>
      </c>
      <c r="D70" s="16"/>
      <c r="E70" s="16"/>
      <c r="F70" s="44"/>
      <c r="G70" s="305"/>
      <c r="H70" s="44"/>
      <c r="I70" s="18">
        <v>416</v>
      </c>
      <c r="J70" s="16"/>
      <c r="K70" s="710" t="s">
        <v>9161</v>
      </c>
    </row>
    <row r="71" spans="1:11" ht="23.25" customHeight="1">
      <c r="A71" s="40" t="s">
        <v>11327</v>
      </c>
      <c r="B71" s="16" t="s">
        <v>265</v>
      </c>
      <c r="C71" s="16" t="s">
        <v>58</v>
      </c>
      <c r="D71" s="16"/>
      <c r="E71" s="16"/>
      <c r="F71" s="44"/>
      <c r="G71" s="305"/>
      <c r="H71" s="44"/>
      <c r="I71" s="18">
        <v>1528</v>
      </c>
      <c r="J71" s="16"/>
      <c r="K71" s="683"/>
    </row>
    <row r="72" spans="1:11" ht="23.25" customHeight="1">
      <c r="A72" s="40" t="s">
        <v>11326</v>
      </c>
      <c r="B72" s="16" t="s">
        <v>265</v>
      </c>
      <c r="C72" s="16" t="s">
        <v>58</v>
      </c>
      <c r="D72" s="16"/>
      <c r="E72" s="16"/>
      <c r="F72" s="44"/>
      <c r="G72" s="305"/>
      <c r="H72" s="44"/>
      <c r="I72" s="18">
        <v>528</v>
      </c>
      <c r="J72" s="16"/>
      <c r="K72" s="679"/>
    </row>
    <row r="73" spans="1:11" ht="23.25" customHeight="1">
      <c r="A73" s="40" t="s">
        <v>10542</v>
      </c>
      <c r="B73" s="16" t="s">
        <v>265</v>
      </c>
      <c r="C73" s="16" t="s">
        <v>58</v>
      </c>
      <c r="D73" s="16"/>
      <c r="E73" s="16"/>
      <c r="F73" s="44"/>
      <c r="G73" s="305"/>
      <c r="H73" s="44"/>
      <c r="I73" s="18">
        <v>1316</v>
      </c>
      <c r="J73" s="16"/>
      <c r="K73" s="710" t="s">
        <v>9162</v>
      </c>
    </row>
    <row r="74" spans="1:11" ht="23.25" customHeight="1">
      <c r="A74" s="40" t="s">
        <v>10545</v>
      </c>
      <c r="B74" s="16" t="s">
        <v>265</v>
      </c>
      <c r="C74" s="16" t="s">
        <v>58</v>
      </c>
      <c r="D74" s="16"/>
      <c r="E74" s="16"/>
      <c r="F74" s="44"/>
      <c r="G74" s="305"/>
      <c r="H74" s="44"/>
      <c r="I74" s="18">
        <v>316</v>
      </c>
      <c r="J74" s="16"/>
      <c r="K74" s="679"/>
    </row>
    <row r="75" spans="1:11" ht="23.25" customHeight="1">
      <c r="A75" s="40" t="s">
        <v>10543</v>
      </c>
      <c r="B75" s="16" t="s">
        <v>265</v>
      </c>
      <c r="C75" s="16" t="s">
        <v>58</v>
      </c>
      <c r="D75" s="16"/>
      <c r="E75" s="16"/>
      <c r="F75" s="44"/>
      <c r="G75" s="370"/>
      <c r="H75" s="44"/>
      <c r="I75" s="350">
        <v>246</v>
      </c>
      <c r="J75" s="16"/>
      <c r="K75" s="710" t="s">
        <v>9163</v>
      </c>
    </row>
    <row r="76" spans="1:11" ht="23.25" customHeight="1">
      <c r="A76" s="40" t="s">
        <v>10544</v>
      </c>
      <c r="B76" s="16" t="s">
        <v>265</v>
      </c>
      <c r="C76" s="16" t="s">
        <v>58</v>
      </c>
      <c r="D76" s="16"/>
      <c r="E76" s="16"/>
      <c r="F76" s="44"/>
      <c r="G76" s="314"/>
      <c r="H76" s="44"/>
      <c r="I76" s="306">
        <v>2170</v>
      </c>
      <c r="J76" s="16"/>
      <c r="K76" s="683"/>
    </row>
    <row r="77" spans="1:11" ht="23.25" customHeight="1">
      <c r="A77" s="40" t="s">
        <v>10546</v>
      </c>
      <c r="B77" s="16" t="s">
        <v>265</v>
      </c>
      <c r="C77" s="16" t="s">
        <v>58</v>
      </c>
      <c r="D77" s="16"/>
      <c r="E77" s="16"/>
      <c r="F77" s="44"/>
      <c r="G77" s="313"/>
      <c r="H77" s="44"/>
      <c r="I77" s="351">
        <v>944</v>
      </c>
      <c r="J77" s="16"/>
      <c r="K77" s="683"/>
    </row>
    <row r="78" spans="1:11" ht="23.25" customHeight="1">
      <c r="A78" s="40" t="s">
        <v>11328</v>
      </c>
      <c r="B78" s="16" t="s">
        <v>265</v>
      </c>
      <c r="C78" s="16" t="s">
        <v>58</v>
      </c>
      <c r="D78" s="16"/>
      <c r="E78" s="16"/>
      <c r="F78" s="44"/>
      <c r="G78" s="305"/>
      <c r="H78" s="44"/>
      <c r="I78" s="18">
        <v>1792</v>
      </c>
      <c r="J78" s="16"/>
      <c r="K78" s="710" t="s">
        <v>9164</v>
      </c>
    </row>
    <row r="79" spans="1:11" ht="23.25" customHeight="1">
      <c r="A79" s="40" t="s">
        <v>11329</v>
      </c>
      <c r="B79" s="16" t="s">
        <v>265</v>
      </c>
      <c r="C79" s="16" t="s">
        <v>58</v>
      </c>
      <c r="D79" s="16"/>
      <c r="E79" s="16"/>
      <c r="F79" s="44"/>
      <c r="G79" s="371"/>
      <c r="H79" s="44"/>
      <c r="I79" s="352">
        <v>580</v>
      </c>
      <c r="J79" s="16"/>
      <c r="K79" s="679"/>
    </row>
    <row r="80" spans="1:11" ht="23.25" customHeight="1">
      <c r="A80" s="40" t="s">
        <v>11128</v>
      </c>
      <c r="B80" s="16" t="s">
        <v>209</v>
      </c>
      <c r="C80" s="16" t="s">
        <v>163</v>
      </c>
      <c r="D80" s="16"/>
      <c r="E80" s="16"/>
      <c r="F80" s="44"/>
      <c r="G80" s="305"/>
      <c r="H80" s="44"/>
      <c r="I80" s="18">
        <v>2610</v>
      </c>
      <c r="J80" s="16"/>
      <c r="K80" s="345" t="s">
        <v>9165</v>
      </c>
    </row>
    <row r="81" spans="1:11" ht="23.25" customHeight="1">
      <c r="A81" s="40" t="s">
        <v>11330</v>
      </c>
      <c r="B81" s="16" t="s">
        <v>209</v>
      </c>
      <c r="C81" s="16" t="s">
        <v>163</v>
      </c>
      <c r="D81" s="16"/>
      <c r="E81" s="16"/>
      <c r="F81" s="44"/>
      <c r="G81" s="305"/>
      <c r="H81" s="44"/>
      <c r="I81" s="18">
        <v>1358</v>
      </c>
      <c r="J81" s="16"/>
      <c r="K81" s="62" t="s">
        <v>9166</v>
      </c>
    </row>
    <row r="82" spans="1:11" ht="23.25" customHeight="1">
      <c r="A82" s="40" t="s">
        <v>11331</v>
      </c>
      <c r="B82" s="16" t="s">
        <v>209</v>
      </c>
      <c r="C82" s="16" t="s">
        <v>163</v>
      </c>
      <c r="D82" s="16"/>
      <c r="E82" s="16"/>
      <c r="F82" s="44"/>
      <c r="G82" s="371"/>
      <c r="H82" s="44"/>
      <c r="I82" s="352">
        <v>3760</v>
      </c>
      <c r="J82" s="16"/>
      <c r="K82" s="362" t="s">
        <v>9340</v>
      </c>
    </row>
    <row r="83" spans="1:11">
      <c r="A83" s="40" t="s">
        <v>9726</v>
      </c>
      <c r="B83" s="16" t="s">
        <v>204</v>
      </c>
      <c r="C83" s="16" t="s">
        <v>58</v>
      </c>
      <c r="D83" s="16" t="s">
        <v>294</v>
      </c>
      <c r="E83" s="16"/>
      <c r="F83" s="44"/>
      <c r="G83" s="353"/>
      <c r="H83" s="44"/>
      <c r="I83" s="353">
        <v>97</v>
      </c>
      <c r="J83" s="16"/>
      <c r="K83" s="719" t="s">
        <v>9548</v>
      </c>
    </row>
    <row r="84" spans="1:11">
      <c r="A84" s="40" t="s">
        <v>9726</v>
      </c>
      <c r="B84" s="16" t="s">
        <v>204</v>
      </c>
      <c r="C84" s="16" t="s">
        <v>58</v>
      </c>
      <c r="D84" s="16" t="s">
        <v>294</v>
      </c>
      <c r="E84" s="16"/>
      <c r="F84" s="44"/>
      <c r="G84" s="353"/>
      <c r="H84" s="44"/>
      <c r="I84" s="353">
        <v>121</v>
      </c>
      <c r="J84" s="16"/>
      <c r="K84" s="720"/>
    </row>
    <row r="85" spans="1:11" ht="23.25" customHeight="1">
      <c r="A85" s="40" t="s">
        <v>9726</v>
      </c>
      <c r="B85" s="16" t="s">
        <v>204</v>
      </c>
      <c r="C85" s="16" t="s">
        <v>58</v>
      </c>
      <c r="D85" s="16" t="s">
        <v>294</v>
      </c>
      <c r="E85" s="16"/>
      <c r="F85" s="44"/>
      <c r="G85" s="353"/>
      <c r="H85" s="44"/>
      <c r="I85" s="353">
        <v>267</v>
      </c>
      <c r="J85" s="16"/>
      <c r="K85" s="720"/>
    </row>
    <row r="86" spans="1:11" ht="23.25" customHeight="1">
      <c r="A86" s="40" t="s">
        <v>9726</v>
      </c>
      <c r="B86" s="16" t="s">
        <v>204</v>
      </c>
      <c r="C86" s="16" t="s">
        <v>58</v>
      </c>
      <c r="D86" s="16" t="s">
        <v>294</v>
      </c>
      <c r="E86" s="16"/>
      <c r="F86" s="44"/>
      <c r="G86" s="353"/>
      <c r="H86" s="44"/>
      <c r="I86" s="353">
        <v>412</v>
      </c>
      <c r="J86" s="16"/>
      <c r="K86" s="720"/>
    </row>
    <row r="87" spans="1:11" ht="23.25" customHeight="1">
      <c r="A87" s="40" t="s">
        <v>9726</v>
      </c>
      <c r="B87" s="16" t="s">
        <v>204</v>
      </c>
      <c r="C87" s="16" t="s">
        <v>58</v>
      </c>
      <c r="D87" s="16" t="s">
        <v>294</v>
      </c>
      <c r="E87" s="16"/>
      <c r="F87" s="44"/>
      <c r="G87" s="353"/>
      <c r="H87" s="44"/>
      <c r="I87" s="353">
        <v>509</v>
      </c>
      <c r="J87" s="16"/>
      <c r="K87" s="687"/>
    </row>
    <row r="88" spans="1:11" ht="23.25" customHeight="1">
      <c r="A88" s="40" t="s">
        <v>9726</v>
      </c>
      <c r="B88" s="16" t="s">
        <v>204</v>
      </c>
      <c r="C88" s="16" t="s">
        <v>58</v>
      </c>
      <c r="D88" s="16" t="s">
        <v>294</v>
      </c>
      <c r="E88" s="16"/>
      <c r="F88" s="44"/>
      <c r="G88" s="353"/>
      <c r="H88" s="44"/>
      <c r="I88" s="353">
        <v>170</v>
      </c>
      <c r="J88" s="16"/>
      <c r="K88" s="719" t="s">
        <v>9169</v>
      </c>
    </row>
    <row r="89" spans="1:11" ht="23.25" customHeight="1">
      <c r="A89" s="40" t="s">
        <v>9726</v>
      </c>
      <c r="B89" s="16" t="s">
        <v>204</v>
      </c>
      <c r="C89" s="16" t="s">
        <v>58</v>
      </c>
      <c r="D89" s="16" t="s">
        <v>294</v>
      </c>
      <c r="E89" s="16"/>
      <c r="F89" s="44"/>
      <c r="G89" s="353"/>
      <c r="H89" s="44"/>
      <c r="I89" s="353">
        <v>485</v>
      </c>
      <c r="J89" s="16"/>
      <c r="K89" s="720"/>
    </row>
    <row r="90" spans="1:11" ht="23.25" customHeight="1">
      <c r="A90" s="40" t="s">
        <v>9726</v>
      </c>
      <c r="B90" s="16" t="s">
        <v>204</v>
      </c>
      <c r="C90" s="16" t="s">
        <v>58</v>
      </c>
      <c r="D90" s="16" t="s">
        <v>294</v>
      </c>
      <c r="E90" s="16"/>
      <c r="F90" s="44"/>
      <c r="G90" s="353"/>
      <c r="H90" s="44"/>
      <c r="I90" s="353">
        <v>800</v>
      </c>
      <c r="J90" s="16"/>
      <c r="K90" s="687"/>
    </row>
    <row r="91" spans="1:11" ht="23.25" customHeight="1">
      <c r="A91" s="40" t="s">
        <v>9726</v>
      </c>
      <c r="B91" s="16" t="s">
        <v>204</v>
      </c>
      <c r="C91" s="16" t="s">
        <v>58</v>
      </c>
      <c r="D91" s="16" t="s">
        <v>294</v>
      </c>
      <c r="E91" s="16"/>
      <c r="F91" s="44"/>
      <c r="G91" s="353"/>
      <c r="H91" s="44"/>
      <c r="I91" s="353">
        <v>1018</v>
      </c>
      <c r="J91" s="16"/>
      <c r="K91" s="719" t="s">
        <v>9170</v>
      </c>
    </row>
    <row r="92" spans="1:11" ht="23.25" customHeight="1">
      <c r="A92" s="40" t="s">
        <v>9726</v>
      </c>
      <c r="B92" s="16" t="s">
        <v>204</v>
      </c>
      <c r="C92" s="16" t="s">
        <v>58</v>
      </c>
      <c r="D92" s="16" t="s">
        <v>294</v>
      </c>
      <c r="E92" s="16"/>
      <c r="F92" s="44"/>
      <c r="G92" s="353"/>
      <c r="H92" s="44"/>
      <c r="I92" s="353">
        <v>776</v>
      </c>
      <c r="J92" s="16"/>
      <c r="K92" s="687"/>
    </row>
    <row r="93" spans="1:11" ht="23.25" customHeight="1">
      <c r="A93" s="40" t="s">
        <v>9726</v>
      </c>
      <c r="B93" s="16" t="s">
        <v>204</v>
      </c>
      <c r="C93" s="16" t="s">
        <v>58</v>
      </c>
      <c r="D93" s="16" t="s">
        <v>294</v>
      </c>
      <c r="E93" s="16"/>
      <c r="F93" s="44"/>
      <c r="G93" s="353"/>
      <c r="H93" s="44"/>
      <c r="I93" s="353">
        <v>97</v>
      </c>
      <c r="J93" s="16"/>
      <c r="K93" s="719" t="s">
        <v>9171</v>
      </c>
    </row>
    <row r="94" spans="1:11" ht="23.25" customHeight="1">
      <c r="A94" s="40" t="s">
        <v>9726</v>
      </c>
      <c r="B94" s="16" t="s">
        <v>204</v>
      </c>
      <c r="C94" s="16" t="s">
        <v>58</v>
      </c>
      <c r="D94" s="16" t="s">
        <v>294</v>
      </c>
      <c r="E94" s="16"/>
      <c r="F94" s="44"/>
      <c r="G94" s="353"/>
      <c r="H94" s="44"/>
      <c r="I94" s="353">
        <v>121</v>
      </c>
      <c r="J94" s="16"/>
      <c r="K94" s="720"/>
    </row>
    <row r="95" spans="1:11" ht="23.25" customHeight="1">
      <c r="A95" s="40" t="s">
        <v>9726</v>
      </c>
      <c r="B95" s="16" t="s">
        <v>204</v>
      </c>
      <c r="C95" s="16" t="s">
        <v>58</v>
      </c>
      <c r="D95" s="16" t="s">
        <v>294</v>
      </c>
      <c r="E95" s="16"/>
      <c r="F95" s="44"/>
      <c r="G95" s="353"/>
      <c r="H95" s="44"/>
      <c r="I95" s="353">
        <v>267</v>
      </c>
      <c r="J95" s="16"/>
      <c r="K95" s="720"/>
    </row>
    <row r="96" spans="1:11">
      <c r="A96" s="40" t="s">
        <v>9726</v>
      </c>
      <c r="B96" s="16" t="s">
        <v>204</v>
      </c>
      <c r="C96" s="16" t="s">
        <v>58</v>
      </c>
      <c r="D96" s="16" t="s">
        <v>294</v>
      </c>
      <c r="E96" s="16"/>
      <c r="F96" s="44"/>
      <c r="G96" s="353"/>
      <c r="H96" s="44"/>
      <c r="I96" s="353">
        <v>412</v>
      </c>
      <c r="J96" s="16"/>
      <c r="K96" s="720"/>
    </row>
    <row r="97" spans="1:11">
      <c r="A97" s="40" t="s">
        <v>9726</v>
      </c>
      <c r="B97" s="16" t="s">
        <v>204</v>
      </c>
      <c r="C97" s="16" t="s">
        <v>58</v>
      </c>
      <c r="D97" s="16" t="s">
        <v>294</v>
      </c>
      <c r="E97" s="16"/>
      <c r="F97" s="44"/>
      <c r="G97" s="353"/>
      <c r="H97" s="44"/>
      <c r="I97" s="353">
        <v>509</v>
      </c>
      <c r="J97" s="16"/>
      <c r="K97" s="687"/>
    </row>
    <row r="98" spans="1:11" ht="23.25" customHeight="1">
      <c r="A98" s="40" t="s">
        <v>9726</v>
      </c>
      <c r="B98" s="16" t="s">
        <v>204</v>
      </c>
      <c r="C98" s="16" t="s">
        <v>58</v>
      </c>
      <c r="D98" s="16" t="s">
        <v>294</v>
      </c>
      <c r="E98" s="16"/>
      <c r="F98" s="44"/>
      <c r="G98" s="353"/>
      <c r="H98" s="44"/>
      <c r="I98" s="353">
        <v>170</v>
      </c>
      <c r="J98" s="16"/>
      <c r="K98" s="719" t="s">
        <v>9172</v>
      </c>
    </row>
    <row r="99" spans="1:11" ht="23.25" customHeight="1">
      <c r="A99" s="40" t="s">
        <v>9726</v>
      </c>
      <c r="B99" s="16" t="s">
        <v>204</v>
      </c>
      <c r="C99" s="16" t="s">
        <v>58</v>
      </c>
      <c r="D99" s="16" t="s">
        <v>294</v>
      </c>
      <c r="E99" s="16"/>
      <c r="F99" s="44"/>
      <c r="G99" s="353"/>
      <c r="H99" s="44"/>
      <c r="I99" s="353">
        <v>485</v>
      </c>
      <c r="J99" s="16"/>
      <c r="K99" s="720"/>
    </row>
    <row r="100" spans="1:11" ht="23.25" customHeight="1">
      <c r="A100" s="40" t="s">
        <v>9726</v>
      </c>
      <c r="B100" s="16" t="s">
        <v>204</v>
      </c>
      <c r="C100" s="16" t="s">
        <v>58</v>
      </c>
      <c r="D100" s="16" t="s">
        <v>294</v>
      </c>
      <c r="E100" s="16"/>
      <c r="F100" s="44"/>
      <c r="G100" s="353"/>
      <c r="H100" s="44"/>
      <c r="I100" s="353">
        <v>800</v>
      </c>
      <c r="J100" s="16"/>
      <c r="K100" s="687"/>
    </row>
    <row r="101" spans="1:11" ht="23.25" customHeight="1">
      <c r="A101" s="40" t="s">
        <v>9726</v>
      </c>
      <c r="B101" s="16" t="s">
        <v>204</v>
      </c>
      <c r="C101" s="16" t="s">
        <v>58</v>
      </c>
      <c r="D101" s="16" t="s">
        <v>294</v>
      </c>
      <c r="E101" s="16"/>
      <c r="F101" s="44"/>
      <c r="G101" s="353"/>
      <c r="H101" s="44"/>
      <c r="I101" s="353">
        <v>1018</v>
      </c>
      <c r="J101" s="16"/>
      <c r="K101" s="719" t="s">
        <v>9173</v>
      </c>
    </row>
    <row r="102" spans="1:11" ht="23.25" customHeight="1">
      <c r="A102" s="40" t="s">
        <v>9726</v>
      </c>
      <c r="B102" s="16" t="s">
        <v>204</v>
      </c>
      <c r="C102" s="16" t="s">
        <v>58</v>
      </c>
      <c r="D102" s="16" t="s">
        <v>294</v>
      </c>
      <c r="E102" s="16"/>
      <c r="F102" s="44"/>
      <c r="G102" s="353"/>
      <c r="H102" s="44"/>
      <c r="I102" s="353">
        <v>776</v>
      </c>
      <c r="J102" s="16"/>
      <c r="K102" s="687"/>
    </row>
    <row r="103" spans="1:11" ht="23.25" customHeight="1">
      <c r="A103" s="40" t="s">
        <v>9726</v>
      </c>
      <c r="B103" s="16" t="s">
        <v>204</v>
      </c>
      <c r="C103" s="16" t="s">
        <v>58</v>
      </c>
      <c r="D103" s="16" t="s">
        <v>294</v>
      </c>
      <c r="E103" s="16"/>
      <c r="F103" s="44"/>
      <c r="G103" s="353"/>
      <c r="H103" s="44"/>
      <c r="I103" s="353">
        <v>73</v>
      </c>
      <c r="J103" s="16"/>
      <c r="K103" s="719" t="s">
        <v>9174</v>
      </c>
    </row>
    <row r="104" spans="1:11" ht="23.25" customHeight="1">
      <c r="A104" s="40" t="s">
        <v>9726</v>
      </c>
      <c r="B104" s="16" t="s">
        <v>204</v>
      </c>
      <c r="C104" s="16" t="s">
        <v>58</v>
      </c>
      <c r="D104" s="16" t="s">
        <v>294</v>
      </c>
      <c r="E104" s="16"/>
      <c r="F104" s="44"/>
      <c r="G104" s="353"/>
      <c r="H104" s="44"/>
      <c r="I104" s="353">
        <v>145</v>
      </c>
      <c r="J104" s="16"/>
      <c r="K104" s="720"/>
    </row>
    <row r="105" spans="1:11" ht="23.25" customHeight="1">
      <c r="A105" s="40" t="s">
        <v>9726</v>
      </c>
      <c r="B105" s="16" t="s">
        <v>204</v>
      </c>
      <c r="C105" s="16" t="s">
        <v>58</v>
      </c>
      <c r="D105" s="16" t="s">
        <v>294</v>
      </c>
      <c r="E105" s="16"/>
      <c r="F105" s="44"/>
      <c r="G105" s="353"/>
      <c r="H105" s="44"/>
      <c r="I105" s="353">
        <v>364</v>
      </c>
      <c r="J105" s="16"/>
      <c r="K105" s="720"/>
    </row>
    <row r="106" spans="1:11" ht="23.25" customHeight="1">
      <c r="A106" s="40" t="s">
        <v>9726</v>
      </c>
      <c r="B106" s="16" t="s">
        <v>204</v>
      </c>
      <c r="C106" s="16" t="s">
        <v>58</v>
      </c>
      <c r="D106" s="16" t="s">
        <v>294</v>
      </c>
      <c r="E106" s="16"/>
      <c r="F106" s="44"/>
      <c r="G106" s="353"/>
      <c r="H106" s="44"/>
      <c r="I106" s="353">
        <v>485</v>
      </c>
      <c r="J106" s="16"/>
      <c r="K106" s="720"/>
    </row>
    <row r="107" spans="1:11" ht="23.25" customHeight="1">
      <c r="A107" s="40" t="s">
        <v>9726</v>
      </c>
      <c r="B107" s="16" t="s">
        <v>204</v>
      </c>
      <c r="C107" s="16" t="s">
        <v>58</v>
      </c>
      <c r="D107" s="16" t="s">
        <v>294</v>
      </c>
      <c r="E107" s="16"/>
      <c r="F107" s="44"/>
      <c r="G107" s="353"/>
      <c r="H107" s="44"/>
      <c r="I107" s="353">
        <v>606</v>
      </c>
      <c r="J107" s="16"/>
      <c r="K107" s="687"/>
    </row>
    <row r="108" spans="1:11" ht="23.25" customHeight="1">
      <c r="A108" s="40" t="s">
        <v>9726</v>
      </c>
      <c r="B108" s="16" t="s">
        <v>204</v>
      </c>
      <c r="C108" s="16" t="s">
        <v>58</v>
      </c>
      <c r="D108" s="16" t="s">
        <v>294</v>
      </c>
      <c r="E108" s="16"/>
      <c r="F108" s="44"/>
      <c r="G108" s="353"/>
      <c r="H108" s="44"/>
      <c r="I108" s="353">
        <v>436</v>
      </c>
      <c r="J108" s="16"/>
      <c r="K108" s="719" t="s">
        <v>9175</v>
      </c>
    </row>
    <row r="109" spans="1:11" ht="23.25" customHeight="1">
      <c r="A109" s="40" t="s">
        <v>9726</v>
      </c>
      <c r="B109" s="16" t="s">
        <v>204</v>
      </c>
      <c r="C109" s="16" t="s">
        <v>58</v>
      </c>
      <c r="D109" s="16" t="s">
        <v>294</v>
      </c>
      <c r="E109" s="16"/>
      <c r="F109" s="44"/>
      <c r="G109" s="353"/>
      <c r="H109" s="44"/>
      <c r="I109" s="353">
        <v>170</v>
      </c>
      <c r="J109" s="16"/>
      <c r="K109" s="720"/>
    </row>
    <row r="110" spans="1:11" ht="23.25" customHeight="1">
      <c r="A110" s="40" t="s">
        <v>9726</v>
      </c>
      <c r="B110" s="16" t="s">
        <v>204</v>
      </c>
      <c r="C110" s="16" t="s">
        <v>58</v>
      </c>
      <c r="D110" s="16" t="s">
        <v>294</v>
      </c>
      <c r="E110" s="16"/>
      <c r="F110" s="44"/>
      <c r="G110" s="353"/>
      <c r="H110" s="44"/>
      <c r="I110" s="353">
        <v>170</v>
      </c>
      <c r="J110" s="16"/>
      <c r="K110" s="687"/>
    </row>
    <row r="111" spans="1:11" ht="23.25" customHeight="1">
      <c r="A111" s="40" t="s">
        <v>9726</v>
      </c>
      <c r="B111" s="16" t="s">
        <v>204</v>
      </c>
      <c r="C111" s="16" t="s">
        <v>58</v>
      </c>
      <c r="D111" s="16" t="s">
        <v>294</v>
      </c>
      <c r="E111" s="16"/>
      <c r="F111" s="44"/>
      <c r="G111" s="353"/>
      <c r="H111" s="44"/>
      <c r="I111" s="353">
        <v>339</v>
      </c>
      <c r="J111" s="16"/>
      <c r="K111" s="719" t="s">
        <v>9176</v>
      </c>
    </row>
    <row r="112" spans="1:11" ht="23.25" customHeight="1">
      <c r="A112" s="40" t="s">
        <v>9726</v>
      </c>
      <c r="B112" s="16" t="s">
        <v>204</v>
      </c>
      <c r="C112" s="16" t="s">
        <v>58</v>
      </c>
      <c r="D112" s="16" t="s">
        <v>294</v>
      </c>
      <c r="E112" s="16"/>
      <c r="F112" s="44"/>
      <c r="G112" s="353"/>
      <c r="H112" s="44"/>
      <c r="I112" s="353">
        <v>848</v>
      </c>
      <c r="J112" s="16"/>
      <c r="K112" s="720"/>
    </row>
    <row r="113" spans="1:11" ht="23.25" customHeight="1">
      <c r="A113" s="40" t="s">
        <v>9726</v>
      </c>
      <c r="B113" s="16" t="s">
        <v>204</v>
      </c>
      <c r="C113" s="16" t="s">
        <v>58</v>
      </c>
      <c r="D113" s="16" t="s">
        <v>294</v>
      </c>
      <c r="E113" s="16"/>
      <c r="F113" s="44"/>
      <c r="G113" s="353"/>
      <c r="H113" s="44"/>
      <c r="I113" s="353">
        <v>339</v>
      </c>
      <c r="J113" s="16"/>
      <c r="K113" s="687"/>
    </row>
    <row r="114" spans="1:11" ht="23.25" customHeight="1">
      <c r="A114" s="40" t="s">
        <v>9726</v>
      </c>
      <c r="B114" s="16" t="s">
        <v>204</v>
      </c>
      <c r="C114" s="16" t="s">
        <v>58</v>
      </c>
      <c r="D114" s="16" t="s">
        <v>294</v>
      </c>
      <c r="E114" s="16"/>
      <c r="F114" s="44"/>
      <c r="G114" s="353"/>
      <c r="H114" s="44"/>
      <c r="I114" s="353">
        <v>727</v>
      </c>
      <c r="J114" s="16"/>
      <c r="K114" s="719" t="s">
        <v>9177</v>
      </c>
    </row>
    <row r="115" spans="1:11" ht="23.25" customHeight="1">
      <c r="A115" s="40" t="s">
        <v>9726</v>
      </c>
      <c r="B115" s="16" t="s">
        <v>204</v>
      </c>
      <c r="C115" s="16" t="s">
        <v>58</v>
      </c>
      <c r="D115" s="16" t="s">
        <v>294</v>
      </c>
      <c r="E115" s="16"/>
      <c r="F115" s="44"/>
      <c r="G115" s="353"/>
      <c r="H115" s="44"/>
      <c r="I115" s="353">
        <v>533</v>
      </c>
      <c r="J115" s="16"/>
      <c r="K115" s="720"/>
    </row>
    <row r="116" spans="1:11" ht="23.25" customHeight="1">
      <c r="A116" s="40" t="s">
        <v>9726</v>
      </c>
      <c r="B116" s="16" t="s">
        <v>204</v>
      </c>
      <c r="C116" s="16" t="s">
        <v>58</v>
      </c>
      <c r="D116" s="16" t="s">
        <v>294</v>
      </c>
      <c r="E116" s="16"/>
      <c r="F116" s="44"/>
      <c r="G116" s="353"/>
      <c r="H116" s="44"/>
      <c r="I116" s="353">
        <v>73</v>
      </c>
      <c r="J116" s="16"/>
      <c r="K116" s="687"/>
    </row>
    <row r="117" spans="1:11" ht="23.25" customHeight="1">
      <c r="A117" s="40" t="s">
        <v>9726</v>
      </c>
      <c r="B117" s="16" t="s">
        <v>204</v>
      </c>
      <c r="C117" s="16" t="s">
        <v>58</v>
      </c>
      <c r="D117" s="16" t="s">
        <v>294</v>
      </c>
      <c r="E117" s="16"/>
      <c r="F117" s="44"/>
      <c r="G117" s="353"/>
      <c r="H117" s="44"/>
      <c r="I117" s="353">
        <v>80</v>
      </c>
      <c r="J117" s="16"/>
      <c r="K117" s="719" t="s">
        <v>9178</v>
      </c>
    </row>
    <row r="118" spans="1:11" ht="23.25" customHeight="1">
      <c r="A118" s="40" t="s">
        <v>9726</v>
      </c>
      <c r="B118" s="16" t="s">
        <v>204</v>
      </c>
      <c r="C118" s="16" t="s">
        <v>58</v>
      </c>
      <c r="D118" s="16" t="s">
        <v>294</v>
      </c>
      <c r="E118" s="16"/>
      <c r="F118" s="44"/>
      <c r="G118" s="353"/>
      <c r="H118" s="44"/>
      <c r="I118" s="353">
        <v>162</v>
      </c>
      <c r="J118" s="16"/>
      <c r="K118" s="720"/>
    </row>
    <row r="119" spans="1:11" ht="23.25" customHeight="1">
      <c r="A119" s="40" t="s">
        <v>9726</v>
      </c>
      <c r="B119" s="16" t="s">
        <v>204</v>
      </c>
      <c r="C119" s="16" t="s">
        <v>58</v>
      </c>
      <c r="D119" s="16" t="s">
        <v>294</v>
      </c>
      <c r="E119" s="16"/>
      <c r="F119" s="44"/>
      <c r="G119" s="353"/>
      <c r="H119" s="44"/>
      <c r="I119" s="353">
        <v>242</v>
      </c>
      <c r="J119" s="16"/>
      <c r="K119" s="720"/>
    </row>
    <row r="120" spans="1:11" ht="23.25" customHeight="1">
      <c r="A120" s="40" t="s">
        <v>9726</v>
      </c>
      <c r="B120" s="16" t="s">
        <v>204</v>
      </c>
      <c r="C120" s="16" t="s">
        <v>58</v>
      </c>
      <c r="D120" s="16" t="s">
        <v>294</v>
      </c>
      <c r="E120" s="16"/>
      <c r="F120" s="44"/>
      <c r="G120" s="353"/>
      <c r="H120" s="44"/>
      <c r="I120" s="353">
        <v>242</v>
      </c>
      <c r="J120" s="16"/>
      <c r="K120" s="720"/>
    </row>
    <row r="121" spans="1:11" ht="23.25" customHeight="1">
      <c r="A121" s="40" t="s">
        <v>9726</v>
      </c>
      <c r="B121" s="16" t="s">
        <v>204</v>
      </c>
      <c r="C121" s="16" t="s">
        <v>58</v>
      </c>
      <c r="D121" s="16" t="s">
        <v>294</v>
      </c>
      <c r="E121" s="16"/>
      <c r="F121" s="44"/>
      <c r="G121" s="353"/>
      <c r="H121" s="44"/>
      <c r="I121" s="353">
        <v>162</v>
      </c>
      <c r="J121" s="16"/>
      <c r="K121" s="720"/>
    </row>
    <row r="122" spans="1:11" ht="23.25" customHeight="1">
      <c r="A122" s="40" t="s">
        <v>9726</v>
      </c>
      <c r="B122" s="16" t="s">
        <v>204</v>
      </c>
      <c r="C122" s="16" t="s">
        <v>58</v>
      </c>
      <c r="D122" s="16" t="s">
        <v>294</v>
      </c>
      <c r="E122" s="16"/>
      <c r="F122" s="44"/>
      <c r="G122" s="353"/>
      <c r="H122" s="44"/>
      <c r="I122" s="353">
        <v>80</v>
      </c>
      <c r="J122" s="16"/>
      <c r="K122" s="687"/>
    </row>
    <row r="123" spans="1:11" ht="23.25" customHeight="1">
      <c r="A123" s="40" t="s">
        <v>9726</v>
      </c>
      <c r="B123" s="16" t="s">
        <v>204</v>
      </c>
      <c r="C123" s="16" t="s">
        <v>58</v>
      </c>
      <c r="D123" s="16" t="s">
        <v>294</v>
      </c>
      <c r="E123" s="16"/>
      <c r="F123" s="44"/>
      <c r="G123" s="353"/>
      <c r="H123" s="44"/>
      <c r="I123" s="353">
        <v>109</v>
      </c>
      <c r="J123" s="16"/>
      <c r="K123" s="719" t="s">
        <v>9716</v>
      </c>
    </row>
    <row r="124" spans="1:11" ht="23.25" customHeight="1">
      <c r="A124" s="40" t="s">
        <v>9726</v>
      </c>
      <c r="B124" s="16" t="s">
        <v>204</v>
      </c>
      <c r="C124" s="16" t="s">
        <v>58</v>
      </c>
      <c r="D124" s="16" t="s">
        <v>294</v>
      </c>
      <c r="E124" s="16"/>
      <c r="F124" s="44"/>
      <c r="G124" s="353"/>
      <c r="H124" s="44"/>
      <c r="I124" s="353">
        <v>327</v>
      </c>
      <c r="J124" s="16"/>
      <c r="K124" s="720"/>
    </row>
    <row r="125" spans="1:11" ht="23.25" customHeight="1">
      <c r="A125" s="40" t="s">
        <v>9726</v>
      </c>
      <c r="B125" s="16" t="s">
        <v>204</v>
      </c>
      <c r="C125" s="16" t="s">
        <v>58</v>
      </c>
      <c r="D125" s="16" t="s">
        <v>294</v>
      </c>
      <c r="E125" s="16"/>
      <c r="F125" s="44"/>
      <c r="G125" s="353"/>
      <c r="H125" s="44"/>
      <c r="I125" s="353">
        <v>327</v>
      </c>
      <c r="J125" s="16"/>
      <c r="K125" s="720"/>
    </row>
    <row r="126" spans="1:11" ht="23.25" customHeight="1">
      <c r="A126" s="40" t="s">
        <v>9726</v>
      </c>
      <c r="B126" s="16" t="s">
        <v>204</v>
      </c>
      <c r="C126" s="16" t="s">
        <v>58</v>
      </c>
      <c r="D126" s="16" t="s">
        <v>294</v>
      </c>
      <c r="E126" s="16"/>
      <c r="F126" s="44"/>
      <c r="G126" s="353"/>
      <c r="H126" s="44"/>
      <c r="I126" s="353">
        <v>218</v>
      </c>
      <c r="J126" s="16"/>
      <c r="K126" s="720"/>
    </row>
    <row r="127" spans="1:11" ht="23.25" customHeight="1">
      <c r="A127" s="40" t="s">
        <v>9726</v>
      </c>
      <c r="B127" s="16" t="s">
        <v>204</v>
      </c>
      <c r="C127" s="16" t="s">
        <v>58</v>
      </c>
      <c r="D127" s="16" t="s">
        <v>294</v>
      </c>
      <c r="E127" s="16"/>
      <c r="F127" s="44"/>
      <c r="G127" s="353"/>
      <c r="H127" s="44"/>
      <c r="I127" s="353">
        <v>218</v>
      </c>
      <c r="J127" s="16"/>
      <c r="K127" s="720"/>
    </row>
    <row r="128" spans="1:11" ht="23.25" customHeight="1">
      <c r="A128" s="40" t="s">
        <v>9726</v>
      </c>
      <c r="B128" s="16" t="s">
        <v>204</v>
      </c>
      <c r="C128" s="16" t="s">
        <v>58</v>
      </c>
      <c r="D128" s="16" t="s">
        <v>294</v>
      </c>
      <c r="E128" s="16"/>
      <c r="F128" s="44"/>
      <c r="G128" s="353"/>
      <c r="H128" s="44"/>
      <c r="I128" s="353">
        <v>109</v>
      </c>
      <c r="J128" s="16"/>
      <c r="K128" s="687"/>
    </row>
    <row r="129" spans="1:11" ht="23.25" customHeight="1">
      <c r="A129" s="40" t="s">
        <v>9726</v>
      </c>
      <c r="B129" s="16" t="s">
        <v>204</v>
      </c>
      <c r="C129" s="16" t="s">
        <v>58</v>
      </c>
      <c r="D129" s="16" t="s">
        <v>294</v>
      </c>
      <c r="E129" s="16"/>
      <c r="F129" s="44"/>
      <c r="G129" s="353"/>
      <c r="H129" s="44"/>
      <c r="I129" s="353">
        <v>8</v>
      </c>
      <c r="J129" s="16"/>
      <c r="K129" s="719" t="s">
        <v>9897</v>
      </c>
    </row>
    <row r="130" spans="1:11" ht="23.25" customHeight="1">
      <c r="A130" s="40" t="s">
        <v>9726</v>
      </c>
      <c r="B130" s="16" t="s">
        <v>204</v>
      </c>
      <c r="C130" s="16" t="s">
        <v>58</v>
      </c>
      <c r="D130" s="16" t="s">
        <v>294</v>
      </c>
      <c r="E130" s="16"/>
      <c r="F130" s="44"/>
      <c r="G130" s="353"/>
      <c r="H130" s="44"/>
      <c r="I130" s="353">
        <v>16</v>
      </c>
      <c r="J130" s="16"/>
      <c r="K130" s="720"/>
    </row>
    <row r="131" spans="1:11" ht="23.25" customHeight="1">
      <c r="A131" s="40" t="s">
        <v>9726</v>
      </c>
      <c r="B131" s="16" t="s">
        <v>204</v>
      </c>
      <c r="C131" s="16" t="s">
        <v>58</v>
      </c>
      <c r="D131" s="16" t="s">
        <v>294</v>
      </c>
      <c r="E131" s="16"/>
      <c r="F131" s="44"/>
      <c r="G131" s="353"/>
      <c r="H131" s="44"/>
      <c r="I131" s="353">
        <v>16</v>
      </c>
      <c r="J131" s="16"/>
      <c r="K131" s="720"/>
    </row>
    <row r="132" spans="1:11" ht="23.25" customHeight="1">
      <c r="A132" s="40" t="s">
        <v>9726</v>
      </c>
      <c r="B132" s="16" t="s">
        <v>204</v>
      </c>
      <c r="C132" s="16" t="s">
        <v>58</v>
      </c>
      <c r="D132" s="16" t="s">
        <v>294</v>
      </c>
      <c r="E132" s="16"/>
      <c r="F132" s="44"/>
      <c r="G132" s="353"/>
      <c r="H132" s="44"/>
      <c r="I132" s="353">
        <v>8</v>
      </c>
      <c r="J132" s="16"/>
      <c r="K132" s="720"/>
    </row>
    <row r="133" spans="1:11" ht="23.25" customHeight="1">
      <c r="A133" s="40" t="s">
        <v>9726</v>
      </c>
      <c r="B133" s="16" t="s">
        <v>204</v>
      </c>
      <c r="C133" s="16" t="s">
        <v>58</v>
      </c>
      <c r="D133" s="16" t="s">
        <v>294</v>
      </c>
      <c r="E133" s="16"/>
      <c r="F133" s="44"/>
      <c r="G133" s="353"/>
      <c r="H133" s="44"/>
      <c r="I133" s="353">
        <v>101</v>
      </c>
      <c r="J133" s="16"/>
      <c r="K133" s="720"/>
    </row>
    <row r="134" spans="1:11" ht="23.25" customHeight="1">
      <c r="A134" s="40" t="s">
        <v>9726</v>
      </c>
      <c r="B134" s="16" t="s">
        <v>204</v>
      </c>
      <c r="C134" s="16" t="s">
        <v>58</v>
      </c>
      <c r="D134" s="16" t="s">
        <v>294</v>
      </c>
      <c r="E134" s="16"/>
      <c r="F134" s="44"/>
      <c r="G134" s="353"/>
      <c r="H134" s="44"/>
      <c r="I134" s="353">
        <v>190</v>
      </c>
      <c r="J134" s="16"/>
      <c r="K134" s="720"/>
    </row>
    <row r="135" spans="1:11" ht="23.25" customHeight="1">
      <c r="A135" s="40" t="s">
        <v>9726</v>
      </c>
      <c r="B135" s="16" t="s">
        <v>204</v>
      </c>
      <c r="C135" s="16" t="s">
        <v>58</v>
      </c>
      <c r="D135" s="16" t="s">
        <v>294</v>
      </c>
      <c r="E135" s="16"/>
      <c r="F135" s="44"/>
      <c r="G135" s="353"/>
      <c r="H135" s="44"/>
      <c r="I135" s="353">
        <v>190</v>
      </c>
      <c r="J135" s="16"/>
      <c r="K135" s="720"/>
    </row>
    <row r="136" spans="1:11" ht="23.25" customHeight="1">
      <c r="A136" s="40" t="s">
        <v>9726</v>
      </c>
      <c r="B136" s="16" t="s">
        <v>204</v>
      </c>
      <c r="C136" s="16" t="s">
        <v>58</v>
      </c>
      <c r="D136" s="16" t="s">
        <v>294</v>
      </c>
      <c r="E136" s="16"/>
      <c r="F136" s="44"/>
      <c r="G136" s="353"/>
      <c r="H136" s="44"/>
      <c r="I136" s="353">
        <v>145</v>
      </c>
      <c r="J136" s="16"/>
      <c r="K136" s="720"/>
    </row>
    <row r="137" spans="1:11" ht="23.25" customHeight="1">
      <c r="A137" s="40" t="s">
        <v>9726</v>
      </c>
      <c r="B137" s="16" t="s">
        <v>204</v>
      </c>
      <c r="C137" s="16" t="s">
        <v>58</v>
      </c>
      <c r="D137" s="16" t="s">
        <v>294</v>
      </c>
      <c r="E137" s="16"/>
      <c r="F137" s="44"/>
      <c r="G137" s="353"/>
      <c r="H137" s="44"/>
      <c r="I137" s="353">
        <v>145</v>
      </c>
      <c r="J137" s="16"/>
      <c r="K137" s="720"/>
    </row>
    <row r="138" spans="1:11" ht="23.25" customHeight="1">
      <c r="A138" s="40" t="s">
        <v>9726</v>
      </c>
      <c r="B138" s="16" t="s">
        <v>204</v>
      </c>
      <c r="C138" s="16" t="s">
        <v>58</v>
      </c>
      <c r="D138" s="16" t="s">
        <v>294</v>
      </c>
      <c r="E138" s="16"/>
      <c r="F138" s="44"/>
      <c r="G138" s="353"/>
      <c r="H138" s="44"/>
      <c r="I138" s="353">
        <v>101</v>
      </c>
      <c r="J138" s="16"/>
      <c r="K138" s="687"/>
    </row>
    <row r="139" spans="1:11" ht="23.25" customHeight="1">
      <c r="A139" s="40" t="s">
        <v>9726</v>
      </c>
      <c r="B139" s="16" t="s">
        <v>204</v>
      </c>
      <c r="C139" s="16" t="s">
        <v>58</v>
      </c>
      <c r="D139" s="16" t="s">
        <v>294</v>
      </c>
      <c r="E139" s="16"/>
      <c r="F139" s="44"/>
      <c r="G139" s="353"/>
      <c r="H139" s="44"/>
      <c r="I139" s="353">
        <v>32</v>
      </c>
      <c r="J139" s="16"/>
      <c r="K139" s="719" t="s">
        <v>9924</v>
      </c>
    </row>
    <row r="140" spans="1:11" ht="23.25" customHeight="1">
      <c r="A140" s="40" t="s">
        <v>9726</v>
      </c>
      <c r="B140" s="16" t="s">
        <v>204</v>
      </c>
      <c r="C140" s="16" t="s">
        <v>58</v>
      </c>
      <c r="D140" s="16" t="s">
        <v>294</v>
      </c>
      <c r="E140" s="16"/>
      <c r="F140" s="44"/>
      <c r="G140" s="353"/>
      <c r="H140" s="44"/>
      <c r="I140" s="353">
        <v>64</v>
      </c>
      <c r="J140" s="16"/>
      <c r="K140" s="720"/>
    </row>
    <row r="141" spans="1:11" ht="23.25" customHeight="1">
      <c r="A141" s="40" t="s">
        <v>9726</v>
      </c>
      <c r="B141" s="16" t="s">
        <v>204</v>
      </c>
      <c r="C141" s="16" t="s">
        <v>58</v>
      </c>
      <c r="D141" s="16" t="s">
        <v>294</v>
      </c>
      <c r="E141" s="16"/>
      <c r="F141" s="44"/>
      <c r="G141" s="353"/>
      <c r="H141" s="44"/>
      <c r="I141" s="353">
        <v>96</v>
      </c>
      <c r="J141" s="16"/>
      <c r="K141" s="720"/>
    </row>
    <row r="142" spans="1:11" ht="23.25" customHeight="1">
      <c r="A142" s="40" t="s">
        <v>9726</v>
      </c>
      <c r="B142" s="16" t="s">
        <v>204</v>
      </c>
      <c r="C142" s="16" t="s">
        <v>58</v>
      </c>
      <c r="D142" s="16" t="s">
        <v>294</v>
      </c>
      <c r="E142" s="16"/>
      <c r="F142" s="44"/>
      <c r="G142" s="353"/>
      <c r="H142" s="44"/>
      <c r="I142" s="353">
        <v>161</v>
      </c>
      <c r="J142" s="16"/>
      <c r="K142" s="720"/>
    </row>
    <row r="143" spans="1:11" ht="23.25" customHeight="1">
      <c r="A143" s="40" t="s">
        <v>9726</v>
      </c>
      <c r="B143" s="16" t="s">
        <v>204</v>
      </c>
      <c r="C143" s="16" t="s">
        <v>58</v>
      </c>
      <c r="D143" s="16" t="s">
        <v>294</v>
      </c>
      <c r="E143" s="16"/>
      <c r="F143" s="44"/>
      <c r="G143" s="353"/>
      <c r="H143" s="44"/>
      <c r="I143" s="353">
        <v>388</v>
      </c>
      <c r="J143" s="16"/>
      <c r="K143" s="720"/>
    </row>
    <row r="144" spans="1:11" ht="23.25" customHeight="1">
      <c r="A144" s="40" t="s">
        <v>9726</v>
      </c>
      <c r="B144" s="16" t="s">
        <v>204</v>
      </c>
      <c r="C144" s="16" t="s">
        <v>58</v>
      </c>
      <c r="D144" s="16" t="s">
        <v>294</v>
      </c>
      <c r="E144" s="16"/>
      <c r="F144" s="44"/>
      <c r="G144" s="353"/>
      <c r="H144" s="44"/>
      <c r="I144" s="353">
        <v>582</v>
      </c>
      <c r="J144" s="16"/>
      <c r="K144" s="687"/>
    </row>
    <row r="145" spans="1:11" ht="23.25" customHeight="1">
      <c r="A145" s="40" t="s">
        <v>9726</v>
      </c>
      <c r="B145" s="16" t="s">
        <v>204</v>
      </c>
      <c r="C145" s="16" t="s">
        <v>58</v>
      </c>
      <c r="D145" s="16" t="s">
        <v>294</v>
      </c>
      <c r="E145" s="16"/>
      <c r="F145" s="44"/>
      <c r="G145" s="353"/>
      <c r="H145" s="44"/>
      <c r="I145" s="353">
        <v>614</v>
      </c>
      <c r="J145" s="16"/>
      <c r="K145" s="719" t="s">
        <v>9925</v>
      </c>
    </row>
    <row r="146" spans="1:11" ht="23.25" customHeight="1">
      <c r="A146" s="40" t="s">
        <v>9726</v>
      </c>
      <c r="B146" s="16" t="s">
        <v>204</v>
      </c>
      <c r="C146" s="16" t="s">
        <v>58</v>
      </c>
      <c r="D146" s="16" t="s">
        <v>294</v>
      </c>
      <c r="E146" s="16"/>
      <c r="F146" s="44"/>
      <c r="G146" s="353"/>
      <c r="H146" s="44"/>
      <c r="I146" s="353">
        <v>323</v>
      </c>
      <c r="J146" s="16"/>
      <c r="K146" s="720"/>
    </row>
    <row r="147" spans="1:11" ht="23.25" customHeight="1">
      <c r="A147" s="40" t="s">
        <v>9726</v>
      </c>
      <c r="B147" s="16" t="s">
        <v>204</v>
      </c>
      <c r="C147" s="16" t="s">
        <v>58</v>
      </c>
      <c r="D147" s="16" t="s">
        <v>294</v>
      </c>
      <c r="E147" s="16"/>
      <c r="F147" s="44"/>
      <c r="G147" s="353"/>
      <c r="H147" s="44"/>
      <c r="I147" s="353">
        <v>194</v>
      </c>
      <c r="J147" s="16"/>
      <c r="K147" s="720"/>
    </row>
    <row r="148" spans="1:11" ht="23.25" customHeight="1">
      <c r="A148" s="40" t="s">
        <v>9726</v>
      </c>
      <c r="B148" s="16" t="s">
        <v>204</v>
      </c>
      <c r="C148" s="16" t="s">
        <v>58</v>
      </c>
      <c r="D148" s="16" t="s">
        <v>294</v>
      </c>
      <c r="E148" s="16"/>
      <c r="F148" s="44"/>
      <c r="G148" s="353"/>
      <c r="H148" s="44"/>
      <c r="I148" s="353">
        <v>129</v>
      </c>
      <c r="J148" s="16"/>
      <c r="K148" s="687"/>
    </row>
    <row r="149" spans="1:11" ht="23.25" customHeight="1">
      <c r="A149" s="40" t="s">
        <v>10575</v>
      </c>
      <c r="B149" s="16" t="s">
        <v>265</v>
      </c>
      <c r="C149" s="16" t="s">
        <v>58</v>
      </c>
      <c r="D149" s="16"/>
      <c r="E149" s="16"/>
      <c r="F149" s="44"/>
      <c r="G149" s="193"/>
      <c r="H149" s="44"/>
      <c r="I149" s="193">
        <v>964</v>
      </c>
      <c r="J149" s="16"/>
      <c r="K149" s="721" t="s">
        <v>9717</v>
      </c>
    </row>
    <row r="150" spans="1:11" ht="23.25" customHeight="1">
      <c r="A150" s="40" t="s">
        <v>10576</v>
      </c>
      <c r="B150" s="16" t="s">
        <v>265</v>
      </c>
      <c r="C150" s="16" t="s">
        <v>58</v>
      </c>
      <c r="D150" s="16"/>
      <c r="E150" s="16"/>
      <c r="F150" s="44"/>
      <c r="G150" s="193"/>
      <c r="H150" s="44"/>
      <c r="I150" s="193">
        <v>1244</v>
      </c>
      <c r="J150" s="16"/>
      <c r="K150" s="616"/>
    </row>
    <row r="151" spans="1:11" ht="23.25" customHeight="1">
      <c r="A151" s="40" t="s">
        <v>10188</v>
      </c>
      <c r="B151" s="16" t="s">
        <v>265</v>
      </c>
      <c r="C151" s="16" t="s">
        <v>58</v>
      </c>
      <c r="D151" s="16"/>
      <c r="E151" s="16"/>
      <c r="F151" s="44"/>
      <c r="G151" s="193"/>
      <c r="H151" s="44"/>
      <c r="I151" s="193">
        <v>96</v>
      </c>
      <c r="J151" s="16"/>
      <c r="K151" s="721" t="s">
        <v>9718</v>
      </c>
    </row>
    <row r="152" spans="1:11" ht="23.25" customHeight="1">
      <c r="A152" s="40" t="s">
        <v>10189</v>
      </c>
      <c r="B152" s="16" t="s">
        <v>265</v>
      </c>
      <c r="C152" s="16" t="s">
        <v>58</v>
      </c>
      <c r="D152" s="16"/>
      <c r="E152" s="16"/>
      <c r="F152" s="44"/>
      <c r="G152" s="193"/>
      <c r="H152" s="44"/>
      <c r="I152" s="193">
        <v>264</v>
      </c>
      <c r="J152" s="16"/>
      <c r="K152" s="616"/>
    </row>
    <row r="153" spans="1:11" ht="23.25" customHeight="1">
      <c r="A153" s="40" t="s">
        <v>10581</v>
      </c>
      <c r="B153" s="16" t="s">
        <v>265</v>
      </c>
      <c r="C153" s="16" t="s">
        <v>58</v>
      </c>
      <c r="D153" s="16"/>
      <c r="E153" s="16"/>
      <c r="F153" s="44"/>
      <c r="G153" s="193"/>
      <c r="H153" s="44"/>
      <c r="I153" s="193">
        <v>96</v>
      </c>
      <c r="J153" s="16"/>
      <c r="K153" s="721" t="s">
        <v>9635</v>
      </c>
    </row>
    <row r="154" spans="1:11" ht="23.25" customHeight="1">
      <c r="A154" s="40" t="s">
        <v>10582</v>
      </c>
      <c r="B154" s="16" t="s">
        <v>265</v>
      </c>
      <c r="C154" s="16" t="s">
        <v>58</v>
      </c>
      <c r="D154" s="16"/>
      <c r="E154" s="16"/>
      <c r="F154" s="44"/>
      <c r="G154" s="193"/>
      <c r="H154" s="44"/>
      <c r="I154" s="193">
        <v>264</v>
      </c>
      <c r="J154" s="16"/>
      <c r="K154" s="616"/>
    </row>
    <row r="155" spans="1:11" ht="23.25" customHeight="1">
      <c r="A155" s="40" t="s">
        <v>10567</v>
      </c>
      <c r="B155" s="16" t="s">
        <v>265</v>
      </c>
      <c r="C155" s="16" t="s">
        <v>58</v>
      </c>
      <c r="D155" s="16"/>
      <c r="E155" s="16"/>
      <c r="F155" s="44"/>
      <c r="G155" s="193"/>
      <c r="H155" s="44"/>
      <c r="I155" s="193">
        <v>788</v>
      </c>
      <c r="J155" s="16"/>
      <c r="K155" s="721" t="s">
        <v>9342</v>
      </c>
    </row>
    <row r="156" spans="1:11" ht="23.25" customHeight="1">
      <c r="A156" s="40" t="s">
        <v>10568</v>
      </c>
      <c r="B156" s="16" t="s">
        <v>265</v>
      </c>
      <c r="C156" s="16" t="s">
        <v>58</v>
      </c>
      <c r="D156" s="16"/>
      <c r="E156" s="16"/>
      <c r="F156" s="44"/>
      <c r="G156" s="193"/>
      <c r="H156" s="44"/>
      <c r="I156" s="193">
        <v>616</v>
      </c>
      <c r="J156" s="16"/>
      <c r="K156" s="616"/>
    </row>
    <row r="157" spans="1:11" ht="23.25" customHeight="1">
      <c r="A157" s="40" t="s">
        <v>10577</v>
      </c>
      <c r="B157" s="16" t="s">
        <v>265</v>
      </c>
      <c r="C157" s="16" t="s">
        <v>58</v>
      </c>
      <c r="D157" s="16"/>
      <c r="E157" s="16"/>
      <c r="F157" s="44"/>
      <c r="G157" s="193"/>
      <c r="H157" s="44"/>
      <c r="I157" s="193">
        <v>788</v>
      </c>
      <c r="J157" s="16"/>
      <c r="K157" s="721" t="s">
        <v>9181</v>
      </c>
    </row>
    <row r="158" spans="1:11" ht="23.25" customHeight="1">
      <c r="A158" s="40" t="s">
        <v>10578</v>
      </c>
      <c r="B158" s="16" t="s">
        <v>265</v>
      </c>
      <c r="C158" s="16" t="s">
        <v>58</v>
      </c>
      <c r="D158" s="16"/>
      <c r="E158" s="16"/>
      <c r="F158" s="44"/>
      <c r="G158" s="193"/>
      <c r="H158" s="44"/>
      <c r="I158" s="193">
        <v>616</v>
      </c>
      <c r="J158" s="16"/>
      <c r="K158" s="616"/>
    </row>
    <row r="159" spans="1:11" ht="23.25" customHeight="1">
      <c r="A159" s="40" t="s">
        <v>10583</v>
      </c>
      <c r="B159" s="16" t="s">
        <v>265</v>
      </c>
      <c r="C159" s="16" t="s">
        <v>58</v>
      </c>
      <c r="D159" s="16"/>
      <c r="E159" s="16"/>
      <c r="F159" s="44"/>
      <c r="G159" s="193"/>
      <c r="H159" s="44"/>
      <c r="I159" s="193">
        <v>120</v>
      </c>
      <c r="J159" s="16"/>
      <c r="K159" s="721" t="s">
        <v>9343</v>
      </c>
    </row>
    <row r="160" spans="1:11" ht="23.25" customHeight="1">
      <c r="A160" s="40" t="s">
        <v>10584</v>
      </c>
      <c r="B160" s="16" t="s">
        <v>265</v>
      </c>
      <c r="C160" s="16" t="s">
        <v>58</v>
      </c>
      <c r="D160" s="16"/>
      <c r="E160" s="16"/>
      <c r="F160" s="44"/>
      <c r="G160" s="193"/>
      <c r="H160" s="44"/>
      <c r="I160" s="193">
        <v>240</v>
      </c>
      <c r="J160" s="16"/>
      <c r="K160" s="616"/>
    </row>
    <row r="161" spans="1:11" ht="23.25" customHeight="1">
      <c r="A161" s="40" t="s">
        <v>10579</v>
      </c>
      <c r="B161" s="16" t="s">
        <v>265</v>
      </c>
      <c r="C161" s="16" t="s">
        <v>58</v>
      </c>
      <c r="D161" s="16"/>
      <c r="E161" s="16"/>
      <c r="F161" s="44"/>
      <c r="G161" s="193"/>
      <c r="H161" s="44"/>
      <c r="I161" s="193">
        <v>996</v>
      </c>
      <c r="J161" s="16"/>
      <c r="K161" s="721" t="s">
        <v>9344</v>
      </c>
    </row>
    <row r="162" spans="1:11" ht="23.25" customHeight="1">
      <c r="A162" s="40" t="s">
        <v>10580</v>
      </c>
      <c r="B162" s="16" t="s">
        <v>265</v>
      </c>
      <c r="C162" s="16" t="s">
        <v>58</v>
      </c>
      <c r="D162" s="16"/>
      <c r="E162" s="16"/>
      <c r="F162" s="44"/>
      <c r="G162" s="193"/>
      <c r="H162" s="44"/>
      <c r="I162" s="193">
        <v>648</v>
      </c>
      <c r="J162" s="16"/>
      <c r="K162" s="616"/>
    </row>
    <row r="163" spans="1:11" ht="23.25" customHeight="1">
      <c r="A163" s="40" t="s">
        <v>10569</v>
      </c>
      <c r="B163" s="16" t="s">
        <v>265</v>
      </c>
      <c r="C163" s="16" t="s">
        <v>58</v>
      </c>
      <c r="D163" s="16"/>
      <c r="E163" s="16"/>
      <c r="F163" s="44"/>
      <c r="G163" s="193"/>
      <c r="H163" s="44"/>
      <c r="I163" s="193">
        <v>614</v>
      </c>
      <c r="J163" s="16"/>
      <c r="K163" s="721" t="s">
        <v>9345</v>
      </c>
    </row>
    <row r="164" spans="1:11" ht="23.25" customHeight="1">
      <c r="A164" s="40" t="s">
        <v>10570</v>
      </c>
      <c r="B164" s="16" t="s">
        <v>265</v>
      </c>
      <c r="C164" s="16" t="s">
        <v>58</v>
      </c>
      <c r="D164" s="16"/>
      <c r="E164" s="16"/>
      <c r="F164" s="44"/>
      <c r="G164" s="193"/>
      <c r="H164" s="44"/>
      <c r="I164" s="193">
        <v>226</v>
      </c>
      <c r="J164" s="16"/>
      <c r="K164" s="616"/>
    </row>
    <row r="165" spans="1:11" ht="23.25" customHeight="1">
      <c r="A165" s="40" t="s">
        <v>11332</v>
      </c>
      <c r="B165" s="16" t="s">
        <v>265</v>
      </c>
      <c r="C165" s="16" t="s">
        <v>58</v>
      </c>
      <c r="D165" s="16"/>
      <c r="E165" s="16"/>
      <c r="F165" s="44"/>
      <c r="G165" s="193"/>
      <c r="H165" s="44"/>
      <c r="I165" s="193">
        <v>462</v>
      </c>
      <c r="J165" s="16"/>
      <c r="K165" s="721" t="s">
        <v>9346</v>
      </c>
    </row>
    <row r="166" spans="1:11" ht="23.25" customHeight="1">
      <c r="A166" s="40" t="s">
        <v>11333</v>
      </c>
      <c r="B166" s="16" t="s">
        <v>265</v>
      </c>
      <c r="C166" s="16" t="s">
        <v>58</v>
      </c>
      <c r="D166" s="16"/>
      <c r="E166" s="16"/>
      <c r="F166" s="44"/>
      <c r="G166" s="193"/>
      <c r="H166" s="44"/>
      <c r="I166" s="193">
        <v>388</v>
      </c>
      <c r="J166" s="16"/>
      <c r="K166" s="616"/>
    </row>
    <row r="167" spans="1:11" ht="23.25" customHeight="1">
      <c r="A167" s="381" t="s">
        <v>9879</v>
      </c>
      <c r="B167" s="16" t="s">
        <v>209</v>
      </c>
      <c r="C167" s="16" t="s">
        <v>163</v>
      </c>
      <c r="D167" s="16"/>
      <c r="E167" s="16"/>
      <c r="F167" s="44"/>
      <c r="G167" s="193"/>
      <c r="H167" s="44"/>
      <c r="I167" s="382">
        <v>627</v>
      </c>
      <c r="J167" s="16"/>
      <c r="K167" s="193" t="s">
        <v>9347</v>
      </c>
    </row>
    <row r="168" spans="1:11" ht="23.25" customHeight="1">
      <c r="A168" s="40" t="s">
        <v>9878</v>
      </c>
      <c r="B168" s="16" t="s">
        <v>209</v>
      </c>
      <c r="C168" s="16" t="s">
        <v>163</v>
      </c>
      <c r="D168" s="16"/>
      <c r="E168" s="16"/>
      <c r="F168" s="44"/>
      <c r="G168" s="193"/>
      <c r="H168" s="44"/>
      <c r="I168" s="193">
        <v>1091</v>
      </c>
      <c r="J168" s="16"/>
      <c r="K168" s="193" t="s">
        <v>9348</v>
      </c>
    </row>
    <row r="169" spans="1:11" ht="23.25" customHeight="1">
      <c r="A169" s="40" t="s">
        <v>10565</v>
      </c>
      <c r="B169" s="16" t="s">
        <v>265</v>
      </c>
      <c r="C169" s="16" t="s">
        <v>58</v>
      </c>
      <c r="D169" s="16"/>
      <c r="E169" s="16"/>
      <c r="F169" s="44"/>
      <c r="G169" s="193"/>
      <c r="H169" s="44"/>
      <c r="I169" s="193">
        <v>1376</v>
      </c>
      <c r="J169" s="16"/>
      <c r="K169" s="721" t="s">
        <v>9184</v>
      </c>
    </row>
    <row r="170" spans="1:11" ht="23.25" customHeight="1">
      <c r="A170" s="40" t="s">
        <v>10566</v>
      </c>
      <c r="B170" s="16" t="s">
        <v>265</v>
      </c>
      <c r="C170" s="16" t="s">
        <v>58</v>
      </c>
      <c r="D170" s="16"/>
      <c r="E170" s="16"/>
      <c r="F170" s="44"/>
      <c r="G170" s="193"/>
      <c r="H170" s="44"/>
      <c r="I170" s="193">
        <v>606</v>
      </c>
      <c r="J170" s="16"/>
      <c r="K170" s="616"/>
    </row>
    <row r="171" spans="1:11" ht="23.25" customHeight="1">
      <c r="A171" s="40" t="s">
        <v>10717</v>
      </c>
      <c r="B171" s="16" t="s">
        <v>204</v>
      </c>
      <c r="C171" s="16" t="s">
        <v>82</v>
      </c>
      <c r="D171" s="16"/>
      <c r="E171" s="16"/>
      <c r="F171" s="44"/>
      <c r="G171" s="142"/>
      <c r="H171" s="44"/>
      <c r="I171" s="142">
        <v>4896</v>
      </c>
      <c r="J171" s="16"/>
      <c r="K171" s="680" t="s">
        <v>9185</v>
      </c>
    </row>
    <row r="172" spans="1:11" ht="23.25" customHeight="1">
      <c r="A172" s="40" t="s">
        <v>10716</v>
      </c>
      <c r="B172" s="16" t="s">
        <v>204</v>
      </c>
      <c r="C172" s="16" t="s">
        <v>58</v>
      </c>
      <c r="D172" s="16"/>
      <c r="E172" s="16"/>
      <c r="F172" s="44"/>
      <c r="G172" s="142"/>
      <c r="H172" s="44"/>
      <c r="I172" s="142">
        <v>9894</v>
      </c>
      <c r="J172" s="16"/>
      <c r="K172" s="681"/>
    </row>
    <row r="173" spans="1:11" ht="23.25" customHeight="1">
      <c r="A173" s="40" t="s">
        <v>9449</v>
      </c>
      <c r="B173" s="16" t="s">
        <v>204</v>
      </c>
      <c r="C173" s="16" t="s">
        <v>82</v>
      </c>
      <c r="D173" s="16"/>
      <c r="E173" s="16"/>
      <c r="F173" s="44"/>
      <c r="G173" s="142"/>
      <c r="H173" s="44"/>
      <c r="I173" s="142">
        <v>7038</v>
      </c>
      <c r="J173" s="16"/>
      <c r="K173" s="681"/>
    </row>
    <row r="174" spans="1:11" ht="23.25" customHeight="1">
      <c r="A174" s="40" t="s">
        <v>9450</v>
      </c>
      <c r="B174" s="16" t="s">
        <v>204</v>
      </c>
      <c r="C174" s="16" t="s">
        <v>58</v>
      </c>
      <c r="D174" s="16"/>
      <c r="E174" s="16"/>
      <c r="F174" s="44"/>
      <c r="G174" s="142"/>
      <c r="H174" s="44"/>
      <c r="I174" s="142">
        <v>13974</v>
      </c>
      <c r="J174" s="16"/>
      <c r="K174" s="681"/>
    </row>
    <row r="175" spans="1:11" ht="23.25" customHeight="1">
      <c r="A175" s="40" t="s">
        <v>9451</v>
      </c>
      <c r="B175" s="16" t="s">
        <v>204</v>
      </c>
      <c r="C175" s="16" t="s">
        <v>58</v>
      </c>
      <c r="D175" s="16"/>
      <c r="E175" s="16"/>
      <c r="F175" s="44"/>
      <c r="G175" s="142"/>
      <c r="H175" s="44"/>
      <c r="I175" s="142">
        <v>11934</v>
      </c>
      <c r="J175" s="16"/>
      <c r="K175" s="681"/>
    </row>
    <row r="176" spans="1:11" ht="23.25" customHeight="1">
      <c r="A176" s="40" t="s">
        <v>9450</v>
      </c>
      <c r="B176" s="16" t="s">
        <v>204</v>
      </c>
      <c r="C176" s="16" t="s">
        <v>58</v>
      </c>
      <c r="D176" s="16"/>
      <c r="E176" s="16"/>
      <c r="F176" s="44"/>
      <c r="G176" s="142"/>
      <c r="H176" s="44"/>
      <c r="I176" s="142">
        <v>2000</v>
      </c>
      <c r="J176" s="16"/>
      <c r="K176" s="722"/>
    </row>
    <row r="177" spans="1:11" ht="23.25" customHeight="1">
      <c r="A177" s="40" t="s">
        <v>10056</v>
      </c>
      <c r="B177" s="16" t="s">
        <v>204</v>
      </c>
      <c r="C177" s="16" t="s">
        <v>82</v>
      </c>
      <c r="D177" s="16"/>
      <c r="E177" s="16"/>
      <c r="F177" s="44"/>
      <c r="G177" s="20"/>
      <c r="H177" s="44"/>
      <c r="I177" s="54">
        <v>1581</v>
      </c>
      <c r="J177" s="16"/>
      <c r="K177" s="711" t="s">
        <v>9186</v>
      </c>
    </row>
    <row r="178" spans="1:11" ht="23.25" customHeight="1">
      <c r="A178" s="40" t="s">
        <v>10749</v>
      </c>
      <c r="B178" s="16" t="s">
        <v>204</v>
      </c>
      <c r="C178" s="16" t="s">
        <v>82</v>
      </c>
      <c r="D178" s="16"/>
      <c r="E178" s="16"/>
      <c r="F178" s="44"/>
      <c r="G178" s="20"/>
      <c r="H178" s="44"/>
      <c r="I178" s="54">
        <v>5814</v>
      </c>
      <c r="J178" s="16"/>
      <c r="K178" s="712"/>
    </row>
    <row r="179" spans="1:11" ht="23.25" customHeight="1">
      <c r="A179" s="40" t="s">
        <v>11334</v>
      </c>
      <c r="B179" s="16" t="s">
        <v>204</v>
      </c>
      <c r="C179" s="16" t="s">
        <v>82</v>
      </c>
      <c r="D179" s="16"/>
      <c r="E179" s="16"/>
      <c r="F179" s="44"/>
      <c r="G179" s="142"/>
      <c r="H179" s="44"/>
      <c r="I179" s="142">
        <v>4692</v>
      </c>
      <c r="J179" s="16"/>
      <c r="K179" s="151" t="s">
        <v>9187</v>
      </c>
    </row>
    <row r="180" spans="1:11" ht="23.25" customHeight="1">
      <c r="A180" s="40" t="s">
        <v>11335</v>
      </c>
      <c r="B180" s="16" t="s">
        <v>204</v>
      </c>
      <c r="C180" s="16" t="s">
        <v>58</v>
      </c>
      <c r="D180" s="16"/>
      <c r="E180" s="16"/>
      <c r="F180" s="44"/>
      <c r="G180" s="142"/>
      <c r="H180" s="44"/>
      <c r="I180" s="142">
        <v>612</v>
      </c>
      <c r="J180" s="16"/>
      <c r="K180" s="80" t="s">
        <v>9188</v>
      </c>
    </row>
    <row r="181" spans="1:11" ht="23.25" customHeight="1">
      <c r="A181" s="40" t="s">
        <v>11199</v>
      </c>
      <c r="B181" s="16" t="s">
        <v>204</v>
      </c>
      <c r="C181" s="16" t="s">
        <v>82</v>
      </c>
      <c r="D181" s="16"/>
      <c r="E181" s="16"/>
      <c r="F181" s="44"/>
      <c r="G181" s="132"/>
      <c r="H181" s="44"/>
      <c r="I181" s="132">
        <v>2550</v>
      </c>
      <c r="J181" s="16"/>
      <c r="K181" s="80" t="s">
        <v>9804</v>
      </c>
    </row>
    <row r="182" spans="1:11" ht="23.25" customHeight="1">
      <c r="A182" s="40" t="s">
        <v>11336</v>
      </c>
      <c r="B182" s="16" t="s">
        <v>204</v>
      </c>
      <c r="C182" s="16" t="s">
        <v>82</v>
      </c>
      <c r="D182" s="16"/>
      <c r="E182" s="16"/>
      <c r="F182" s="44"/>
      <c r="G182" s="132"/>
      <c r="H182" s="44"/>
      <c r="I182" s="132">
        <v>7446</v>
      </c>
      <c r="J182" s="16"/>
      <c r="K182" s="80" t="s">
        <v>9938</v>
      </c>
    </row>
    <row r="183" spans="1:11" ht="23.25" customHeight="1">
      <c r="A183" s="40" t="s">
        <v>11105</v>
      </c>
      <c r="B183" s="16" t="s">
        <v>204</v>
      </c>
      <c r="C183" s="16" t="s">
        <v>82</v>
      </c>
      <c r="D183" s="16"/>
      <c r="E183" s="16"/>
      <c r="F183" s="44"/>
      <c r="G183" s="132"/>
      <c r="H183" s="44"/>
      <c r="I183" s="132">
        <v>4998</v>
      </c>
      <c r="J183" s="16"/>
      <c r="K183" s="80" t="s">
        <v>9939</v>
      </c>
    </row>
    <row r="184" spans="1:11" ht="23.25" customHeight="1">
      <c r="A184" s="40" t="s">
        <v>11104</v>
      </c>
      <c r="B184" s="16" t="s">
        <v>204</v>
      </c>
      <c r="C184" s="16" t="s">
        <v>82</v>
      </c>
      <c r="D184" s="16"/>
      <c r="E184" s="16"/>
      <c r="F184" s="44"/>
      <c r="G184" s="132"/>
      <c r="H184" s="44"/>
      <c r="I184" s="132">
        <v>3060</v>
      </c>
      <c r="J184" s="16"/>
      <c r="K184" s="80" t="s">
        <v>9940</v>
      </c>
    </row>
    <row r="185" spans="1:11" ht="23.25" customHeight="1">
      <c r="A185" s="40" t="s">
        <v>10763</v>
      </c>
      <c r="B185" s="16" t="s">
        <v>204</v>
      </c>
      <c r="C185" s="16" t="s">
        <v>82</v>
      </c>
      <c r="D185" s="16"/>
      <c r="E185" s="16"/>
      <c r="F185" s="44"/>
      <c r="G185" s="132"/>
      <c r="H185" s="44"/>
      <c r="I185" s="132">
        <v>662</v>
      </c>
      <c r="J185" s="16"/>
      <c r="K185" s="80" t="s">
        <v>10842</v>
      </c>
    </row>
    <row r="186" spans="1:11" ht="23.25" customHeight="1">
      <c r="A186" s="40" t="s">
        <v>10178</v>
      </c>
      <c r="B186" s="16" t="s">
        <v>204</v>
      </c>
      <c r="C186" s="16" t="s">
        <v>82</v>
      </c>
      <c r="D186" s="16"/>
      <c r="E186" s="16"/>
      <c r="F186" s="44"/>
      <c r="G186" s="132"/>
      <c r="H186" s="44"/>
      <c r="I186" s="132">
        <v>408</v>
      </c>
      <c r="J186" s="16"/>
      <c r="K186" s="80" t="s">
        <v>10843</v>
      </c>
    </row>
    <row r="187" spans="1:11" ht="23.25" customHeight="1">
      <c r="A187" s="40" t="s">
        <v>11106</v>
      </c>
      <c r="B187" s="16" t="s">
        <v>204</v>
      </c>
      <c r="C187" s="16" t="s">
        <v>82</v>
      </c>
      <c r="D187" s="16"/>
      <c r="E187" s="16"/>
      <c r="F187" s="44"/>
      <c r="G187" s="132"/>
      <c r="H187" s="44"/>
      <c r="I187" s="132">
        <v>3366</v>
      </c>
      <c r="J187" s="16"/>
      <c r="K187" s="80" t="s">
        <v>10844</v>
      </c>
    </row>
    <row r="188" spans="1:11" ht="23.25" customHeight="1">
      <c r="A188" s="40" t="s">
        <v>11107</v>
      </c>
      <c r="B188" s="16" t="s">
        <v>204</v>
      </c>
      <c r="C188" s="16" t="s">
        <v>82</v>
      </c>
      <c r="D188" s="16"/>
      <c r="E188" s="16"/>
      <c r="F188" s="44"/>
      <c r="G188" s="132"/>
      <c r="H188" s="44"/>
      <c r="I188" s="132">
        <v>3550</v>
      </c>
      <c r="J188" s="16"/>
      <c r="K188" s="80" t="s">
        <v>11217</v>
      </c>
    </row>
    <row r="189" spans="1:11" ht="23.25" customHeight="1">
      <c r="A189" s="40" t="s">
        <v>10120</v>
      </c>
      <c r="B189" s="16" t="s">
        <v>204</v>
      </c>
      <c r="C189" s="16" t="s">
        <v>82</v>
      </c>
      <c r="D189" s="16"/>
      <c r="E189" s="16"/>
      <c r="F189" s="44"/>
      <c r="G189" s="132"/>
      <c r="H189" s="44"/>
      <c r="I189" s="132">
        <v>4794</v>
      </c>
      <c r="J189" s="16"/>
      <c r="K189" s="80" t="s">
        <v>9805</v>
      </c>
    </row>
    <row r="190" spans="1:11" ht="23.25" customHeight="1">
      <c r="A190" s="40" t="s">
        <v>11108</v>
      </c>
      <c r="B190" s="16" t="s">
        <v>204</v>
      </c>
      <c r="C190" s="16" t="s">
        <v>82</v>
      </c>
      <c r="D190" s="16"/>
      <c r="E190" s="16"/>
      <c r="F190" s="44"/>
      <c r="G190" s="132"/>
      <c r="H190" s="44"/>
      <c r="I190" s="132">
        <v>7752</v>
      </c>
      <c r="J190" s="16"/>
      <c r="K190" s="80" t="s">
        <v>10349</v>
      </c>
    </row>
    <row r="191" spans="1:11" ht="23.25" customHeight="1">
      <c r="A191" s="40" t="s">
        <v>10013</v>
      </c>
      <c r="B191" s="16" t="s">
        <v>204</v>
      </c>
      <c r="C191" s="16" t="s">
        <v>82</v>
      </c>
      <c r="D191" s="16"/>
      <c r="E191" s="16"/>
      <c r="F191" s="44"/>
      <c r="G191" s="132"/>
      <c r="H191" s="44"/>
      <c r="I191" s="132">
        <v>6936</v>
      </c>
      <c r="J191" s="16"/>
      <c r="K191" s="80" t="s">
        <v>10350</v>
      </c>
    </row>
    <row r="192" spans="1:11" ht="23.25" customHeight="1">
      <c r="A192" s="40" t="s">
        <v>10071</v>
      </c>
      <c r="B192" s="16" t="s">
        <v>209</v>
      </c>
      <c r="C192" s="16" t="s">
        <v>163</v>
      </c>
      <c r="D192" s="16"/>
      <c r="E192" s="16"/>
      <c r="F192" s="44"/>
      <c r="G192" s="52"/>
      <c r="H192" s="44"/>
      <c r="I192" s="52">
        <v>270</v>
      </c>
      <c r="J192" s="16"/>
      <c r="K192" s="713" t="s">
        <v>9200</v>
      </c>
    </row>
    <row r="193" spans="1:11" ht="23.25" customHeight="1">
      <c r="A193" s="40" t="s">
        <v>10517</v>
      </c>
      <c r="B193" s="16" t="s">
        <v>209</v>
      </c>
      <c r="C193" s="16" t="s">
        <v>163</v>
      </c>
      <c r="D193" s="16"/>
      <c r="E193" s="16"/>
      <c r="F193" s="44"/>
      <c r="G193" s="52"/>
      <c r="H193" s="44"/>
      <c r="I193" s="52">
        <v>120</v>
      </c>
      <c r="J193" s="16"/>
      <c r="K193" s="714"/>
    </row>
    <row r="194" spans="1:11" ht="23.25" customHeight="1">
      <c r="A194" s="40" t="s">
        <v>10027</v>
      </c>
      <c r="B194" s="16" t="s">
        <v>204</v>
      </c>
      <c r="C194" s="16" t="s">
        <v>58</v>
      </c>
      <c r="D194" s="16"/>
      <c r="E194" s="16"/>
      <c r="F194" s="44"/>
      <c r="G194" s="348"/>
      <c r="H194" s="44"/>
      <c r="I194" s="78">
        <v>40000</v>
      </c>
      <c r="J194" s="16"/>
      <c r="K194" s="131" t="s">
        <v>9201</v>
      </c>
    </row>
    <row r="195" spans="1:11" ht="23.25" customHeight="1">
      <c r="A195" s="40" t="s">
        <v>10721</v>
      </c>
      <c r="B195" s="16" t="s">
        <v>204</v>
      </c>
      <c r="C195" s="16" t="s">
        <v>58</v>
      </c>
      <c r="D195" s="16"/>
      <c r="E195" s="16"/>
      <c r="F195" s="44"/>
      <c r="G195" s="348"/>
      <c r="H195" s="44"/>
      <c r="I195" s="78">
        <v>35350</v>
      </c>
      <c r="J195" s="16"/>
      <c r="K195" s="131" t="s">
        <v>9202</v>
      </c>
    </row>
    <row r="196" spans="1:11" ht="23.25" customHeight="1">
      <c r="A196" s="40" t="s">
        <v>11324</v>
      </c>
      <c r="B196" s="16" t="s">
        <v>265</v>
      </c>
      <c r="C196" s="16" t="s">
        <v>58</v>
      </c>
      <c r="D196" s="16"/>
      <c r="E196" s="16"/>
      <c r="F196" s="44"/>
      <c r="G196" s="305"/>
      <c r="H196" s="44"/>
      <c r="I196" s="18">
        <v>48</v>
      </c>
      <c r="J196" s="16"/>
      <c r="K196" s="534" t="s">
        <v>9204</v>
      </c>
    </row>
    <row r="197" spans="1:11" ht="23.25" customHeight="1">
      <c r="A197" s="40" t="s">
        <v>11099</v>
      </c>
      <c r="B197" s="16" t="s">
        <v>265</v>
      </c>
      <c r="C197" s="16" t="s">
        <v>58</v>
      </c>
      <c r="D197" s="16"/>
      <c r="E197" s="16"/>
      <c r="F197" s="44"/>
      <c r="G197" s="305"/>
      <c r="H197" s="44"/>
      <c r="I197" s="18">
        <v>288</v>
      </c>
      <c r="J197" s="16"/>
      <c r="K197" s="534"/>
    </row>
    <row r="198" spans="1:11" ht="23.25" customHeight="1">
      <c r="A198" s="40" t="s">
        <v>11100</v>
      </c>
      <c r="B198" s="16" t="s">
        <v>265</v>
      </c>
      <c r="C198" s="16" t="s">
        <v>58</v>
      </c>
      <c r="D198" s="16"/>
      <c r="E198" s="16"/>
      <c r="F198" s="44"/>
      <c r="G198" s="305"/>
      <c r="H198" s="44"/>
      <c r="I198" s="18">
        <v>720</v>
      </c>
      <c r="J198" s="16"/>
      <c r="K198" s="534"/>
    </row>
    <row r="199" spans="1:11" ht="23.25" customHeight="1">
      <c r="A199" s="40" t="s">
        <v>11101</v>
      </c>
      <c r="B199" s="16" t="s">
        <v>265</v>
      </c>
      <c r="C199" s="16" t="s">
        <v>58</v>
      </c>
      <c r="D199" s="16"/>
      <c r="E199" s="16"/>
      <c r="F199" s="44"/>
      <c r="G199" s="371"/>
      <c r="H199" s="44"/>
      <c r="I199" s="352">
        <v>1344</v>
      </c>
      <c r="J199" s="16"/>
      <c r="K199" s="715"/>
    </row>
    <row r="200" spans="1:11" ht="23.25" customHeight="1">
      <c r="A200" s="40" t="s">
        <v>11337</v>
      </c>
      <c r="B200" s="16" t="s">
        <v>209</v>
      </c>
      <c r="C200" s="16" t="s">
        <v>163</v>
      </c>
      <c r="D200" s="16"/>
      <c r="E200" s="16"/>
      <c r="F200" s="44"/>
      <c r="G200" s="305"/>
      <c r="H200" s="44"/>
      <c r="I200" s="18">
        <v>332</v>
      </c>
      <c r="J200" s="16"/>
      <c r="K200" s="364" t="s">
        <v>9205</v>
      </c>
    </row>
    <row r="201" spans="1:11" ht="23.25" customHeight="1">
      <c r="A201" s="40" t="s">
        <v>10533</v>
      </c>
      <c r="B201" s="16" t="s">
        <v>265</v>
      </c>
      <c r="C201" s="16" t="s">
        <v>58</v>
      </c>
      <c r="D201" s="16"/>
      <c r="E201" s="16"/>
      <c r="F201" s="44"/>
      <c r="G201" s="330"/>
      <c r="H201" s="44"/>
      <c r="I201" s="354">
        <v>2006</v>
      </c>
      <c r="J201" s="16"/>
      <c r="K201" s="610" t="s">
        <v>9206</v>
      </c>
    </row>
    <row r="202" spans="1:11" ht="23.25" customHeight="1">
      <c r="A202" s="40" t="s">
        <v>10534</v>
      </c>
      <c r="B202" s="16" t="s">
        <v>265</v>
      </c>
      <c r="C202" s="16" t="s">
        <v>58</v>
      </c>
      <c r="D202" s="16"/>
      <c r="E202" s="16"/>
      <c r="F202" s="44"/>
      <c r="G202" s="372"/>
      <c r="H202" s="44"/>
      <c r="I202" s="354">
        <v>2030</v>
      </c>
      <c r="J202" s="16"/>
      <c r="K202" s="611"/>
    </row>
    <row r="203" spans="1:11" ht="15.75">
      <c r="A203" s="40" t="s">
        <v>10535</v>
      </c>
      <c r="B203" s="16" t="s">
        <v>265</v>
      </c>
      <c r="C203" s="16" t="s">
        <v>58</v>
      </c>
      <c r="D203" s="16"/>
      <c r="E203" s="16"/>
      <c r="F203" s="44"/>
      <c r="G203" s="330"/>
      <c r="H203" s="44"/>
      <c r="I203" s="354">
        <v>830</v>
      </c>
      <c r="J203" s="16"/>
      <c r="K203" s="610" t="s">
        <v>9207</v>
      </c>
    </row>
    <row r="204" spans="1:11" ht="15.75">
      <c r="A204" s="40" t="s">
        <v>10536</v>
      </c>
      <c r="B204" s="16" t="s">
        <v>265</v>
      </c>
      <c r="C204" s="16" t="s">
        <v>58</v>
      </c>
      <c r="D204" s="16"/>
      <c r="E204" s="16"/>
      <c r="F204" s="44"/>
      <c r="G204" s="372"/>
      <c r="H204" s="44"/>
      <c r="I204" s="354">
        <v>724</v>
      </c>
      <c r="J204" s="16"/>
      <c r="K204" s="725"/>
    </row>
    <row r="205" spans="1:11" ht="15.75">
      <c r="A205" s="40" t="s">
        <v>10239</v>
      </c>
      <c r="B205" s="16" t="s">
        <v>265</v>
      </c>
      <c r="C205" s="16" t="s">
        <v>58</v>
      </c>
      <c r="D205" s="16"/>
      <c r="E205" s="16"/>
      <c r="F205" s="44"/>
      <c r="G205" s="330"/>
      <c r="H205" s="44"/>
      <c r="I205" s="354">
        <v>1786</v>
      </c>
      <c r="J205" s="16"/>
      <c r="K205" s="725"/>
    </row>
    <row r="206" spans="1:11" ht="15.75">
      <c r="A206" s="40" t="s">
        <v>10240</v>
      </c>
      <c r="B206" s="16" t="s">
        <v>265</v>
      </c>
      <c r="C206" s="16" t="s">
        <v>58</v>
      </c>
      <c r="D206" s="16"/>
      <c r="E206" s="16"/>
      <c r="F206" s="44"/>
      <c r="G206" s="372"/>
      <c r="H206" s="44"/>
      <c r="I206" s="354">
        <v>566</v>
      </c>
      <c r="J206" s="16"/>
      <c r="K206" s="611"/>
    </row>
    <row r="207" spans="1:11" ht="15.75">
      <c r="A207" s="40" t="s">
        <v>10241</v>
      </c>
      <c r="B207" s="16" t="s">
        <v>265</v>
      </c>
      <c r="C207" s="16" t="s">
        <v>58</v>
      </c>
      <c r="D207" s="16"/>
      <c r="E207" s="16"/>
      <c r="F207" s="44"/>
      <c r="G207" s="330"/>
      <c r="H207" s="44"/>
      <c r="I207" s="354">
        <v>1114</v>
      </c>
      <c r="J207" s="16"/>
      <c r="K207" s="610" t="s">
        <v>9208</v>
      </c>
    </row>
    <row r="208" spans="1:11" ht="15.75">
      <c r="A208" s="40" t="s">
        <v>10242</v>
      </c>
      <c r="B208" s="16" t="s">
        <v>265</v>
      </c>
      <c r="C208" s="16" t="s">
        <v>58</v>
      </c>
      <c r="D208" s="16"/>
      <c r="E208" s="16"/>
      <c r="F208" s="44"/>
      <c r="G208" s="372"/>
      <c r="H208" s="44"/>
      <c r="I208" s="354">
        <v>230</v>
      </c>
      <c r="J208" s="16"/>
      <c r="K208" s="725"/>
    </row>
    <row r="209" spans="1:11" ht="15.75">
      <c r="A209" s="40" t="s">
        <v>11338</v>
      </c>
      <c r="B209" s="16" t="s">
        <v>265</v>
      </c>
      <c r="C209" s="16" t="s">
        <v>58</v>
      </c>
      <c r="D209" s="16"/>
      <c r="E209" s="16"/>
      <c r="F209" s="44"/>
      <c r="G209" s="372"/>
      <c r="H209" s="44"/>
      <c r="I209" s="354">
        <v>336</v>
      </c>
      <c r="J209" s="16"/>
      <c r="K209" s="725"/>
    </row>
    <row r="210" spans="1:11" ht="15.75">
      <c r="A210" s="40" t="s">
        <v>11339</v>
      </c>
      <c r="B210" s="16" t="s">
        <v>265</v>
      </c>
      <c r="C210" s="16" t="s">
        <v>58</v>
      </c>
      <c r="D210" s="16"/>
      <c r="E210" s="16"/>
      <c r="F210" s="44"/>
      <c r="G210" s="372"/>
      <c r="H210" s="44"/>
      <c r="I210" s="17">
        <v>264</v>
      </c>
      <c r="J210" s="16"/>
      <c r="K210" s="611"/>
    </row>
    <row r="211" spans="1:11" ht="15.75">
      <c r="A211" s="229" t="s">
        <v>11340</v>
      </c>
      <c r="B211" s="16" t="s">
        <v>209</v>
      </c>
      <c r="C211" s="16" t="s">
        <v>163</v>
      </c>
      <c r="D211" s="16"/>
      <c r="E211" s="16"/>
      <c r="F211" s="44"/>
      <c r="G211" s="50"/>
      <c r="H211" s="44"/>
      <c r="I211" s="354">
        <v>42</v>
      </c>
      <c r="J211" s="16"/>
      <c r="K211" s="726" t="s">
        <v>9209</v>
      </c>
    </row>
    <row r="212" spans="1:11" ht="15.75">
      <c r="A212" s="40" t="s">
        <v>11341</v>
      </c>
      <c r="B212" s="16" t="s">
        <v>209</v>
      </c>
      <c r="C212" s="16" t="s">
        <v>163</v>
      </c>
      <c r="D212" s="16"/>
      <c r="E212" s="16"/>
      <c r="F212" s="44"/>
      <c r="G212" s="50"/>
      <c r="H212" s="44"/>
      <c r="I212" s="354">
        <v>12</v>
      </c>
      <c r="J212" s="16"/>
      <c r="K212" s="726"/>
    </row>
    <row r="213" spans="1:11" ht="15.75">
      <c r="A213" s="40" t="s">
        <v>11342</v>
      </c>
      <c r="B213" s="16" t="s">
        <v>209</v>
      </c>
      <c r="C213" s="16" t="s">
        <v>163</v>
      </c>
      <c r="D213" s="16"/>
      <c r="E213" s="16"/>
      <c r="F213" s="44"/>
      <c r="G213" s="50"/>
      <c r="H213" s="44"/>
      <c r="I213" s="354">
        <v>104</v>
      </c>
      <c r="J213" s="16"/>
      <c r="K213" s="726"/>
    </row>
    <row r="214" spans="1:11" ht="15.75">
      <c r="A214" s="229" t="s">
        <v>11343</v>
      </c>
      <c r="B214" s="16" t="s">
        <v>209</v>
      </c>
      <c r="C214" s="16" t="s">
        <v>163</v>
      </c>
      <c r="D214" s="16"/>
      <c r="E214" s="16"/>
      <c r="F214" s="44"/>
      <c r="G214" s="50"/>
      <c r="H214" s="44"/>
      <c r="I214" s="354">
        <v>42</v>
      </c>
      <c r="J214" s="16"/>
      <c r="K214" s="344" t="s">
        <v>9210</v>
      </c>
    </row>
    <row r="215" spans="1:11" ht="15.75">
      <c r="A215" s="40" t="s">
        <v>11115</v>
      </c>
      <c r="B215" s="16" t="s">
        <v>204</v>
      </c>
      <c r="C215" s="16" t="s">
        <v>82</v>
      </c>
      <c r="D215" s="16"/>
      <c r="E215" s="16"/>
      <c r="F215" s="44"/>
      <c r="G215" s="21"/>
      <c r="H215" s="44"/>
      <c r="I215" s="22">
        <v>3135</v>
      </c>
      <c r="J215" s="16"/>
      <c r="K215" s="553" t="s">
        <v>9211</v>
      </c>
    </row>
    <row r="216" spans="1:11" ht="15.75">
      <c r="A216" s="40" t="s">
        <v>11116</v>
      </c>
      <c r="B216" s="16" t="s">
        <v>204</v>
      </c>
      <c r="C216" s="16" t="s">
        <v>58</v>
      </c>
      <c r="D216" s="16"/>
      <c r="E216" s="16"/>
      <c r="F216" s="44"/>
      <c r="G216" s="21"/>
      <c r="H216" s="44"/>
      <c r="I216" s="22">
        <v>6365</v>
      </c>
      <c r="J216" s="16"/>
      <c r="K216" s="553"/>
    </row>
    <row r="217" spans="1:11" ht="15.75">
      <c r="A217" s="40" t="s">
        <v>9317</v>
      </c>
      <c r="B217" s="16" t="s">
        <v>204</v>
      </c>
      <c r="C217" s="16" t="s">
        <v>82</v>
      </c>
      <c r="D217" s="16"/>
      <c r="E217" s="16"/>
      <c r="F217" s="44"/>
      <c r="G217" s="21"/>
      <c r="H217" s="44"/>
      <c r="I217" s="22">
        <v>5555</v>
      </c>
      <c r="J217" s="16"/>
      <c r="K217" s="553"/>
    </row>
    <row r="218" spans="1:11" ht="15.75">
      <c r="A218" s="40" t="s">
        <v>9318</v>
      </c>
      <c r="B218" s="16" t="s">
        <v>204</v>
      </c>
      <c r="C218" s="16" t="s">
        <v>58</v>
      </c>
      <c r="D218" s="16"/>
      <c r="E218" s="16"/>
      <c r="F218" s="44"/>
      <c r="G218" s="21"/>
      <c r="H218" s="44"/>
      <c r="I218" s="22">
        <v>19190</v>
      </c>
      <c r="J218" s="16"/>
      <c r="K218" s="553"/>
    </row>
    <row r="219" spans="1:11" ht="15.75">
      <c r="A219" s="40" t="s">
        <v>9317</v>
      </c>
      <c r="B219" s="16" t="s">
        <v>204</v>
      </c>
      <c r="C219" s="16" t="s">
        <v>82</v>
      </c>
      <c r="D219" s="16"/>
      <c r="E219" s="16"/>
      <c r="F219" s="44"/>
      <c r="G219" s="21"/>
      <c r="H219" s="44"/>
      <c r="I219" s="22">
        <v>31815</v>
      </c>
      <c r="J219" s="16"/>
      <c r="K219" s="21" t="s">
        <v>9212</v>
      </c>
    </row>
    <row r="220" spans="1:11" ht="15.75">
      <c r="A220" s="40" t="s">
        <v>9318</v>
      </c>
      <c r="B220" s="16" t="s">
        <v>204</v>
      </c>
      <c r="C220" s="16" t="s">
        <v>58</v>
      </c>
      <c r="D220" s="16"/>
      <c r="E220" s="16"/>
      <c r="F220" s="44"/>
      <c r="G220" s="21"/>
      <c r="H220" s="44"/>
      <c r="I220" s="22">
        <v>55150</v>
      </c>
      <c r="J220" s="16"/>
      <c r="K220" s="21" t="s">
        <v>10353</v>
      </c>
    </row>
    <row r="221" spans="1:11" ht="15.75">
      <c r="A221" s="40" t="s">
        <v>9260</v>
      </c>
      <c r="B221" s="16" t="s">
        <v>204</v>
      </c>
      <c r="C221" s="16" t="s">
        <v>82</v>
      </c>
      <c r="D221" s="16"/>
      <c r="E221" s="16"/>
      <c r="F221" s="44"/>
      <c r="G221" s="21"/>
      <c r="H221" s="44"/>
      <c r="I221" s="22">
        <v>16665</v>
      </c>
      <c r="J221" s="16"/>
      <c r="K221" s="570" t="s">
        <v>9942</v>
      </c>
    </row>
    <row r="222" spans="1:11" ht="15.75">
      <c r="A222" s="40" t="s">
        <v>10010</v>
      </c>
      <c r="B222" s="16" t="s">
        <v>204</v>
      </c>
      <c r="C222" s="16" t="s">
        <v>82</v>
      </c>
      <c r="D222" s="16"/>
      <c r="E222" s="16"/>
      <c r="F222" s="44"/>
      <c r="G222" s="21"/>
      <c r="H222" s="44"/>
      <c r="I222" s="22">
        <v>2525</v>
      </c>
      <c r="J222" s="16"/>
      <c r="K222" s="577"/>
    </row>
    <row r="223" spans="1:11" ht="15.75">
      <c r="A223" s="40" t="s">
        <v>10106</v>
      </c>
      <c r="B223" s="16" t="s">
        <v>204</v>
      </c>
      <c r="C223" s="16" t="s">
        <v>82</v>
      </c>
      <c r="D223" s="16"/>
      <c r="E223" s="16"/>
      <c r="F223" s="44"/>
      <c r="G223" s="21"/>
      <c r="H223" s="44"/>
      <c r="I223" s="22">
        <v>17170</v>
      </c>
      <c r="J223" s="16"/>
      <c r="K223" s="577"/>
    </row>
    <row r="224" spans="1:11" ht="15.75">
      <c r="A224" s="40" t="s">
        <v>9260</v>
      </c>
      <c r="B224" s="16" t="s">
        <v>204</v>
      </c>
      <c r="C224" s="16" t="s">
        <v>82</v>
      </c>
      <c r="D224" s="16"/>
      <c r="E224" s="16"/>
      <c r="F224" s="44"/>
      <c r="G224" s="21"/>
      <c r="H224" s="44"/>
      <c r="I224" s="22">
        <v>5555</v>
      </c>
      <c r="J224" s="16"/>
      <c r="K224" s="571"/>
    </row>
    <row r="225" spans="1:11" ht="15.75">
      <c r="A225" s="40" t="s">
        <v>9255</v>
      </c>
      <c r="B225" s="16" t="s">
        <v>288</v>
      </c>
      <c r="C225" s="16" t="s">
        <v>54</v>
      </c>
      <c r="D225" s="16"/>
      <c r="E225" s="16">
        <v>102</v>
      </c>
      <c r="F225" s="44"/>
      <c r="G225" s="23"/>
      <c r="H225" s="44"/>
      <c r="I225" s="23">
        <v>33</v>
      </c>
      <c r="J225" s="16"/>
      <c r="K225" s="564" t="s">
        <v>9943</v>
      </c>
    </row>
    <row r="226" spans="1:11" ht="15.75">
      <c r="A226" s="40" t="s">
        <v>9122</v>
      </c>
      <c r="B226" s="16" t="s">
        <v>288</v>
      </c>
      <c r="C226" s="16" t="s">
        <v>54</v>
      </c>
      <c r="D226" s="16"/>
      <c r="E226" s="16" t="s">
        <v>4085</v>
      </c>
      <c r="F226" s="44"/>
      <c r="G226" s="328"/>
      <c r="H226" s="44"/>
      <c r="I226" s="23">
        <v>15</v>
      </c>
      <c r="J226" s="16"/>
      <c r="K226" s="723"/>
    </row>
    <row r="227" spans="1:11" ht="15.75">
      <c r="A227" s="40" t="s">
        <v>9122</v>
      </c>
      <c r="B227" s="16" t="s">
        <v>288</v>
      </c>
      <c r="C227" s="16" t="s">
        <v>54</v>
      </c>
      <c r="D227" s="16"/>
      <c r="E227" s="16" t="s">
        <v>4085</v>
      </c>
      <c r="F227" s="44"/>
      <c r="G227" s="328"/>
      <c r="H227" s="44"/>
      <c r="I227" s="23">
        <v>50</v>
      </c>
      <c r="J227" s="16"/>
      <c r="K227" s="50" t="s">
        <v>9216</v>
      </c>
    </row>
    <row r="228" spans="1:11" ht="15.75">
      <c r="A228" s="40" t="s">
        <v>9122</v>
      </c>
      <c r="B228" s="16" t="s">
        <v>288</v>
      </c>
      <c r="C228" s="16" t="s">
        <v>54</v>
      </c>
      <c r="D228" s="16"/>
      <c r="E228" s="16" t="s">
        <v>4450</v>
      </c>
      <c r="F228" s="44"/>
      <c r="G228" s="23"/>
      <c r="H228" s="44"/>
      <c r="I228" s="23">
        <v>50</v>
      </c>
      <c r="J228" s="16"/>
      <c r="K228" s="50" t="s">
        <v>9217</v>
      </c>
    </row>
    <row r="229" spans="1:11" ht="15.75">
      <c r="A229" s="40" t="s">
        <v>9122</v>
      </c>
      <c r="B229" s="16" t="s">
        <v>288</v>
      </c>
      <c r="C229" s="16" t="s">
        <v>54</v>
      </c>
      <c r="D229" s="16"/>
      <c r="E229" s="16" t="s">
        <v>4450</v>
      </c>
      <c r="F229" s="44"/>
      <c r="G229" s="23"/>
      <c r="H229" s="44"/>
      <c r="I229" s="23">
        <v>18</v>
      </c>
      <c r="J229" s="16"/>
      <c r="K229" s="564" t="s">
        <v>9218</v>
      </c>
    </row>
    <row r="230" spans="1:11" ht="15.75">
      <c r="A230" s="40" t="s">
        <v>9123</v>
      </c>
      <c r="B230" s="16" t="s">
        <v>288</v>
      </c>
      <c r="C230" s="16" t="s">
        <v>54</v>
      </c>
      <c r="D230" s="16"/>
      <c r="E230" s="16">
        <v>34</v>
      </c>
      <c r="F230" s="44"/>
      <c r="G230" s="23"/>
      <c r="H230" s="44"/>
      <c r="I230" s="23">
        <v>6</v>
      </c>
      <c r="J230" s="16"/>
      <c r="K230" s="723"/>
    </row>
    <row r="231" spans="1:11" ht="15.75">
      <c r="A231" s="40" t="s">
        <v>9257</v>
      </c>
      <c r="B231" s="16" t="s">
        <v>288</v>
      </c>
      <c r="C231" s="16" t="s">
        <v>54</v>
      </c>
      <c r="D231" s="16"/>
      <c r="E231" s="16">
        <v>450</v>
      </c>
      <c r="F231" s="44"/>
      <c r="G231" s="23"/>
      <c r="H231" s="44"/>
      <c r="I231" s="23">
        <v>56</v>
      </c>
      <c r="J231" s="16"/>
      <c r="K231" s="50" t="s">
        <v>9219</v>
      </c>
    </row>
    <row r="232" spans="1:11" ht="15.75">
      <c r="A232" s="40" t="s">
        <v>9123</v>
      </c>
      <c r="B232" s="16" t="s">
        <v>288</v>
      </c>
      <c r="C232" s="16" t="s">
        <v>54</v>
      </c>
      <c r="D232" s="16"/>
      <c r="E232" s="16">
        <v>191</v>
      </c>
      <c r="F232" s="44"/>
      <c r="G232" s="23"/>
      <c r="H232" s="44"/>
      <c r="I232" s="23">
        <v>15</v>
      </c>
      <c r="J232" s="16"/>
      <c r="K232" s="564" t="s">
        <v>9220</v>
      </c>
    </row>
    <row r="233" spans="1:11" ht="15.75">
      <c r="A233" s="40" t="s">
        <v>9122</v>
      </c>
      <c r="B233" s="16" t="s">
        <v>288</v>
      </c>
      <c r="C233" s="16" t="s">
        <v>54</v>
      </c>
      <c r="D233" s="16"/>
      <c r="E233" s="16">
        <v>255</v>
      </c>
      <c r="F233" s="44"/>
      <c r="G233" s="23"/>
      <c r="H233" s="44"/>
      <c r="I233" s="23">
        <v>10</v>
      </c>
      <c r="J233" s="16"/>
      <c r="K233" s="723"/>
    </row>
    <row r="234" spans="1:11" ht="15.75">
      <c r="A234" s="40" t="s">
        <v>9122</v>
      </c>
      <c r="B234" s="16" t="s">
        <v>288</v>
      </c>
      <c r="C234" s="16" t="s">
        <v>54</v>
      </c>
      <c r="D234" s="16"/>
      <c r="E234" s="16">
        <v>450</v>
      </c>
      <c r="F234" s="44"/>
      <c r="G234" s="22"/>
      <c r="H234" s="44"/>
      <c r="I234" s="22">
        <v>11</v>
      </c>
      <c r="J234" s="16"/>
      <c r="K234" s="50" t="s">
        <v>10354</v>
      </c>
    </row>
    <row r="235" spans="1:11" ht="15.75">
      <c r="A235" s="40" t="s">
        <v>9123</v>
      </c>
      <c r="B235" s="16" t="s">
        <v>288</v>
      </c>
      <c r="C235" s="16" t="s">
        <v>54</v>
      </c>
      <c r="D235" s="16"/>
      <c r="E235" s="16">
        <v>34</v>
      </c>
      <c r="F235" s="44"/>
      <c r="G235" s="23"/>
      <c r="H235" s="44"/>
      <c r="I235" s="23">
        <v>4</v>
      </c>
      <c r="J235" s="16"/>
      <c r="K235" s="564" t="s">
        <v>10355</v>
      </c>
    </row>
    <row r="236" spans="1:11" ht="15.75">
      <c r="A236" s="40" t="s">
        <v>9122</v>
      </c>
      <c r="B236" s="16" t="s">
        <v>288</v>
      </c>
      <c r="C236" s="16" t="s">
        <v>54</v>
      </c>
      <c r="D236" s="16"/>
      <c r="E236" s="16" t="s">
        <v>4085</v>
      </c>
      <c r="F236" s="44"/>
      <c r="G236" s="23"/>
      <c r="H236" s="44"/>
      <c r="I236" s="23">
        <v>4</v>
      </c>
      <c r="J236" s="16"/>
      <c r="K236" s="724"/>
    </row>
    <row r="237" spans="1:11" ht="15.75">
      <c r="A237" s="40" t="s">
        <v>9123</v>
      </c>
      <c r="B237" s="16" t="s">
        <v>288</v>
      </c>
      <c r="C237" s="16" t="s">
        <v>54</v>
      </c>
      <c r="D237" s="16"/>
      <c r="E237" s="16">
        <v>191</v>
      </c>
      <c r="F237" s="44"/>
      <c r="G237" s="23"/>
      <c r="H237" s="44"/>
      <c r="I237" s="23">
        <v>17</v>
      </c>
      <c r="J237" s="16"/>
      <c r="K237" s="724"/>
    </row>
    <row r="238" spans="1:11" ht="15.75">
      <c r="A238" s="40" t="s">
        <v>9122</v>
      </c>
      <c r="B238" s="16" t="s">
        <v>288</v>
      </c>
      <c r="C238" s="16" t="s">
        <v>54</v>
      </c>
      <c r="D238" s="16"/>
      <c r="E238" s="16">
        <v>255</v>
      </c>
      <c r="F238" s="44"/>
      <c r="G238" s="23"/>
      <c r="H238" s="44"/>
      <c r="I238" s="23">
        <v>31</v>
      </c>
      <c r="J238" s="16"/>
      <c r="K238" s="723"/>
    </row>
    <row r="239" spans="1:11" ht="15.75">
      <c r="A239" s="40" t="s">
        <v>9122</v>
      </c>
      <c r="B239" s="16" t="s">
        <v>288</v>
      </c>
      <c r="C239" s="16" t="s">
        <v>54</v>
      </c>
      <c r="D239" s="16"/>
      <c r="E239" s="16" t="s">
        <v>7525</v>
      </c>
      <c r="F239" s="44"/>
      <c r="G239" s="23"/>
      <c r="H239" s="44"/>
      <c r="I239" s="23">
        <v>26</v>
      </c>
      <c r="J239" s="16"/>
      <c r="K239" s="50" t="s">
        <v>10356</v>
      </c>
    </row>
    <row r="240" spans="1:11" ht="15.75">
      <c r="A240" s="40" t="s">
        <v>9122</v>
      </c>
      <c r="B240" s="16" t="s">
        <v>288</v>
      </c>
      <c r="C240" s="16" t="s">
        <v>54</v>
      </c>
      <c r="D240" s="16"/>
      <c r="E240" s="16" t="s">
        <v>7559</v>
      </c>
      <c r="F240" s="44"/>
      <c r="G240" s="23"/>
      <c r="H240" s="44"/>
      <c r="I240" s="23">
        <v>35</v>
      </c>
      <c r="J240" s="16"/>
      <c r="K240" s="50" t="s">
        <v>10357</v>
      </c>
    </row>
    <row r="241" spans="1:11" ht="15.75">
      <c r="A241" s="40" t="s">
        <v>9122</v>
      </c>
      <c r="B241" s="16" t="s">
        <v>288</v>
      </c>
      <c r="C241" s="16" t="s">
        <v>54</v>
      </c>
      <c r="D241" s="16"/>
      <c r="E241" s="374" t="s">
        <v>9849</v>
      </c>
      <c r="F241" s="44"/>
      <c r="G241" s="23"/>
      <c r="H241" s="44"/>
      <c r="I241" s="23">
        <v>7</v>
      </c>
      <c r="J241" s="16"/>
      <c r="K241" s="564" t="s">
        <v>10358</v>
      </c>
    </row>
    <row r="242" spans="1:11" ht="15.75">
      <c r="A242" s="40" t="s">
        <v>9252</v>
      </c>
      <c r="B242" s="16" t="s">
        <v>288</v>
      </c>
      <c r="C242" s="16" t="s">
        <v>54</v>
      </c>
      <c r="D242" s="16"/>
      <c r="E242" s="16">
        <v>486</v>
      </c>
      <c r="F242" s="44"/>
      <c r="G242" s="23"/>
      <c r="H242" s="44"/>
      <c r="I242" s="23">
        <v>17</v>
      </c>
      <c r="J242" s="16"/>
      <c r="K242" s="724"/>
    </row>
    <row r="243" spans="1:11" ht="15.75">
      <c r="A243" s="40" t="s">
        <v>9252</v>
      </c>
      <c r="B243" s="16" t="s">
        <v>288</v>
      </c>
      <c r="C243" s="16" t="s">
        <v>54</v>
      </c>
      <c r="D243" s="16"/>
      <c r="E243" s="16">
        <v>364</v>
      </c>
      <c r="F243" s="44"/>
      <c r="G243" s="23"/>
      <c r="H243" s="44"/>
      <c r="I243" s="23">
        <v>26</v>
      </c>
      <c r="J243" s="16"/>
      <c r="K243" s="723"/>
    </row>
    <row r="244" spans="1:11" ht="15.75">
      <c r="A244" s="40" t="s">
        <v>9123</v>
      </c>
      <c r="B244" s="16" t="s">
        <v>288</v>
      </c>
      <c r="C244" s="16" t="s">
        <v>54</v>
      </c>
      <c r="D244" s="16"/>
      <c r="E244" s="16">
        <v>191</v>
      </c>
      <c r="F244" s="44"/>
      <c r="G244" s="23"/>
      <c r="H244" s="44"/>
      <c r="I244" s="23">
        <v>9</v>
      </c>
      <c r="J244" s="16"/>
      <c r="K244" s="564" t="s">
        <v>10359</v>
      </c>
    </row>
    <row r="245" spans="1:11" ht="15.75">
      <c r="A245" s="40" t="s">
        <v>9122</v>
      </c>
      <c r="B245" s="16" t="s">
        <v>288</v>
      </c>
      <c r="C245" s="16" t="s">
        <v>54</v>
      </c>
      <c r="D245" s="16"/>
      <c r="E245" s="16" t="s">
        <v>4085</v>
      </c>
      <c r="F245" s="44"/>
      <c r="G245" s="23"/>
      <c r="H245" s="44"/>
      <c r="I245" s="23">
        <v>21</v>
      </c>
      <c r="J245" s="16"/>
      <c r="K245" s="723"/>
    </row>
    <row r="246" spans="1:11" ht="15.75">
      <c r="A246" s="40" t="s">
        <v>9124</v>
      </c>
      <c r="B246" s="16" t="s">
        <v>288</v>
      </c>
      <c r="C246" s="16" t="s">
        <v>54</v>
      </c>
      <c r="D246" s="16"/>
      <c r="E246" s="16">
        <v>331</v>
      </c>
      <c r="F246" s="44"/>
      <c r="G246" s="22"/>
      <c r="H246" s="44"/>
      <c r="I246" s="22">
        <v>2</v>
      </c>
      <c r="J246" s="16"/>
      <c r="K246" s="50" t="s">
        <v>10360</v>
      </c>
    </row>
    <row r="247" spans="1:11" ht="15.75">
      <c r="A247" s="40" t="s">
        <v>9244</v>
      </c>
      <c r="B247" s="16" t="s">
        <v>288</v>
      </c>
      <c r="C247" s="16" t="s">
        <v>54</v>
      </c>
      <c r="D247" s="16"/>
      <c r="E247" s="16" t="s">
        <v>4920</v>
      </c>
      <c r="F247" s="44"/>
      <c r="G247" s="22"/>
      <c r="H247" s="44"/>
      <c r="I247" s="22">
        <v>3</v>
      </c>
      <c r="J247" s="16"/>
      <c r="K247" s="50" t="s">
        <v>9818</v>
      </c>
    </row>
    <row r="248" spans="1:11" ht="15.75">
      <c r="A248" s="40" t="s">
        <v>9255</v>
      </c>
      <c r="B248" s="16" t="s">
        <v>288</v>
      </c>
      <c r="C248" s="16" t="s">
        <v>54</v>
      </c>
      <c r="D248" s="16"/>
      <c r="E248" s="16">
        <v>105</v>
      </c>
      <c r="F248" s="44"/>
      <c r="G248" s="23"/>
      <c r="H248" s="44"/>
      <c r="I248" s="23">
        <v>2</v>
      </c>
      <c r="J248" s="16"/>
      <c r="K248" s="50" t="s">
        <v>9720</v>
      </c>
    </row>
    <row r="249" spans="1:11" ht="15.75">
      <c r="A249" s="40" t="s">
        <v>9122</v>
      </c>
      <c r="B249" s="16" t="s">
        <v>288</v>
      </c>
      <c r="C249" s="16" t="s">
        <v>54</v>
      </c>
      <c r="D249" s="16"/>
      <c r="E249" s="16">
        <v>345</v>
      </c>
      <c r="F249" s="44"/>
      <c r="G249" s="22"/>
      <c r="H249" s="44"/>
      <c r="I249" s="22">
        <v>2</v>
      </c>
      <c r="J249" s="16"/>
      <c r="K249" s="50" t="s">
        <v>9721</v>
      </c>
    </row>
    <row r="250" spans="1:11" ht="15.75">
      <c r="A250" s="40" t="s">
        <v>9122</v>
      </c>
      <c r="B250" s="16" t="s">
        <v>288</v>
      </c>
      <c r="C250" s="16" t="s">
        <v>54</v>
      </c>
      <c r="D250" s="16"/>
      <c r="E250" s="16" t="s">
        <v>6378</v>
      </c>
      <c r="F250" s="44"/>
      <c r="G250" s="23"/>
      <c r="H250" s="44"/>
      <c r="I250" s="23">
        <v>50</v>
      </c>
      <c r="J250" s="16"/>
      <c r="K250" s="50" t="s">
        <v>9819</v>
      </c>
    </row>
    <row r="251" spans="1:11" ht="15.75">
      <c r="A251" s="40" t="s">
        <v>9122</v>
      </c>
      <c r="B251" s="16" t="s">
        <v>288</v>
      </c>
      <c r="C251" s="16" t="s">
        <v>54</v>
      </c>
      <c r="D251" s="16"/>
      <c r="E251" s="16" t="s">
        <v>6378</v>
      </c>
      <c r="F251" s="44"/>
      <c r="G251" s="23"/>
      <c r="H251" s="44"/>
      <c r="I251" s="23">
        <v>38</v>
      </c>
      <c r="J251" s="16"/>
      <c r="K251" s="564" t="s">
        <v>10363</v>
      </c>
    </row>
    <row r="252" spans="1:11" ht="15.75">
      <c r="A252" s="40" t="s">
        <v>9252</v>
      </c>
      <c r="B252" s="16" t="s">
        <v>288</v>
      </c>
      <c r="C252" s="16" t="s">
        <v>54</v>
      </c>
      <c r="D252" s="16"/>
      <c r="E252" s="16">
        <v>298</v>
      </c>
      <c r="F252" s="44"/>
      <c r="G252" s="23"/>
      <c r="H252" s="44"/>
      <c r="I252" s="23">
        <v>2</v>
      </c>
      <c r="J252" s="16"/>
      <c r="K252" s="724"/>
    </row>
    <row r="253" spans="1:11" ht="15.75">
      <c r="A253" s="40" t="s">
        <v>9122</v>
      </c>
      <c r="B253" s="16" t="s">
        <v>288</v>
      </c>
      <c r="C253" s="16" t="s">
        <v>54</v>
      </c>
      <c r="D253" s="16"/>
      <c r="E253" s="16">
        <v>340</v>
      </c>
      <c r="F253" s="44"/>
      <c r="G253" s="23"/>
      <c r="H253" s="44"/>
      <c r="I253" s="23">
        <v>10</v>
      </c>
      <c r="J253" s="16"/>
      <c r="K253" s="723"/>
    </row>
    <row r="254" spans="1:11" ht="15.75">
      <c r="A254" s="40" t="s">
        <v>9123</v>
      </c>
      <c r="B254" s="16" t="s">
        <v>288</v>
      </c>
      <c r="C254" s="16" t="s">
        <v>54</v>
      </c>
      <c r="D254" s="16"/>
      <c r="E254" s="16">
        <v>364</v>
      </c>
      <c r="F254" s="44"/>
      <c r="G254" s="23"/>
      <c r="H254" s="44"/>
      <c r="I254" s="23">
        <v>3</v>
      </c>
      <c r="J254" s="16"/>
      <c r="K254" s="564" t="s">
        <v>10856</v>
      </c>
    </row>
    <row r="255" spans="1:11" ht="15.75">
      <c r="A255" s="40" t="s">
        <v>9123</v>
      </c>
      <c r="B255" s="16" t="s">
        <v>288</v>
      </c>
      <c r="C255" s="16" t="s">
        <v>54</v>
      </c>
      <c r="D255" s="16"/>
      <c r="E255" s="16">
        <v>33</v>
      </c>
      <c r="F255" s="44"/>
      <c r="G255" s="23"/>
      <c r="H255" s="44"/>
      <c r="I255" s="23">
        <v>7</v>
      </c>
      <c r="J255" s="16"/>
      <c r="K255" s="724"/>
    </row>
    <row r="256" spans="1:11" ht="15.75">
      <c r="A256" s="40" t="s">
        <v>9123</v>
      </c>
      <c r="B256" s="16" t="s">
        <v>288</v>
      </c>
      <c r="C256" s="16" t="s">
        <v>54</v>
      </c>
      <c r="D256" s="16"/>
      <c r="E256" s="16" t="s">
        <v>4450</v>
      </c>
      <c r="F256" s="44"/>
      <c r="G256" s="23"/>
      <c r="H256" s="44"/>
      <c r="I256" s="23">
        <v>16</v>
      </c>
      <c r="J256" s="16"/>
      <c r="K256" s="723"/>
    </row>
    <row r="257" spans="1:11" ht="15.75">
      <c r="A257" s="40" t="s">
        <v>9124</v>
      </c>
      <c r="B257" s="16" t="s">
        <v>288</v>
      </c>
      <c r="C257" s="16" t="s">
        <v>54</v>
      </c>
      <c r="D257" s="16"/>
      <c r="E257" s="16" t="s">
        <v>4450</v>
      </c>
      <c r="F257" s="44"/>
      <c r="G257" s="23"/>
      <c r="H257" s="44"/>
      <c r="I257" s="23">
        <v>2</v>
      </c>
      <c r="J257" s="16"/>
      <c r="K257" s="564" t="s">
        <v>10857</v>
      </c>
    </row>
    <row r="258" spans="1:11" ht="15.75">
      <c r="A258" s="40" t="s">
        <v>9124</v>
      </c>
      <c r="B258" s="16" t="s">
        <v>288</v>
      </c>
      <c r="C258" s="16" t="s">
        <v>54</v>
      </c>
      <c r="D258" s="16"/>
      <c r="E258" s="16" t="s">
        <v>4450</v>
      </c>
      <c r="F258" s="44"/>
      <c r="G258" s="23"/>
      <c r="H258" s="44"/>
      <c r="I258" s="23">
        <v>9</v>
      </c>
      <c r="J258" s="16"/>
      <c r="K258" s="723"/>
    </row>
    <row r="259" spans="1:11" ht="15.75">
      <c r="A259" s="40" t="s">
        <v>9122</v>
      </c>
      <c r="B259" s="16" t="s">
        <v>288</v>
      </c>
      <c r="C259" s="16" t="s">
        <v>54</v>
      </c>
      <c r="D259" s="16"/>
      <c r="E259" s="16" t="s">
        <v>6378</v>
      </c>
      <c r="F259" s="44"/>
      <c r="G259" s="23"/>
      <c r="H259" s="44"/>
      <c r="I259" s="23">
        <v>13</v>
      </c>
      <c r="J259" s="16"/>
      <c r="K259" s="50" t="s">
        <v>10364</v>
      </c>
    </row>
    <row r="260" spans="1:11" ht="15.75">
      <c r="A260" s="40" t="s">
        <v>9122</v>
      </c>
      <c r="B260" s="16" t="s">
        <v>288</v>
      </c>
      <c r="C260" s="16" t="s">
        <v>54</v>
      </c>
      <c r="D260" s="16"/>
      <c r="E260" s="16">
        <v>340</v>
      </c>
      <c r="F260" s="44"/>
      <c r="G260" s="23"/>
      <c r="H260" s="44"/>
      <c r="I260" s="23">
        <v>6</v>
      </c>
      <c r="J260" s="16"/>
      <c r="K260" s="564" t="s">
        <v>10365</v>
      </c>
    </row>
    <row r="261" spans="1:11" ht="15.75">
      <c r="A261" s="40" t="s">
        <v>9123</v>
      </c>
      <c r="B261" s="16" t="s">
        <v>288</v>
      </c>
      <c r="C261" s="16" t="s">
        <v>54</v>
      </c>
      <c r="D261" s="16"/>
      <c r="E261" s="16" t="s">
        <v>4450</v>
      </c>
      <c r="F261" s="44"/>
      <c r="G261" s="23"/>
      <c r="H261" s="44"/>
      <c r="I261" s="23">
        <v>2</v>
      </c>
      <c r="J261" s="16"/>
      <c r="K261" s="723"/>
    </row>
    <row r="262" spans="1:11" ht="15.75">
      <c r="A262" s="40" t="s">
        <v>9255</v>
      </c>
      <c r="B262" s="16" t="s">
        <v>288</v>
      </c>
      <c r="C262" s="16" t="s">
        <v>54</v>
      </c>
      <c r="D262" s="16"/>
      <c r="E262" s="16">
        <v>105</v>
      </c>
      <c r="F262" s="44"/>
      <c r="G262" s="23"/>
      <c r="H262" s="44"/>
      <c r="I262" s="23">
        <v>7</v>
      </c>
      <c r="J262" s="16"/>
      <c r="K262" s="564" t="s">
        <v>10366</v>
      </c>
    </row>
    <row r="263" spans="1:11" ht="15.75">
      <c r="A263" s="40" t="s">
        <v>9122</v>
      </c>
      <c r="B263" s="16" t="s">
        <v>288</v>
      </c>
      <c r="C263" s="16" t="s">
        <v>54</v>
      </c>
      <c r="D263" s="16"/>
      <c r="E263" s="16" t="s">
        <v>6378</v>
      </c>
      <c r="F263" s="44"/>
      <c r="G263" s="23"/>
      <c r="H263" s="44"/>
      <c r="I263" s="23">
        <v>22</v>
      </c>
      <c r="J263" s="16"/>
      <c r="K263" s="723"/>
    </row>
    <row r="264" spans="1:11" ht="15.75">
      <c r="A264" s="40" t="s">
        <v>9252</v>
      </c>
      <c r="B264" s="16" t="s">
        <v>288</v>
      </c>
      <c r="C264" s="16" t="s">
        <v>54</v>
      </c>
      <c r="D264" s="16"/>
      <c r="E264" s="374" t="s">
        <v>9849</v>
      </c>
      <c r="F264" s="44"/>
      <c r="G264" s="23"/>
      <c r="H264" s="44"/>
      <c r="I264" s="23">
        <v>12</v>
      </c>
      <c r="J264" s="16"/>
      <c r="K264" s="564" t="s">
        <v>10367</v>
      </c>
    </row>
    <row r="265" spans="1:11" ht="15.75">
      <c r="A265" s="40" t="s">
        <v>9252</v>
      </c>
      <c r="B265" s="16" t="s">
        <v>288</v>
      </c>
      <c r="C265" s="16" t="s">
        <v>54</v>
      </c>
      <c r="D265" s="16"/>
      <c r="E265" s="16" t="s">
        <v>7559</v>
      </c>
      <c r="F265" s="44"/>
      <c r="G265" s="23"/>
      <c r="H265" s="44"/>
      <c r="I265" s="23">
        <v>23</v>
      </c>
      <c r="J265" s="16"/>
      <c r="K265" s="724"/>
    </row>
    <row r="266" spans="1:11" ht="15.75">
      <c r="A266" s="40" t="s">
        <v>9252</v>
      </c>
      <c r="B266" s="16" t="s">
        <v>288</v>
      </c>
      <c r="C266" s="16" t="s">
        <v>54</v>
      </c>
      <c r="D266" s="16"/>
      <c r="E266" s="16" t="s">
        <v>8226</v>
      </c>
      <c r="F266" s="44"/>
      <c r="G266" s="23"/>
      <c r="H266" s="44"/>
      <c r="I266" s="23">
        <v>1</v>
      </c>
      <c r="J266" s="16"/>
      <c r="K266" s="723"/>
    </row>
    <row r="267" spans="1:11" ht="15.75">
      <c r="A267" s="40" t="s">
        <v>9252</v>
      </c>
      <c r="B267" s="16" t="s">
        <v>288</v>
      </c>
      <c r="C267" s="16" t="s">
        <v>54</v>
      </c>
      <c r="D267" s="16"/>
      <c r="E267" s="16" t="s">
        <v>6841</v>
      </c>
      <c r="F267" s="44"/>
      <c r="G267" s="23"/>
      <c r="H267" s="44"/>
      <c r="I267" s="23">
        <v>22</v>
      </c>
      <c r="J267" s="16"/>
      <c r="K267" s="564" t="s">
        <v>10368</v>
      </c>
    </row>
    <row r="268" spans="1:11" ht="15.75">
      <c r="A268" s="40" t="s">
        <v>9123</v>
      </c>
      <c r="B268" s="16" t="s">
        <v>288</v>
      </c>
      <c r="C268" s="16" t="s">
        <v>54</v>
      </c>
      <c r="D268" s="16"/>
      <c r="E268" s="16" t="s">
        <v>4450</v>
      </c>
      <c r="F268" s="44"/>
      <c r="G268" s="23"/>
      <c r="H268" s="44"/>
      <c r="I268" s="23">
        <v>2</v>
      </c>
      <c r="J268" s="16"/>
      <c r="K268" s="723"/>
    </row>
    <row r="269" spans="1:11" ht="15.75">
      <c r="A269" s="40" t="s">
        <v>9124</v>
      </c>
      <c r="B269" s="16" t="s">
        <v>288</v>
      </c>
      <c r="C269" s="16" t="s">
        <v>54</v>
      </c>
      <c r="D269" s="16"/>
      <c r="E269" s="374" t="s">
        <v>9849</v>
      </c>
      <c r="F269" s="44"/>
      <c r="G269" s="23"/>
      <c r="H269" s="44"/>
      <c r="I269" s="23">
        <v>5</v>
      </c>
      <c r="J269" s="16"/>
      <c r="K269" s="564" t="s">
        <v>10369</v>
      </c>
    </row>
    <row r="270" spans="1:11" ht="15.75">
      <c r="A270" s="40" t="s">
        <v>9124</v>
      </c>
      <c r="B270" s="16" t="s">
        <v>288</v>
      </c>
      <c r="C270" s="16" t="s">
        <v>54</v>
      </c>
      <c r="D270" s="16"/>
      <c r="E270" s="16" t="s">
        <v>4450</v>
      </c>
      <c r="F270" s="44"/>
      <c r="G270" s="23"/>
      <c r="H270" s="44"/>
      <c r="I270" s="23">
        <v>2</v>
      </c>
      <c r="J270" s="16"/>
      <c r="K270" s="723"/>
    </row>
    <row r="271" spans="1:11" ht="15.75">
      <c r="A271" s="40" t="s">
        <v>9244</v>
      </c>
      <c r="B271" s="16" t="s">
        <v>288</v>
      </c>
      <c r="C271" s="16" t="s">
        <v>54</v>
      </c>
      <c r="D271" s="16"/>
      <c r="E271" s="16">
        <v>480</v>
      </c>
      <c r="F271" s="44"/>
      <c r="G271" s="22"/>
      <c r="H271" s="44"/>
      <c r="I271" s="22">
        <v>15</v>
      </c>
      <c r="J271" s="16"/>
      <c r="K271" s="50" t="s">
        <v>10370</v>
      </c>
    </row>
    <row r="272" spans="1:11" ht="15.75">
      <c r="A272" s="40" t="s">
        <v>9251</v>
      </c>
      <c r="B272" s="16" t="s">
        <v>288</v>
      </c>
      <c r="C272" s="16" t="s">
        <v>54</v>
      </c>
      <c r="D272" s="16"/>
      <c r="E272" s="16">
        <v>340</v>
      </c>
      <c r="F272" s="44"/>
      <c r="G272" s="23"/>
      <c r="H272" s="44"/>
      <c r="I272" s="23">
        <v>3</v>
      </c>
      <c r="J272" s="16"/>
      <c r="K272" s="564" t="s">
        <v>10373</v>
      </c>
    </row>
    <row r="273" spans="1:11" ht="15.75">
      <c r="A273" s="40" t="s">
        <v>9251</v>
      </c>
      <c r="B273" s="16" t="s">
        <v>288</v>
      </c>
      <c r="C273" s="16" t="s">
        <v>54</v>
      </c>
      <c r="D273" s="16"/>
      <c r="E273" s="16">
        <v>450</v>
      </c>
      <c r="F273" s="44"/>
      <c r="G273" s="23"/>
      <c r="H273" s="44"/>
      <c r="I273" s="23">
        <v>11</v>
      </c>
      <c r="J273" s="16"/>
      <c r="K273" s="724"/>
    </row>
    <row r="274" spans="1:11" ht="15.75">
      <c r="A274" s="40" t="s">
        <v>9123</v>
      </c>
      <c r="B274" s="16" t="s">
        <v>288</v>
      </c>
      <c r="C274" s="16" t="s">
        <v>54</v>
      </c>
      <c r="D274" s="16"/>
      <c r="E274" s="16" t="s">
        <v>4085</v>
      </c>
      <c r="F274" s="44"/>
      <c r="G274" s="23"/>
      <c r="H274" s="44"/>
      <c r="I274" s="23">
        <v>14</v>
      </c>
      <c r="J274" s="16"/>
      <c r="K274" s="724"/>
    </row>
    <row r="275" spans="1:11" ht="15.75">
      <c r="A275" s="40" t="s">
        <v>9257</v>
      </c>
      <c r="B275" s="16" t="s">
        <v>288</v>
      </c>
      <c r="C275" s="16" t="s">
        <v>54</v>
      </c>
      <c r="D275" s="16"/>
      <c r="E275" s="16" t="s">
        <v>4450</v>
      </c>
      <c r="F275" s="44"/>
      <c r="G275" s="23"/>
      <c r="H275" s="44"/>
      <c r="I275" s="23">
        <v>25</v>
      </c>
      <c r="J275" s="16"/>
      <c r="K275" s="724"/>
    </row>
    <row r="276" spans="1:11" ht="15.75">
      <c r="A276" s="40" t="s">
        <v>9122</v>
      </c>
      <c r="B276" s="16" t="s">
        <v>288</v>
      </c>
      <c r="C276" s="16" t="s">
        <v>54</v>
      </c>
      <c r="D276" s="16"/>
      <c r="E276" s="16" t="s">
        <v>6841</v>
      </c>
      <c r="F276" s="44"/>
      <c r="G276" s="23"/>
      <c r="H276" s="44"/>
      <c r="I276" s="23">
        <v>17</v>
      </c>
      <c r="J276" s="16"/>
      <c r="K276" s="723"/>
    </row>
    <row r="277" spans="1:11" ht="15.75">
      <c r="A277" s="40" t="s">
        <v>9251</v>
      </c>
      <c r="B277" s="16" t="s">
        <v>288</v>
      </c>
      <c r="C277" s="16" t="s">
        <v>54</v>
      </c>
      <c r="D277" s="16"/>
      <c r="E277" s="16" t="s">
        <v>4196</v>
      </c>
      <c r="F277" s="44"/>
      <c r="G277" s="23"/>
      <c r="H277" s="44"/>
      <c r="I277" s="23">
        <v>3</v>
      </c>
      <c r="J277" s="16"/>
      <c r="K277" s="564" t="s">
        <v>10374</v>
      </c>
    </row>
    <row r="278" spans="1:11" ht="15.75">
      <c r="A278" s="40" t="s">
        <v>9257</v>
      </c>
      <c r="B278" s="16" t="s">
        <v>288</v>
      </c>
      <c r="C278" s="16" t="s">
        <v>54</v>
      </c>
      <c r="D278" s="16"/>
      <c r="E278" s="16" t="s">
        <v>4196</v>
      </c>
      <c r="F278" s="44"/>
      <c r="G278" s="23"/>
      <c r="H278" s="44"/>
      <c r="I278" s="23">
        <v>3</v>
      </c>
      <c r="J278" s="16"/>
      <c r="K278" s="724"/>
    </row>
    <row r="279" spans="1:11" ht="15.75">
      <c r="A279" s="40" t="s">
        <v>9123</v>
      </c>
      <c r="B279" s="16" t="s">
        <v>288</v>
      </c>
      <c r="C279" s="16" t="s">
        <v>54</v>
      </c>
      <c r="D279" s="16"/>
      <c r="E279" s="16">
        <v>450</v>
      </c>
      <c r="F279" s="44"/>
      <c r="G279" s="22"/>
      <c r="H279" s="44"/>
      <c r="I279" s="22">
        <v>4</v>
      </c>
      <c r="J279" s="16"/>
      <c r="K279" s="724"/>
    </row>
    <row r="280" spans="1:11" ht="15.75">
      <c r="A280" s="40" t="s">
        <v>9250</v>
      </c>
      <c r="B280" s="16" t="s">
        <v>288</v>
      </c>
      <c r="C280" s="16" t="s">
        <v>54</v>
      </c>
      <c r="D280" s="16"/>
      <c r="E280" s="16">
        <v>336</v>
      </c>
      <c r="F280" s="44"/>
      <c r="G280" s="23"/>
      <c r="H280" s="44"/>
      <c r="I280" s="23">
        <v>8</v>
      </c>
      <c r="J280" s="16"/>
      <c r="K280" s="723"/>
    </row>
    <row r="281" spans="1:11" ht="15.75">
      <c r="A281" s="40" t="s">
        <v>9123</v>
      </c>
      <c r="B281" s="16" t="s">
        <v>288</v>
      </c>
      <c r="C281" s="16" t="s">
        <v>54</v>
      </c>
      <c r="D281" s="16"/>
      <c r="E281" s="16">
        <v>450</v>
      </c>
      <c r="F281" s="44"/>
      <c r="G281" s="22"/>
      <c r="H281" s="44"/>
      <c r="I281" s="22">
        <v>3</v>
      </c>
      <c r="J281" s="16"/>
      <c r="K281" s="564" t="s">
        <v>10375</v>
      </c>
    </row>
    <row r="282" spans="1:11" ht="15.75">
      <c r="A282" s="40" t="s">
        <v>9251</v>
      </c>
      <c r="B282" s="16" t="s">
        <v>288</v>
      </c>
      <c r="C282" s="16" t="s">
        <v>54</v>
      </c>
      <c r="D282" s="16"/>
      <c r="E282" s="16">
        <v>255</v>
      </c>
      <c r="F282" s="44"/>
      <c r="G282" s="23"/>
      <c r="H282" s="44"/>
      <c r="I282" s="23">
        <v>18</v>
      </c>
      <c r="J282" s="16"/>
      <c r="K282" s="723"/>
    </row>
    <row r="283" spans="1:11" ht="15.75">
      <c r="A283" s="40" t="s">
        <v>9122</v>
      </c>
      <c r="B283" s="16" t="s">
        <v>288</v>
      </c>
      <c r="C283" s="16" t="s">
        <v>54</v>
      </c>
      <c r="D283" s="16"/>
      <c r="E283" s="16">
        <v>105</v>
      </c>
      <c r="F283" s="44"/>
      <c r="G283" s="23"/>
      <c r="H283" s="44"/>
      <c r="I283" s="23">
        <v>2</v>
      </c>
      <c r="J283" s="16"/>
      <c r="K283" s="564" t="s">
        <v>10376</v>
      </c>
    </row>
    <row r="284" spans="1:11" ht="15.75">
      <c r="A284" s="40" t="s">
        <v>9122</v>
      </c>
      <c r="B284" s="16" t="s">
        <v>288</v>
      </c>
      <c r="C284" s="16" t="s">
        <v>54</v>
      </c>
      <c r="D284" s="16"/>
      <c r="E284" s="16">
        <v>255</v>
      </c>
      <c r="F284" s="44"/>
      <c r="G284" s="23"/>
      <c r="H284" s="44"/>
      <c r="I284" s="23">
        <v>6</v>
      </c>
      <c r="J284" s="16"/>
      <c r="K284" s="723"/>
    </row>
    <row r="285" spans="1:11" ht="15.75">
      <c r="A285" s="40" t="s">
        <v>9123</v>
      </c>
      <c r="B285" s="16" t="s">
        <v>288</v>
      </c>
      <c r="C285" s="16" t="s">
        <v>54</v>
      </c>
      <c r="D285" s="16"/>
      <c r="E285" s="16">
        <v>450</v>
      </c>
      <c r="F285" s="44"/>
      <c r="G285" s="23"/>
      <c r="H285" s="44"/>
      <c r="I285" s="23">
        <v>17</v>
      </c>
      <c r="J285" s="16"/>
      <c r="K285" s="50" t="s">
        <v>10377</v>
      </c>
    </row>
    <row r="286" spans="1:11" ht="15.75">
      <c r="A286" s="40" t="s">
        <v>9257</v>
      </c>
      <c r="B286" s="16" t="s">
        <v>288</v>
      </c>
      <c r="C286" s="16" t="s">
        <v>54</v>
      </c>
      <c r="D286" s="16"/>
      <c r="E286" s="16" t="s">
        <v>4450</v>
      </c>
      <c r="F286" s="44"/>
      <c r="G286" s="23"/>
      <c r="H286" s="44"/>
      <c r="I286" s="23">
        <v>32</v>
      </c>
      <c r="J286" s="16"/>
      <c r="K286" s="50" t="s">
        <v>11218</v>
      </c>
    </row>
    <row r="287" spans="1:11" ht="15.75">
      <c r="A287" s="40" t="s">
        <v>9251</v>
      </c>
      <c r="B287" s="16" t="s">
        <v>288</v>
      </c>
      <c r="C287" s="16" t="s">
        <v>54</v>
      </c>
      <c r="D287" s="16"/>
      <c r="E287" s="16">
        <v>255</v>
      </c>
      <c r="F287" s="44"/>
      <c r="G287" s="23"/>
      <c r="H287" s="44"/>
      <c r="I287" s="23">
        <v>20</v>
      </c>
      <c r="J287" s="16"/>
      <c r="K287" s="564" t="s">
        <v>10859</v>
      </c>
    </row>
    <row r="288" spans="1:11" ht="15.75">
      <c r="A288" s="40" t="s">
        <v>9251</v>
      </c>
      <c r="B288" s="16" t="s">
        <v>288</v>
      </c>
      <c r="C288" s="16" t="s">
        <v>54</v>
      </c>
      <c r="D288" s="16"/>
      <c r="E288" s="16">
        <v>342</v>
      </c>
      <c r="F288" s="44"/>
      <c r="G288" s="23"/>
      <c r="H288" s="44"/>
      <c r="I288" s="23">
        <v>4</v>
      </c>
      <c r="J288" s="16"/>
      <c r="K288" s="723"/>
    </row>
    <row r="289" spans="1:11" ht="15.75">
      <c r="A289" s="40" t="s">
        <v>9244</v>
      </c>
      <c r="B289" s="16" t="s">
        <v>288</v>
      </c>
      <c r="C289" s="16" t="s">
        <v>54</v>
      </c>
      <c r="D289" s="16"/>
      <c r="E289" s="16">
        <v>251</v>
      </c>
      <c r="F289" s="44"/>
      <c r="G289" s="22"/>
      <c r="H289" s="44"/>
      <c r="I289" s="22">
        <v>4</v>
      </c>
      <c r="J289" s="16"/>
      <c r="K289" s="564" t="s">
        <v>10860</v>
      </c>
    </row>
    <row r="290" spans="1:11" ht="15.75">
      <c r="A290" s="40" t="s">
        <v>9244</v>
      </c>
      <c r="B290" s="16" t="s">
        <v>288</v>
      </c>
      <c r="C290" s="16" t="s">
        <v>54</v>
      </c>
      <c r="D290" s="16"/>
      <c r="E290" s="16">
        <v>371</v>
      </c>
      <c r="F290" s="44"/>
      <c r="G290" s="22"/>
      <c r="H290" s="44"/>
      <c r="I290" s="22">
        <v>22</v>
      </c>
      <c r="J290" s="16"/>
      <c r="K290" s="723"/>
    </row>
    <row r="291" spans="1:11" ht="15.75">
      <c r="A291" s="40" t="s">
        <v>9122</v>
      </c>
      <c r="B291" s="16" t="s">
        <v>288</v>
      </c>
      <c r="C291" s="16" t="s">
        <v>54</v>
      </c>
      <c r="D291" s="16"/>
      <c r="E291" s="16">
        <v>102</v>
      </c>
      <c r="F291" s="44"/>
      <c r="G291" s="366"/>
      <c r="H291" s="44"/>
      <c r="I291" s="22">
        <v>189</v>
      </c>
      <c r="J291" s="16"/>
      <c r="K291" s="343" t="s">
        <v>11219</v>
      </c>
    </row>
    <row r="292" spans="1:11" ht="15.75">
      <c r="A292" s="40" t="s">
        <v>9122</v>
      </c>
      <c r="B292" s="16" t="s">
        <v>288</v>
      </c>
      <c r="C292" s="16" t="s">
        <v>54</v>
      </c>
      <c r="D292" s="16"/>
      <c r="E292" s="16" t="s">
        <v>6841</v>
      </c>
      <c r="F292" s="44"/>
      <c r="G292" s="328"/>
      <c r="H292" s="44"/>
      <c r="I292" s="23">
        <v>56</v>
      </c>
      <c r="J292" s="16"/>
      <c r="K292" s="343" t="s">
        <v>11220</v>
      </c>
    </row>
    <row r="293" spans="1:11" ht="15.75">
      <c r="A293" s="40" t="s">
        <v>9122</v>
      </c>
      <c r="B293" s="16" t="s">
        <v>288</v>
      </c>
      <c r="C293" s="16" t="s">
        <v>54</v>
      </c>
      <c r="D293" s="16"/>
      <c r="E293" s="16" t="s">
        <v>2558</v>
      </c>
      <c r="F293" s="44"/>
      <c r="G293" s="23"/>
      <c r="H293" s="44"/>
      <c r="I293" s="23">
        <v>44</v>
      </c>
      <c r="J293" s="16"/>
      <c r="K293" s="343" t="s">
        <v>10386</v>
      </c>
    </row>
    <row r="294" spans="1:11" ht="15.75">
      <c r="A294" s="40" t="s">
        <v>9122</v>
      </c>
      <c r="B294" s="16" t="s">
        <v>288</v>
      </c>
      <c r="C294" s="16" t="s">
        <v>54</v>
      </c>
      <c r="D294" s="16"/>
      <c r="E294" s="16" t="s">
        <v>6841</v>
      </c>
      <c r="F294" s="44"/>
      <c r="G294" s="328"/>
      <c r="H294" s="44"/>
      <c r="I294" s="23">
        <v>63</v>
      </c>
      <c r="J294" s="16"/>
      <c r="K294" s="343" t="s">
        <v>11221</v>
      </c>
    </row>
    <row r="295" spans="1:11" ht="15.75">
      <c r="A295" s="40" t="s">
        <v>9244</v>
      </c>
      <c r="B295" s="16" t="s">
        <v>288</v>
      </c>
      <c r="C295" s="16" t="s">
        <v>54</v>
      </c>
      <c r="D295" s="16"/>
      <c r="E295" s="16">
        <v>101</v>
      </c>
      <c r="F295" s="44"/>
      <c r="G295" s="22"/>
      <c r="H295" s="44"/>
      <c r="I295" s="22">
        <v>7</v>
      </c>
      <c r="J295" s="16"/>
      <c r="K295" s="343" t="s">
        <v>10389</v>
      </c>
    </row>
    <row r="296" spans="1:11" ht="15.75">
      <c r="A296" s="40" t="s">
        <v>9249</v>
      </c>
      <c r="B296" s="16" t="s">
        <v>288</v>
      </c>
      <c r="C296" s="16" t="s">
        <v>54</v>
      </c>
      <c r="D296" s="16"/>
      <c r="E296" s="16">
        <v>375</v>
      </c>
      <c r="F296" s="44"/>
      <c r="G296" s="22"/>
      <c r="H296" s="44"/>
      <c r="I296" s="22">
        <v>3</v>
      </c>
      <c r="J296" s="16"/>
      <c r="K296" s="564" t="s">
        <v>10390</v>
      </c>
    </row>
    <row r="297" spans="1:11" ht="15.75">
      <c r="A297" s="40" t="s">
        <v>9249</v>
      </c>
      <c r="B297" s="16" t="s">
        <v>288</v>
      </c>
      <c r="C297" s="16" t="s">
        <v>54</v>
      </c>
      <c r="D297" s="16"/>
      <c r="E297" s="16">
        <v>465</v>
      </c>
      <c r="F297" s="44"/>
      <c r="G297" s="22"/>
      <c r="H297" s="44"/>
      <c r="I297" s="22">
        <v>5</v>
      </c>
      <c r="J297" s="16"/>
      <c r="K297" s="724"/>
    </row>
    <row r="298" spans="1:11" ht="15.75">
      <c r="A298" s="40" t="s">
        <v>9249</v>
      </c>
      <c r="B298" s="16" t="s">
        <v>288</v>
      </c>
      <c r="C298" s="16" t="s">
        <v>54</v>
      </c>
      <c r="D298" s="16"/>
      <c r="E298" s="16">
        <v>480</v>
      </c>
      <c r="F298" s="44"/>
      <c r="G298" s="22"/>
      <c r="H298" s="44"/>
      <c r="I298" s="22">
        <v>3</v>
      </c>
      <c r="J298" s="16"/>
      <c r="K298" s="723"/>
    </row>
    <row r="299" spans="1:11" ht="15.75">
      <c r="A299" s="40" t="s">
        <v>9252</v>
      </c>
      <c r="B299" s="16" t="s">
        <v>288</v>
      </c>
      <c r="C299" s="16" t="s">
        <v>54</v>
      </c>
      <c r="D299" s="16"/>
      <c r="E299" s="16" t="s">
        <v>6378</v>
      </c>
      <c r="F299" s="44"/>
      <c r="G299" s="23"/>
      <c r="H299" s="44"/>
      <c r="I299" s="23">
        <v>29</v>
      </c>
      <c r="J299" s="16"/>
      <c r="K299" s="50" t="s">
        <v>10391</v>
      </c>
    </row>
    <row r="300" spans="1:11" ht="15.75">
      <c r="A300" s="40" t="s">
        <v>9124</v>
      </c>
      <c r="B300" s="16" t="s">
        <v>288</v>
      </c>
      <c r="C300" s="16" t="s">
        <v>54</v>
      </c>
      <c r="D300" s="16"/>
      <c r="E300" s="16">
        <v>340</v>
      </c>
      <c r="F300" s="44"/>
      <c r="G300" s="23"/>
      <c r="H300" s="44"/>
      <c r="I300" s="23">
        <v>3</v>
      </c>
      <c r="J300" s="16"/>
      <c r="K300" s="564" t="s">
        <v>10392</v>
      </c>
    </row>
    <row r="301" spans="1:11" ht="15.75">
      <c r="A301" s="40" t="s">
        <v>9124</v>
      </c>
      <c r="B301" s="16" t="s">
        <v>288</v>
      </c>
      <c r="C301" s="16" t="s">
        <v>54</v>
      </c>
      <c r="D301" s="16"/>
      <c r="E301" s="16">
        <v>33</v>
      </c>
      <c r="F301" s="44"/>
      <c r="G301" s="23"/>
      <c r="H301" s="44"/>
      <c r="I301" s="23">
        <v>14</v>
      </c>
      <c r="J301" s="16"/>
      <c r="K301" s="723"/>
    </row>
    <row r="302" spans="1:11" ht="15.75">
      <c r="A302" s="40" t="s">
        <v>9257</v>
      </c>
      <c r="B302" s="16" t="s">
        <v>288</v>
      </c>
      <c r="C302" s="16" t="s">
        <v>54</v>
      </c>
      <c r="D302" s="16"/>
      <c r="E302" s="16">
        <v>340</v>
      </c>
      <c r="F302" s="44"/>
      <c r="G302" s="23"/>
      <c r="H302" s="44"/>
      <c r="I302" s="23">
        <v>11</v>
      </c>
      <c r="J302" s="16"/>
      <c r="K302" s="564" t="s">
        <v>10393</v>
      </c>
    </row>
    <row r="303" spans="1:11" ht="15.75">
      <c r="A303" s="40" t="s">
        <v>9251</v>
      </c>
      <c r="B303" s="16" t="s">
        <v>288</v>
      </c>
      <c r="C303" s="16" t="s">
        <v>54</v>
      </c>
      <c r="D303" s="16"/>
      <c r="E303" s="16">
        <v>364</v>
      </c>
      <c r="F303" s="44"/>
      <c r="G303" s="23"/>
      <c r="H303" s="44"/>
      <c r="I303" s="23">
        <v>17</v>
      </c>
      <c r="J303" s="16"/>
      <c r="K303" s="723"/>
    </row>
    <row r="304" spans="1:11" ht="15.75">
      <c r="A304" s="40" t="s">
        <v>9124</v>
      </c>
      <c r="B304" s="16" t="s">
        <v>288</v>
      </c>
      <c r="C304" s="16" t="s">
        <v>54</v>
      </c>
      <c r="D304" s="16"/>
      <c r="E304" s="16">
        <v>255</v>
      </c>
      <c r="F304" s="44"/>
      <c r="G304" s="23"/>
      <c r="H304" s="44"/>
      <c r="I304" s="23">
        <v>1</v>
      </c>
      <c r="J304" s="16"/>
      <c r="K304" s="564" t="s">
        <v>10394</v>
      </c>
    </row>
    <row r="305" spans="1:11" ht="15.75">
      <c r="A305" s="40" t="s">
        <v>9252</v>
      </c>
      <c r="B305" s="16" t="s">
        <v>288</v>
      </c>
      <c r="C305" s="16" t="s">
        <v>54</v>
      </c>
      <c r="D305" s="16"/>
      <c r="E305" s="16" t="s">
        <v>6378</v>
      </c>
      <c r="F305" s="44"/>
      <c r="G305" s="23"/>
      <c r="H305" s="44"/>
      <c r="I305" s="23">
        <v>6</v>
      </c>
      <c r="J305" s="16"/>
      <c r="K305" s="723"/>
    </row>
    <row r="306" spans="1:11" ht="15.75">
      <c r="A306" s="40" t="s">
        <v>9123</v>
      </c>
      <c r="B306" s="16" t="s">
        <v>288</v>
      </c>
      <c r="C306" s="16" t="s">
        <v>54</v>
      </c>
      <c r="D306" s="16"/>
      <c r="E306" s="374" t="s">
        <v>9848</v>
      </c>
      <c r="F306" s="44"/>
      <c r="G306" s="23"/>
      <c r="H306" s="44"/>
      <c r="I306" s="23">
        <v>1</v>
      </c>
      <c r="J306" s="16"/>
      <c r="K306" s="50" t="s">
        <v>10395</v>
      </c>
    </row>
    <row r="307" spans="1:11" ht="15.75">
      <c r="A307" s="40" t="s">
        <v>9122</v>
      </c>
      <c r="B307" s="16" t="s">
        <v>288</v>
      </c>
      <c r="C307" s="16" t="s">
        <v>54</v>
      </c>
      <c r="D307" s="16"/>
      <c r="E307" s="16">
        <v>124</v>
      </c>
      <c r="F307" s="44"/>
      <c r="G307" s="23"/>
      <c r="H307" s="44"/>
      <c r="I307" s="23">
        <v>1</v>
      </c>
      <c r="J307" s="16"/>
      <c r="K307" s="564" t="s">
        <v>10396</v>
      </c>
    </row>
    <row r="308" spans="1:11" ht="15.75">
      <c r="A308" s="40" t="s">
        <v>9875</v>
      </c>
      <c r="B308" s="16" t="s">
        <v>288</v>
      </c>
      <c r="C308" s="16" t="s">
        <v>54</v>
      </c>
      <c r="D308" s="16"/>
      <c r="E308" s="16" t="s">
        <v>7559</v>
      </c>
      <c r="F308" s="44"/>
      <c r="G308" s="23"/>
      <c r="H308" s="44"/>
      <c r="I308" s="23">
        <v>8</v>
      </c>
      <c r="J308" s="16"/>
      <c r="K308" s="723"/>
    </row>
    <row r="309" spans="1:11" ht="15.75">
      <c r="A309" s="40" t="s">
        <v>9122</v>
      </c>
      <c r="B309" s="16" t="s">
        <v>288</v>
      </c>
      <c r="C309" s="16" t="s">
        <v>54</v>
      </c>
      <c r="D309" s="16"/>
      <c r="E309" s="16" t="s">
        <v>8984</v>
      </c>
      <c r="F309" s="44"/>
      <c r="G309" s="23"/>
      <c r="H309" s="44"/>
      <c r="I309" s="23">
        <v>6</v>
      </c>
      <c r="J309" s="16"/>
      <c r="K309" s="564" t="s">
        <v>9839</v>
      </c>
    </row>
    <row r="310" spans="1:11" ht="15.75">
      <c r="A310" s="40" t="s">
        <v>9123</v>
      </c>
      <c r="B310" s="16" t="s">
        <v>288</v>
      </c>
      <c r="C310" s="16" t="s">
        <v>54</v>
      </c>
      <c r="D310" s="16"/>
      <c r="E310" s="374" t="s">
        <v>9848</v>
      </c>
      <c r="F310" s="44"/>
      <c r="G310" s="23"/>
      <c r="H310" s="44"/>
      <c r="I310" s="23">
        <v>1</v>
      </c>
      <c r="J310" s="16"/>
      <c r="K310" s="723"/>
    </row>
    <row r="311" spans="1:11" ht="15.75">
      <c r="A311" s="40" t="s">
        <v>9124</v>
      </c>
      <c r="B311" s="16" t="s">
        <v>288</v>
      </c>
      <c r="C311" s="16" t="s">
        <v>54</v>
      </c>
      <c r="D311" s="16"/>
      <c r="E311" s="16" t="s">
        <v>3028</v>
      </c>
      <c r="F311" s="44"/>
      <c r="G311" s="23"/>
      <c r="H311" s="44"/>
      <c r="I311" s="23">
        <v>2</v>
      </c>
      <c r="J311" s="16"/>
      <c r="K311" s="564" t="s">
        <v>9840</v>
      </c>
    </row>
    <row r="312" spans="1:11" ht="15.75">
      <c r="A312" s="40" t="s">
        <v>9252</v>
      </c>
      <c r="B312" s="16" t="s">
        <v>288</v>
      </c>
      <c r="C312" s="16" t="s">
        <v>54</v>
      </c>
      <c r="D312" s="16"/>
      <c r="E312" s="16" t="s">
        <v>4450</v>
      </c>
      <c r="F312" s="44"/>
      <c r="G312" s="23"/>
      <c r="H312" s="44"/>
      <c r="I312" s="23">
        <v>7</v>
      </c>
      <c r="J312" s="16"/>
      <c r="K312" s="724"/>
    </row>
    <row r="313" spans="1:11" ht="15.75">
      <c r="A313" s="40" t="s">
        <v>9123</v>
      </c>
      <c r="B313" s="16" t="s">
        <v>288</v>
      </c>
      <c r="C313" s="16" t="s">
        <v>54</v>
      </c>
      <c r="D313" s="16"/>
      <c r="E313" s="16" t="s">
        <v>6841</v>
      </c>
      <c r="F313" s="44"/>
      <c r="G313" s="23"/>
      <c r="H313" s="44"/>
      <c r="I313" s="23">
        <v>17</v>
      </c>
      <c r="J313" s="16"/>
      <c r="K313" s="724"/>
    </row>
    <row r="314" spans="1:11" ht="15.75">
      <c r="A314" s="40" t="s">
        <v>9124</v>
      </c>
      <c r="B314" s="16" t="s">
        <v>288</v>
      </c>
      <c r="C314" s="16" t="s">
        <v>54</v>
      </c>
      <c r="D314" s="16"/>
      <c r="E314" s="16">
        <v>255</v>
      </c>
      <c r="F314" s="44"/>
      <c r="G314" s="23"/>
      <c r="H314" s="44"/>
      <c r="I314" s="23">
        <v>6</v>
      </c>
      <c r="J314" s="16"/>
      <c r="K314" s="723"/>
    </row>
    <row r="315" spans="1:11" ht="15.75">
      <c r="A315" s="40" t="s">
        <v>9124</v>
      </c>
      <c r="B315" s="16" t="s">
        <v>288</v>
      </c>
      <c r="C315" s="16" t="s">
        <v>54</v>
      </c>
      <c r="D315" s="16"/>
      <c r="E315" s="16">
        <v>1091</v>
      </c>
      <c r="F315" s="44"/>
      <c r="G315" s="23"/>
      <c r="H315" s="44"/>
      <c r="I315" s="23">
        <v>11</v>
      </c>
      <c r="J315" s="16"/>
      <c r="K315" s="564" t="s">
        <v>9841</v>
      </c>
    </row>
    <row r="316" spans="1:11" ht="15.75">
      <c r="A316" s="40" t="s">
        <v>9123</v>
      </c>
      <c r="B316" s="16" t="s">
        <v>288</v>
      </c>
      <c r="C316" s="16" t="s">
        <v>54</v>
      </c>
      <c r="D316" s="16"/>
      <c r="E316" s="16" t="s">
        <v>8984</v>
      </c>
      <c r="F316" s="44"/>
      <c r="G316" s="23"/>
      <c r="H316" s="44"/>
      <c r="I316" s="23">
        <v>2</v>
      </c>
      <c r="J316" s="16"/>
      <c r="K316" s="724"/>
    </row>
    <row r="317" spans="1:11" ht="15.75">
      <c r="A317" s="40" t="s">
        <v>9124</v>
      </c>
      <c r="B317" s="16" t="s">
        <v>288</v>
      </c>
      <c r="C317" s="16" t="s">
        <v>54</v>
      </c>
      <c r="D317" s="16"/>
      <c r="E317" s="16" t="s">
        <v>4283</v>
      </c>
      <c r="F317" s="44"/>
      <c r="G317" s="23"/>
      <c r="H317" s="44"/>
      <c r="I317" s="23">
        <v>2</v>
      </c>
      <c r="J317" s="16"/>
      <c r="K317" s="723"/>
    </row>
    <row r="318" spans="1:11" ht="15.75">
      <c r="A318" s="40" t="s">
        <v>9123</v>
      </c>
      <c r="B318" s="16" t="s">
        <v>288</v>
      </c>
      <c r="C318" s="16" t="s">
        <v>54</v>
      </c>
      <c r="D318" s="16"/>
      <c r="E318" s="16" t="s">
        <v>7761</v>
      </c>
      <c r="F318" s="44"/>
      <c r="G318" s="22"/>
      <c r="H318" s="44"/>
      <c r="I318" s="22">
        <v>10</v>
      </c>
      <c r="J318" s="16"/>
      <c r="K318" s="50" t="s">
        <v>9842</v>
      </c>
    </row>
    <row r="319" spans="1:11" ht="15.75">
      <c r="A319" s="40" t="s">
        <v>9244</v>
      </c>
      <c r="B319" s="16" t="s">
        <v>288</v>
      </c>
      <c r="C319" s="16" t="s">
        <v>54</v>
      </c>
      <c r="D319" s="16"/>
      <c r="E319" s="16">
        <v>375</v>
      </c>
      <c r="F319" s="44"/>
      <c r="G319" s="22"/>
      <c r="H319" s="44"/>
      <c r="I319" s="22">
        <v>9</v>
      </c>
      <c r="J319" s="16"/>
      <c r="K319" s="564" t="s">
        <v>9843</v>
      </c>
    </row>
    <row r="320" spans="1:11" ht="15.75">
      <c r="A320" s="40" t="s">
        <v>9248</v>
      </c>
      <c r="B320" s="16" t="s">
        <v>288</v>
      </c>
      <c r="C320" s="16" t="s">
        <v>54</v>
      </c>
      <c r="D320" s="16"/>
      <c r="E320" s="16">
        <v>101</v>
      </c>
      <c r="F320" s="44"/>
      <c r="G320" s="22"/>
      <c r="H320" s="44"/>
      <c r="I320" s="22">
        <v>10</v>
      </c>
      <c r="J320" s="16"/>
      <c r="K320" s="724"/>
    </row>
    <row r="321" spans="1:11" ht="15.75">
      <c r="A321" s="40" t="s">
        <v>9249</v>
      </c>
      <c r="B321" s="16" t="s">
        <v>288</v>
      </c>
      <c r="C321" s="16" t="s">
        <v>54</v>
      </c>
      <c r="D321" s="16"/>
      <c r="E321" s="16">
        <v>74</v>
      </c>
      <c r="F321" s="44"/>
      <c r="G321" s="22"/>
      <c r="H321" s="44"/>
      <c r="I321" s="22">
        <v>6</v>
      </c>
      <c r="J321" s="16"/>
      <c r="K321" s="723"/>
    </row>
    <row r="322" spans="1:11" ht="15.75">
      <c r="A322" s="40" t="s">
        <v>9249</v>
      </c>
      <c r="B322" s="16" t="s">
        <v>288</v>
      </c>
      <c r="C322" s="16" t="s">
        <v>54</v>
      </c>
      <c r="D322" s="16"/>
      <c r="E322" s="16">
        <v>324</v>
      </c>
      <c r="F322" s="44"/>
      <c r="G322" s="22"/>
      <c r="H322" s="44"/>
      <c r="I322" s="22">
        <v>10</v>
      </c>
      <c r="J322" s="16"/>
      <c r="K322" s="564" t="s">
        <v>9844</v>
      </c>
    </row>
    <row r="323" spans="1:11" ht="15.75">
      <c r="A323" s="40" t="s">
        <v>9249</v>
      </c>
      <c r="B323" s="16" t="s">
        <v>288</v>
      </c>
      <c r="C323" s="16" t="s">
        <v>54</v>
      </c>
      <c r="D323" s="16"/>
      <c r="E323" s="16">
        <v>482</v>
      </c>
      <c r="F323" s="44"/>
      <c r="G323" s="22"/>
      <c r="H323" s="44"/>
      <c r="I323" s="22">
        <v>20</v>
      </c>
      <c r="J323" s="16"/>
      <c r="K323" s="723"/>
    </row>
    <row r="324" spans="1:11" ht="15.75">
      <c r="A324" s="40" t="s">
        <v>9249</v>
      </c>
      <c r="B324" s="16" t="s">
        <v>288</v>
      </c>
      <c r="C324" s="16" t="s">
        <v>54</v>
      </c>
      <c r="D324" s="16"/>
      <c r="E324" s="16">
        <v>375</v>
      </c>
      <c r="F324" s="44"/>
      <c r="G324" s="50"/>
      <c r="H324" s="44"/>
      <c r="I324" s="50">
        <v>8</v>
      </c>
      <c r="J324" s="16"/>
      <c r="K324" s="50" t="s">
        <v>9845</v>
      </c>
    </row>
    <row r="325" spans="1:11" ht="15.75">
      <c r="A325" s="40" t="s">
        <v>9244</v>
      </c>
      <c r="B325" s="16" t="s">
        <v>288</v>
      </c>
      <c r="C325" s="16" t="s">
        <v>54</v>
      </c>
      <c r="D325" s="16"/>
      <c r="E325" s="16">
        <v>399</v>
      </c>
      <c r="F325" s="44"/>
      <c r="G325" s="22"/>
      <c r="H325" s="44"/>
      <c r="I325" s="22">
        <v>8</v>
      </c>
      <c r="J325" s="16"/>
      <c r="K325" s="50" t="s">
        <v>11030</v>
      </c>
    </row>
    <row r="326" spans="1:11" ht="15.75">
      <c r="A326" s="40" t="s">
        <v>9251</v>
      </c>
      <c r="B326" s="16" t="s">
        <v>288</v>
      </c>
      <c r="C326" s="16" t="s">
        <v>54</v>
      </c>
      <c r="D326" s="16"/>
      <c r="E326" s="16" t="s">
        <v>4085</v>
      </c>
      <c r="F326" s="44"/>
      <c r="G326" s="18"/>
      <c r="H326" s="44"/>
      <c r="I326" s="18">
        <v>37</v>
      </c>
      <c r="J326" s="16"/>
      <c r="K326" s="50" t="s">
        <v>10870</v>
      </c>
    </row>
    <row r="327" spans="1:11" ht="15.75">
      <c r="A327" s="40" t="s">
        <v>9122</v>
      </c>
      <c r="B327" s="16" t="s">
        <v>288</v>
      </c>
      <c r="C327" s="16" t="s">
        <v>54</v>
      </c>
      <c r="D327" s="16"/>
      <c r="E327" s="16">
        <v>371</v>
      </c>
      <c r="F327" s="44"/>
      <c r="G327" s="22"/>
      <c r="H327" s="44"/>
      <c r="I327" s="22">
        <v>6</v>
      </c>
      <c r="J327" s="16"/>
      <c r="K327" s="549" t="s">
        <v>10397</v>
      </c>
    </row>
    <row r="328" spans="1:11" ht="15.75">
      <c r="A328" s="40" t="s">
        <v>9244</v>
      </c>
      <c r="B328" s="16" t="s">
        <v>288</v>
      </c>
      <c r="C328" s="16" t="s">
        <v>54</v>
      </c>
      <c r="D328" s="16"/>
      <c r="E328" s="16">
        <v>399</v>
      </c>
      <c r="F328" s="44"/>
      <c r="G328" s="22"/>
      <c r="H328" s="44"/>
      <c r="I328" s="22">
        <v>26</v>
      </c>
      <c r="J328" s="16"/>
      <c r="K328" s="675"/>
    </row>
    <row r="329" spans="1:11" ht="15.75">
      <c r="A329" s="40" t="s">
        <v>9123</v>
      </c>
      <c r="B329" s="16" t="s">
        <v>288</v>
      </c>
      <c r="C329" s="16" t="s">
        <v>54</v>
      </c>
      <c r="D329" s="16"/>
      <c r="E329" s="16">
        <v>368</v>
      </c>
      <c r="F329" s="44"/>
      <c r="G329" s="22"/>
      <c r="H329" s="44"/>
      <c r="I329" s="22">
        <v>8</v>
      </c>
      <c r="J329" s="16"/>
      <c r="K329" s="27" t="s">
        <v>10398</v>
      </c>
    </row>
    <row r="330" spans="1:11" ht="15.75">
      <c r="A330" s="40" t="s">
        <v>9255</v>
      </c>
      <c r="B330" s="16" t="s">
        <v>288</v>
      </c>
      <c r="C330" s="16" t="s">
        <v>54</v>
      </c>
      <c r="D330" s="16"/>
      <c r="E330" s="16" t="s">
        <v>8264</v>
      </c>
      <c r="F330" s="44"/>
      <c r="G330" s="23"/>
      <c r="H330" s="44"/>
      <c r="I330" s="23">
        <v>3</v>
      </c>
      <c r="J330" s="16"/>
      <c r="K330" s="564" t="s">
        <v>10399</v>
      </c>
    </row>
    <row r="331" spans="1:11" ht="15.75">
      <c r="A331" s="40" t="s">
        <v>9252</v>
      </c>
      <c r="B331" s="16" t="s">
        <v>288</v>
      </c>
      <c r="C331" s="16" t="s">
        <v>54</v>
      </c>
      <c r="D331" s="16"/>
      <c r="E331" s="16">
        <v>371</v>
      </c>
      <c r="F331" s="44"/>
      <c r="G331" s="23"/>
      <c r="H331" s="44"/>
      <c r="I331" s="23">
        <v>15</v>
      </c>
      <c r="J331" s="16"/>
      <c r="K331" s="724"/>
    </row>
    <row r="332" spans="1:11" ht="15.75">
      <c r="A332" s="40" t="s">
        <v>9122</v>
      </c>
      <c r="B332" s="16" t="s">
        <v>288</v>
      </c>
      <c r="C332" s="16" t="s">
        <v>54</v>
      </c>
      <c r="D332" s="16"/>
      <c r="E332" s="16" t="s">
        <v>2559</v>
      </c>
      <c r="F332" s="44"/>
      <c r="G332" s="23"/>
      <c r="H332" s="44"/>
      <c r="I332" s="23">
        <v>18</v>
      </c>
      <c r="J332" s="16"/>
      <c r="K332" s="724"/>
    </row>
    <row r="333" spans="1:11" ht="15.75">
      <c r="A333" s="40" t="s">
        <v>9252</v>
      </c>
      <c r="B333" s="16" t="s">
        <v>288</v>
      </c>
      <c r="C333" s="16" t="s">
        <v>54</v>
      </c>
      <c r="D333" s="16"/>
      <c r="E333" s="16" t="s">
        <v>6843</v>
      </c>
      <c r="F333" s="44"/>
      <c r="G333" s="23"/>
      <c r="H333" s="44"/>
      <c r="I333" s="23">
        <v>9</v>
      </c>
      <c r="J333" s="16"/>
      <c r="K333" s="723"/>
    </row>
    <row r="334" spans="1:11" ht="15.75">
      <c r="A334" s="40" t="s">
        <v>9252</v>
      </c>
      <c r="B334" s="16" t="s">
        <v>288</v>
      </c>
      <c r="C334" s="16" t="s">
        <v>54</v>
      </c>
      <c r="D334" s="16"/>
      <c r="E334" s="16" t="s">
        <v>6389</v>
      </c>
      <c r="F334" s="44"/>
      <c r="G334" s="18"/>
      <c r="H334" s="44"/>
      <c r="I334" s="18">
        <v>5</v>
      </c>
      <c r="J334" s="16"/>
      <c r="K334" s="549" t="s">
        <v>10400</v>
      </c>
    </row>
    <row r="335" spans="1:11" ht="15.75">
      <c r="A335" s="40" t="s">
        <v>9124</v>
      </c>
      <c r="B335" s="16" t="s">
        <v>288</v>
      </c>
      <c r="C335" s="16" t="s">
        <v>54</v>
      </c>
      <c r="D335" s="16"/>
      <c r="E335" s="16" t="s">
        <v>7562</v>
      </c>
      <c r="F335" s="44"/>
      <c r="G335" s="18"/>
      <c r="H335" s="44"/>
      <c r="I335" s="18">
        <v>7</v>
      </c>
      <c r="J335" s="16"/>
      <c r="K335" s="675"/>
    </row>
    <row r="336" spans="1:11" ht="15.75">
      <c r="A336" s="40" t="s">
        <v>9124</v>
      </c>
      <c r="B336" s="16" t="s">
        <v>288</v>
      </c>
      <c r="C336" s="16" t="s">
        <v>54</v>
      </c>
      <c r="D336" s="16"/>
      <c r="E336" s="16" t="s">
        <v>6389</v>
      </c>
      <c r="F336" s="44"/>
      <c r="G336" s="18"/>
      <c r="H336" s="44"/>
      <c r="I336" s="18">
        <v>9</v>
      </c>
      <c r="J336" s="16"/>
      <c r="K336" s="549" t="s">
        <v>10401</v>
      </c>
    </row>
    <row r="337" spans="1:11" ht="15.75">
      <c r="A337" s="40" t="s">
        <v>9124</v>
      </c>
      <c r="B337" s="16" t="s">
        <v>288</v>
      </c>
      <c r="C337" s="16" t="s">
        <v>54</v>
      </c>
      <c r="D337" s="16"/>
      <c r="E337" s="16" t="s">
        <v>6841</v>
      </c>
      <c r="F337" s="44"/>
      <c r="G337" s="18"/>
      <c r="H337" s="44"/>
      <c r="I337" s="18">
        <v>10</v>
      </c>
      <c r="J337" s="16"/>
      <c r="K337" s="674"/>
    </row>
    <row r="338" spans="1:11" ht="15.75">
      <c r="A338" s="40" t="s">
        <v>9124</v>
      </c>
      <c r="B338" s="16" t="s">
        <v>288</v>
      </c>
      <c r="C338" s="16" t="s">
        <v>54</v>
      </c>
      <c r="D338" s="16"/>
      <c r="E338" s="16" t="s">
        <v>7346</v>
      </c>
      <c r="F338" s="44"/>
      <c r="G338" s="18"/>
      <c r="H338" s="44"/>
      <c r="I338" s="18">
        <v>6</v>
      </c>
      <c r="J338" s="16"/>
      <c r="K338" s="674"/>
    </row>
    <row r="339" spans="1:11" ht="15.75">
      <c r="A339" s="40" t="s">
        <v>9123</v>
      </c>
      <c r="B339" s="16" t="s">
        <v>288</v>
      </c>
      <c r="C339" s="16" t="s">
        <v>54</v>
      </c>
      <c r="D339" s="16"/>
      <c r="E339" s="16">
        <v>68</v>
      </c>
      <c r="F339" s="44"/>
      <c r="G339" s="18"/>
      <c r="H339" s="44"/>
      <c r="I339" s="18">
        <v>12</v>
      </c>
      <c r="J339" s="16"/>
      <c r="K339" s="675"/>
    </row>
    <row r="340" spans="1:11" ht="15.75">
      <c r="A340" s="40" t="s">
        <v>9122</v>
      </c>
      <c r="B340" s="16" t="s">
        <v>288</v>
      </c>
      <c r="C340" s="16" t="s">
        <v>54</v>
      </c>
      <c r="D340" s="16"/>
      <c r="E340" s="16" t="s">
        <v>4090</v>
      </c>
      <c r="F340" s="44"/>
      <c r="G340" s="18"/>
      <c r="H340" s="44"/>
      <c r="I340" s="18">
        <v>3</v>
      </c>
      <c r="J340" s="16"/>
      <c r="K340" s="549" t="s">
        <v>10873</v>
      </c>
    </row>
    <row r="341" spans="1:11" ht="15.75">
      <c r="A341" s="40" t="s">
        <v>9122</v>
      </c>
      <c r="B341" s="16" t="s">
        <v>288</v>
      </c>
      <c r="C341" s="16" t="s">
        <v>54</v>
      </c>
      <c r="D341" s="16"/>
      <c r="E341" s="16" t="s">
        <v>6389</v>
      </c>
      <c r="F341" s="44"/>
      <c r="G341" s="18"/>
      <c r="H341" s="44"/>
      <c r="I341" s="18">
        <v>16</v>
      </c>
      <c r="J341" s="16"/>
      <c r="K341" s="674"/>
    </row>
    <row r="342" spans="1:11" ht="15.75">
      <c r="A342" s="40" t="s">
        <v>9122</v>
      </c>
      <c r="B342" s="16" t="s">
        <v>288</v>
      </c>
      <c r="C342" s="16" t="s">
        <v>54</v>
      </c>
      <c r="D342" s="16"/>
      <c r="E342" s="16" t="s">
        <v>4090</v>
      </c>
      <c r="F342" s="44"/>
      <c r="G342" s="18"/>
      <c r="H342" s="44"/>
      <c r="I342" s="18">
        <v>5</v>
      </c>
      <c r="J342" s="16"/>
      <c r="K342" s="675"/>
    </row>
    <row r="343" spans="1:11" ht="15.75">
      <c r="A343" s="40" t="s">
        <v>9122</v>
      </c>
      <c r="B343" s="16" t="s">
        <v>288</v>
      </c>
      <c r="C343" s="16" t="s">
        <v>54</v>
      </c>
      <c r="D343" s="16"/>
      <c r="E343" s="16" t="s">
        <v>2559</v>
      </c>
      <c r="F343" s="44"/>
      <c r="G343" s="18"/>
      <c r="H343" s="44"/>
      <c r="I343" s="18">
        <v>3</v>
      </c>
      <c r="J343" s="16"/>
      <c r="K343" s="549" t="s">
        <v>11222</v>
      </c>
    </row>
    <row r="344" spans="1:11" ht="15.75">
      <c r="A344" s="40" t="s">
        <v>9252</v>
      </c>
      <c r="B344" s="16" t="s">
        <v>288</v>
      </c>
      <c r="C344" s="16" t="s">
        <v>54</v>
      </c>
      <c r="D344" s="16"/>
      <c r="E344" s="16" t="s">
        <v>6389</v>
      </c>
      <c r="F344" s="44"/>
      <c r="G344" s="18"/>
      <c r="H344" s="44"/>
      <c r="I344" s="18">
        <v>7</v>
      </c>
      <c r="J344" s="16"/>
      <c r="K344" s="674"/>
    </row>
    <row r="345" spans="1:11" ht="15.75">
      <c r="A345" s="40" t="s">
        <v>9122</v>
      </c>
      <c r="B345" s="16" t="s">
        <v>288</v>
      </c>
      <c r="C345" s="16" t="s">
        <v>54</v>
      </c>
      <c r="D345" s="16"/>
      <c r="E345" s="16" t="s">
        <v>7346</v>
      </c>
      <c r="F345" s="44"/>
      <c r="G345" s="18"/>
      <c r="H345" s="44"/>
      <c r="I345" s="18">
        <v>8</v>
      </c>
      <c r="J345" s="16"/>
      <c r="K345" s="675"/>
    </row>
    <row r="346" spans="1:11" ht="15.75">
      <c r="A346" s="40" t="s">
        <v>9124</v>
      </c>
      <c r="B346" s="16" t="s">
        <v>288</v>
      </c>
      <c r="C346" s="16" t="s">
        <v>54</v>
      </c>
      <c r="D346" s="16"/>
      <c r="E346" s="16" t="s">
        <v>7562</v>
      </c>
      <c r="F346" s="44"/>
      <c r="G346" s="18"/>
      <c r="H346" s="44"/>
      <c r="I346" s="18">
        <v>9</v>
      </c>
      <c r="J346" s="16"/>
      <c r="K346" s="549" t="s">
        <v>11223</v>
      </c>
    </row>
    <row r="347" spans="1:11" ht="15.75">
      <c r="A347" s="40" t="s">
        <v>9124</v>
      </c>
      <c r="B347" s="16" t="s">
        <v>288</v>
      </c>
      <c r="C347" s="16" t="s">
        <v>54</v>
      </c>
      <c r="D347" s="16"/>
      <c r="E347" s="16" t="s">
        <v>6389</v>
      </c>
      <c r="F347" s="44"/>
      <c r="G347" s="23"/>
      <c r="H347" s="44"/>
      <c r="I347" s="23">
        <v>8</v>
      </c>
      <c r="J347" s="16"/>
      <c r="K347" s="674"/>
    </row>
    <row r="348" spans="1:11" ht="15.75">
      <c r="A348" s="40" t="s">
        <v>9124</v>
      </c>
      <c r="B348" s="16" t="s">
        <v>288</v>
      </c>
      <c r="C348" s="16" t="s">
        <v>54</v>
      </c>
      <c r="D348" s="16"/>
      <c r="E348" s="16" t="s">
        <v>6841</v>
      </c>
      <c r="F348" s="44"/>
      <c r="G348" s="18"/>
      <c r="H348" s="44"/>
      <c r="I348" s="18">
        <v>9</v>
      </c>
      <c r="J348" s="16"/>
      <c r="K348" s="674"/>
    </row>
    <row r="349" spans="1:11" ht="15.75">
      <c r="A349" s="40" t="s">
        <v>9124</v>
      </c>
      <c r="B349" s="16" t="s">
        <v>288</v>
      </c>
      <c r="C349" s="16" t="s">
        <v>54</v>
      </c>
      <c r="D349" s="16"/>
      <c r="E349" s="16" t="s">
        <v>7346</v>
      </c>
      <c r="F349" s="44"/>
      <c r="G349" s="18"/>
      <c r="H349" s="44"/>
      <c r="I349" s="18">
        <v>3</v>
      </c>
      <c r="J349" s="16"/>
      <c r="K349" s="675"/>
    </row>
    <row r="350" spans="1:11" ht="15.75">
      <c r="A350" s="40" t="s">
        <v>9122</v>
      </c>
      <c r="B350" s="16" t="s">
        <v>288</v>
      </c>
      <c r="C350" s="16" t="s">
        <v>54</v>
      </c>
      <c r="D350" s="16"/>
      <c r="E350" s="16">
        <v>229</v>
      </c>
      <c r="F350" s="44"/>
      <c r="G350" s="22"/>
      <c r="H350" s="44"/>
      <c r="I350" s="22">
        <v>3</v>
      </c>
      <c r="J350" s="16"/>
      <c r="K350" s="17" t="s">
        <v>10405</v>
      </c>
    </row>
    <row r="351" spans="1:11" ht="15.75">
      <c r="A351" s="40" t="s">
        <v>9248</v>
      </c>
      <c r="B351" s="16" t="s">
        <v>288</v>
      </c>
      <c r="C351" s="16" t="s">
        <v>54</v>
      </c>
      <c r="D351" s="16"/>
      <c r="E351" s="16" t="s">
        <v>7526</v>
      </c>
      <c r="F351" s="44"/>
      <c r="G351" s="22"/>
      <c r="H351" s="44"/>
      <c r="I351" s="22">
        <v>3</v>
      </c>
      <c r="J351" s="16"/>
      <c r="K351" s="549" t="s">
        <v>10406</v>
      </c>
    </row>
    <row r="352" spans="1:11" ht="15.75">
      <c r="A352" s="40" t="s">
        <v>9249</v>
      </c>
      <c r="B352" s="16" t="s">
        <v>288</v>
      </c>
      <c r="C352" s="16" t="s">
        <v>54</v>
      </c>
      <c r="D352" s="16"/>
      <c r="E352" s="16" t="s">
        <v>4293</v>
      </c>
      <c r="F352" s="44"/>
      <c r="G352" s="22"/>
      <c r="H352" s="44"/>
      <c r="I352" s="22">
        <v>4</v>
      </c>
      <c r="J352" s="16"/>
      <c r="K352" s="674"/>
    </row>
    <row r="353" spans="1:11" ht="15.75">
      <c r="A353" s="40" t="s">
        <v>9249</v>
      </c>
      <c r="B353" s="16" t="s">
        <v>288</v>
      </c>
      <c r="C353" s="16" t="s">
        <v>54</v>
      </c>
      <c r="D353" s="16"/>
      <c r="E353" s="16" t="s">
        <v>7526</v>
      </c>
      <c r="F353" s="44"/>
      <c r="G353" s="22"/>
      <c r="H353" s="44"/>
      <c r="I353" s="22">
        <v>5</v>
      </c>
      <c r="J353" s="16"/>
      <c r="K353" s="675"/>
    </row>
    <row r="354" spans="1:11" ht="15.75">
      <c r="A354" s="40" t="s">
        <v>9252</v>
      </c>
      <c r="B354" s="16" t="s">
        <v>288</v>
      </c>
      <c r="C354" s="16" t="s">
        <v>54</v>
      </c>
      <c r="D354" s="16"/>
      <c r="E354" s="16" t="s">
        <v>6389</v>
      </c>
      <c r="F354" s="44"/>
      <c r="G354" s="18"/>
      <c r="H354" s="44"/>
      <c r="I354" s="18">
        <v>10</v>
      </c>
      <c r="J354" s="16"/>
      <c r="K354" s="17" t="s">
        <v>10407</v>
      </c>
    </row>
    <row r="355" spans="1:11" ht="15.75">
      <c r="A355" s="40" t="s">
        <v>9534</v>
      </c>
      <c r="B355" s="16" t="s">
        <v>288</v>
      </c>
      <c r="C355" s="16" t="s">
        <v>54</v>
      </c>
      <c r="D355" s="16"/>
      <c r="E355" s="16">
        <v>450</v>
      </c>
      <c r="F355" s="44"/>
      <c r="G355" s="18"/>
      <c r="H355" s="44"/>
      <c r="I355" s="18">
        <v>1</v>
      </c>
      <c r="J355" s="16"/>
      <c r="K355" s="549" t="s">
        <v>10408</v>
      </c>
    </row>
    <row r="356" spans="1:11" ht="15.75">
      <c r="A356" s="40" t="s">
        <v>9534</v>
      </c>
      <c r="B356" s="16" t="s">
        <v>288</v>
      </c>
      <c r="C356" s="16" t="s">
        <v>54</v>
      </c>
      <c r="D356" s="16"/>
      <c r="E356" s="16" t="s">
        <v>8264</v>
      </c>
      <c r="F356" s="44"/>
      <c r="G356" s="18"/>
      <c r="H356" s="44"/>
      <c r="I356" s="18">
        <v>1</v>
      </c>
      <c r="J356" s="16"/>
      <c r="K356" s="675"/>
    </row>
    <row r="357" spans="1:11" ht="15.75">
      <c r="A357" s="40" t="s">
        <v>9534</v>
      </c>
      <c r="B357" s="16" t="s">
        <v>288</v>
      </c>
      <c r="C357" s="16" t="s">
        <v>54</v>
      </c>
      <c r="D357" s="16"/>
      <c r="E357" s="16">
        <v>450</v>
      </c>
      <c r="F357" s="44"/>
      <c r="G357" s="18"/>
      <c r="H357" s="44"/>
      <c r="I357" s="18">
        <v>10</v>
      </c>
      <c r="J357" s="16"/>
      <c r="K357" s="549" t="s">
        <v>10409</v>
      </c>
    </row>
    <row r="358" spans="1:11" ht="15.75">
      <c r="A358" s="40" t="s">
        <v>9534</v>
      </c>
      <c r="B358" s="16" t="s">
        <v>288</v>
      </c>
      <c r="C358" s="16" t="s">
        <v>54</v>
      </c>
      <c r="D358" s="16"/>
      <c r="E358" s="16" t="s">
        <v>8264</v>
      </c>
      <c r="F358" s="44"/>
      <c r="G358" s="18"/>
      <c r="H358" s="44"/>
      <c r="I358" s="18">
        <v>8</v>
      </c>
      <c r="J358" s="16"/>
      <c r="K358" s="675"/>
    </row>
    <row r="359" spans="1:11" ht="15.75">
      <c r="A359" s="40" t="s">
        <v>9122</v>
      </c>
      <c r="B359" s="16" t="s">
        <v>288</v>
      </c>
      <c r="C359" s="16" t="s">
        <v>54</v>
      </c>
      <c r="D359" s="16"/>
      <c r="E359" s="16" t="s">
        <v>4450</v>
      </c>
      <c r="F359" s="44"/>
      <c r="G359" s="23"/>
      <c r="H359" s="44"/>
      <c r="I359" s="23">
        <v>2</v>
      </c>
      <c r="J359" s="16"/>
      <c r="K359" s="50" t="s">
        <v>10878</v>
      </c>
    </row>
    <row r="360" spans="1:11" ht="15.75">
      <c r="A360" s="40" t="s">
        <v>11200</v>
      </c>
      <c r="B360" s="16" t="s">
        <v>204</v>
      </c>
      <c r="C360" s="16" t="s">
        <v>82</v>
      </c>
      <c r="D360" s="16"/>
      <c r="E360" s="16"/>
      <c r="F360" s="44"/>
      <c r="G360" s="18"/>
      <c r="H360" s="44"/>
      <c r="I360" s="18">
        <v>2020</v>
      </c>
      <c r="J360" s="16"/>
      <c r="K360" s="50" t="s">
        <v>11224</v>
      </c>
    </row>
    <row r="361" spans="1:11" ht="15.75">
      <c r="A361" s="40" t="s">
        <v>11344</v>
      </c>
      <c r="B361" s="16" t="s">
        <v>204</v>
      </c>
      <c r="C361" s="16" t="s">
        <v>82</v>
      </c>
      <c r="D361" s="16"/>
      <c r="E361" s="16"/>
      <c r="F361" s="44"/>
      <c r="G361" s="18"/>
      <c r="H361" s="44"/>
      <c r="I361" s="18">
        <v>7777</v>
      </c>
      <c r="J361" s="16"/>
      <c r="K361" s="50" t="s">
        <v>11225</v>
      </c>
    </row>
    <row r="362" spans="1:11" ht="15.75">
      <c r="A362" s="40" t="s">
        <v>11201</v>
      </c>
      <c r="B362" s="16" t="s">
        <v>204</v>
      </c>
      <c r="C362" s="16" t="s">
        <v>82</v>
      </c>
      <c r="D362" s="16"/>
      <c r="E362" s="16"/>
      <c r="F362" s="44"/>
      <c r="G362" s="18"/>
      <c r="H362" s="44"/>
      <c r="I362" s="18">
        <v>5555</v>
      </c>
      <c r="J362" s="16"/>
      <c r="K362" s="50" t="s">
        <v>11226</v>
      </c>
    </row>
    <row r="363" spans="1:11" ht="15.75">
      <c r="A363" s="40" t="s">
        <v>9124</v>
      </c>
      <c r="B363" s="16" t="s">
        <v>288</v>
      </c>
      <c r="C363" s="16" t="s">
        <v>54</v>
      </c>
      <c r="D363" s="16"/>
      <c r="E363" s="16">
        <v>60546</v>
      </c>
      <c r="F363" s="44"/>
      <c r="G363" s="50"/>
      <c r="H363" s="44"/>
      <c r="I363" s="50">
        <v>6</v>
      </c>
      <c r="J363" s="16"/>
      <c r="K363" s="50" t="s">
        <v>10415</v>
      </c>
    </row>
    <row r="364" spans="1:11" ht="15.75">
      <c r="A364" s="40" t="s">
        <v>10051</v>
      </c>
      <c r="B364" s="16" t="s">
        <v>209</v>
      </c>
      <c r="C364" s="16" t="s">
        <v>163</v>
      </c>
      <c r="D364" s="16"/>
      <c r="E364" s="16"/>
      <c r="F364" s="44"/>
      <c r="G364" s="23"/>
      <c r="H364" s="44"/>
      <c r="I364" s="23">
        <v>101</v>
      </c>
      <c r="J364" s="16"/>
      <c r="K364" s="727" t="s">
        <v>10416</v>
      </c>
    </row>
    <row r="365" spans="1:11" ht="15.75">
      <c r="A365" s="40" t="s">
        <v>10052</v>
      </c>
      <c r="B365" s="16" t="s">
        <v>209</v>
      </c>
      <c r="C365" s="16" t="s">
        <v>163</v>
      </c>
      <c r="D365" s="16"/>
      <c r="E365" s="16"/>
      <c r="F365" s="44"/>
      <c r="G365" s="23"/>
      <c r="H365" s="44"/>
      <c r="I365" s="23">
        <v>91</v>
      </c>
      <c r="J365" s="16"/>
      <c r="K365" s="728"/>
    </row>
    <row r="366" spans="1:11" ht="15.75">
      <c r="A366" s="40" t="s">
        <v>10547</v>
      </c>
      <c r="B366" s="16" t="s">
        <v>265</v>
      </c>
      <c r="C366" s="16" t="s">
        <v>58</v>
      </c>
      <c r="D366" s="16"/>
      <c r="E366" s="16"/>
      <c r="F366" s="44"/>
      <c r="G366" s="23"/>
      <c r="H366" s="44"/>
      <c r="I366" s="23">
        <f>2512-1612</f>
        <v>900</v>
      </c>
      <c r="J366" s="16"/>
      <c r="K366" s="23" t="s">
        <v>10417</v>
      </c>
    </row>
    <row r="367" spans="1:11" ht="15.75">
      <c r="A367" s="40" t="s">
        <v>11126</v>
      </c>
      <c r="B367" s="16" t="s">
        <v>265</v>
      </c>
      <c r="C367" s="16" t="s">
        <v>58</v>
      </c>
      <c r="D367" s="16"/>
      <c r="E367" s="16"/>
      <c r="F367" s="44"/>
      <c r="G367" s="23"/>
      <c r="H367" s="44"/>
      <c r="I367" s="23">
        <v>130</v>
      </c>
      <c r="J367" s="16"/>
      <c r="K367" s="727" t="s">
        <v>10418</v>
      </c>
    </row>
    <row r="368" spans="1:11" ht="15.75">
      <c r="A368" s="40" t="s">
        <v>11127</v>
      </c>
      <c r="B368" s="16" t="s">
        <v>265</v>
      </c>
      <c r="C368" s="16" t="s">
        <v>58</v>
      </c>
      <c r="D368" s="16"/>
      <c r="E368" s="16"/>
      <c r="F368" s="44"/>
      <c r="G368" s="23"/>
      <c r="H368" s="44"/>
      <c r="I368" s="23">
        <v>290</v>
      </c>
      <c r="J368" s="16"/>
      <c r="K368" s="728"/>
    </row>
    <row r="369" spans="1:11" ht="15.75">
      <c r="A369" s="40" t="s">
        <v>10557</v>
      </c>
      <c r="B369" s="16" t="s">
        <v>265</v>
      </c>
      <c r="C369" s="16" t="s">
        <v>58</v>
      </c>
      <c r="D369" s="16"/>
      <c r="E369" s="16"/>
      <c r="F369" s="44"/>
      <c r="G369" s="23"/>
      <c r="H369" s="44"/>
      <c r="I369" s="23">
        <v>270</v>
      </c>
      <c r="J369" s="16"/>
      <c r="K369" s="727" t="s">
        <v>10419</v>
      </c>
    </row>
    <row r="370" spans="1:11" ht="15.75">
      <c r="A370" s="40" t="s">
        <v>10547</v>
      </c>
      <c r="B370" s="16" t="s">
        <v>265</v>
      </c>
      <c r="C370" s="16" t="s">
        <v>58</v>
      </c>
      <c r="D370" s="16"/>
      <c r="E370" s="16"/>
      <c r="F370" s="44"/>
      <c r="G370" s="23"/>
      <c r="H370" s="44"/>
      <c r="I370" s="23">
        <v>130</v>
      </c>
      <c r="J370" s="16"/>
      <c r="K370" s="729"/>
    </row>
    <row r="371" spans="1:11" ht="15.75">
      <c r="A371" s="40" t="s">
        <v>10610</v>
      </c>
      <c r="B371" s="16" t="s">
        <v>265</v>
      </c>
      <c r="C371" s="16" t="s">
        <v>58</v>
      </c>
      <c r="D371" s="16"/>
      <c r="E371" s="16"/>
      <c r="F371" s="44"/>
      <c r="G371" s="23"/>
      <c r="H371" s="44"/>
      <c r="I371" s="23">
        <v>256</v>
      </c>
      <c r="J371" s="16"/>
      <c r="K371" s="729"/>
    </row>
    <row r="372" spans="1:11" ht="15.75">
      <c r="A372" s="40" t="s">
        <v>10611</v>
      </c>
      <c r="B372" s="16" t="s">
        <v>265</v>
      </c>
      <c r="C372" s="16" t="s">
        <v>58</v>
      </c>
      <c r="D372" s="16"/>
      <c r="E372" s="16"/>
      <c r="F372" s="44"/>
      <c r="G372" s="23"/>
      <c r="H372" s="44"/>
      <c r="I372" s="23">
        <v>344</v>
      </c>
      <c r="J372" s="16"/>
      <c r="K372" s="729"/>
    </row>
    <row r="373" spans="1:11" ht="15.75">
      <c r="A373" s="40" t="s">
        <v>10603</v>
      </c>
      <c r="B373" s="16" t="s">
        <v>265</v>
      </c>
      <c r="C373" s="16" t="s">
        <v>58</v>
      </c>
      <c r="D373" s="16"/>
      <c r="E373" s="16"/>
      <c r="F373" s="44"/>
      <c r="G373" s="23"/>
      <c r="H373" s="44"/>
      <c r="I373" s="23">
        <v>332</v>
      </c>
      <c r="J373" s="16"/>
      <c r="K373" s="729"/>
    </row>
    <row r="374" spans="1:11" ht="15.75">
      <c r="A374" s="229" t="s">
        <v>10602</v>
      </c>
      <c r="B374" s="16" t="s">
        <v>265</v>
      </c>
      <c r="C374" s="16" t="s">
        <v>58</v>
      </c>
      <c r="D374" s="16"/>
      <c r="E374" s="16"/>
      <c r="F374" s="44"/>
      <c r="G374" s="23"/>
      <c r="H374" s="44"/>
      <c r="I374" s="18">
        <v>268</v>
      </c>
      <c r="J374" s="16"/>
      <c r="K374" s="728"/>
    </row>
    <row r="375" spans="1:11" ht="15.75">
      <c r="A375" s="40" t="s">
        <v>11345</v>
      </c>
      <c r="B375" s="16" t="s">
        <v>265</v>
      </c>
      <c r="C375" s="16" t="s">
        <v>58</v>
      </c>
      <c r="D375" s="16"/>
      <c r="E375" s="16"/>
      <c r="F375" s="44"/>
      <c r="G375" s="23"/>
      <c r="H375" s="44"/>
      <c r="I375" s="23">
        <v>568</v>
      </c>
      <c r="J375" s="16"/>
      <c r="K375" s="727" t="s">
        <v>10420</v>
      </c>
    </row>
    <row r="376" spans="1:11" ht="15.75">
      <c r="A376" s="40" t="s">
        <v>11202</v>
      </c>
      <c r="B376" s="16" t="s">
        <v>265</v>
      </c>
      <c r="C376" s="16" t="s">
        <v>58</v>
      </c>
      <c r="D376" s="16"/>
      <c r="E376" s="16"/>
      <c r="F376" s="44"/>
      <c r="G376" s="23"/>
      <c r="H376" s="44"/>
      <c r="I376" s="23">
        <v>1590</v>
      </c>
      <c r="J376" s="16"/>
      <c r="K376" s="728"/>
    </row>
    <row r="377" spans="1:11" ht="15.75">
      <c r="A377" s="40" t="s">
        <v>10140</v>
      </c>
      <c r="B377" s="16" t="s">
        <v>265</v>
      </c>
      <c r="C377" s="16" t="s">
        <v>58</v>
      </c>
      <c r="D377" s="16"/>
      <c r="E377" s="16"/>
      <c r="F377" s="44"/>
      <c r="G377" s="23"/>
      <c r="H377" s="44"/>
      <c r="I377" s="23">
        <v>334</v>
      </c>
      <c r="J377" s="16"/>
      <c r="K377" s="727" t="s">
        <v>10421</v>
      </c>
    </row>
    <row r="378" spans="1:11" ht="15.75">
      <c r="A378" s="40" t="s">
        <v>10141</v>
      </c>
      <c r="B378" s="16" t="s">
        <v>265</v>
      </c>
      <c r="C378" s="16" t="s">
        <v>58</v>
      </c>
      <c r="D378" s="16"/>
      <c r="E378" s="16"/>
      <c r="F378" s="44"/>
      <c r="G378" s="23"/>
      <c r="H378" s="44"/>
      <c r="I378" s="23">
        <v>702</v>
      </c>
      <c r="J378" s="16"/>
      <c r="K378" s="728"/>
    </row>
    <row r="379" spans="1:11" ht="15.75">
      <c r="A379" s="40" t="s">
        <v>11346</v>
      </c>
      <c r="B379" s="16" t="s">
        <v>265</v>
      </c>
      <c r="C379" s="16" t="s">
        <v>58</v>
      </c>
      <c r="D379" s="16"/>
      <c r="E379" s="16"/>
      <c r="F379" s="44"/>
      <c r="G379" s="23"/>
      <c r="H379" s="44"/>
      <c r="I379" s="23">
        <v>158</v>
      </c>
      <c r="J379" s="16"/>
      <c r="K379" s="727" t="s">
        <v>11227</v>
      </c>
    </row>
    <row r="380" spans="1:11" ht="15.75">
      <c r="A380" s="40" t="s">
        <v>11347</v>
      </c>
      <c r="B380" s="16" t="s">
        <v>265</v>
      </c>
      <c r="C380" s="16" t="s">
        <v>58</v>
      </c>
      <c r="D380" s="16"/>
      <c r="E380" s="16"/>
      <c r="F380" s="44"/>
      <c r="G380" s="23"/>
      <c r="H380" s="44"/>
      <c r="I380" s="23">
        <v>202</v>
      </c>
      <c r="J380" s="16"/>
      <c r="K380" s="728"/>
    </row>
    <row r="381" spans="1:11" ht="15.75">
      <c r="A381" s="40" t="s">
        <v>9443</v>
      </c>
      <c r="B381" s="16" t="s">
        <v>204</v>
      </c>
      <c r="C381" s="16" t="s">
        <v>82</v>
      </c>
      <c r="D381" s="16"/>
      <c r="E381" s="16"/>
      <c r="F381" s="44"/>
      <c r="G381" s="162"/>
      <c r="H381" s="44"/>
      <c r="I381" s="23">
        <v>20406</v>
      </c>
      <c r="J381" s="16"/>
      <c r="K381" s="365" t="s">
        <v>11228</v>
      </c>
    </row>
    <row r="382" spans="1:11" ht="16.5" thickBot="1">
      <c r="A382" s="40" t="s">
        <v>9444</v>
      </c>
      <c r="B382" s="16" t="s">
        <v>204</v>
      </c>
      <c r="C382" s="16" t="s">
        <v>58</v>
      </c>
      <c r="D382" s="16"/>
      <c r="E382" s="16"/>
      <c r="F382" s="44"/>
      <c r="G382" s="162"/>
      <c r="H382" s="44"/>
      <c r="I382" s="23">
        <v>41412</v>
      </c>
      <c r="J382" s="16"/>
      <c r="K382" s="730" t="s">
        <v>10423</v>
      </c>
    </row>
    <row r="383" spans="1:11" ht="15.75">
      <c r="A383" s="40" t="s">
        <v>9710</v>
      </c>
      <c r="B383" s="16" t="s">
        <v>204</v>
      </c>
      <c r="C383" s="16" t="s">
        <v>58</v>
      </c>
      <c r="D383" s="16"/>
      <c r="E383" s="16"/>
      <c r="F383" s="44"/>
      <c r="G383" s="162"/>
      <c r="H383" s="44"/>
      <c r="I383" s="23">
        <v>4998</v>
      </c>
      <c r="J383" s="16"/>
      <c r="K383" s="731"/>
    </row>
    <row r="384" spans="1:11" ht="15.75">
      <c r="A384" s="40" t="s">
        <v>10747</v>
      </c>
      <c r="B384" s="16" t="s">
        <v>204</v>
      </c>
      <c r="C384" s="16" t="s">
        <v>58</v>
      </c>
      <c r="D384" s="16"/>
      <c r="E384" s="16"/>
      <c r="F384" s="44"/>
      <c r="G384" s="142"/>
      <c r="H384" s="44"/>
      <c r="I384" s="142">
        <v>1240</v>
      </c>
      <c r="J384" s="16"/>
      <c r="K384" s="321" t="s">
        <v>10424</v>
      </c>
    </row>
    <row r="385" spans="1:11" ht="15.75">
      <c r="A385" s="40" t="s">
        <v>11304</v>
      </c>
      <c r="B385" s="16" t="s">
        <v>204</v>
      </c>
      <c r="C385" s="16" t="s">
        <v>82</v>
      </c>
      <c r="D385" s="16"/>
      <c r="E385" s="16"/>
      <c r="F385" s="44"/>
      <c r="G385" s="161"/>
      <c r="H385" s="44"/>
      <c r="I385" s="142">
        <v>808</v>
      </c>
      <c r="J385" s="16"/>
      <c r="K385" s="680" t="s">
        <v>10425</v>
      </c>
    </row>
    <row r="386" spans="1:11" ht="15.75">
      <c r="A386" s="40" t="s">
        <v>11305</v>
      </c>
      <c r="B386" s="16" t="s">
        <v>204</v>
      </c>
      <c r="C386" s="16" t="s">
        <v>82</v>
      </c>
      <c r="D386" s="16"/>
      <c r="E386" s="16"/>
      <c r="F386" s="44"/>
      <c r="G386" s="161"/>
      <c r="H386" s="44"/>
      <c r="I386" s="142">
        <v>1203</v>
      </c>
      <c r="J386" s="16"/>
      <c r="K386" s="722"/>
    </row>
    <row r="387" spans="1:11" ht="15.75">
      <c r="A387" s="40" t="s">
        <v>11302</v>
      </c>
      <c r="B387" s="16" t="s">
        <v>204</v>
      </c>
      <c r="C387" s="16" t="s">
        <v>82</v>
      </c>
      <c r="D387" s="16"/>
      <c r="E387" s="16"/>
      <c r="F387" s="44"/>
      <c r="G387" s="161"/>
      <c r="H387" s="44"/>
      <c r="I387" s="142">
        <v>7070</v>
      </c>
      <c r="J387" s="16"/>
      <c r="K387" s="363" t="s">
        <v>10426</v>
      </c>
    </row>
    <row r="388" spans="1:11" ht="15.75">
      <c r="A388" s="40" t="s">
        <v>10747</v>
      </c>
      <c r="B388" s="16" t="s">
        <v>204</v>
      </c>
      <c r="C388" s="16" t="s">
        <v>58</v>
      </c>
      <c r="D388" s="16"/>
      <c r="E388" s="16"/>
      <c r="F388" s="44"/>
      <c r="G388" s="142"/>
      <c r="H388" s="44"/>
      <c r="I388" s="142">
        <v>1270</v>
      </c>
      <c r="J388" s="16"/>
      <c r="K388" s="363" t="s">
        <v>10882</v>
      </c>
    </row>
    <row r="389" spans="1:11" ht="15.75">
      <c r="A389" s="40" t="s">
        <v>11348</v>
      </c>
      <c r="B389" s="16" t="s">
        <v>209</v>
      </c>
      <c r="C389" s="16" t="s">
        <v>163</v>
      </c>
      <c r="D389" s="16"/>
      <c r="E389" s="16"/>
      <c r="F389" s="44"/>
      <c r="G389" s="21"/>
      <c r="H389" s="44"/>
      <c r="I389" s="21">
        <v>385</v>
      </c>
      <c r="J389" s="16"/>
      <c r="K389" s="363" t="s">
        <v>10883</v>
      </c>
    </row>
    <row r="390" spans="1:11" ht="15.75">
      <c r="A390" s="40" t="s">
        <v>11349</v>
      </c>
      <c r="B390" s="16" t="s">
        <v>204</v>
      </c>
      <c r="C390" s="16" t="s">
        <v>82</v>
      </c>
      <c r="D390" s="16"/>
      <c r="E390" s="16"/>
      <c r="F390" s="44"/>
      <c r="G390" s="151"/>
      <c r="H390" s="44"/>
      <c r="I390" s="151">
        <v>10605</v>
      </c>
      <c r="J390" s="16"/>
      <c r="K390" s="363" t="s">
        <v>11229</v>
      </c>
    </row>
    <row r="391" spans="1:11" ht="15.75">
      <c r="A391" s="40" t="s">
        <v>11200</v>
      </c>
      <c r="B391" s="16" t="s">
        <v>204</v>
      </c>
      <c r="C391" s="16" t="s">
        <v>82</v>
      </c>
      <c r="D391" s="16"/>
      <c r="E391" s="16"/>
      <c r="F391" s="44"/>
      <c r="G391" s="151"/>
      <c r="H391" s="44"/>
      <c r="I391" s="151">
        <v>13837</v>
      </c>
      <c r="J391" s="16"/>
      <c r="K391" s="363" t="s">
        <v>11230</v>
      </c>
    </row>
    <row r="392" spans="1:11" ht="15.75">
      <c r="A392" s="40" t="s">
        <v>11344</v>
      </c>
      <c r="B392" s="16" t="s">
        <v>204</v>
      </c>
      <c r="C392" s="16" t="s">
        <v>82</v>
      </c>
      <c r="D392" s="16"/>
      <c r="E392" s="16"/>
      <c r="F392" s="44"/>
      <c r="G392" s="151"/>
      <c r="H392" s="44"/>
      <c r="I392" s="151">
        <v>10100</v>
      </c>
      <c r="J392" s="16"/>
      <c r="K392" s="363" t="s">
        <v>11231</v>
      </c>
    </row>
    <row r="393" spans="1:11" ht="15.75">
      <c r="A393" s="40" t="s">
        <v>11201</v>
      </c>
      <c r="B393" s="16" t="s">
        <v>204</v>
      </c>
      <c r="C393" s="16" t="s">
        <v>82</v>
      </c>
      <c r="D393" s="16"/>
      <c r="E393" s="16"/>
      <c r="F393" s="44"/>
      <c r="G393" s="151"/>
      <c r="H393" s="44"/>
      <c r="I393" s="151">
        <v>20200</v>
      </c>
      <c r="J393" s="16"/>
      <c r="K393" s="363" t="s">
        <v>11232</v>
      </c>
    </row>
    <row r="394" spans="1:11" ht="15.75">
      <c r="A394" s="40" t="s">
        <v>11133</v>
      </c>
      <c r="B394" s="16" t="s">
        <v>265</v>
      </c>
      <c r="C394" s="16" t="s">
        <v>58</v>
      </c>
      <c r="D394" s="16"/>
      <c r="E394" s="16"/>
      <c r="F394" s="44"/>
      <c r="G394" s="358"/>
      <c r="H394" s="44"/>
      <c r="I394" s="355">
        <v>16</v>
      </c>
      <c r="J394" s="16"/>
      <c r="K394" s="547" t="s">
        <v>11233</v>
      </c>
    </row>
    <row r="395" spans="1:11" ht="15.75">
      <c r="A395" s="40" t="s">
        <v>11134</v>
      </c>
      <c r="B395" s="16" t="s">
        <v>265</v>
      </c>
      <c r="C395" s="16" t="s">
        <v>58</v>
      </c>
      <c r="D395" s="16"/>
      <c r="E395" s="16"/>
      <c r="F395" s="44"/>
      <c r="G395" s="358"/>
      <c r="H395" s="44"/>
      <c r="I395" s="355">
        <v>248</v>
      </c>
      <c r="J395" s="16"/>
      <c r="K395" s="548"/>
    </row>
    <row r="396" spans="1:11" ht="15.75">
      <c r="A396" s="40" t="s">
        <v>10613</v>
      </c>
      <c r="B396" s="16" t="s">
        <v>265</v>
      </c>
      <c r="C396" s="16" t="s">
        <v>58</v>
      </c>
      <c r="D396" s="16"/>
      <c r="E396" s="16"/>
      <c r="F396" s="44"/>
      <c r="G396" s="358"/>
      <c r="H396" s="44"/>
      <c r="I396" s="355">
        <v>1764</v>
      </c>
      <c r="J396" s="16"/>
      <c r="K396" s="548"/>
    </row>
    <row r="397" spans="1:11" ht="15.75">
      <c r="A397" s="40" t="s">
        <v>11355</v>
      </c>
      <c r="B397" s="16" t="s">
        <v>265</v>
      </c>
      <c r="C397" s="16" t="s">
        <v>58</v>
      </c>
      <c r="D397" s="16"/>
      <c r="E397" s="16"/>
      <c r="F397" s="44"/>
      <c r="G397" s="358"/>
      <c r="H397" s="44"/>
      <c r="I397" s="356">
        <v>1844</v>
      </c>
      <c r="J397" s="16"/>
      <c r="K397" s="548"/>
    </row>
    <row r="398" spans="1:11" ht="15.75">
      <c r="A398" s="40" t="s">
        <v>11356</v>
      </c>
      <c r="B398" s="16" t="s">
        <v>265</v>
      </c>
      <c r="C398" s="16" t="s">
        <v>58</v>
      </c>
      <c r="D398" s="16"/>
      <c r="E398" s="16"/>
      <c r="F398" s="44"/>
      <c r="G398" s="358"/>
      <c r="H398" s="44"/>
      <c r="I398" s="355">
        <v>456</v>
      </c>
      <c r="J398" s="16"/>
      <c r="K398" s="569"/>
    </row>
    <row r="399" spans="1:11" ht="15.75">
      <c r="A399" s="40" t="s">
        <v>11357</v>
      </c>
      <c r="B399" s="16" t="s">
        <v>265</v>
      </c>
      <c r="C399" s="16" t="s">
        <v>58</v>
      </c>
      <c r="D399" s="16"/>
      <c r="E399" s="16"/>
      <c r="F399" s="44"/>
      <c r="G399" s="358"/>
      <c r="H399" s="44"/>
      <c r="I399" s="355">
        <v>684</v>
      </c>
      <c r="J399" s="16"/>
      <c r="K399" s="547" t="s">
        <v>11234</v>
      </c>
    </row>
    <row r="400" spans="1:11" ht="15.75">
      <c r="A400" s="40" t="s">
        <v>11358</v>
      </c>
      <c r="B400" s="16" t="s">
        <v>265</v>
      </c>
      <c r="C400" s="16" t="s">
        <v>58</v>
      </c>
      <c r="D400" s="16"/>
      <c r="E400" s="16"/>
      <c r="F400" s="44"/>
      <c r="G400" s="358"/>
      <c r="H400" s="44"/>
      <c r="I400" s="355">
        <v>1100</v>
      </c>
      <c r="J400" s="16"/>
      <c r="K400" s="548"/>
    </row>
    <row r="401" spans="1:11" ht="15.75">
      <c r="A401" s="40" t="s">
        <v>11359</v>
      </c>
      <c r="B401" s="16" t="s">
        <v>265</v>
      </c>
      <c r="C401" s="16" t="s">
        <v>58</v>
      </c>
      <c r="D401" s="16"/>
      <c r="E401" s="16"/>
      <c r="F401" s="44"/>
      <c r="G401" s="358"/>
      <c r="H401" s="44"/>
      <c r="I401" s="357">
        <v>268</v>
      </c>
      <c r="J401" s="16"/>
      <c r="K401" s="548"/>
    </row>
    <row r="402" spans="1:11" ht="15.75">
      <c r="A402" s="229" t="s">
        <v>11360</v>
      </c>
      <c r="B402" s="16" t="s">
        <v>265</v>
      </c>
      <c r="C402" s="16" t="s">
        <v>58</v>
      </c>
      <c r="D402" s="16"/>
      <c r="E402" s="16"/>
      <c r="F402" s="44"/>
      <c r="G402" s="358"/>
      <c r="H402" s="44"/>
      <c r="I402" s="355">
        <v>962</v>
      </c>
      <c r="J402" s="16"/>
      <c r="K402" s="548"/>
    </row>
    <row r="403" spans="1:11" ht="15.75">
      <c r="A403" s="229" t="s">
        <v>11361</v>
      </c>
      <c r="B403" s="16" t="s">
        <v>265</v>
      </c>
      <c r="C403" s="16" t="s">
        <v>58</v>
      </c>
      <c r="D403" s="16"/>
      <c r="E403" s="16"/>
      <c r="F403" s="44"/>
      <c r="G403" s="358"/>
      <c r="H403" s="44"/>
      <c r="I403" s="357">
        <v>238</v>
      </c>
      <c r="J403" s="16"/>
      <c r="K403" s="548"/>
    </row>
    <row r="404" spans="1:11" ht="15.75">
      <c r="A404" s="40" t="s">
        <v>11136</v>
      </c>
      <c r="B404" s="16" t="s">
        <v>265</v>
      </c>
      <c r="C404" s="16" t="s">
        <v>58</v>
      </c>
      <c r="D404" s="16"/>
      <c r="E404" s="16"/>
      <c r="F404" s="44"/>
      <c r="G404" s="358"/>
      <c r="H404" s="44"/>
      <c r="I404" s="355">
        <v>560</v>
      </c>
      <c r="J404" s="16"/>
      <c r="K404" s="548"/>
    </row>
    <row r="405" spans="1:11" ht="15.75">
      <c r="A405" s="40" t="s">
        <v>11137</v>
      </c>
      <c r="B405" s="16" t="s">
        <v>265</v>
      </c>
      <c r="C405" s="16" t="s">
        <v>58</v>
      </c>
      <c r="D405" s="16"/>
      <c r="E405" s="16"/>
      <c r="F405" s="44"/>
      <c r="G405" s="358"/>
      <c r="H405" s="44"/>
      <c r="I405" s="355">
        <v>448</v>
      </c>
      <c r="J405" s="16"/>
      <c r="K405" s="569"/>
    </row>
    <row r="406" spans="1:11" ht="15.75">
      <c r="A406" s="40" t="s">
        <v>10616</v>
      </c>
      <c r="B406" s="16" t="s">
        <v>265</v>
      </c>
      <c r="C406" s="16" t="s">
        <v>58</v>
      </c>
      <c r="D406" s="16"/>
      <c r="E406" s="16"/>
      <c r="F406" s="44"/>
      <c r="G406" s="358"/>
      <c r="H406" s="44"/>
      <c r="I406" s="355">
        <v>456</v>
      </c>
      <c r="J406" s="16"/>
      <c r="K406" s="547" t="s">
        <v>11235</v>
      </c>
    </row>
    <row r="407" spans="1:11" ht="15.75">
      <c r="A407" s="40" t="s">
        <v>10617</v>
      </c>
      <c r="B407" s="16" t="s">
        <v>265</v>
      </c>
      <c r="C407" s="16" t="s">
        <v>58</v>
      </c>
      <c r="D407" s="16"/>
      <c r="E407" s="16"/>
      <c r="F407" s="44"/>
      <c r="G407" s="358"/>
      <c r="H407" s="44"/>
      <c r="I407" s="355">
        <v>360</v>
      </c>
      <c r="J407" s="16"/>
      <c r="K407" s="548"/>
    </row>
    <row r="408" spans="1:11" ht="15.75">
      <c r="A408" s="40" t="s">
        <v>10618</v>
      </c>
      <c r="B408" s="16" t="s">
        <v>265</v>
      </c>
      <c r="C408" s="16" t="s">
        <v>58</v>
      </c>
      <c r="D408" s="16"/>
      <c r="E408" s="16"/>
      <c r="F408" s="44"/>
      <c r="G408" s="358"/>
      <c r="H408" s="44"/>
      <c r="I408" s="355">
        <v>264</v>
      </c>
      <c r="J408" s="16"/>
      <c r="K408" s="548"/>
    </row>
    <row r="409" spans="1:11" ht="15.75">
      <c r="A409" s="40" t="s">
        <v>10619</v>
      </c>
      <c r="B409" s="16" t="s">
        <v>265</v>
      </c>
      <c r="C409" s="16" t="s">
        <v>58</v>
      </c>
      <c r="D409" s="16"/>
      <c r="E409" s="16"/>
      <c r="F409" s="44"/>
      <c r="G409" s="358"/>
      <c r="H409" s="44"/>
      <c r="I409" s="355">
        <v>96</v>
      </c>
      <c r="J409" s="16"/>
      <c r="K409" s="548"/>
    </row>
    <row r="410" spans="1:11" ht="15.75">
      <c r="A410" s="40" t="s">
        <v>10631</v>
      </c>
      <c r="B410" s="16" t="s">
        <v>265</v>
      </c>
      <c r="C410" s="16" t="s">
        <v>58</v>
      </c>
      <c r="D410" s="16"/>
      <c r="E410" s="16"/>
      <c r="F410" s="44"/>
      <c r="G410" s="358"/>
      <c r="H410" s="44"/>
      <c r="I410" s="358">
        <v>2572</v>
      </c>
      <c r="J410" s="16"/>
      <c r="K410" s="569"/>
    </row>
    <row r="411" spans="1:11" ht="15.75">
      <c r="A411" s="40" t="s">
        <v>10630</v>
      </c>
      <c r="B411" s="16" t="s">
        <v>265</v>
      </c>
      <c r="C411" s="16" t="s">
        <v>58</v>
      </c>
      <c r="D411" s="16"/>
      <c r="E411" s="16"/>
      <c r="F411" s="44"/>
      <c r="G411" s="358"/>
      <c r="H411" s="44"/>
      <c r="I411" s="358">
        <v>1386</v>
      </c>
      <c r="J411" s="16"/>
      <c r="K411" s="547" t="s">
        <v>11236</v>
      </c>
    </row>
    <row r="412" spans="1:11" ht="15.75">
      <c r="A412" s="40" t="s">
        <v>10632</v>
      </c>
      <c r="B412" s="16" t="s">
        <v>265</v>
      </c>
      <c r="C412" s="16" t="s">
        <v>58</v>
      </c>
      <c r="D412" s="16"/>
      <c r="E412" s="16"/>
      <c r="F412" s="44"/>
      <c r="G412" s="358"/>
      <c r="H412" s="44"/>
      <c r="I412" s="358">
        <v>2504</v>
      </c>
      <c r="J412" s="16"/>
      <c r="K412" s="569"/>
    </row>
    <row r="413" spans="1:11" ht="15.75">
      <c r="A413" s="40" t="s">
        <v>10634</v>
      </c>
      <c r="B413" s="16" t="s">
        <v>265</v>
      </c>
      <c r="C413" s="16" t="s">
        <v>58</v>
      </c>
      <c r="D413" s="16"/>
      <c r="E413" s="16"/>
      <c r="F413" s="44"/>
      <c r="G413" s="358"/>
      <c r="H413" s="44"/>
      <c r="I413" s="358">
        <v>2572</v>
      </c>
      <c r="J413" s="16"/>
      <c r="K413" s="60" t="s">
        <v>11237</v>
      </c>
    </row>
    <row r="414" spans="1:11" ht="15.75">
      <c r="A414" s="40" t="s">
        <v>10633</v>
      </c>
      <c r="B414" s="16" t="s">
        <v>265</v>
      </c>
      <c r="C414" s="16" t="s">
        <v>58</v>
      </c>
      <c r="D414" s="16"/>
      <c r="E414" s="16"/>
      <c r="F414" s="44"/>
      <c r="G414" s="358"/>
      <c r="H414" s="44"/>
      <c r="I414" s="358">
        <v>2032</v>
      </c>
      <c r="J414" s="16"/>
      <c r="K414" s="60" t="s">
        <v>10889</v>
      </c>
    </row>
    <row r="415" spans="1:11" ht="15.75">
      <c r="A415" s="40" t="s">
        <v>11362</v>
      </c>
      <c r="B415" s="16" t="s">
        <v>209</v>
      </c>
      <c r="C415" s="16" t="s">
        <v>163</v>
      </c>
      <c r="D415" s="16"/>
      <c r="E415" s="16"/>
      <c r="F415" s="44"/>
      <c r="G415" s="358"/>
      <c r="H415" s="44"/>
      <c r="I415" s="355">
        <v>86</v>
      </c>
      <c r="J415" s="16"/>
      <c r="K415" s="547" t="s">
        <v>11238</v>
      </c>
    </row>
    <row r="416" spans="1:11" ht="15.75">
      <c r="A416" s="40" t="s">
        <v>11363</v>
      </c>
      <c r="B416" s="16" t="s">
        <v>209</v>
      </c>
      <c r="C416" s="16" t="s">
        <v>163</v>
      </c>
      <c r="D416" s="16"/>
      <c r="E416" s="16"/>
      <c r="F416" s="44"/>
      <c r="G416" s="358"/>
      <c r="H416" s="44"/>
      <c r="I416" s="355">
        <v>213</v>
      </c>
      <c r="J416" s="16"/>
      <c r="K416" s="569"/>
    </row>
    <row r="417" spans="1:11" ht="15.75">
      <c r="A417" s="40" t="s">
        <v>11139</v>
      </c>
      <c r="B417" s="16" t="s">
        <v>209</v>
      </c>
      <c r="C417" s="16" t="s">
        <v>163</v>
      </c>
      <c r="D417" s="16"/>
      <c r="E417" s="16"/>
      <c r="F417" s="44"/>
      <c r="G417" s="373"/>
      <c r="H417" s="44"/>
      <c r="I417" s="359">
        <v>43</v>
      </c>
      <c r="J417" s="16"/>
      <c r="K417" s="60" t="s">
        <v>11239</v>
      </c>
    </row>
    <row r="418" spans="1:11" ht="15.75">
      <c r="A418" s="40" t="s">
        <v>11364</v>
      </c>
      <c r="B418" s="16" t="s">
        <v>204</v>
      </c>
      <c r="C418" s="16" t="s">
        <v>82</v>
      </c>
      <c r="D418" s="16"/>
      <c r="E418" s="16"/>
      <c r="F418" s="44"/>
      <c r="G418" s="21"/>
      <c r="H418" s="44"/>
      <c r="I418" s="22">
        <v>15660</v>
      </c>
      <c r="J418" s="16"/>
      <c r="K418" s="21" t="s">
        <v>11240</v>
      </c>
    </row>
    <row r="419" spans="1:11" ht="15.75">
      <c r="A419" s="40" t="s">
        <v>9252</v>
      </c>
      <c r="B419" s="16" t="s">
        <v>288</v>
      </c>
      <c r="C419" s="16" t="s">
        <v>54</v>
      </c>
      <c r="D419" s="16"/>
      <c r="E419" s="16">
        <v>486</v>
      </c>
      <c r="F419" s="44"/>
      <c r="G419" s="18"/>
      <c r="H419" s="44"/>
      <c r="I419" s="18">
        <v>6</v>
      </c>
      <c r="J419" s="16"/>
      <c r="K419" s="549" t="s">
        <v>11241</v>
      </c>
    </row>
    <row r="420" spans="1:11" ht="15.75">
      <c r="A420" s="40" t="s">
        <v>9122</v>
      </c>
      <c r="B420" s="16" t="s">
        <v>288</v>
      </c>
      <c r="C420" s="16" t="s">
        <v>54</v>
      </c>
      <c r="D420" s="16"/>
      <c r="E420" s="16" t="s">
        <v>9022</v>
      </c>
      <c r="F420" s="44"/>
      <c r="G420" s="18"/>
      <c r="H420" s="44"/>
      <c r="I420" s="18">
        <v>13</v>
      </c>
      <c r="J420" s="16"/>
      <c r="K420" s="550"/>
    </row>
    <row r="421" spans="1:11" ht="15.75">
      <c r="A421" s="40" t="s">
        <v>9123</v>
      </c>
      <c r="B421" s="16" t="s">
        <v>288</v>
      </c>
      <c r="C421" s="16" t="s">
        <v>54</v>
      </c>
      <c r="D421" s="16"/>
      <c r="E421" s="16" t="s">
        <v>9022</v>
      </c>
      <c r="F421" s="44"/>
      <c r="G421" s="18"/>
      <c r="H421" s="44"/>
      <c r="I421" s="18">
        <v>8</v>
      </c>
      <c r="J421" s="16"/>
      <c r="K421" s="549" t="s">
        <v>11242</v>
      </c>
    </row>
    <row r="422" spans="1:11" ht="15.75">
      <c r="A422" s="40" t="s">
        <v>9876</v>
      </c>
      <c r="B422" s="16" t="s">
        <v>288</v>
      </c>
      <c r="C422" s="16" t="s">
        <v>54</v>
      </c>
      <c r="D422" s="16"/>
      <c r="E422" s="16" t="s">
        <v>8226</v>
      </c>
      <c r="F422" s="44"/>
      <c r="G422" s="18"/>
      <c r="H422" s="44"/>
      <c r="I422" s="18">
        <v>3</v>
      </c>
      <c r="J422" s="16"/>
      <c r="K422" s="550"/>
    </row>
    <row r="423" spans="1:11" ht="15.75">
      <c r="A423" s="40" t="s">
        <v>9251</v>
      </c>
      <c r="B423" s="16" t="s">
        <v>288</v>
      </c>
      <c r="C423" s="16" t="s">
        <v>54</v>
      </c>
      <c r="D423" s="16"/>
      <c r="E423" s="16" t="s">
        <v>6841</v>
      </c>
      <c r="F423" s="44"/>
      <c r="G423" s="18"/>
      <c r="H423" s="44"/>
      <c r="I423" s="18">
        <v>2</v>
      </c>
      <c r="J423" s="16"/>
      <c r="K423" s="549" t="s">
        <v>11243</v>
      </c>
    </row>
    <row r="424" spans="1:11" ht="15.75">
      <c r="A424" s="40" t="s">
        <v>9250</v>
      </c>
      <c r="B424" s="16" t="s">
        <v>288</v>
      </c>
      <c r="C424" s="16" t="s">
        <v>54</v>
      </c>
      <c r="D424" s="16"/>
      <c r="E424" s="16">
        <v>68</v>
      </c>
      <c r="F424" s="44"/>
      <c r="G424" s="18"/>
      <c r="H424" s="44"/>
      <c r="I424" s="18">
        <v>2</v>
      </c>
      <c r="J424" s="16"/>
      <c r="K424" s="550"/>
    </row>
    <row r="425" spans="1:11" ht="15.75">
      <c r="A425" s="40" t="s">
        <v>9258</v>
      </c>
      <c r="B425" s="16" t="s">
        <v>288</v>
      </c>
      <c r="C425" s="16" t="s">
        <v>54</v>
      </c>
      <c r="D425" s="16"/>
      <c r="E425" s="16" t="s">
        <v>4407</v>
      </c>
      <c r="F425" s="44"/>
      <c r="G425" s="18"/>
      <c r="H425" s="44"/>
      <c r="I425" s="18">
        <v>7</v>
      </c>
      <c r="J425" s="16"/>
      <c r="K425" s="549" t="s">
        <v>11244</v>
      </c>
    </row>
    <row r="426" spans="1:11" ht="15.75">
      <c r="A426" s="40" t="s">
        <v>9257</v>
      </c>
      <c r="B426" s="16" t="s">
        <v>288</v>
      </c>
      <c r="C426" s="16" t="s">
        <v>54</v>
      </c>
      <c r="D426" s="16"/>
      <c r="E426" s="16">
        <v>102</v>
      </c>
      <c r="F426" s="44"/>
      <c r="G426" s="18"/>
      <c r="H426" s="44"/>
      <c r="I426" s="18">
        <v>4</v>
      </c>
      <c r="J426" s="16"/>
      <c r="K426" s="550"/>
    </row>
    <row r="427" spans="1:11" ht="15.75">
      <c r="A427" s="40" t="s">
        <v>9122</v>
      </c>
      <c r="B427" s="16" t="s">
        <v>288</v>
      </c>
      <c r="C427" s="16" t="s">
        <v>54</v>
      </c>
      <c r="D427" s="16"/>
      <c r="E427" s="16">
        <v>450</v>
      </c>
      <c r="F427" s="44"/>
      <c r="G427" s="18"/>
      <c r="H427" s="44"/>
      <c r="I427" s="18">
        <v>34</v>
      </c>
      <c r="J427" s="16"/>
      <c r="K427" s="17" t="s">
        <v>11245</v>
      </c>
    </row>
    <row r="428" spans="1:11" ht="15.75">
      <c r="A428" s="40" t="s">
        <v>9122</v>
      </c>
      <c r="B428" s="16" t="s">
        <v>288</v>
      </c>
      <c r="C428" s="16" t="s">
        <v>54</v>
      </c>
      <c r="D428" s="16"/>
      <c r="E428" s="16">
        <v>101</v>
      </c>
      <c r="F428" s="44"/>
      <c r="G428" s="18"/>
      <c r="H428" s="44"/>
      <c r="I428" s="18">
        <v>20</v>
      </c>
      <c r="J428" s="16"/>
      <c r="K428" s="17" t="s">
        <v>11246</v>
      </c>
    </row>
    <row r="429" spans="1:11" ht="15.75">
      <c r="A429" s="40" t="s">
        <v>9252</v>
      </c>
      <c r="B429" s="16" t="s">
        <v>288</v>
      </c>
      <c r="C429" s="16" t="s">
        <v>54</v>
      </c>
      <c r="D429" s="16"/>
      <c r="E429" s="16" t="s">
        <v>6867</v>
      </c>
      <c r="F429" s="44"/>
      <c r="G429" s="18"/>
      <c r="H429" s="44"/>
      <c r="I429" s="18">
        <v>1</v>
      </c>
      <c r="J429" s="16"/>
      <c r="K429" s="549" t="s">
        <v>10451</v>
      </c>
    </row>
    <row r="430" spans="1:11" ht="15.75">
      <c r="A430" s="40" t="s">
        <v>9122</v>
      </c>
      <c r="B430" s="16" t="s">
        <v>288</v>
      </c>
      <c r="C430" s="16" t="s">
        <v>54</v>
      </c>
      <c r="D430" s="16"/>
      <c r="E430" s="16" t="s">
        <v>5865</v>
      </c>
      <c r="F430" s="44"/>
      <c r="G430" s="18"/>
      <c r="H430" s="44"/>
      <c r="I430" s="18">
        <v>1</v>
      </c>
      <c r="J430" s="16"/>
      <c r="K430" s="551"/>
    </row>
    <row r="431" spans="1:11" ht="15.75">
      <c r="A431" s="40" t="s">
        <v>9122</v>
      </c>
      <c r="B431" s="16" t="s">
        <v>288</v>
      </c>
      <c r="C431" s="16" t="s">
        <v>54</v>
      </c>
      <c r="D431" s="16"/>
      <c r="E431" s="16" t="s">
        <v>2497</v>
      </c>
      <c r="F431" s="44"/>
      <c r="G431" s="18"/>
      <c r="H431" s="44"/>
      <c r="I431" s="18">
        <v>1</v>
      </c>
      <c r="J431" s="16"/>
      <c r="K431" s="550"/>
    </row>
    <row r="432" spans="1:11" ht="15.75">
      <c r="A432" s="40" t="s">
        <v>9123</v>
      </c>
      <c r="B432" s="16" t="s">
        <v>288</v>
      </c>
      <c r="C432" s="16" t="s">
        <v>54</v>
      </c>
      <c r="D432" s="16"/>
      <c r="E432" s="16">
        <v>420</v>
      </c>
      <c r="F432" s="44"/>
      <c r="G432" s="18"/>
      <c r="H432" s="44"/>
      <c r="I432" s="18">
        <v>1</v>
      </c>
      <c r="J432" s="16"/>
      <c r="K432" s="549" t="s">
        <v>10452</v>
      </c>
    </row>
    <row r="433" spans="1:11" ht="15.75">
      <c r="A433" s="40" t="s">
        <v>9123</v>
      </c>
      <c r="B433" s="16" t="s">
        <v>288</v>
      </c>
      <c r="C433" s="16" t="s">
        <v>54</v>
      </c>
      <c r="D433" s="16"/>
      <c r="E433" s="16" t="s">
        <v>8298</v>
      </c>
      <c r="F433" s="44"/>
      <c r="G433" s="18"/>
      <c r="H433" s="44"/>
      <c r="I433" s="18">
        <v>2</v>
      </c>
      <c r="J433" s="16"/>
      <c r="K433" s="551"/>
    </row>
    <row r="434" spans="1:11" ht="15.75">
      <c r="A434" s="40" t="s">
        <v>9123</v>
      </c>
      <c r="B434" s="16" t="s">
        <v>288</v>
      </c>
      <c r="C434" s="16" t="s">
        <v>54</v>
      </c>
      <c r="D434" s="16"/>
      <c r="E434" s="16" t="s">
        <v>6389</v>
      </c>
      <c r="F434" s="44"/>
      <c r="G434" s="18"/>
      <c r="H434" s="44"/>
      <c r="I434" s="18">
        <v>1</v>
      </c>
      <c r="J434" s="16"/>
      <c r="K434" s="551"/>
    </row>
    <row r="435" spans="1:11" ht="15.75">
      <c r="A435" s="40" t="s">
        <v>9123</v>
      </c>
      <c r="B435" s="16" t="s">
        <v>288</v>
      </c>
      <c r="C435" s="16" t="s">
        <v>54</v>
      </c>
      <c r="D435" s="16"/>
      <c r="E435" s="16" t="s">
        <v>6867</v>
      </c>
      <c r="F435" s="44"/>
      <c r="G435" s="18"/>
      <c r="H435" s="44"/>
      <c r="I435" s="18">
        <v>1</v>
      </c>
      <c r="J435" s="16"/>
      <c r="K435" s="551"/>
    </row>
    <row r="436" spans="1:11" ht="15.75">
      <c r="A436" s="40" t="s">
        <v>9123</v>
      </c>
      <c r="B436" s="16" t="s">
        <v>288</v>
      </c>
      <c r="C436" s="16" t="s">
        <v>54</v>
      </c>
      <c r="D436" s="16"/>
      <c r="E436" s="16" t="s">
        <v>6378</v>
      </c>
      <c r="F436" s="44"/>
      <c r="G436" s="18"/>
      <c r="H436" s="44"/>
      <c r="I436" s="18">
        <v>3</v>
      </c>
      <c r="J436" s="16"/>
      <c r="K436" s="551"/>
    </row>
    <row r="437" spans="1:11" ht="15.75">
      <c r="A437" s="40" t="s">
        <v>9123</v>
      </c>
      <c r="B437" s="16" t="s">
        <v>288</v>
      </c>
      <c r="C437" s="16" t="s">
        <v>54</v>
      </c>
      <c r="D437" s="16"/>
      <c r="E437" s="16" t="s">
        <v>4090</v>
      </c>
      <c r="F437" s="44"/>
      <c r="G437" s="18"/>
      <c r="H437" s="44"/>
      <c r="I437" s="18">
        <v>1</v>
      </c>
      <c r="J437" s="16"/>
      <c r="K437" s="551"/>
    </row>
    <row r="438" spans="1:11" ht="15.75">
      <c r="A438" s="40" t="s">
        <v>9123</v>
      </c>
      <c r="B438" s="16" t="s">
        <v>288</v>
      </c>
      <c r="C438" s="16" t="s">
        <v>54</v>
      </c>
      <c r="D438" s="16"/>
      <c r="E438" s="16" t="s">
        <v>5080</v>
      </c>
      <c r="F438" s="44"/>
      <c r="G438" s="18"/>
      <c r="H438" s="44"/>
      <c r="I438" s="18">
        <v>8</v>
      </c>
      <c r="J438" s="16"/>
      <c r="K438" s="551"/>
    </row>
    <row r="439" spans="1:11" ht="15.75">
      <c r="A439" s="40" t="s">
        <v>9123</v>
      </c>
      <c r="B439" s="16" t="s">
        <v>288</v>
      </c>
      <c r="C439" s="16" t="s">
        <v>54</v>
      </c>
      <c r="D439" s="16"/>
      <c r="E439" s="16" t="s">
        <v>9022</v>
      </c>
      <c r="F439" s="44"/>
      <c r="G439" s="18"/>
      <c r="H439" s="44"/>
      <c r="I439" s="18">
        <v>4</v>
      </c>
      <c r="J439" s="16"/>
      <c r="K439" s="551"/>
    </row>
    <row r="440" spans="1:11" ht="15.75">
      <c r="A440" s="40" t="s">
        <v>9123</v>
      </c>
      <c r="B440" s="16" t="s">
        <v>288</v>
      </c>
      <c r="C440" s="16" t="s">
        <v>54</v>
      </c>
      <c r="D440" s="16"/>
      <c r="E440" s="16" t="s">
        <v>4196</v>
      </c>
      <c r="F440" s="44"/>
      <c r="G440" s="18"/>
      <c r="H440" s="44"/>
      <c r="I440" s="18">
        <v>2</v>
      </c>
      <c r="J440" s="16"/>
      <c r="K440" s="550"/>
    </row>
    <row r="441" spans="1:11" ht="15.75">
      <c r="A441" s="40" t="s">
        <v>9124</v>
      </c>
      <c r="B441" s="16" t="s">
        <v>288</v>
      </c>
      <c r="C441" s="16" t="s">
        <v>54</v>
      </c>
      <c r="D441" s="16"/>
      <c r="E441" s="16">
        <v>371</v>
      </c>
      <c r="F441" s="44"/>
      <c r="G441" s="18"/>
      <c r="H441" s="44"/>
      <c r="I441" s="18">
        <v>1</v>
      </c>
      <c r="J441" s="16"/>
      <c r="K441" s="549" t="s">
        <v>10453</v>
      </c>
    </row>
    <row r="442" spans="1:11" ht="15.75">
      <c r="A442" s="40" t="s">
        <v>9124</v>
      </c>
      <c r="B442" s="16" t="s">
        <v>288</v>
      </c>
      <c r="C442" s="16" t="s">
        <v>54</v>
      </c>
      <c r="D442" s="16"/>
      <c r="E442" s="16">
        <v>435</v>
      </c>
      <c r="F442" s="44"/>
      <c r="G442" s="18"/>
      <c r="H442" s="44"/>
      <c r="I442" s="18">
        <v>2</v>
      </c>
      <c r="J442" s="16"/>
      <c r="K442" s="551"/>
    </row>
    <row r="443" spans="1:11" ht="15.75">
      <c r="A443" s="40" t="s">
        <v>9124</v>
      </c>
      <c r="B443" s="16" t="s">
        <v>288</v>
      </c>
      <c r="C443" s="16" t="s">
        <v>54</v>
      </c>
      <c r="D443" s="16"/>
      <c r="E443" s="16" t="s">
        <v>7561</v>
      </c>
      <c r="F443" s="44"/>
      <c r="G443" s="18"/>
      <c r="H443" s="44"/>
      <c r="I443" s="18">
        <v>2</v>
      </c>
      <c r="J443" s="16"/>
      <c r="K443" s="551"/>
    </row>
    <row r="444" spans="1:11" ht="15.75">
      <c r="A444" s="40" t="s">
        <v>9123</v>
      </c>
      <c r="B444" s="16" t="s">
        <v>288</v>
      </c>
      <c r="C444" s="16" t="s">
        <v>54</v>
      </c>
      <c r="D444" s="16"/>
      <c r="E444" s="16" t="s">
        <v>2657</v>
      </c>
      <c r="F444" s="44"/>
      <c r="G444" s="18"/>
      <c r="H444" s="44"/>
      <c r="I444" s="18">
        <v>4</v>
      </c>
      <c r="J444" s="16"/>
      <c r="K444" s="551"/>
    </row>
    <row r="445" spans="1:11" ht="15.75">
      <c r="A445" s="40" t="s">
        <v>9123</v>
      </c>
      <c r="B445" s="16" t="s">
        <v>288</v>
      </c>
      <c r="C445" s="16" t="s">
        <v>54</v>
      </c>
      <c r="D445" s="16"/>
      <c r="E445" s="16" t="s">
        <v>2635</v>
      </c>
      <c r="F445" s="44"/>
      <c r="G445" s="18"/>
      <c r="H445" s="44"/>
      <c r="I445" s="18">
        <v>1</v>
      </c>
      <c r="J445" s="16"/>
      <c r="K445" s="551"/>
    </row>
    <row r="446" spans="1:11" ht="15.75">
      <c r="A446" s="40" t="s">
        <v>9123</v>
      </c>
      <c r="B446" s="16" t="s">
        <v>288</v>
      </c>
      <c r="C446" s="16" t="s">
        <v>54</v>
      </c>
      <c r="D446" s="16"/>
      <c r="E446" s="16" t="s">
        <v>2476</v>
      </c>
      <c r="F446" s="44"/>
      <c r="G446" s="18"/>
      <c r="H446" s="44"/>
      <c r="I446" s="18">
        <v>1</v>
      </c>
      <c r="J446" s="16"/>
      <c r="K446" s="551"/>
    </row>
    <row r="447" spans="1:11" ht="15.75">
      <c r="A447" s="40" t="s">
        <v>9124</v>
      </c>
      <c r="B447" s="16" t="s">
        <v>288</v>
      </c>
      <c r="C447" s="16" t="s">
        <v>54</v>
      </c>
      <c r="D447" s="16"/>
      <c r="E447" s="16">
        <v>449</v>
      </c>
      <c r="F447" s="44"/>
      <c r="G447" s="18"/>
      <c r="H447" s="44"/>
      <c r="I447" s="18">
        <v>3</v>
      </c>
      <c r="J447" s="16"/>
      <c r="K447" s="550"/>
    </row>
    <row r="448" spans="1:11" ht="15.75">
      <c r="A448" s="40" t="s">
        <v>9124</v>
      </c>
      <c r="B448" s="16" t="s">
        <v>288</v>
      </c>
      <c r="C448" s="16" t="s">
        <v>54</v>
      </c>
      <c r="D448" s="16"/>
      <c r="E448" s="16">
        <v>465</v>
      </c>
      <c r="F448" s="44"/>
      <c r="G448" s="18"/>
      <c r="H448" s="44"/>
      <c r="I448" s="18">
        <v>1</v>
      </c>
      <c r="J448" s="16"/>
      <c r="K448" s="549" t="s">
        <v>10454</v>
      </c>
    </row>
    <row r="449" spans="1:11" ht="15.75">
      <c r="A449" s="40" t="s">
        <v>9124</v>
      </c>
      <c r="B449" s="16" t="s">
        <v>288</v>
      </c>
      <c r="C449" s="16" t="s">
        <v>54</v>
      </c>
      <c r="D449" s="16"/>
      <c r="E449" s="16" t="s">
        <v>8226</v>
      </c>
      <c r="F449" s="44"/>
      <c r="G449" s="18"/>
      <c r="H449" s="44"/>
      <c r="I449" s="18">
        <v>1</v>
      </c>
      <c r="J449" s="16"/>
      <c r="K449" s="551"/>
    </row>
    <row r="450" spans="1:11" ht="15.75">
      <c r="A450" s="40" t="s">
        <v>9124</v>
      </c>
      <c r="B450" s="16" t="s">
        <v>288</v>
      </c>
      <c r="C450" s="16" t="s">
        <v>54</v>
      </c>
      <c r="D450" s="16"/>
      <c r="E450" s="16" t="s">
        <v>4090</v>
      </c>
      <c r="F450" s="44"/>
      <c r="G450" s="18"/>
      <c r="H450" s="44"/>
      <c r="I450" s="18">
        <v>1</v>
      </c>
      <c r="J450" s="16"/>
      <c r="K450" s="551"/>
    </row>
    <row r="451" spans="1:11" ht="15.75">
      <c r="A451" s="40" t="s">
        <v>9124</v>
      </c>
      <c r="B451" s="16" t="s">
        <v>288</v>
      </c>
      <c r="C451" s="16" t="s">
        <v>54</v>
      </c>
      <c r="D451" s="16"/>
      <c r="E451" s="16" t="s">
        <v>5622</v>
      </c>
      <c r="F451" s="44"/>
      <c r="G451" s="18"/>
      <c r="H451" s="44"/>
      <c r="I451" s="18">
        <v>1</v>
      </c>
      <c r="J451" s="16"/>
      <c r="K451" s="551"/>
    </row>
    <row r="452" spans="1:11" ht="15.75">
      <c r="A452" s="40" t="s">
        <v>9124</v>
      </c>
      <c r="B452" s="16" t="s">
        <v>288</v>
      </c>
      <c r="C452" s="16" t="s">
        <v>54</v>
      </c>
      <c r="D452" s="16"/>
      <c r="E452" s="16" t="s">
        <v>2657</v>
      </c>
      <c r="F452" s="44"/>
      <c r="G452" s="18"/>
      <c r="H452" s="44"/>
      <c r="I452" s="18">
        <v>3</v>
      </c>
      <c r="J452" s="16"/>
      <c r="K452" s="551"/>
    </row>
    <row r="453" spans="1:11" ht="15.75">
      <c r="A453" s="40" t="s">
        <v>9124</v>
      </c>
      <c r="B453" s="16" t="s">
        <v>288</v>
      </c>
      <c r="C453" s="16" t="s">
        <v>54</v>
      </c>
      <c r="D453" s="16"/>
      <c r="E453" s="16" t="s">
        <v>2371</v>
      </c>
      <c r="F453" s="44"/>
      <c r="G453" s="18"/>
      <c r="H453" s="44"/>
      <c r="I453" s="18">
        <v>1</v>
      </c>
      <c r="J453" s="16"/>
      <c r="K453" s="551"/>
    </row>
    <row r="454" spans="1:11" ht="15.75">
      <c r="A454" s="40" t="s">
        <v>9124</v>
      </c>
      <c r="B454" s="16" t="s">
        <v>288</v>
      </c>
      <c r="C454" s="16" t="s">
        <v>54</v>
      </c>
      <c r="D454" s="16"/>
      <c r="E454" s="16" t="s">
        <v>5080</v>
      </c>
      <c r="F454" s="44"/>
      <c r="G454" s="18"/>
      <c r="H454" s="44"/>
      <c r="I454" s="18">
        <v>1</v>
      </c>
      <c r="J454" s="16"/>
      <c r="K454" s="551"/>
    </row>
    <row r="455" spans="1:11" ht="15.75">
      <c r="A455" s="40" t="s">
        <v>9124</v>
      </c>
      <c r="B455" s="16" t="s">
        <v>288</v>
      </c>
      <c r="C455" s="16" t="s">
        <v>54</v>
      </c>
      <c r="D455" s="16"/>
      <c r="E455" s="16" t="s">
        <v>9022</v>
      </c>
      <c r="F455" s="44"/>
      <c r="G455" s="18"/>
      <c r="H455" s="44"/>
      <c r="I455" s="18">
        <v>1</v>
      </c>
      <c r="J455" s="16"/>
      <c r="K455" s="551"/>
    </row>
    <row r="456" spans="1:11" ht="15.75">
      <c r="A456" s="40" t="s">
        <v>9124</v>
      </c>
      <c r="B456" s="16" t="s">
        <v>288</v>
      </c>
      <c r="C456" s="16" t="s">
        <v>54</v>
      </c>
      <c r="D456" s="16"/>
      <c r="E456" s="16" t="s">
        <v>4196</v>
      </c>
      <c r="F456" s="44"/>
      <c r="G456" s="18"/>
      <c r="H456" s="44"/>
      <c r="I456" s="18">
        <v>5</v>
      </c>
      <c r="J456" s="16"/>
      <c r="K456" s="551"/>
    </row>
    <row r="457" spans="1:11" ht="15.75">
      <c r="A457" s="40" t="s">
        <v>9124</v>
      </c>
      <c r="B457" s="16" t="s">
        <v>288</v>
      </c>
      <c r="C457" s="16" t="s">
        <v>54</v>
      </c>
      <c r="D457" s="16"/>
      <c r="E457" s="16" t="s">
        <v>2467</v>
      </c>
      <c r="F457" s="44"/>
      <c r="G457" s="18"/>
      <c r="H457" s="44"/>
      <c r="I457" s="18">
        <v>2</v>
      </c>
      <c r="J457" s="16"/>
      <c r="K457" s="551"/>
    </row>
    <row r="458" spans="1:11" ht="15.75">
      <c r="A458" s="40" t="s">
        <v>9124</v>
      </c>
      <c r="B458" s="16" t="s">
        <v>288</v>
      </c>
      <c r="C458" s="16" t="s">
        <v>54</v>
      </c>
      <c r="D458" s="16"/>
      <c r="E458" s="16" t="s">
        <v>2476</v>
      </c>
      <c r="F458" s="44"/>
      <c r="G458" s="18"/>
      <c r="H458" s="44"/>
      <c r="I458" s="18">
        <v>2</v>
      </c>
      <c r="J458" s="16"/>
      <c r="K458" s="550"/>
    </row>
    <row r="459" spans="1:11" ht="15.75">
      <c r="A459" s="40" t="s">
        <v>9534</v>
      </c>
      <c r="B459" s="16" t="s">
        <v>288</v>
      </c>
      <c r="C459" s="16" t="s">
        <v>54</v>
      </c>
      <c r="D459" s="16"/>
      <c r="E459" s="16">
        <v>324</v>
      </c>
      <c r="F459" s="44"/>
      <c r="G459" s="18"/>
      <c r="H459" s="44"/>
      <c r="I459" s="18">
        <v>7</v>
      </c>
      <c r="J459" s="16"/>
      <c r="K459" s="549" t="s">
        <v>10455</v>
      </c>
    </row>
    <row r="460" spans="1:11" ht="15.75">
      <c r="A460" s="40" t="s">
        <v>9534</v>
      </c>
      <c r="B460" s="16" t="s">
        <v>288</v>
      </c>
      <c r="C460" s="16" t="s">
        <v>54</v>
      </c>
      <c r="D460" s="16"/>
      <c r="E460" s="16">
        <v>340</v>
      </c>
      <c r="F460" s="44"/>
      <c r="G460" s="18"/>
      <c r="H460" s="44"/>
      <c r="I460" s="18">
        <v>2</v>
      </c>
      <c r="J460" s="16"/>
      <c r="K460" s="551"/>
    </row>
    <row r="461" spans="1:11" ht="15.75">
      <c r="A461" s="40" t="s">
        <v>9257</v>
      </c>
      <c r="B461" s="16" t="s">
        <v>288</v>
      </c>
      <c r="C461" s="16" t="s">
        <v>54</v>
      </c>
      <c r="D461" s="16"/>
      <c r="E461" s="16">
        <v>466</v>
      </c>
      <c r="F461" s="44"/>
      <c r="G461" s="18"/>
      <c r="H461" s="44"/>
      <c r="I461" s="18">
        <v>6</v>
      </c>
      <c r="J461" s="16"/>
      <c r="K461" s="551"/>
    </row>
    <row r="462" spans="1:11" ht="15.75">
      <c r="A462" s="40" t="s">
        <v>9258</v>
      </c>
      <c r="B462" s="16" t="s">
        <v>288</v>
      </c>
      <c r="C462" s="16" t="s">
        <v>54</v>
      </c>
      <c r="D462" s="16"/>
      <c r="E462" s="16">
        <v>466</v>
      </c>
      <c r="F462" s="44"/>
      <c r="G462" s="18"/>
      <c r="H462" s="44"/>
      <c r="I462" s="18">
        <v>3</v>
      </c>
      <c r="J462" s="16"/>
      <c r="K462" s="551"/>
    </row>
    <row r="463" spans="1:11" ht="15.75">
      <c r="A463" s="40" t="s">
        <v>9257</v>
      </c>
      <c r="B463" s="16" t="s">
        <v>288</v>
      </c>
      <c r="C463" s="16" t="s">
        <v>54</v>
      </c>
      <c r="D463" s="16"/>
      <c r="E463" s="16">
        <v>484</v>
      </c>
      <c r="F463" s="44"/>
      <c r="G463" s="18"/>
      <c r="H463" s="44"/>
      <c r="I463" s="18">
        <v>13</v>
      </c>
      <c r="J463" s="16"/>
      <c r="K463" s="551"/>
    </row>
    <row r="464" spans="1:11" ht="15.75">
      <c r="A464" s="40" t="s">
        <v>9257</v>
      </c>
      <c r="B464" s="16" t="s">
        <v>288</v>
      </c>
      <c r="C464" s="16" t="s">
        <v>54</v>
      </c>
      <c r="D464" s="16"/>
      <c r="E464" s="16" t="s">
        <v>6843</v>
      </c>
      <c r="F464" s="44"/>
      <c r="G464" s="18"/>
      <c r="H464" s="44"/>
      <c r="I464" s="18">
        <v>3</v>
      </c>
      <c r="J464" s="16"/>
      <c r="K464" s="551"/>
    </row>
    <row r="465" spans="1:11" ht="15.75">
      <c r="A465" s="40" t="s">
        <v>9258</v>
      </c>
      <c r="B465" s="16" t="s">
        <v>288</v>
      </c>
      <c r="C465" s="16" t="s">
        <v>54</v>
      </c>
      <c r="D465" s="16"/>
      <c r="E465" s="16" t="s">
        <v>6843</v>
      </c>
      <c r="F465" s="44"/>
      <c r="G465" s="18"/>
      <c r="H465" s="44"/>
      <c r="I465" s="18">
        <v>3</v>
      </c>
      <c r="J465" s="16"/>
      <c r="K465" s="551"/>
    </row>
    <row r="466" spans="1:11" ht="15.75">
      <c r="A466" s="40" t="s">
        <v>9534</v>
      </c>
      <c r="B466" s="16" t="s">
        <v>288</v>
      </c>
      <c r="C466" s="16" t="s">
        <v>54</v>
      </c>
      <c r="D466" s="16"/>
      <c r="E466" s="16" t="s">
        <v>8977</v>
      </c>
      <c r="F466" s="44"/>
      <c r="G466" s="18"/>
      <c r="H466" s="44"/>
      <c r="I466" s="18">
        <v>4</v>
      </c>
      <c r="J466" s="16"/>
      <c r="K466" s="551"/>
    </row>
    <row r="467" spans="1:11" ht="15.75">
      <c r="A467" s="40" t="s">
        <v>9876</v>
      </c>
      <c r="B467" s="16" t="s">
        <v>288</v>
      </c>
      <c r="C467" s="16" t="s">
        <v>54</v>
      </c>
      <c r="D467" s="16"/>
      <c r="E467" s="16" t="s">
        <v>2558</v>
      </c>
      <c r="F467" s="44"/>
      <c r="G467" s="18"/>
      <c r="H467" s="44"/>
      <c r="I467" s="18">
        <v>1</v>
      </c>
      <c r="J467" s="16"/>
      <c r="K467" s="551"/>
    </row>
    <row r="468" spans="1:11" ht="15.75">
      <c r="A468" s="40" t="s">
        <v>9876</v>
      </c>
      <c r="B468" s="16" t="s">
        <v>288</v>
      </c>
      <c r="C468" s="16" t="s">
        <v>54</v>
      </c>
      <c r="D468" s="16"/>
      <c r="E468" s="16" t="s">
        <v>4196</v>
      </c>
      <c r="F468" s="44"/>
      <c r="G468" s="18"/>
      <c r="H468" s="44"/>
      <c r="I468" s="18">
        <v>4</v>
      </c>
      <c r="J468" s="16"/>
      <c r="K468" s="551"/>
    </row>
    <row r="469" spans="1:11" ht="15.75">
      <c r="A469" s="40" t="s">
        <v>9251</v>
      </c>
      <c r="B469" s="16" t="s">
        <v>288</v>
      </c>
      <c r="C469" s="16" t="s">
        <v>54</v>
      </c>
      <c r="D469" s="16"/>
      <c r="E469" s="16">
        <v>486</v>
      </c>
      <c r="F469" s="44"/>
      <c r="G469" s="18"/>
      <c r="H469" s="44"/>
      <c r="I469" s="18">
        <v>2</v>
      </c>
      <c r="J469" s="16"/>
      <c r="K469" s="550"/>
    </row>
    <row r="470" spans="1:11" ht="15.75">
      <c r="A470" s="40" t="s">
        <v>9123</v>
      </c>
      <c r="B470" s="16" t="s">
        <v>288</v>
      </c>
      <c r="C470" s="16" t="s">
        <v>54</v>
      </c>
      <c r="D470" s="16"/>
      <c r="E470" s="16" t="s">
        <v>8264</v>
      </c>
      <c r="F470" s="44"/>
      <c r="G470" s="22"/>
      <c r="H470" s="44"/>
      <c r="I470" s="22">
        <v>4</v>
      </c>
      <c r="J470" s="16"/>
      <c r="K470" s="549" t="s">
        <v>10456</v>
      </c>
    </row>
    <row r="471" spans="1:11" ht="15.75">
      <c r="A471" s="40" t="s">
        <v>9244</v>
      </c>
      <c r="B471" s="16" t="s">
        <v>288</v>
      </c>
      <c r="C471" s="16" t="s">
        <v>54</v>
      </c>
      <c r="D471" s="16"/>
      <c r="E471" s="16">
        <v>229</v>
      </c>
      <c r="F471" s="44"/>
      <c r="G471" s="22"/>
      <c r="H471" s="44"/>
      <c r="I471" s="22">
        <v>10</v>
      </c>
      <c r="J471" s="16"/>
      <c r="K471" s="551"/>
    </row>
    <row r="472" spans="1:11" ht="15.75">
      <c r="A472" s="40" t="s">
        <v>9123</v>
      </c>
      <c r="B472" s="16" t="s">
        <v>288</v>
      </c>
      <c r="C472" s="16" t="s">
        <v>54</v>
      </c>
      <c r="D472" s="16"/>
      <c r="E472" s="16">
        <v>256</v>
      </c>
      <c r="F472" s="44"/>
      <c r="G472" s="22"/>
      <c r="H472" s="44"/>
      <c r="I472" s="22">
        <v>5</v>
      </c>
      <c r="J472" s="16"/>
      <c r="K472" s="551"/>
    </row>
    <row r="473" spans="1:11" ht="15.75">
      <c r="A473" s="40" t="s">
        <v>9252</v>
      </c>
      <c r="B473" s="16" t="s">
        <v>288</v>
      </c>
      <c r="C473" s="16" t="s">
        <v>54</v>
      </c>
      <c r="D473" s="16"/>
      <c r="E473" s="16">
        <v>282</v>
      </c>
      <c r="F473" s="44"/>
      <c r="G473" s="22"/>
      <c r="H473" s="44"/>
      <c r="I473" s="22">
        <v>4</v>
      </c>
      <c r="J473" s="16"/>
      <c r="K473" s="551"/>
    </row>
    <row r="474" spans="1:11" ht="15.75">
      <c r="A474" s="40" t="s">
        <v>9123</v>
      </c>
      <c r="B474" s="16" t="s">
        <v>288</v>
      </c>
      <c r="C474" s="16" t="s">
        <v>54</v>
      </c>
      <c r="D474" s="16"/>
      <c r="E474" s="16" t="s">
        <v>4920</v>
      </c>
      <c r="F474" s="44"/>
      <c r="G474" s="22"/>
      <c r="H474" s="44"/>
      <c r="I474" s="22">
        <v>5</v>
      </c>
      <c r="J474" s="16"/>
      <c r="K474" s="551"/>
    </row>
    <row r="475" spans="1:11" ht="15.75">
      <c r="A475" s="40" t="s">
        <v>9252</v>
      </c>
      <c r="B475" s="16" t="s">
        <v>288</v>
      </c>
      <c r="C475" s="16" t="s">
        <v>54</v>
      </c>
      <c r="D475" s="16"/>
      <c r="E475" s="16">
        <v>319</v>
      </c>
      <c r="F475" s="44"/>
      <c r="G475" s="22"/>
      <c r="H475" s="44"/>
      <c r="I475" s="22">
        <v>6</v>
      </c>
      <c r="J475" s="16"/>
      <c r="K475" s="551"/>
    </row>
    <row r="476" spans="1:11" ht="15.75">
      <c r="A476" s="40" t="s">
        <v>9123</v>
      </c>
      <c r="B476" s="16" t="s">
        <v>288</v>
      </c>
      <c r="C476" s="16" t="s">
        <v>54</v>
      </c>
      <c r="D476" s="16"/>
      <c r="E476" s="16">
        <v>323</v>
      </c>
      <c r="F476" s="44"/>
      <c r="G476" s="22"/>
      <c r="H476" s="44"/>
      <c r="I476" s="22">
        <v>8</v>
      </c>
      <c r="J476" s="16"/>
      <c r="K476" s="551"/>
    </row>
    <row r="477" spans="1:11" ht="15.75">
      <c r="A477" s="40" t="s">
        <v>9124</v>
      </c>
      <c r="B477" s="16" t="s">
        <v>288</v>
      </c>
      <c r="C477" s="16" t="s">
        <v>54</v>
      </c>
      <c r="D477" s="16"/>
      <c r="E477" s="16">
        <v>326</v>
      </c>
      <c r="F477" s="44"/>
      <c r="G477" s="22"/>
      <c r="H477" s="44"/>
      <c r="I477" s="22">
        <v>1</v>
      </c>
      <c r="J477" s="16"/>
      <c r="K477" s="551"/>
    </row>
    <row r="478" spans="1:11" ht="15.75">
      <c r="A478" s="40" t="s">
        <v>9122</v>
      </c>
      <c r="B478" s="16" t="s">
        <v>288</v>
      </c>
      <c r="C478" s="16" t="s">
        <v>54</v>
      </c>
      <c r="D478" s="16"/>
      <c r="E478" s="16">
        <v>328</v>
      </c>
      <c r="F478" s="44"/>
      <c r="G478" s="22"/>
      <c r="H478" s="44"/>
      <c r="I478" s="22">
        <v>1</v>
      </c>
      <c r="J478" s="16"/>
      <c r="K478" s="551"/>
    </row>
    <row r="479" spans="1:11" ht="15.75">
      <c r="A479" s="40" t="s">
        <v>9123</v>
      </c>
      <c r="B479" s="16" t="s">
        <v>288</v>
      </c>
      <c r="C479" s="16" t="s">
        <v>54</v>
      </c>
      <c r="D479" s="16"/>
      <c r="E479" s="16">
        <v>363</v>
      </c>
      <c r="F479" s="44"/>
      <c r="G479" s="22"/>
      <c r="H479" s="44"/>
      <c r="I479" s="22">
        <v>4</v>
      </c>
      <c r="J479" s="16"/>
      <c r="K479" s="550"/>
    </row>
    <row r="480" spans="1:11" ht="15.75">
      <c r="A480" s="40" t="s">
        <v>9257</v>
      </c>
      <c r="B480" s="16" t="s">
        <v>288</v>
      </c>
      <c r="C480" s="16" t="s">
        <v>54</v>
      </c>
      <c r="D480" s="16"/>
      <c r="E480" s="16">
        <v>68</v>
      </c>
      <c r="F480" s="44"/>
      <c r="G480" s="18"/>
      <c r="H480" s="44"/>
      <c r="I480" s="18">
        <v>50</v>
      </c>
      <c r="J480" s="16"/>
      <c r="K480" s="17" t="s">
        <v>10458</v>
      </c>
    </row>
    <row r="481" spans="1:11" ht="15.75">
      <c r="A481" s="40" t="s">
        <v>9122</v>
      </c>
      <c r="B481" s="16" t="s">
        <v>288</v>
      </c>
      <c r="C481" s="16" t="s">
        <v>54</v>
      </c>
      <c r="D481" s="16"/>
      <c r="E481" s="16" t="s">
        <v>4450</v>
      </c>
      <c r="F481" s="44"/>
      <c r="G481" s="18"/>
      <c r="H481" s="44"/>
      <c r="I481" s="18">
        <v>20</v>
      </c>
      <c r="J481" s="16"/>
      <c r="K481" s="17" t="s">
        <v>11247</v>
      </c>
    </row>
    <row r="482" spans="1:11" ht="15.75">
      <c r="A482" s="40" t="s">
        <v>9258</v>
      </c>
      <c r="B482" s="16" t="s">
        <v>288</v>
      </c>
      <c r="C482" s="16" t="s">
        <v>54</v>
      </c>
      <c r="D482" s="16"/>
      <c r="E482" s="16" t="s">
        <v>7395</v>
      </c>
      <c r="F482" s="44"/>
      <c r="G482" s="18"/>
      <c r="H482" s="44"/>
      <c r="I482" s="18">
        <v>11</v>
      </c>
      <c r="J482" s="16"/>
      <c r="K482" s="17" t="s">
        <v>10460</v>
      </c>
    </row>
    <row r="483" spans="1:11" ht="15.75">
      <c r="A483" s="40" t="s">
        <v>9122</v>
      </c>
      <c r="B483" s="16" t="s">
        <v>288</v>
      </c>
      <c r="C483" s="16" t="s">
        <v>54</v>
      </c>
      <c r="D483" s="16"/>
      <c r="E483" s="16">
        <v>399</v>
      </c>
      <c r="F483" s="44"/>
      <c r="G483" s="22"/>
      <c r="H483" s="44"/>
      <c r="I483" s="22">
        <v>6</v>
      </c>
      <c r="J483" s="16"/>
      <c r="K483" s="549" t="s">
        <v>11248</v>
      </c>
    </row>
    <row r="484" spans="1:11" ht="15.75">
      <c r="A484" s="40" t="s">
        <v>9123</v>
      </c>
      <c r="B484" s="16" t="s">
        <v>288</v>
      </c>
      <c r="C484" s="16" t="s">
        <v>54</v>
      </c>
      <c r="D484" s="16"/>
      <c r="E484" s="16">
        <v>401</v>
      </c>
      <c r="F484" s="44"/>
      <c r="G484" s="22"/>
      <c r="H484" s="44"/>
      <c r="I484" s="22">
        <v>1</v>
      </c>
      <c r="J484" s="16"/>
      <c r="K484" s="550"/>
    </row>
    <row r="485" spans="1:11" ht="15.75">
      <c r="A485" s="229" t="s">
        <v>11365</v>
      </c>
      <c r="B485" s="16" t="s">
        <v>204</v>
      </c>
      <c r="C485" s="16" t="s">
        <v>82</v>
      </c>
      <c r="D485" s="16"/>
      <c r="E485" s="16"/>
      <c r="F485" s="44"/>
      <c r="G485" s="132"/>
      <c r="H485" s="44"/>
      <c r="I485" s="132">
        <v>4896</v>
      </c>
      <c r="J485" s="16"/>
      <c r="K485" s="132" t="s">
        <v>11249</v>
      </c>
    </row>
    <row r="486" spans="1:11" ht="15.75">
      <c r="A486" s="229" t="s">
        <v>11366</v>
      </c>
      <c r="B486" s="16" t="s">
        <v>204</v>
      </c>
      <c r="C486" s="16" t="s">
        <v>82</v>
      </c>
      <c r="D486" s="16"/>
      <c r="E486" s="16"/>
      <c r="F486" s="44"/>
      <c r="G486" s="132"/>
      <c r="H486" s="44"/>
      <c r="I486" s="132">
        <v>24480</v>
      </c>
      <c r="J486" s="16"/>
      <c r="K486" s="132" t="s">
        <v>10899</v>
      </c>
    </row>
    <row r="487" spans="1:11" ht="15.75">
      <c r="A487" s="40" t="s">
        <v>11203</v>
      </c>
      <c r="B487" s="16" t="s">
        <v>204</v>
      </c>
      <c r="C487" s="16" t="s">
        <v>82</v>
      </c>
      <c r="D487" s="16"/>
      <c r="E487" s="16"/>
      <c r="F487" s="44"/>
      <c r="G487" s="132"/>
      <c r="H487" s="44"/>
      <c r="I487" s="132">
        <v>6426</v>
      </c>
      <c r="J487" s="16"/>
      <c r="K487" s="132" t="s">
        <v>10900</v>
      </c>
    </row>
    <row r="488" spans="1:11" ht="15.75">
      <c r="A488" s="40" t="s">
        <v>11367</v>
      </c>
      <c r="B488" s="16" t="s">
        <v>204</v>
      </c>
      <c r="C488" s="16" t="s">
        <v>82</v>
      </c>
      <c r="D488" s="16"/>
      <c r="E488" s="16"/>
      <c r="F488" s="44"/>
      <c r="G488" s="132"/>
      <c r="H488" s="44"/>
      <c r="I488" s="132">
        <v>5762</v>
      </c>
      <c r="J488" s="16"/>
      <c r="K488" s="132" t="s">
        <v>10901</v>
      </c>
    </row>
    <row r="489" spans="1:11" ht="15.75">
      <c r="A489" s="67" t="s">
        <v>9665</v>
      </c>
      <c r="B489" s="16" t="s">
        <v>235</v>
      </c>
      <c r="C489" s="16" t="s">
        <v>163</v>
      </c>
      <c r="D489" s="16"/>
      <c r="E489" s="16"/>
      <c r="F489" s="44"/>
      <c r="G489" s="49"/>
      <c r="H489" s="44"/>
      <c r="I489" s="49">
        <v>200</v>
      </c>
      <c r="J489" s="16"/>
      <c r="K489" s="60" t="s">
        <v>11250</v>
      </c>
    </row>
    <row r="490" spans="1:11">
      <c r="B490" s="16"/>
      <c r="C490" s="16"/>
      <c r="D490" s="16"/>
      <c r="E490" s="16"/>
      <c r="F490" s="44"/>
      <c r="H490" s="44"/>
      <c r="I490" s="44"/>
      <c r="J490" s="16"/>
      <c r="K490" s="44"/>
    </row>
    <row r="491" spans="1:11">
      <c r="B491" s="16"/>
      <c r="C491" s="16"/>
      <c r="D491" s="16"/>
      <c r="E491" s="16"/>
      <c r="F491" s="44"/>
      <c r="G491" s="44"/>
      <c r="H491" s="44"/>
      <c r="I491" s="44"/>
      <c r="J491" s="16"/>
      <c r="K491" s="44"/>
    </row>
    <row r="492" spans="1:11">
      <c r="B492" s="16"/>
      <c r="C492" s="16"/>
      <c r="D492" s="16"/>
      <c r="E492" s="16"/>
      <c r="F492" s="44"/>
      <c r="G492" s="44"/>
      <c r="H492" s="44"/>
      <c r="I492" s="44"/>
      <c r="J492" s="16"/>
      <c r="K492" s="44"/>
    </row>
    <row r="493" spans="1:11">
      <c r="B493" s="16"/>
      <c r="C493" s="16"/>
      <c r="D493" s="16"/>
      <c r="E493" s="16"/>
      <c r="F493" s="44"/>
      <c r="G493" s="44"/>
      <c r="H493" s="44"/>
      <c r="I493" s="44"/>
      <c r="J493" s="16"/>
      <c r="K493" s="44"/>
    </row>
    <row r="494" spans="1:11">
      <c r="B494" s="16"/>
      <c r="C494" s="16"/>
      <c r="D494" s="16"/>
      <c r="E494" s="16"/>
      <c r="F494" s="44"/>
      <c r="G494" s="44"/>
      <c r="H494" s="44"/>
      <c r="I494" s="44"/>
      <c r="J494" s="16"/>
      <c r="K494" s="44"/>
    </row>
    <row r="495" spans="1:11">
      <c r="B495" s="16"/>
      <c r="C495" s="16"/>
      <c r="D495" s="16"/>
      <c r="E495" s="16"/>
      <c r="F495" s="44"/>
      <c r="G495" s="44"/>
      <c r="H495" s="44"/>
      <c r="I495" s="44"/>
      <c r="J495" s="16"/>
      <c r="K495" s="44"/>
    </row>
    <row r="496" spans="1:11">
      <c r="B496" s="16"/>
      <c r="C496" s="16"/>
      <c r="D496" s="16"/>
      <c r="E496" s="16"/>
      <c r="F496" s="44"/>
      <c r="G496" s="44"/>
      <c r="H496" s="44"/>
      <c r="I496" s="44"/>
      <c r="J496" s="16"/>
      <c r="K496" s="44"/>
    </row>
    <row r="497" spans="2:11">
      <c r="B497" s="16"/>
      <c r="C497" s="16"/>
      <c r="D497" s="16"/>
      <c r="E497" s="16"/>
      <c r="F497" s="44"/>
      <c r="G497" s="44"/>
      <c r="H497" s="44"/>
      <c r="I497" s="44"/>
      <c r="J497" s="16"/>
      <c r="K497" s="44"/>
    </row>
    <row r="498" spans="2:11">
      <c r="B498" s="16"/>
      <c r="C498" s="16"/>
      <c r="D498" s="16"/>
      <c r="E498" s="16"/>
      <c r="F498" s="44"/>
      <c r="G498" s="44"/>
      <c r="H498" s="44"/>
      <c r="I498" s="44"/>
      <c r="J498" s="16"/>
      <c r="K498" s="44"/>
    </row>
    <row r="499" spans="2:11">
      <c r="B499" s="16"/>
      <c r="C499" s="16"/>
      <c r="D499" s="16"/>
      <c r="E499" s="16"/>
      <c r="F499" s="44"/>
      <c r="G499" s="44"/>
      <c r="H499" s="44"/>
      <c r="I499" s="44"/>
      <c r="J499" s="16"/>
      <c r="K499" s="44"/>
    </row>
    <row r="500" spans="2:11">
      <c r="B500" s="16"/>
      <c r="C500" s="16"/>
      <c r="D500" s="16"/>
      <c r="E500" s="16"/>
      <c r="F500" s="44"/>
      <c r="G500" s="44"/>
      <c r="H500" s="44"/>
      <c r="I500" s="44"/>
      <c r="J500" s="16"/>
      <c r="K500" s="44"/>
    </row>
    <row r="501" spans="2:11">
      <c r="B501" s="16"/>
      <c r="C501" s="16"/>
      <c r="D501" s="16"/>
      <c r="E501" s="16"/>
      <c r="F501" s="44"/>
      <c r="G501" s="44"/>
      <c r="H501" s="44"/>
      <c r="I501" s="44"/>
      <c r="J501" s="16"/>
      <c r="K501" s="44"/>
    </row>
    <row r="502" spans="2:11">
      <c r="B502" s="16"/>
      <c r="C502" s="16"/>
      <c r="D502" s="16"/>
      <c r="E502" s="16"/>
      <c r="F502" s="44"/>
      <c r="G502" s="44"/>
      <c r="H502" s="44"/>
      <c r="I502" s="44"/>
      <c r="J502" s="16"/>
      <c r="K502" s="44"/>
    </row>
    <row r="503" spans="2:11">
      <c r="B503" s="16"/>
      <c r="C503" s="16"/>
      <c r="D503" s="16"/>
      <c r="E503" s="16"/>
      <c r="F503" s="44"/>
      <c r="G503" s="44"/>
      <c r="H503" s="44"/>
      <c r="I503" s="44"/>
      <c r="J503" s="16"/>
      <c r="K503" s="44"/>
    </row>
    <row r="504" spans="2:11">
      <c r="B504" s="16"/>
      <c r="C504" s="16"/>
      <c r="D504" s="16"/>
      <c r="E504" s="16"/>
      <c r="F504" s="44"/>
      <c r="G504" s="44"/>
      <c r="H504" s="44"/>
      <c r="I504" s="44"/>
      <c r="J504" s="16"/>
      <c r="K504" s="44"/>
    </row>
    <row r="505" spans="2:11">
      <c r="B505" s="16"/>
      <c r="C505" s="16"/>
      <c r="D505" s="16"/>
      <c r="E505" s="16"/>
      <c r="F505" s="44"/>
      <c r="G505" s="44"/>
      <c r="H505" s="44"/>
      <c r="I505" s="44"/>
      <c r="J505" s="16"/>
      <c r="K505" s="44"/>
    </row>
    <row r="506" spans="2:11">
      <c r="B506" s="16"/>
      <c r="C506" s="16"/>
      <c r="D506" s="16"/>
      <c r="E506" s="16"/>
      <c r="F506" s="44"/>
      <c r="G506" s="44"/>
      <c r="H506" s="44"/>
      <c r="I506" s="44"/>
      <c r="J506" s="16"/>
      <c r="K506" s="44"/>
    </row>
    <row r="507" spans="2:11">
      <c r="B507" s="16"/>
      <c r="C507" s="16"/>
      <c r="D507" s="16"/>
      <c r="E507" s="16"/>
      <c r="F507" s="44"/>
      <c r="G507" s="44"/>
      <c r="H507" s="44"/>
      <c r="I507" s="44"/>
      <c r="J507" s="16"/>
      <c r="K507" s="44"/>
    </row>
    <row r="508" spans="2:11">
      <c r="B508" s="16"/>
      <c r="C508" s="16"/>
      <c r="D508" s="16"/>
      <c r="E508" s="16"/>
      <c r="F508" s="44"/>
      <c r="G508" s="44"/>
      <c r="H508" s="44"/>
      <c r="I508" s="44"/>
      <c r="J508" s="16"/>
      <c r="K508" s="44"/>
    </row>
    <row r="509" spans="2:11">
      <c r="B509" s="16"/>
      <c r="C509" s="16"/>
      <c r="D509" s="16"/>
      <c r="E509" s="16"/>
      <c r="F509" s="44"/>
      <c r="G509" s="44"/>
      <c r="H509" s="44"/>
      <c r="I509" s="44"/>
      <c r="J509" s="16"/>
      <c r="K509" s="44"/>
    </row>
    <row r="510" spans="2:11">
      <c r="B510" s="16"/>
      <c r="C510" s="16"/>
      <c r="D510" s="16"/>
      <c r="E510" s="16"/>
      <c r="F510" s="44"/>
      <c r="G510" s="44"/>
      <c r="H510" s="44"/>
      <c r="I510" s="44"/>
      <c r="J510" s="16"/>
      <c r="K510" s="44"/>
    </row>
    <row r="511" spans="2:11">
      <c r="B511" s="16"/>
      <c r="C511" s="16"/>
      <c r="D511" s="16"/>
      <c r="E511" s="16"/>
      <c r="F511" s="44"/>
      <c r="G511" s="44"/>
      <c r="H511" s="44"/>
      <c r="I511" s="44"/>
      <c r="J511" s="16"/>
      <c r="K511" s="44"/>
    </row>
    <row r="512" spans="2:11">
      <c r="B512" s="16"/>
      <c r="C512" s="16"/>
      <c r="D512" s="16"/>
      <c r="E512" s="16"/>
      <c r="F512" s="44"/>
      <c r="G512" s="44"/>
      <c r="H512" s="44"/>
      <c r="I512" s="44"/>
      <c r="J512" s="16"/>
      <c r="K512" s="44"/>
    </row>
    <row r="513" spans="2:11">
      <c r="B513" s="16"/>
      <c r="C513" s="16"/>
      <c r="D513" s="16"/>
      <c r="E513" s="16"/>
      <c r="F513" s="44"/>
      <c r="G513" s="44"/>
      <c r="H513" s="44"/>
      <c r="I513" s="44"/>
      <c r="J513" s="16"/>
      <c r="K513" s="44"/>
    </row>
    <row r="514" spans="2:11">
      <c r="B514" s="16"/>
      <c r="C514" s="16"/>
      <c r="D514" s="16"/>
      <c r="E514" s="16"/>
      <c r="F514" s="44"/>
      <c r="G514" s="44"/>
      <c r="H514" s="44"/>
      <c r="I514" s="44"/>
      <c r="J514" s="16"/>
      <c r="K514" s="44"/>
    </row>
    <row r="515" spans="2:11">
      <c r="B515" s="16"/>
      <c r="C515" s="16"/>
      <c r="D515" s="16"/>
      <c r="E515" s="16"/>
      <c r="F515" s="44"/>
      <c r="G515" s="44"/>
      <c r="H515" s="44"/>
      <c r="I515" s="44"/>
      <c r="J515" s="16"/>
      <c r="K515" s="44"/>
    </row>
    <row r="516" spans="2:11">
      <c r="B516" s="16"/>
      <c r="C516" s="16"/>
      <c r="D516" s="16"/>
      <c r="E516" s="16"/>
      <c r="F516" s="44"/>
      <c r="G516" s="44"/>
      <c r="H516" s="44"/>
      <c r="I516" s="44"/>
      <c r="J516" s="16"/>
      <c r="K516" s="44"/>
    </row>
    <row r="517" spans="2:11">
      <c r="B517" s="16"/>
      <c r="C517" s="16"/>
      <c r="D517" s="16"/>
      <c r="E517" s="16"/>
      <c r="F517" s="44"/>
      <c r="G517" s="44"/>
      <c r="H517" s="44"/>
      <c r="I517" s="44"/>
      <c r="J517" s="16"/>
      <c r="K517" s="44"/>
    </row>
    <row r="518" spans="2:11">
      <c r="B518" s="16"/>
      <c r="C518" s="16"/>
      <c r="D518" s="16"/>
      <c r="E518" s="16"/>
      <c r="F518" s="44"/>
      <c r="G518" s="44"/>
      <c r="H518" s="44"/>
      <c r="I518" s="44"/>
      <c r="J518" s="16"/>
      <c r="K518" s="44"/>
    </row>
    <row r="519" spans="2:11">
      <c r="B519" s="16"/>
      <c r="C519" s="16"/>
      <c r="D519" s="16"/>
      <c r="E519" s="16"/>
      <c r="F519" s="44"/>
      <c r="G519" s="44"/>
      <c r="H519" s="44"/>
      <c r="I519" s="44"/>
      <c r="J519" s="16"/>
      <c r="K519" s="44"/>
    </row>
    <row r="520" spans="2:11">
      <c r="B520" s="16"/>
      <c r="C520" s="16"/>
      <c r="D520" s="16"/>
      <c r="E520" s="16"/>
      <c r="F520" s="44"/>
      <c r="G520" s="44"/>
      <c r="H520" s="44"/>
      <c r="I520" s="44"/>
      <c r="J520" s="16"/>
      <c r="K520" s="44"/>
    </row>
    <row r="521" spans="2:11">
      <c r="B521" s="16"/>
      <c r="C521" s="16"/>
      <c r="D521" s="16"/>
      <c r="E521" s="16"/>
      <c r="F521" s="44"/>
      <c r="G521" s="44"/>
      <c r="H521" s="44"/>
      <c r="I521" s="44"/>
      <c r="J521" s="16"/>
      <c r="K521" s="44"/>
    </row>
    <row r="522" spans="2:11">
      <c r="B522" s="16"/>
      <c r="C522" s="16"/>
      <c r="D522" s="16"/>
      <c r="E522" s="16"/>
      <c r="F522" s="44"/>
      <c r="G522" s="44"/>
      <c r="H522" s="44"/>
      <c r="I522" s="44"/>
      <c r="J522" s="16"/>
      <c r="K522" s="44"/>
    </row>
    <row r="523" spans="2:11">
      <c r="B523" s="16"/>
      <c r="C523" s="16"/>
      <c r="D523" s="16"/>
      <c r="E523" s="16"/>
      <c r="F523" s="44"/>
      <c r="G523" s="44"/>
      <c r="H523" s="44"/>
      <c r="I523" s="44"/>
      <c r="J523" s="16"/>
      <c r="K523" s="44"/>
    </row>
    <row r="524" spans="2:11">
      <c r="B524" s="16"/>
      <c r="C524" s="16"/>
      <c r="D524" s="16"/>
      <c r="E524" s="16"/>
      <c r="F524" s="44"/>
      <c r="G524" s="44"/>
      <c r="H524" s="44"/>
      <c r="I524" s="44"/>
      <c r="J524" s="16"/>
      <c r="K524" s="44"/>
    </row>
    <row r="525" spans="2:11">
      <c r="B525" s="16"/>
      <c r="C525" s="16"/>
      <c r="D525" s="16"/>
      <c r="E525" s="16"/>
      <c r="F525" s="44"/>
      <c r="G525" s="44"/>
      <c r="H525" s="44"/>
      <c r="I525" s="44"/>
      <c r="J525" s="16"/>
      <c r="K525" s="44"/>
    </row>
    <row r="526" spans="2:11">
      <c r="B526" s="16"/>
      <c r="C526" s="16"/>
      <c r="D526" s="16"/>
      <c r="E526" s="16"/>
      <c r="F526" s="44"/>
      <c r="G526" s="44"/>
      <c r="H526" s="44"/>
      <c r="I526" s="44"/>
      <c r="J526" s="16"/>
      <c r="K526" s="44"/>
    </row>
    <row r="527" spans="2:11">
      <c r="B527" s="16"/>
      <c r="C527" s="16"/>
      <c r="D527" s="16"/>
      <c r="E527" s="16"/>
      <c r="F527" s="44"/>
      <c r="G527" s="44"/>
      <c r="H527" s="44"/>
      <c r="I527" s="44"/>
      <c r="J527" s="16"/>
      <c r="K527" s="44"/>
    </row>
    <row r="528" spans="2:11">
      <c r="B528" s="16"/>
      <c r="C528" s="16"/>
      <c r="D528" s="16"/>
      <c r="E528" s="16"/>
      <c r="F528" s="44"/>
      <c r="G528" s="44"/>
      <c r="H528" s="44"/>
      <c r="I528" s="44"/>
      <c r="J528" s="16"/>
      <c r="K528" s="44"/>
    </row>
    <row r="529" spans="2:11">
      <c r="B529" s="16"/>
      <c r="C529" s="16"/>
      <c r="D529" s="16"/>
      <c r="E529" s="16"/>
      <c r="F529" s="44"/>
      <c r="G529" s="44"/>
      <c r="H529" s="44"/>
      <c r="I529" s="44"/>
      <c r="J529" s="16"/>
      <c r="K529" s="44"/>
    </row>
    <row r="530" spans="2:11">
      <c r="B530" s="16"/>
      <c r="C530" s="16"/>
      <c r="D530" s="16"/>
      <c r="E530" s="16"/>
      <c r="F530" s="44"/>
      <c r="G530" s="44"/>
      <c r="H530" s="44"/>
      <c r="I530" s="44"/>
      <c r="J530" s="16"/>
      <c r="K530" s="44"/>
    </row>
    <row r="531" spans="2:11">
      <c r="B531" s="16"/>
      <c r="C531" s="16"/>
      <c r="D531" s="16"/>
      <c r="E531" s="16"/>
      <c r="F531" s="44"/>
      <c r="G531" s="44"/>
      <c r="H531" s="44"/>
      <c r="I531" s="44"/>
      <c r="J531" s="16"/>
      <c r="K531" s="44"/>
    </row>
    <row r="532" spans="2:11">
      <c r="B532" s="16"/>
      <c r="C532" s="16"/>
      <c r="D532" s="16"/>
      <c r="E532" s="16"/>
      <c r="F532" s="44"/>
      <c r="G532" s="44"/>
      <c r="H532" s="44"/>
      <c r="I532" s="44"/>
      <c r="J532" s="16"/>
      <c r="K532" s="44"/>
    </row>
    <row r="533" spans="2:11">
      <c r="B533" s="16"/>
      <c r="C533" s="16"/>
      <c r="D533" s="16"/>
      <c r="E533" s="16"/>
      <c r="F533" s="44"/>
      <c r="G533" s="44"/>
      <c r="H533" s="44"/>
      <c r="I533" s="44"/>
      <c r="J533" s="16"/>
      <c r="K533" s="44"/>
    </row>
    <row r="534" spans="2:11">
      <c r="B534" s="16"/>
      <c r="C534" s="16"/>
      <c r="D534" s="16"/>
      <c r="E534" s="16"/>
      <c r="F534" s="44"/>
      <c r="G534" s="44"/>
      <c r="H534" s="44"/>
      <c r="I534" s="44"/>
      <c r="J534" s="16"/>
      <c r="K534" s="44"/>
    </row>
    <row r="535" spans="2:11">
      <c r="B535" s="16"/>
      <c r="C535" s="16"/>
      <c r="D535" s="16"/>
      <c r="E535" s="16"/>
      <c r="F535" s="44"/>
      <c r="G535" s="44"/>
      <c r="H535" s="44"/>
      <c r="I535" s="44"/>
      <c r="J535" s="16"/>
      <c r="K535" s="44"/>
    </row>
    <row r="536" spans="2:11">
      <c r="B536" s="16"/>
      <c r="C536" s="16"/>
      <c r="D536" s="16"/>
      <c r="E536" s="16"/>
      <c r="F536" s="44"/>
      <c r="G536" s="44"/>
      <c r="H536" s="44"/>
      <c r="I536" s="44"/>
      <c r="J536" s="16"/>
      <c r="K536" s="44"/>
    </row>
    <row r="537" spans="2:11">
      <c r="B537" s="16"/>
      <c r="C537" s="16"/>
      <c r="D537" s="16"/>
      <c r="E537" s="16"/>
      <c r="F537" s="44"/>
      <c r="G537" s="44"/>
      <c r="H537" s="44"/>
      <c r="I537" s="44"/>
      <c r="J537" s="16"/>
      <c r="K537" s="44"/>
    </row>
    <row r="538" spans="2:11">
      <c r="B538" s="16"/>
      <c r="C538" s="16"/>
      <c r="D538" s="16"/>
      <c r="E538" s="16"/>
      <c r="F538" s="44"/>
      <c r="G538" s="44"/>
      <c r="H538" s="44"/>
      <c r="I538" s="44"/>
      <c r="J538" s="16"/>
      <c r="K538" s="44"/>
    </row>
    <row r="539" spans="2:11">
      <c r="B539" s="16"/>
      <c r="C539" s="16"/>
      <c r="D539" s="16"/>
      <c r="E539" s="16"/>
      <c r="F539" s="44"/>
      <c r="G539" s="44"/>
      <c r="H539" s="44"/>
      <c r="I539" s="44"/>
      <c r="J539" s="16"/>
      <c r="K539" s="44"/>
    </row>
    <row r="540" spans="2:11">
      <c r="B540" s="16"/>
      <c r="C540" s="16"/>
      <c r="D540" s="16"/>
      <c r="E540" s="16"/>
      <c r="F540" s="44"/>
      <c r="G540" s="44"/>
      <c r="H540" s="44"/>
      <c r="I540" s="44"/>
      <c r="J540" s="16"/>
      <c r="K540" s="44"/>
    </row>
    <row r="541" spans="2:11">
      <c r="B541" s="16"/>
      <c r="C541" s="16"/>
      <c r="D541" s="16"/>
      <c r="E541" s="16"/>
      <c r="F541" s="44"/>
      <c r="G541" s="44"/>
      <c r="H541" s="44"/>
      <c r="I541" s="44"/>
      <c r="J541" s="16"/>
      <c r="K541" s="44"/>
    </row>
    <row r="542" spans="2:11">
      <c r="B542" s="16"/>
      <c r="C542" s="16"/>
      <c r="D542" s="16"/>
      <c r="E542" s="16"/>
      <c r="F542" s="44"/>
      <c r="G542" s="44"/>
      <c r="H542" s="44"/>
      <c r="I542" s="44"/>
      <c r="J542" s="16"/>
      <c r="K542" s="44"/>
    </row>
    <row r="543" spans="2:11">
      <c r="B543" s="16"/>
      <c r="C543" s="16"/>
      <c r="D543" s="16"/>
      <c r="E543" s="16"/>
      <c r="F543" s="44"/>
      <c r="G543" s="44"/>
      <c r="H543" s="44"/>
      <c r="I543" s="44"/>
      <c r="J543" s="16"/>
      <c r="K543" s="44"/>
    </row>
    <row r="544" spans="2:11">
      <c r="B544" s="16"/>
      <c r="C544" s="16"/>
      <c r="D544" s="16"/>
      <c r="E544" s="16"/>
      <c r="F544" s="44"/>
      <c r="G544" s="44"/>
      <c r="H544" s="44"/>
      <c r="I544" s="44"/>
      <c r="J544" s="16"/>
      <c r="K544" s="44"/>
    </row>
    <row r="545" spans="2:11">
      <c r="B545" s="16"/>
      <c r="C545" s="16"/>
      <c r="D545" s="16"/>
      <c r="E545" s="16"/>
      <c r="F545" s="44"/>
      <c r="G545" s="44"/>
      <c r="H545" s="44"/>
      <c r="I545" s="44"/>
      <c r="J545" s="16"/>
      <c r="K545" s="44"/>
    </row>
    <row r="546" spans="2:11">
      <c r="B546" s="16"/>
      <c r="C546" s="16"/>
      <c r="D546" s="16"/>
      <c r="E546" s="16"/>
      <c r="F546" s="44"/>
      <c r="G546" s="44"/>
      <c r="H546" s="44"/>
      <c r="I546" s="44"/>
      <c r="J546" s="16"/>
      <c r="K546" s="44"/>
    </row>
    <row r="547" spans="2:11">
      <c r="B547" s="16"/>
      <c r="C547" s="16"/>
      <c r="D547" s="16"/>
      <c r="E547" s="16"/>
      <c r="F547" s="44"/>
      <c r="G547" s="44"/>
      <c r="H547" s="44"/>
      <c r="I547" s="44"/>
      <c r="J547" s="16"/>
      <c r="K547" s="44"/>
    </row>
    <row r="548" spans="2:11">
      <c r="B548" s="16"/>
      <c r="C548" s="16"/>
      <c r="D548" s="16"/>
      <c r="E548" s="16"/>
      <c r="F548" s="44"/>
      <c r="G548" s="44"/>
      <c r="H548" s="44"/>
      <c r="I548" s="44"/>
      <c r="J548" s="16"/>
      <c r="K548" s="44"/>
    </row>
    <row r="549" spans="2:11">
      <c r="B549" s="16"/>
      <c r="C549" s="16"/>
      <c r="D549" s="16"/>
      <c r="E549" s="16"/>
      <c r="F549" s="44"/>
      <c r="G549" s="44"/>
      <c r="H549" s="44"/>
      <c r="I549" s="44"/>
      <c r="J549" s="16"/>
      <c r="K549" s="44"/>
    </row>
    <row r="550" spans="2:11">
      <c r="B550" s="16"/>
      <c r="C550" s="16"/>
      <c r="D550" s="16"/>
      <c r="E550" s="16"/>
      <c r="F550" s="44"/>
      <c r="G550" s="44"/>
      <c r="H550" s="44"/>
      <c r="I550" s="44"/>
      <c r="J550" s="16"/>
      <c r="K550" s="44"/>
    </row>
    <row r="551" spans="2:11">
      <c r="B551" s="16"/>
      <c r="C551" s="16"/>
      <c r="D551" s="16"/>
      <c r="E551" s="16"/>
      <c r="F551" s="44"/>
      <c r="G551" s="44"/>
      <c r="H551" s="44"/>
      <c r="I551" s="44"/>
      <c r="J551" s="16"/>
      <c r="K551" s="44"/>
    </row>
    <row r="552" spans="2:11">
      <c r="B552" s="16"/>
      <c r="C552" s="16"/>
      <c r="D552" s="16"/>
      <c r="E552" s="16"/>
      <c r="F552" s="44"/>
      <c r="G552" s="44"/>
      <c r="H552" s="44"/>
      <c r="I552" s="44"/>
      <c r="J552" s="16"/>
      <c r="K552" s="44"/>
    </row>
    <row r="553" spans="2:11">
      <c r="B553" s="16"/>
      <c r="C553" s="16"/>
      <c r="D553" s="16"/>
      <c r="E553" s="16"/>
      <c r="F553" s="44"/>
      <c r="G553" s="44"/>
      <c r="H553" s="44"/>
      <c r="I553" s="44"/>
      <c r="J553" s="16"/>
      <c r="K553" s="44"/>
    </row>
    <row r="554" spans="2:11">
      <c r="B554" s="16"/>
      <c r="C554" s="16"/>
      <c r="D554" s="16"/>
      <c r="E554" s="16"/>
      <c r="F554" s="44"/>
      <c r="G554" s="44"/>
      <c r="H554" s="44"/>
      <c r="I554" s="44"/>
      <c r="J554" s="16"/>
      <c r="K554" s="44"/>
    </row>
    <row r="555" spans="2:11">
      <c r="B555" s="16"/>
      <c r="C555" s="16"/>
      <c r="D555" s="16"/>
      <c r="E555" s="16"/>
      <c r="F555" s="44"/>
      <c r="G555" s="44"/>
      <c r="H555" s="44"/>
      <c r="I555" s="44"/>
      <c r="J555" s="16"/>
      <c r="K555" s="44"/>
    </row>
    <row r="556" spans="2:11">
      <c r="B556" s="16"/>
      <c r="C556" s="16"/>
      <c r="D556" s="16"/>
      <c r="E556" s="16"/>
      <c r="F556" s="44"/>
      <c r="G556" s="44"/>
      <c r="H556" s="44"/>
      <c r="I556" s="44"/>
      <c r="J556" s="16"/>
      <c r="K556" s="44"/>
    </row>
    <row r="557" spans="2:11">
      <c r="B557" s="16"/>
      <c r="C557" s="16"/>
      <c r="D557" s="16"/>
      <c r="E557" s="16"/>
      <c r="F557" s="44"/>
      <c r="G557" s="44"/>
      <c r="H557" s="44"/>
      <c r="I557" s="44"/>
      <c r="J557" s="16"/>
      <c r="K557" s="44"/>
    </row>
    <row r="558" spans="2:11">
      <c r="B558" s="16"/>
      <c r="C558" s="16"/>
      <c r="D558" s="16"/>
      <c r="E558" s="16"/>
      <c r="F558" s="44"/>
      <c r="G558" s="44"/>
      <c r="H558" s="44"/>
      <c r="I558" s="44"/>
      <c r="J558" s="16"/>
      <c r="K558" s="44"/>
    </row>
    <row r="559" spans="2:11">
      <c r="B559" s="16"/>
      <c r="C559" s="16"/>
      <c r="D559" s="16"/>
      <c r="E559" s="16"/>
      <c r="F559" s="44"/>
      <c r="G559" s="44"/>
      <c r="H559" s="44"/>
      <c r="I559" s="44"/>
      <c r="J559" s="16"/>
      <c r="K559" s="44"/>
    </row>
    <row r="560" spans="2:11">
      <c r="B560" s="16"/>
      <c r="C560" s="16"/>
      <c r="D560" s="16"/>
      <c r="E560" s="16"/>
      <c r="F560" s="44"/>
      <c r="G560" s="44"/>
      <c r="H560" s="44"/>
      <c r="I560" s="44"/>
      <c r="J560" s="16"/>
      <c r="K560" s="44"/>
    </row>
    <row r="561" spans="2:11">
      <c r="B561" s="16"/>
      <c r="C561" s="16"/>
      <c r="D561" s="16"/>
      <c r="E561" s="16"/>
      <c r="F561" s="44"/>
      <c r="G561" s="44"/>
      <c r="H561" s="44"/>
      <c r="I561" s="44"/>
      <c r="J561" s="16"/>
      <c r="K561" s="44"/>
    </row>
    <row r="562" spans="2:11">
      <c r="B562" s="16"/>
      <c r="C562" s="16"/>
      <c r="D562" s="16"/>
      <c r="E562" s="16"/>
      <c r="F562" s="44"/>
      <c r="G562" s="44"/>
      <c r="H562" s="44"/>
      <c r="I562" s="44"/>
      <c r="J562" s="16"/>
      <c r="K562" s="44"/>
    </row>
    <row r="563" spans="2:11">
      <c r="B563" s="16"/>
      <c r="C563" s="16"/>
      <c r="D563" s="16"/>
      <c r="E563" s="16"/>
      <c r="F563" s="44"/>
      <c r="G563" s="44"/>
      <c r="H563" s="44"/>
      <c r="I563" s="44"/>
      <c r="J563" s="16"/>
      <c r="K563" s="44"/>
    </row>
    <row r="564" spans="2:11">
      <c r="B564" s="16"/>
      <c r="C564" s="16"/>
      <c r="D564" s="16"/>
      <c r="E564" s="16"/>
      <c r="F564" s="44"/>
      <c r="G564" s="44"/>
      <c r="H564" s="44"/>
      <c r="I564" s="44"/>
      <c r="J564" s="16"/>
      <c r="K564" s="44"/>
    </row>
    <row r="565" spans="2:11">
      <c r="B565" s="16"/>
      <c r="C565" s="16"/>
      <c r="D565" s="16"/>
      <c r="E565" s="16"/>
      <c r="F565" s="44"/>
      <c r="G565" s="44"/>
      <c r="H565" s="44"/>
      <c r="I565" s="44"/>
      <c r="J565" s="16"/>
      <c r="K565" s="44"/>
    </row>
    <row r="566" spans="2:11">
      <c r="B566" s="16"/>
      <c r="C566" s="16"/>
      <c r="D566" s="16"/>
      <c r="E566" s="16"/>
      <c r="F566" s="44"/>
      <c r="G566" s="44"/>
      <c r="H566" s="44"/>
      <c r="I566" s="44"/>
      <c r="J566" s="16"/>
      <c r="K566" s="44"/>
    </row>
    <row r="567" spans="2:11">
      <c r="B567" s="16"/>
      <c r="C567" s="16"/>
      <c r="D567" s="16"/>
      <c r="E567" s="16"/>
      <c r="F567" s="44"/>
      <c r="G567" s="44"/>
      <c r="H567" s="44"/>
      <c r="I567" s="44"/>
      <c r="J567" s="16"/>
      <c r="K567" s="44"/>
    </row>
    <row r="568" spans="2:11">
      <c r="B568" s="16"/>
      <c r="C568" s="16"/>
      <c r="D568" s="16"/>
      <c r="E568" s="16"/>
      <c r="F568" s="44"/>
      <c r="G568" s="44"/>
      <c r="H568" s="44"/>
      <c r="I568" s="44"/>
      <c r="J568" s="16"/>
      <c r="K568" s="44"/>
    </row>
    <row r="569" spans="2:11">
      <c r="B569" s="16"/>
      <c r="C569" s="16"/>
      <c r="D569" s="16"/>
      <c r="E569" s="16"/>
      <c r="F569" s="44"/>
      <c r="G569" s="44"/>
      <c r="H569" s="44"/>
      <c r="I569" s="44"/>
      <c r="J569" s="16"/>
      <c r="K569" s="44"/>
    </row>
    <row r="570" spans="2:11">
      <c r="B570" s="16"/>
      <c r="C570" s="16"/>
      <c r="D570" s="16"/>
      <c r="E570" s="16"/>
      <c r="F570" s="44"/>
      <c r="G570" s="44"/>
      <c r="H570" s="44"/>
      <c r="I570" s="44"/>
      <c r="J570" s="16"/>
      <c r="K570" s="44"/>
    </row>
    <row r="571" spans="2:11">
      <c r="B571" s="16"/>
      <c r="C571" s="16"/>
      <c r="D571" s="16"/>
      <c r="E571" s="16"/>
      <c r="F571" s="44"/>
      <c r="G571" s="44"/>
      <c r="H571" s="44"/>
      <c r="I571" s="44"/>
      <c r="J571" s="16"/>
      <c r="K571" s="44"/>
    </row>
    <row r="572" spans="2:11">
      <c r="B572" s="16"/>
      <c r="C572" s="16"/>
      <c r="D572" s="16"/>
      <c r="E572" s="16"/>
      <c r="F572" s="44"/>
      <c r="G572" s="44"/>
      <c r="H572" s="44"/>
      <c r="I572" s="44"/>
      <c r="J572" s="16"/>
      <c r="K572" s="44"/>
    </row>
    <row r="573" spans="2:11">
      <c r="B573" s="16"/>
      <c r="C573" s="16"/>
      <c r="D573" s="16"/>
      <c r="E573" s="16"/>
      <c r="F573" s="44"/>
      <c r="G573" s="44"/>
      <c r="H573" s="44"/>
      <c r="I573" s="44"/>
      <c r="J573" s="16"/>
      <c r="K573" s="44"/>
    </row>
    <row r="574" spans="2:11">
      <c r="B574" s="16"/>
      <c r="C574" s="16"/>
      <c r="D574" s="16"/>
      <c r="E574" s="16"/>
      <c r="F574" s="44"/>
      <c r="G574" s="44"/>
      <c r="H574" s="44"/>
      <c r="I574" s="44"/>
      <c r="J574" s="16"/>
      <c r="K574" s="44"/>
    </row>
    <row r="575" spans="2:11">
      <c r="B575" s="16"/>
      <c r="C575" s="16"/>
      <c r="D575" s="16"/>
      <c r="E575" s="16"/>
      <c r="F575" s="44"/>
      <c r="G575" s="44"/>
      <c r="H575" s="44"/>
      <c r="I575" s="44"/>
      <c r="J575" s="16"/>
      <c r="K575" s="44"/>
    </row>
    <row r="576" spans="2:11">
      <c r="B576" s="16"/>
      <c r="C576" s="16"/>
      <c r="D576" s="16"/>
      <c r="E576" s="16"/>
      <c r="F576" s="44"/>
      <c r="G576" s="44"/>
      <c r="H576" s="44"/>
      <c r="I576" s="44"/>
      <c r="J576" s="16"/>
      <c r="K576" s="44"/>
    </row>
    <row r="577" spans="2:11">
      <c r="B577" s="16"/>
      <c r="C577" s="16"/>
      <c r="D577" s="16"/>
      <c r="E577" s="16"/>
      <c r="F577" s="44"/>
      <c r="G577" s="44"/>
      <c r="H577" s="44"/>
      <c r="I577" s="44"/>
      <c r="J577" s="16"/>
      <c r="K577" s="44"/>
    </row>
    <row r="578" spans="2:11">
      <c r="B578" s="16"/>
      <c r="C578" s="16"/>
      <c r="D578" s="16"/>
      <c r="E578" s="16"/>
      <c r="F578" s="44"/>
      <c r="G578" s="44"/>
      <c r="H578" s="44"/>
      <c r="I578" s="44"/>
      <c r="J578" s="16"/>
      <c r="K578" s="44"/>
    </row>
    <row r="579" spans="2:11">
      <c r="B579" s="16"/>
      <c r="C579" s="16"/>
      <c r="D579" s="16"/>
      <c r="E579" s="16"/>
      <c r="F579" s="44"/>
      <c r="G579" s="44"/>
      <c r="H579" s="44"/>
      <c r="I579" s="44"/>
      <c r="J579" s="16"/>
      <c r="K579" s="44"/>
    </row>
    <row r="580" spans="2:11">
      <c r="B580" s="16"/>
      <c r="C580" s="16"/>
      <c r="D580" s="16"/>
      <c r="E580" s="16"/>
      <c r="F580" s="44"/>
      <c r="G580" s="44"/>
      <c r="H580" s="44"/>
      <c r="I580" s="44"/>
      <c r="J580" s="16"/>
      <c r="K580" s="44"/>
    </row>
    <row r="581" spans="2:11">
      <c r="B581" s="16"/>
      <c r="C581" s="16"/>
      <c r="D581" s="16"/>
      <c r="E581" s="16"/>
      <c r="F581" s="44"/>
      <c r="G581" s="44"/>
      <c r="H581" s="44"/>
      <c r="I581" s="44"/>
      <c r="J581" s="16"/>
      <c r="K581" s="44"/>
    </row>
    <row r="582" spans="2:11">
      <c r="B582" s="16"/>
      <c r="C582" s="16"/>
      <c r="D582" s="16"/>
      <c r="E582" s="16"/>
      <c r="F582" s="44"/>
      <c r="G582" s="44"/>
      <c r="H582" s="44"/>
      <c r="I582" s="44"/>
      <c r="J582" s="16"/>
      <c r="K582" s="44"/>
    </row>
    <row r="583" spans="2:11">
      <c r="B583" s="16"/>
      <c r="C583" s="16"/>
      <c r="D583" s="16"/>
      <c r="E583" s="16"/>
      <c r="F583" s="44"/>
      <c r="G583" s="44"/>
      <c r="H583" s="44"/>
      <c r="I583" s="44"/>
      <c r="J583" s="16"/>
      <c r="K583" s="44"/>
    </row>
    <row r="584" spans="2:11">
      <c r="B584" s="16"/>
      <c r="C584" s="16"/>
      <c r="D584" s="16"/>
      <c r="E584" s="16"/>
      <c r="F584" s="44"/>
      <c r="G584" s="44"/>
      <c r="H584" s="44"/>
      <c r="I584" s="44"/>
      <c r="J584" s="16"/>
      <c r="K584" s="44"/>
    </row>
    <row r="585" spans="2:11">
      <c r="B585" s="16"/>
      <c r="C585" s="16"/>
      <c r="D585" s="16"/>
      <c r="E585" s="16"/>
      <c r="F585" s="44"/>
      <c r="G585" s="44"/>
      <c r="H585" s="44"/>
      <c r="I585" s="44"/>
      <c r="J585" s="16"/>
      <c r="K585" s="44"/>
    </row>
    <row r="586" spans="2:11">
      <c r="B586" s="16"/>
      <c r="C586" s="16"/>
      <c r="D586" s="16"/>
      <c r="E586" s="16"/>
      <c r="F586" s="44"/>
      <c r="G586" s="44"/>
      <c r="H586" s="44"/>
      <c r="I586" s="44"/>
      <c r="J586" s="16"/>
      <c r="K586" s="44"/>
    </row>
    <row r="587" spans="2:11">
      <c r="B587" s="16"/>
      <c r="C587" s="16"/>
      <c r="D587" s="16"/>
      <c r="E587" s="16"/>
      <c r="F587" s="44"/>
      <c r="G587" s="44"/>
      <c r="H587" s="44"/>
      <c r="I587" s="44"/>
      <c r="J587" s="16"/>
      <c r="K587" s="44"/>
    </row>
    <row r="588" spans="2:11">
      <c r="B588" s="16"/>
      <c r="C588" s="16"/>
      <c r="D588" s="16"/>
      <c r="E588" s="16"/>
      <c r="F588" s="44"/>
      <c r="G588" s="44"/>
      <c r="H588" s="44"/>
      <c r="I588" s="44"/>
      <c r="J588" s="16"/>
      <c r="K588" s="44"/>
    </row>
    <row r="589" spans="2:11">
      <c r="B589" s="16"/>
      <c r="C589" s="16"/>
      <c r="D589" s="16"/>
      <c r="E589" s="16"/>
      <c r="F589" s="44"/>
      <c r="G589" s="44"/>
      <c r="H589" s="44"/>
      <c r="I589" s="44"/>
      <c r="J589" s="16"/>
      <c r="K589" s="44"/>
    </row>
    <row r="590" spans="2:11">
      <c r="B590" s="16"/>
      <c r="C590" s="16"/>
      <c r="D590" s="16"/>
      <c r="E590" s="16"/>
      <c r="F590" s="44"/>
      <c r="G590" s="44"/>
      <c r="H590" s="44"/>
      <c r="I590" s="44"/>
      <c r="J590" s="16"/>
      <c r="K590" s="44"/>
    </row>
    <row r="591" spans="2:11">
      <c r="B591" s="16"/>
      <c r="C591" s="16"/>
      <c r="D591" s="16"/>
      <c r="E591" s="16"/>
      <c r="F591" s="44"/>
      <c r="G591" s="44"/>
      <c r="H591" s="44"/>
      <c r="I591" s="44"/>
      <c r="J591" s="16"/>
      <c r="K591" s="44"/>
    </row>
    <row r="592" spans="2:11">
      <c r="B592" s="16"/>
      <c r="C592" s="16"/>
      <c r="D592" s="16"/>
      <c r="E592" s="16"/>
      <c r="F592" s="44"/>
      <c r="G592" s="44"/>
      <c r="H592" s="44"/>
      <c r="I592" s="44"/>
      <c r="J592" s="16"/>
      <c r="K592" s="44"/>
    </row>
    <row r="593" spans="2:11">
      <c r="B593" s="16"/>
      <c r="C593" s="16"/>
      <c r="D593" s="16"/>
      <c r="E593" s="16"/>
      <c r="F593" s="44"/>
      <c r="G593" s="44"/>
      <c r="H593" s="44"/>
      <c r="I593" s="44"/>
      <c r="J593" s="16"/>
      <c r="K593" s="44"/>
    </row>
    <row r="594" spans="2:11">
      <c r="B594" s="16"/>
      <c r="C594" s="16"/>
      <c r="D594" s="16"/>
      <c r="E594" s="16"/>
      <c r="F594" s="44"/>
      <c r="G594" s="44"/>
      <c r="H594" s="44"/>
      <c r="I594" s="44"/>
      <c r="J594" s="16"/>
      <c r="K594" s="44"/>
    </row>
    <row r="595" spans="2:11">
      <c r="B595" s="16"/>
      <c r="C595" s="16"/>
      <c r="D595" s="16"/>
      <c r="E595" s="16"/>
      <c r="F595" s="44"/>
      <c r="G595" s="44"/>
      <c r="H595" s="44"/>
      <c r="I595" s="44"/>
      <c r="J595" s="16"/>
      <c r="K595" s="44"/>
    </row>
    <row r="596" spans="2:11">
      <c r="B596" s="16"/>
      <c r="C596" s="16"/>
      <c r="D596" s="16"/>
      <c r="E596" s="16"/>
      <c r="F596" s="44"/>
      <c r="G596" s="44"/>
      <c r="H596" s="44"/>
      <c r="I596" s="44"/>
      <c r="J596" s="16"/>
      <c r="K596" s="44"/>
    </row>
    <row r="597" spans="2:11">
      <c r="B597" s="16"/>
      <c r="C597" s="16"/>
      <c r="D597" s="16"/>
      <c r="E597" s="16"/>
      <c r="F597" s="44"/>
      <c r="G597" s="44"/>
      <c r="H597" s="44"/>
      <c r="I597" s="44"/>
      <c r="J597" s="16"/>
      <c r="K597" s="44"/>
    </row>
    <row r="598" spans="2:11">
      <c r="B598" s="16"/>
      <c r="C598" s="16"/>
      <c r="D598" s="16"/>
      <c r="E598" s="16"/>
      <c r="F598" s="44"/>
      <c r="G598" s="44"/>
      <c r="H598" s="44"/>
      <c r="I598" s="44"/>
      <c r="J598" s="16"/>
      <c r="K598" s="44"/>
    </row>
    <row r="599" spans="2:11">
      <c r="B599" s="16"/>
      <c r="C599" s="16"/>
      <c r="D599" s="16"/>
      <c r="E599" s="16"/>
      <c r="F599" s="44"/>
      <c r="G599" s="44"/>
      <c r="H599" s="44"/>
      <c r="I599" s="44"/>
      <c r="J599" s="16"/>
      <c r="K599" s="44"/>
    </row>
    <row r="600" spans="2:11">
      <c r="B600" s="16"/>
      <c r="C600" s="16"/>
      <c r="D600" s="16"/>
      <c r="E600" s="16"/>
      <c r="F600" s="44"/>
      <c r="G600" s="44"/>
      <c r="H600" s="44"/>
      <c r="I600" s="44"/>
      <c r="J600" s="16"/>
      <c r="K600" s="44"/>
    </row>
    <row r="601" spans="2:11">
      <c r="B601" s="16"/>
      <c r="C601" s="16"/>
      <c r="D601" s="16"/>
      <c r="E601" s="16"/>
      <c r="F601" s="44"/>
      <c r="G601" s="44"/>
      <c r="H601" s="44"/>
      <c r="I601" s="44"/>
      <c r="J601" s="16"/>
      <c r="K601" s="44"/>
    </row>
    <row r="602" spans="2:11">
      <c r="B602" s="16"/>
      <c r="C602" s="16"/>
      <c r="D602" s="16"/>
      <c r="E602" s="16"/>
      <c r="F602" s="44"/>
      <c r="G602" s="44"/>
      <c r="H602" s="44"/>
      <c r="I602" s="44"/>
      <c r="J602" s="16"/>
      <c r="K602" s="44"/>
    </row>
    <row r="603" spans="2:11">
      <c r="B603" s="16"/>
      <c r="C603" s="16"/>
      <c r="D603" s="16"/>
      <c r="E603" s="16"/>
      <c r="F603" s="44"/>
      <c r="G603" s="44"/>
      <c r="H603" s="44"/>
      <c r="I603" s="44"/>
      <c r="J603" s="16"/>
      <c r="K603" s="44"/>
    </row>
    <row r="604" spans="2:11">
      <c r="B604" s="16"/>
      <c r="C604" s="16"/>
      <c r="D604" s="16"/>
      <c r="E604" s="16"/>
      <c r="F604" s="44"/>
      <c r="G604" s="44"/>
      <c r="H604" s="44"/>
      <c r="I604" s="44"/>
      <c r="J604" s="16"/>
      <c r="K604" s="44"/>
    </row>
    <row r="605" spans="2:11">
      <c r="B605" s="16"/>
      <c r="C605" s="16"/>
      <c r="D605" s="16"/>
      <c r="E605" s="16"/>
      <c r="F605" s="44"/>
      <c r="G605" s="44"/>
      <c r="H605" s="44"/>
      <c r="I605" s="44"/>
      <c r="J605" s="16"/>
      <c r="K605" s="44"/>
    </row>
    <row r="606" spans="2:11">
      <c r="B606" s="16"/>
      <c r="C606" s="16"/>
      <c r="D606" s="16"/>
      <c r="E606" s="16"/>
      <c r="F606" s="44"/>
      <c r="G606" s="44"/>
      <c r="H606" s="44"/>
      <c r="I606" s="44"/>
      <c r="J606" s="16"/>
      <c r="K606" s="44"/>
    </row>
    <row r="607" spans="2:11">
      <c r="B607" s="16"/>
      <c r="C607" s="16"/>
      <c r="D607" s="16"/>
      <c r="E607" s="16"/>
      <c r="F607" s="44"/>
      <c r="G607" s="44"/>
      <c r="H607" s="44"/>
      <c r="I607" s="44"/>
      <c r="J607" s="16"/>
      <c r="K607" s="44"/>
    </row>
    <row r="608" spans="2:11">
      <c r="B608" s="16"/>
      <c r="C608" s="16"/>
      <c r="D608" s="16"/>
      <c r="E608" s="16"/>
      <c r="F608" s="44"/>
      <c r="G608" s="44"/>
      <c r="H608" s="44"/>
      <c r="I608" s="44"/>
      <c r="J608" s="16"/>
      <c r="K608" s="44"/>
    </row>
    <row r="609" spans="2:11">
      <c r="B609" s="16"/>
      <c r="C609" s="16"/>
      <c r="D609" s="16"/>
      <c r="E609" s="16"/>
      <c r="F609" s="44"/>
      <c r="G609" s="44"/>
      <c r="H609" s="44"/>
      <c r="I609" s="44"/>
      <c r="J609" s="16"/>
      <c r="K609" s="44"/>
    </row>
    <row r="610" spans="2:11">
      <c r="B610" s="16"/>
      <c r="C610" s="16"/>
      <c r="D610" s="16"/>
      <c r="E610" s="16"/>
      <c r="F610" s="44"/>
      <c r="G610" s="44"/>
      <c r="H610" s="44"/>
      <c r="I610" s="44"/>
      <c r="J610" s="16"/>
      <c r="K610" s="44"/>
    </row>
    <row r="611" spans="2:11">
      <c r="B611" s="16"/>
      <c r="C611" s="16"/>
      <c r="D611" s="16"/>
      <c r="E611" s="16"/>
      <c r="F611" s="44"/>
      <c r="G611" s="44"/>
      <c r="H611" s="44"/>
      <c r="I611" s="44"/>
      <c r="J611" s="16"/>
      <c r="K611" s="44"/>
    </row>
    <row r="612" spans="2:11">
      <c r="B612" s="16"/>
      <c r="C612" s="16"/>
      <c r="D612" s="16"/>
      <c r="E612" s="16"/>
      <c r="F612" s="44"/>
      <c r="G612" s="44"/>
      <c r="H612" s="44"/>
      <c r="I612" s="44"/>
      <c r="J612" s="16"/>
      <c r="K612" s="44"/>
    </row>
    <row r="613" spans="2:11">
      <c r="B613" s="16"/>
      <c r="C613" s="16"/>
      <c r="D613" s="16"/>
      <c r="E613" s="16"/>
      <c r="F613" s="44"/>
      <c r="G613" s="44"/>
      <c r="H613" s="44"/>
      <c r="I613" s="44"/>
      <c r="J613" s="16"/>
      <c r="K613" s="44"/>
    </row>
    <row r="614" spans="2:11">
      <c r="B614" s="16"/>
      <c r="C614" s="16"/>
      <c r="D614" s="16"/>
      <c r="E614" s="16"/>
      <c r="F614" s="44"/>
      <c r="G614" s="44"/>
      <c r="H614" s="44"/>
      <c r="I614" s="44"/>
      <c r="J614" s="16"/>
      <c r="K614" s="44"/>
    </row>
    <row r="615" spans="2:11">
      <c r="B615" s="16"/>
      <c r="C615" s="16"/>
      <c r="D615" s="16"/>
      <c r="E615" s="16"/>
      <c r="F615" s="44"/>
      <c r="G615" s="44"/>
      <c r="H615" s="44"/>
      <c r="I615" s="44"/>
      <c r="J615" s="16"/>
      <c r="K615" s="44"/>
    </row>
    <row r="616" spans="2:11">
      <c r="B616" s="16"/>
      <c r="C616" s="16"/>
      <c r="D616" s="16"/>
      <c r="E616" s="16"/>
      <c r="F616" s="44"/>
      <c r="G616" s="44"/>
      <c r="H616" s="44"/>
      <c r="I616" s="44"/>
      <c r="J616" s="16"/>
      <c r="K616" s="44"/>
    </row>
    <row r="617" spans="2:11">
      <c r="B617" s="16"/>
      <c r="C617" s="16"/>
      <c r="D617" s="16"/>
      <c r="E617" s="16"/>
      <c r="F617" s="44"/>
      <c r="G617" s="44"/>
      <c r="H617" s="44"/>
      <c r="I617" s="44"/>
      <c r="J617" s="16"/>
      <c r="K617" s="44"/>
    </row>
    <row r="618" spans="2:11">
      <c r="B618" s="16"/>
      <c r="C618" s="16"/>
      <c r="D618" s="16"/>
      <c r="E618" s="16"/>
      <c r="F618" s="44"/>
      <c r="G618" s="44"/>
      <c r="H618" s="44"/>
      <c r="I618" s="44"/>
      <c r="J618" s="16"/>
      <c r="K618" s="44"/>
    </row>
    <row r="619" spans="2:11">
      <c r="B619" s="16"/>
      <c r="C619" s="16"/>
      <c r="D619" s="16"/>
      <c r="E619" s="16"/>
      <c r="F619" s="44"/>
      <c r="G619" s="44"/>
      <c r="H619" s="44"/>
      <c r="I619" s="44"/>
      <c r="J619" s="16"/>
      <c r="K619" s="44"/>
    </row>
    <row r="620" spans="2:11">
      <c r="B620" s="16"/>
      <c r="C620" s="16"/>
      <c r="D620" s="16"/>
      <c r="E620" s="16"/>
      <c r="F620" s="44"/>
      <c r="G620" s="44"/>
      <c r="H620" s="44"/>
      <c r="I620" s="44"/>
      <c r="J620" s="16"/>
      <c r="K620" s="44"/>
    </row>
    <row r="621" spans="2:11">
      <c r="B621" s="16"/>
      <c r="C621" s="16"/>
      <c r="D621" s="16"/>
      <c r="E621" s="16"/>
      <c r="F621" s="44"/>
      <c r="G621" s="44"/>
      <c r="H621" s="44"/>
      <c r="I621" s="44"/>
      <c r="J621" s="16"/>
      <c r="K621" s="44"/>
    </row>
    <row r="622" spans="2:11">
      <c r="B622" s="16"/>
      <c r="C622" s="16"/>
      <c r="D622" s="16"/>
      <c r="E622" s="16"/>
      <c r="F622" s="44"/>
      <c r="G622" s="44"/>
      <c r="H622" s="44"/>
      <c r="I622" s="44"/>
      <c r="J622" s="16"/>
      <c r="K622" s="44"/>
    </row>
    <row r="623" spans="2:11">
      <c r="B623" s="16"/>
      <c r="C623" s="16"/>
      <c r="D623" s="16"/>
      <c r="E623" s="16"/>
      <c r="F623" s="44"/>
      <c r="G623" s="44"/>
      <c r="H623" s="44"/>
      <c r="I623" s="44"/>
      <c r="J623" s="16"/>
      <c r="K623" s="44"/>
    </row>
    <row r="624" spans="2:11">
      <c r="B624" s="16"/>
      <c r="C624" s="16"/>
      <c r="D624" s="16"/>
      <c r="E624" s="16"/>
      <c r="F624" s="44"/>
      <c r="G624" s="44"/>
      <c r="H624" s="44"/>
      <c r="I624" s="44"/>
      <c r="J624" s="16"/>
      <c r="K624" s="44"/>
    </row>
    <row r="625" spans="2:11">
      <c r="B625" s="16"/>
      <c r="C625" s="16"/>
      <c r="D625" s="16"/>
      <c r="E625" s="16"/>
      <c r="F625" s="44"/>
      <c r="G625" s="44"/>
      <c r="H625" s="44"/>
      <c r="I625" s="44"/>
      <c r="J625" s="16"/>
      <c r="K625" s="44"/>
    </row>
    <row r="626" spans="2:11">
      <c r="B626" s="16"/>
      <c r="C626" s="16"/>
      <c r="D626" s="16"/>
      <c r="E626" s="16"/>
      <c r="F626" s="44"/>
      <c r="G626" s="44"/>
      <c r="H626" s="44"/>
      <c r="I626" s="44"/>
      <c r="J626" s="16"/>
      <c r="K626" s="44"/>
    </row>
    <row r="627" spans="2:11">
      <c r="B627" s="16"/>
      <c r="C627" s="16"/>
      <c r="D627" s="16"/>
      <c r="E627" s="16"/>
      <c r="F627" s="44"/>
      <c r="G627" s="44"/>
      <c r="H627" s="44"/>
      <c r="I627" s="44"/>
      <c r="J627" s="16"/>
      <c r="K627" s="44"/>
    </row>
    <row r="628" spans="2:11">
      <c r="B628" s="16"/>
      <c r="C628" s="16"/>
      <c r="D628" s="16"/>
      <c r="E628" s="16"/>
      <c r="F628" s="44"/>
      <c r="G628" s="44"/>
      <c r="H628" s="44"/>
      <c r="I628" s="44"/>
      <c r="J628" s="16"/>
      <c r="K628" s="44"/>
    </row>
    <row r="629" spans="2:11">
      <c r="B629" s="16"/>
      <c r="C629" s="16"/>
      <c r="D629" s="16"/>
      <c r="E629" s="16"/>
      <c r="F629" s="44"/>
      <c r="G629" s="44"/>
      <c r="H629" s="44"/>
      <c r="I629" s="44"/>
      <c r="J629" s="16"/>
      <c r="K629" s="44"/>
    </row>
    <row r="630" spans="2:11">
      <c r="B630" s="16"/>
      <c r="C630" s="16"/>
      <c r="D630" s="16"/>
      <c r="E630" s="16"/>
      <c r="F630" s="44"/>
      <c r="G630" s="44"/>
      <c r="H630" s="44"/>
      <c r="I630" s="44"/>
      <c r="J630" s="16"/>
      <c r="K630" s="44"/>
    </row>
    <row r="631" spans="2:11">
      <c r="B631" s="16"/>
      <c r="C631" s="16"/>
      <c r="D631" s="16"/>
      <c r="E631" s="16"/>
      <c r="F631" s="44"/>
      <c r="G631" s="44"/>
      <c r="H631" s="44"/>
      <c r="I631" s="44"/>
      <c r="J631" s="16"/>
      <c r="K631" s="44"/>
    </row>
    <row r="632" spans="2:11">
      <c r="B632" s="16"/>
      <c r="C632" s="16"/>
      <c r="D632" s="16"/>
      <c r="E632" s="16"/>
      <c r="F632" s="44"/>
      <c r="G632" s="44"/>
      <c r="H632" s="44"/>
      <c r="I632" s="44"/>
      <c r="J632" s="16"/>
      <c r="K632" s="44"/>
    </row>
    <row r="633" spans="2:11">
      <c r="B633" s="16"/>
      <c r="C633" s="16"/>
      <c r="D633" s="16"/>
      <c r="E633" s="16"/>
      <c r="F633" s="44"/>
      <c r="G633" s="44"/>
      <c r="H633" s="44"/>
      <c r="I633" s="44"/>
      <c r="J633" s="16"/>
      <c r="K633" s="44"/>
    </row>
    <row r="634" spans="2:11">
      <c r="B634" s="16"/>
      <c r="C634" s="16"/>
      <c r="D634" s="16"/>
      <c r="E634" s="16"/>
      <c r="F634" s="44"/>
      <c r="G634" s="44"/>
      <c r="H634" s="44"/>
      <c r="I634" s="44"/>
      <c r="J634" s="16"/>
      <c r="K634" s="44"/>
    </row>
    <row r="635" spans="2:11">
      <c r="B635" s="16"/>
      <c r="C635" s="16"/>
      <c r="D635" s="16"/>
      <c r="E635" s="16"/>
      <c r="F635" s="44"/>
      <c r="G635" s="44"/>
      <c r="H635" s="44"/>
      <c r="I635" s="44"/>
      <c r="J635" s="16"/>
      <c r="K635" s="44"/>
    </row>
    <row r="636" spans="2:11">
      <c r="B636" s="16"/>
      <c r="C636" s="16"/>
      <c r="D636" s="16"/>
      <c r="E636" s="16"/>
      <c r="F636" s="44"/>
      <c r="G636" s="44"/>
      <c r="H636" s="44"/>
      <c r="I636" s="44"/>
      <c r="J636" s="16"/>
      <c r="K636" s="44"/>
    </row>
    <row r="637" spans="2:11">
      <c r="B637" s="16"/>
      <c r="C637" s="16"/>
      <c r="D637" s="16"/>
      <c r="E637" s="16"/>
      <c r="F637" s="44"/>
      <c r="G637" s="44"/>
      <c r="H637" s="44"/>
      <c r="I637" s="44"/>
      <c r="J637" s="16"/>
      <c r="K637" s="44"/>
    </row>
    <row r="638" spans="2:11">
      <c r="B638" s="16"/>
      <c r="C638" s="16"/>
      <c r="D638" s="16"/>
      <c r="E638" s="16"/>
      <c r="F638" s="44"/>
      <c r="G638" s="44"/>
      <c r="H638" s="44"/>
      <c r="I638" s="44"/>
      <c r="J638" s="16"/>
      <c r="K638" s="44"/>
    </row>
    <row r="639" spans="2:11">
      <c r="B639" s="16"/>
      <c r="C639" s="16"/>
      <c r="D639" s="16"/>
      <c r="E639" s="16"/>
      <c r="F639" s="44"/>
      <c r="G639" s="44"/>
      <c r="H639" s="44"/>
      <c r="I639" s="44"/>
      <c r="J639" s="16"/>
      <c r="K639" s="44"/>
    </row>
    <row r="640" spans="2:11">
      <c r="B640" s="16"/>
      <c r="C640" s="16"/>
      <c r="D640" s="16"/>
      <c r="E640" s="16"/>
      <c r="F640" s="44"/>
      <c r="G640" s="44"/>
      <c r="H640" s="44"/>
      <c r="I640" s="44"/>
      <c r="J640" s="16"/>
      <c r="K640" s="44"/>
    </row>
    <row r="641" spans="2:11">
      <c r="B641" s="16"/>
      <c r="C641" s="16"/>
      <c r="D641" s="16"/>
      <c r="E641" s="16"/>
      <c r="F641" s="44"/>
      <c r="G641" s="44"/>
      <c r="H641" s="44"/>
      <c r="I641" s="44"/>
      <c r="J641" s="16"/>
      <c r="K641" s="44"/>
    </row>
    <row r="642" spans="2:11">
      <c r="B642" s="16"/>
      <c r="C642" s="16"/>
      <c r="D642" s="16"/>
      <c r="E642" s="16"/>
      <c r="F642" s="44"/>
      <c r="G642" s="44"/>
      <c r="H642" s="44"/>
      <c r="I642" s="44"/>
      <c r="J642" s="16"/>
      <c r="K642" s="44"/>
    </row>
    <row r="643" spans="2:11">
      <c r="B643" s="16"/>
      <c r="C643" s="16"/>
      <c r="D643" s="16"/>
      <c r="E643" s="16"/>
      <c r="F643" s="44"/>
      <c r="G643" s="44"/>
      <c r="H643" s="44"/>
      <c r="I643" s="44"/>
      <c r="J643" s="16"/>
      <c r="K643" s="44"/>
    </row>
    <row r="644" spans="2:11">
      <c r="B644" s="16"/>
      <c r="C644" s="16"/>
      <c r="D644" s="16"/>
      <c r="E644" s="16"/>
      <c r="F644" s="44"/>
      <c r="G644" s="44"/>
      <c r="H644" s="44"/>
      <c r="I644" s="44"/>
      <c r="J644" s="16"/>
      <c r="K644" s="44"/>
    </row>
    <row r="645" spans="2:11">
      <c r="B645" s="16"/>
      <c r="C645" s="16"/>
      <c r="D645" s="16"/>
      <c r="E645" s="16"/>
      <c r="F645" s="44"/>
      <c r="G645" s="44"/>
      <c r="H645" s="44"/>
      <c r="I645" s="44"/>
      <c r="J645" s="16"/>
      <c r="K645" s="44"/>
    </row>
    <row r="646" spans="2:11">
      <c r="B646" s="16"/>
      <c r="C646" s="16"/>
      <c r="D646" s="16"/>
      <c r="E646" s="16"/>
      <c r="F646" s="44"/>
      <c r="G646" s="44"/>
      <c r="H646" s="44"/>
      <c r="I646" s="44"/>
      <c r="J646" s="16"/>
      <c r="K646" s="44"/>
    </row>
    <row r="647" spans="2:11">
      <c r="B647" s="16"/>
      <c r="C647" s="16"/>
      <c r="D647" s="16"/>
      <c r="E647" s="16"/>
      <c r="F647" s="44"/>
      <c r="G647" s="44"/>
      <c r="H647" s="44"/>
      <c r="I647" s="44"/>
      <c r="J647" s="16"/>
      <c r="K647" s="44"/>
    </row>
    <row r="648" spans="2:11">
      <c r="B648" s="16"/>
      <c r="C648" s="16"/>
      <c r="D648" s="16"/>
      <c r="E648" s="16"/>
      <c r="F648" s="44"/>
      <c r="G648" s="44"/>
      <c r="H648" s="44"/>
      <c r="I648" s="44"/>
      <c r="J648" s="16"/>
      <c r="K648" s="44"/>
    </row>
    <row r="649" spans="2:11">
      <c r="B649" s="16"/>
      <c r="C649" s="16"/>
      <c r="D649" s="16"/>
      <c r="E649" s="16"/>
      <c r="F649" s="44"/>
      <c r="G649" s="44"/>
      <c r="H649" s="44"/>
      <c r="I649" s="44"/>
      <c r="J649" s="16"/>
      <c r="K649" s="44"/>
    </row>
    <row r="650" spans="2:11">
      <c r="B650" s="16"/>
      <c r="C650" s="16"/>
      <c r="D650" s="16"/>
      <c r="E650" s="16"/>
      <c r="F650" s="44"/>
      <c r="G650" s="44"/>
      <c r="H650" s="44"/>
      <c r="I650" s="44"/>
      <c r="J650" s="16"/>
      <c r="K650" s="44"/>
    </row>
    <row r="651" spans="2:11">
      <c r="B651" s="16"/>
      <c r="C651" s="16"/>
      <c r="D651" s="16"/>
      <c r="E651" s="16"/>
      <c r="F651" s="44"/>
      <c r="G651" s="44"/>
      <c r="H651" s="44"/>
      <c r="I651" s="44"/>
      <c r="J651" s="16"/>
      <c r="K651" s="44"/>
    </row>
    <row r="652" spans="2:11">
      <c r="B652" s="16"/>
      <c r="C652" s="16"/>
      <c r="D652" s="16"/>
      <c r="E652" s="16"/>
      <c r="F652" s="44"/>
      <c r="G652" s="44"/>
      <c r="H652" s="44"/>
      <c r="I652" s="44"/>
      <c r="J652" s="16"/>
      <c r="K652" s="44"/>
    </row>
    <row r="653" spans="2:11">
      <c r="B653" s="16"/>
      <c r="C653" s="16"/>
      <c r="D653" s="16"/>
      <c r="E653" s="16"/>
      <c r="F653" s="44"/>
      <c r="G653" s="44"/>
      <c r="H653" s="44"/>
      <c r="I653" s="44"/>
      <c r="J653" s="16"/>
      <c r="K653" s="44"/>
    </row>
    <row r="654" spans="2:11">
      <c r="B654" s="16"/>
      <c r="C654" s="16"/>
      <c r="D654" s="16"/>
      <c r="E654" s="16"/>
      <c r="F654" s="44"/>
      <c r="G654" s="44"/>
      <c r="H654" s="44"/>
      <c r="I654" s="44"/>
      <c r="J654" s="16"/>
      <c r="K654" s="44"/>
    </row>
    <row r="655" spans="2:11">
      <c r="B655" s="16"/>
      <c r="C655" s="16"/>
      <c r="D655" s="16"/>
      <c r="E655" s="16"/>
      <c r="F655" s="44"/>
      <c r="G655" s="44"/>
      <c r="H655" s="44"/>
      <c r="I655" s="44"/>
      <c r="J655" s="16"/>
      <c r="K655" s="44"/>
    </row>
    <row r="656" spans="2:11">
      <c r="B656" s="16"/>
      <c r="C656" s="16"/>
      <c r="D656" s="16"/>
      <c r="E656" s="16"/>
      <c r="F656" s="44"/>
      <c r="G656" s="44"/>
      <c r="H656" s="44"/>
      <c r="I656" s="44"/>
      <c r="J656" s="16"/>
      <c r="K656" s="44"/>
    </row>
    <row r="657" spans="2:11">
      <c r="B657" s="16"/>
      <c r="C657" s="16"/>
      <c r="D657" s="16"/>
      <c r="E657" s="16"/>
      <c r="F657" s="44"/>
      <c r="G657" s="44"/>
      <c r="H657" s="44"/>
      <c r="I657" s="44"/>
      <c r="J657" s="16"/>
      <c r="K657" s="44"/>
    </row>
    <row r="658" spans="2:11">
      <c r="B658" s="16"/>
      <c r="C658" s="16"/>
      <c r="D658" s="16"/>
      <c r="E658" s="16"/>
      <c r="F658" s="44"/>
      <c r="G658" s="44"/>
      <c r="H658" s="44"/>
      <c r="I658" s="44"/>
      <c r="J658" s="16"/>
      <c r="K658" s="44"/>
    </row>
    <row r="659" spans="2:11">
      <c r="B659" s="16"/>
      <c r="C659" s="16"/>
      <c r="D659" s="16"/>
      <c r="E659" s="16"/>
      <c r="F659" s="44"/>
      <c r="G659" s="44"/>
      <c r="H659" s="44"/>
      <c r="I659" s="44"/>
      <c r="J659" s="16"/>
      <c r="K659" s="44"/>
    </row>
    <row r="660" spans="2:11">
      <c r="B660" s="16"/>
      <c r="C660" s="16"/>
      <c r="D660" s="16"/>
      <c r="E660" s="16"/>
      <c r="F660" s="44"/>
      <c r="G660" s="44"/>
      <c r="H660" s="44"/>
      <c r="I660" s="44"/>
      <c r="J660" s="16"/>
      <c r="K660" s="44"/>
    </row>
    <row r="661" spans="2:11">
      <c r="B661" s="16"/>
      <c r="C661" s="16"/>
      <c r="D661" s="16"/>
      <c r="E661" s="16"/>
      <c r="F661" s="44"/>
      <c r="G661" s="44"/>
      <c r="H661" s="44"/>
      <c r="I661" s="44"/>
      <c r="J661" s="16"/>
      <c r="K661" s="44"/>
    </row>
    <row r="662" spans="2:11">
      <c r="B662" s="16"/>
      <c r="C662" s="16"/>
      <c r="D662" s="16"/>
      <c r="E662" s="16"/>
      <c r="F662" s="44"/>
      <c r="G662" s="44"/>
      <c r="H662" s="44"/>
      <c r="I662" s="44"/>
      <c r="J662" s="16"/>
      <c r="K662" s="44"/>
    </row>
    <row r="663" spans="2:11">
      <c r="B663" s="16"/>
      <c r="C663" s="16"/>
      <c r="D663" s="16"/>
      <c r="E663" s="16"/>
      <c r="F663" s="44"/>
      <c r="G663" s="44"/>
      <c r="H663" s="44"/>
      <c r="I663" s="44"/>
      <c r="J663" s="16"/>
      <c r="K663" s="44"/>
    </row>
    <row r="664" spans="2:11">
      <c r="B664" s="16"/>
      <c r="C664" s="16"/>
      <c r="D664" s="16"/>
      <c r="E664" s="16"/>
      <c r="F664" s="44"/>
      <c r="G664" s="44"/>
      <c r="H664" s="44"/>
      <c r="I664" s="44"/>
      <c r="J664" s="16"/>
      <c r="K664" s="44"/>
    </row>
    <row r="665" spans="2:11">
      <c r="B665" s="16"/>
      <c r="C665" s="16"/>
      <c r="D665" s="16"/>
      <c r="E665" s="16"/>
      <c r="F665" s="44"/>
      <c r="G665" s="44"/>
      <c r="H665" s="44"/>
      <c r="I665" s="44"/>
      <c r="J665" s="16"/>
      <c r="K665" s="44"/>
    </row>
    <row r="666" spans="2:11">
      <c r="B666" s="16"/>
      <c r="C666" s="16"/>
      <c r="D666" s="16"/>
      <c r="E666" s="16"/>
      <c r="F666" s="44"/>
      <c r="G666" s="44"/>
      <c r="H666" s="44"/>
      <c r="I666" s="44"/>
      <c r="J666" s="16"/>
      <c r="K666" s="44"/>
    </row>
    <row r="667" spans="2:11">
      <c r="B667" s="16"/>
      <c r="C667" s="16"/>
      <c r="D667" s="16"/>
      <c r="E667" s="16"/>
      <c r="F667" s="44"/>
      <c r="G667" s="44"/>
      <c r="H667" s="44"/>
      <c r="I667" s="44"/>
      <c r="J667" s="16"/>
      <c r="K667" s="44"/>
    </row>
    <row r="668" spans="2:11">
      <c r="B668" s="16"/>
      <c r="C668" s="16"/>
      <c r="D668" s="16"/>
      <c r="E668" s="16"/>
      <c r="F668" s="44"/>
      <c r="G668" s="44"/>
      <c r="H668" s="44"/>
      <c r="I668" s="44"/>
      <c r="J668" s="16"/>
      <c r="K668" s="44"/>
    </row>
    <row r="669" spans="2:11">
      <c r="B669" s="16"/>
      <c r="C669" s="16"/>
      <c r="D669" s="16"/>
      <c r="E669" s="16"/>
      <c r="F669" s="44"/>
      <c r="G669" s="44"/>
      <c r="H669" s="44"/>
      <c r="I669" s="44"/>
      <c r="J669" s="16"/>
      <c r="K669" s="44"/>
    </row>
    <row r="670" spans="2:11">
      <c r="B670" s="16"/>
      <c r="C670" s="16"/>
      <c r="D670" s="16"/>
      <c r="E670" s="16"/>
      <c r="F670" s="44"/>
      <c r="G670" s="44"/>
      <c r="H670" s="44"/>
      <c r="I670" s="44"/>
      <c r="J670" s="16"/>
      <c r="K670" s="44"/>
    </row>
    <row r="671" spans="2:11">
      <c r="B671" s="16"/>
      <c r="C671" s="16"/>
      <c r="D671" s="16"/>
      <c r="E671" s="16"/>
      <c r="F671" s="44"/>
      <c r="G671" s="44"/>
      <c r="H671" s="44"/>
      <c r="I671" s="44"/>
      <c r="J671" s="16"/>
      <c r="K671" s="44"/>
    </row>
    <row r="672" spans="2:11">
      <c r="B672" s="16"/>
      <c r="C672" s="16"/>
      <c r="D672" s="16"/>
      <c r="E672" s="16"/>
      <c r="F672" s="44"/>
      <c r="G672" s="44"/>
      <c r="H672" s="44"/>
      <c r="I672" s="44"/>
      <c r="J672" s="16"/>
      <c r="K672" s="44"/>
    </row>
    <row r="673" spans="2:11">
      <c r="B673" s="16"/>
      <c r="C673" s="16"/>
      <c r="D673" s="16"/>
      <c r="E673" s="16"/>
      <c r="F673" s="44"/>
      <c r="G673" s="44"/>
      <c r="H673" s="44"/>
      <c r="I673" s="44"/>
      <c r="J673" s="16"/>
      <c r="K673" s="44"/>
    </row>
    <row r="674" spans="2:11">
      <c r="B674" s="16"/>
      <c r="C674" s="16"/>
      <c r="D674" s="16"/>
      <c r="E674" s="16"/>
      <c r="F674" s="44"/>
      <c r="G674" s="44"/>
      <c r="H674" s="44"/>
      <c r="I674" s="44"/>
      <c r="J674" s="16"/>
      <c r="K674" s="44"/>
    </row>
    <row r="675" spans="2:11">
      <c r="B675" s="16"/>
      <c r="C675" s="16"/>
      <c r="D675" s="16"/>
      <c r="E675" s="16"/>
      <c r="F675" s="44"/>
      <c r="G675" s="44"/>
      <c r="H675" s="44"/>
      <c r="I675" s="44"/>
      <c r="J675" s="16"/>
      <c r="K675" s="44"/>
    </row>
    <row r="676" spans="2:11">
      <c r="B676" s="16"/>
      <c r="C676" s="16"/>
      <c r="D676" s="16"/>
      <c r="E676" s="16"/>
      <c r="F676" s="44"/>
      <c r="G676" s="44"/>
      <c r="H676" s="44"/>
      <c r="I676" s="44"/>
      <c r="J676" s="16"/>
      <c r="K676" s="44"/>
    </row>
    <row r="677" spans="2:11">
      <c r="B677" s="16"/>
      <c r="C677" s="16"/>
      <c r="D677" s="16"/>
      <c r="E677" s="16"/>
      <c r="F677" s="44"/>
      <c r="G677" s="44"/>
      <c r="H677" s="44"/>
      <c r="I677" s="44"/>
      <c r="J677" s="16"/>
      <c r="K677" s="44"/>
    </row>
    <row r="678" spans="2:11">
      <c r="B678" s="16"/>
      <c r="C678" s="16"/>
      <c r="D678" s="16"/>
      <c r="E678" s="16"/>
      <c r="F678" s="44"/>
      <c r="G678" s="44"/>
      <c r="H678" s="44"/>
      <c r="I678" s="44"/>
      <c r="J678" s="16"/>
      <c r="K678" s="44"/>
    </row>
    <row r="679" spans="2:11">
      <c r="B679" s="16"/>
      <c r="C679" s="16"/>
      <c r="D679" s="16"/>
      <c r="E679" s="16"/>
      <c r="F679" s="44"/>
      <c r="G679" s="44"/>
      <c r="H679" s="44"/>
      <c r="I679" s="44"/>
      <c r="J679" s="16"/>
      <c r="K679" s="44"/>
    </row>
    <row r="680" spans="2:11">
      <c r="B680" s="16"/>
      <c r="C680" s="16"/>
      <c r="D680" s="16"/>
      <c r="E680" s="16"/>
      <c r="F680" s="44"/>
      <c r="G680" s="44"/>
      <c r="H680" s="44"/>
      <c r="I680" s="44"/>
      <c r="J680" s="16"/>
      <c r="K680" s="44"/>
    </row>
    <row r="681" spans="2:11">
      <c r="B681" s="16"/>
      <c r="C681" s="16"/>
      <c r="D681" s="16"/>
      <c r="E681" s="16"/>
      <c r="F681" s="44"/>
      <c r="G681" s="44"/>
      <c r="H681" s="44"/>
      <c r="I681" s="44"/>
      <c r="J681" s="16"/>
      <c r="K681" s="44"/>
    </row>
    <row r="682" spans="2:11">
      <c r="B682" s="16"/>
      <c r="C682" s="16"/>
      <c r="D682" s="16"/>
      <c r="E682" s="16"/>
      <c r="F682" s="44"/>
      <c r="G682" s="44"/>
      <c r="H682" s="44"/>
      <c r="I682" s="44"/>
      <c r="J682" s="16"/>
      <c r="K682" s="44"/>
    </row>
    <row r="683" spans="2:11">
      <c r="B683" s="16"/>
      <c r="C683" s="16"/>
      <c r="D683" s="16"/>
      <c r="E683" s="16"/>
      <c r="F683" s="44"/>
      <c r="G683" s="44"/>
      <c r="H683" s="44"/>
      <c r="I683" s="44"/>
      <c r="J683" s="16"/>
      <c r="K683" s="44"/>
    </row>
    <row r="684" spans="2:11">
      <c r="B684" s="16"/>
      <c r="C684" s="16"/>
      <c r="D684" s="16"/>
      <c r="E684" s="16"/>
      <c r="F684" s="44"/>
      <c r="G684" s="44"/>
      <c r="H684" s="44"/>
      <c r="I684" s="44"/>
      <c r="J684" s="16"/>
      <c r="K684" s="44"/>
    </row>
    <row r="685" spans="2:11">
      <c r="B685" s="16"/>
      <c r="C685" s="16"/>
      <c r="D685" s="16"/>
      <c r="E685" s="16"/>
      <c r="F685" s="44"/>
      <c r="G685" s="44"/>
      <c r="H685" s="44"/>
      <c r="I685" s="44"/>
      <c r="J685" s="16"/>
      <c r="K685" s="44"/>
    </row>
    <row r="686" spans="2:11">
      <c r="B686" s="16"/>
      <c r="C686" s="16"/>
      <c r="D686" s="16"/>
      <c r="E686" s="16"/>
      <c r="F686" s="44"/>
      <c r="G686" s="44"/>
      <c r="H686" s="44"/>
      <c r="I686" s="44"/>
      <c r="J686" s="16"/>
      <c r="K686" s="44"/>
    </row>
    <row r="687" spans="2:11">
      <c r="B687" s="16"/>
      <c r="C687" s="16"/>
      <c r="D687" s="16"/>
      <c r="E687" s="16"/>
      <c r="F687" s="44"/>
      <c r="G687" s="44"/>
      <c r="H687" s="44"/>
      <c r="I687" s="44"/>
      <c r="J687" s="16"/>
      <c r="K687" s="44"/>
    </row>
    <row r="688" spans="2:11">
      <c r="B688" s="16"/>
      <c r="C688" s="16"/>
      <c r="D688" s="16"/>
      <c r="E688" s="16"/>
      <c r="F688" s="44"/>
      <c r="G688" s="44"/>
      <c r="H688" s="44"/>
      <c r="I688" s="44"/>
      <c r="J688" s="16"/>
      <c r="K688" s="44"/>
    </row>
    <row r="689" spans="2:11">
      <c r="B689" s="16"/>
      <c r="C689" s="16"/>
      <c r="D689" s="16"/>
      <c r="E689" s="16"/>
      <c r="F689" s="44"/>
      <c r="G689" s="44"/>
      <c r="H689" s="44"/>
      <c r="I689" s="44"/>
      <c r="J689" s="16"/>
      <c r="K689" s="44"/>
    </row>
    <row r="690" spans="2:11">
      <c r="B690" s="16"/>
      <c r="C690" s="16"/>
      <c r="D690" s="16"/>
      <c r="E690" s="16"/>
      <c r="F690" s="44"/>
      <c r="G690" s="44"/>
      <c r="H690" s="44"/>
      <c r="I690" s="44"/>
      <c r="J690" s="16"/>
      <c r="K690" s="44"/>
    </row>
    <row r="691" spans="2:11">
      <c r="B691" s="16"/>
      <c r="C691" s="16"/>
      <c r="D691" s="16"/>
      <c r="E691" s="16"/>
      <c r="F691" s="44"/>
      <c r="G691" s="44"/>
      <c r="H691" s="44"/>
      <c r="I691" s="44"/>
      <c r="J691" s="16"/>
      <c r="K691" s="44"/>
    </row>
    <row r="692" spans="2:11">
      <c r="B692" s="16"/>
      <c r="C692" s="16"/>
      <c r="D692" s="16"/>
      <c r="E692" s="16"/>
      <c r="F692" s="44"/>
      <c r="G692" s="44"/>
      <c r="H692" s="44"/>
      <c r="I692" s="44"/>
      <c r="J692" s="16"/>
      <c r="K692" s="44"/>
    </row>
    <row r="693" spans="2:11">
      <c r="B693" s="16"/>
      <c r="C693" s="16"/>
      <c r="D693" s="16"/>
      <c r="E693" s="16"/>
      <c r="F693" s="44"/>
      <c r="G693" s="44"/>
      <c r="H693" s="44"/>
      <c r="I693" s="44"/>
      <c r="J693" s="16"/>
      <c r="K693" s="44"/>
    </row>
    <row r="694" spans="2:11">
      <c r="B694" s="16"/>
      <c r="C694" s="16"/>
      <c r="D694" s="16"/>
      <c r="E694" s="16"/>
      <c r="F694" s="44"/>
      <c r="G694" s="44"/>
      <c r="H694" s="44"/>
      <c r="I694" s="44"/>
      <c r="J694" s="16"/>
      <c r="K694" s="44"/>
    </row>
    <row r="695" spans="2:11">
      <c r="B695" s="16"/>
      <c r="C695" s="16"/>
      <c r="D695" s="16"/>
      <c r="E695" s="16"/>
      <c r="F695" s="44"/>
      <c r="G695" s="44"/>
      <c r="H695" s="44"/>
      <c r="I695" s="44"/>
      <c r="J695" s="16"/>
      <c r="K695" s="44"/>
    </row>
    <row r="696" spans="2:11">
      <c r="B696" s="16"/>
      <c r="C696" s="16"/>
      <c r="D696" s="16"/>
      <c r="E696" s="16"/>
      <c r="F696" s="44"/>
      <c r="G696" s="44"/>
      <c r="H696" s="44"/>
      <c r="I696" s="44"/>
      <c r="J696" s="16"/>
      <c r="K696" s="44"/>
    </row>
    <row r="697" spans="2:11">
      <c r="B697" s="16"/>
      <c r="C697" s="16"/>
      <c r="D697" s="16"/>
      <c r="E697" s="16"/>
      <c r="F697" s="44"/>
      <c r="G697" s="44"/>
      <c r="H697" s="44"/>
      <c r="I697" s="44"/>
      <c r="J697" s="16"/>
      <c r="K697" s="44"/>
    </row>
    <row r="698" spans="2:11">
      <c r="B698" s="16"/>
      <c r="C698" s="16"/>
      <c r="D698" s="16"/>
      <c r="E698" s="16"/>
      <c r="F698" s="44"/>
      <c r="G698" s="44"/>
      <c r="H698" s="44"/>
      <c r="I698" s="44"/>
      <c r="J698" s="16"/>
      <c r="K698" s="44"/>
    </row>
    <row r="699" spans="2:11">
      <c r="B699" s="16"/>
      <c r="C699" s="16"/>
      <c r="D699" s="16"/>
      <c r="E699" s="16"/>
      <c r="F699" s="44"/>
      <c r="G699" s="44"/>
      <c r="H699" s="44"/>
      <c r="I699" s="44"/>
      <c r="J699" s="16"/>
      <c r="K699" s="44"/>
    </row>
    <row r="700" spans="2:11">
      <c r="B700" s="16"/>
      <c r="C700" s="16"/>
      <c r="D700" s="16"/>
      <c r="E700" s="16"/>
      <c r="F700" s="44"/>
      <c r="G700" s="44"/>
      <c r="H700" s="44"/>
      <c r="I700" s="44"/>
      <c r="J700" s="16"/>
      <c r="K700" s="44"/>
    </row>
    <row r="701" spans="2:11">
      <c r="B701" s="16"/>
      <c r="C701" s="16"/>
      <c r="D701" s="16"/>
      <c r="E701" s="16"/>
      <c r="F701" s="44"/>
      <c r="G701" s="44"/>
      <c r="H701" s="44"/>
      <c r="I701" s="44"/>
      <c r="J701" s="16"/>
      <c r="K701" s="44"/>
    </row>
    <row r="702" spans="2:11">
      <c r="B702" s="16"/>
      <c r="C702" s="16"/>
      <c r="D702" s="16"/>
      <c r="E702" s="16"/>
      <c r="F702" s="44"/>
      <c r="G702" s="44"/>
      <c r="H702" s="44"/>
      <c r="I702" s="44"/>
      <c r="J702" s="16"/>
      <c r="K702" s="44"/>
    </row>
    <row r="703" spans="2:11">
      <c r="B703" s="16"/>
      <c r="C703" s="16"/>
      <c r="D703" s="16"/>
      <c r="E703" s="16"/>
      <c r="F703" s="44"/>
      <c r="G703" s="44"/>
      <c r="H703" s="44"/>
      <c r="I703" s="44"/>
      <c r="J703" s="16"/>
      <c r="K703" s="44"/>
    </row>
    <row r="704" spans="2:11">
      <c r="B704" s="16"/>
      <c r="C704" s="16"/>
      <c r="D704" s="16"/>
      <c r="E704" s="16"/>
      <c r="F704" s="44"/>
      <c r="G704" s="44"/>
      <c r="H704" s="44"/>
      <c r="I704" s="44"/>
      <c r="J704" s="16"/>
      <c r="K704" s="44"/>
    </row>
    <row r="705" spans="2:11">
      <c r="B705" s="16"/>
      <c r="C705" s="16"/>
      <c r="D705" s="16"/>
      <c r="E705" s="16"/>
      <c r="F705" s="44"/>
      <c r="G705" s="44"/>
      <c r="H705" s="44"/>
      <c r="I705" s="44"/>
      <c r="J705" s="16"/>
      <c r="K705" s="44"/>
    </row>
    <row r="706" spans="2:11">
      <c r="B706" s="16"/>
      <c r="C706" s="16"/>
      <c r="D706" s="16"/>
      <c r="E706" s="16"/>
      <c r="F706" s="44"/>
      <c r="G706" s="44"/>
      <c r="H706" s="44"/>
      <c r="I706" s="44"/>
      <c r="J706" s="16"/>
      <c r="K706" s="44"/>
    </row>
    <row r="707" spans="2:11">
      <c r="B707" s="16"/>
      <c r="C707" s="16"/>
      <c r="D707" s="16"/>
      <c r="E707" s="16"/>
      <c r="F707" s="44"/>
      <c r="G707" s="44"/>
      <c r="H707" s="44"/>
      <c r="I707" s="44"/>
      <c r="J707" s="16"/>
      <c r="K707" s="44"/>
    </row>
    <row r="708" spans="2:11">
      <c r="B708" s="16"/>
      <c r="C708" s="16"/>
      <c r="D708" s="16"/>
      <c r="E708" s="16"/>
      <c r="F708" s="44"/>
      <c r="G708" s="44"/>
      <c r="H708" s="44"/>
      <c r="I708" s="44"/>
      <c r="J708" s="16"/>
      <c r="K708" s="44"/>
    </row>
    <row r="709" spans="2:11">
      <c r="B709" s="16"/>
      <c r="C709" s="16"/>
      <c r="D709" s="16"/>
      <c r="E709" s="16"/>
      <c r="F709" s="44"/>
      <c r="G709" s="44"/>
      <c r="H709" s="44"/>
      <c r="I709" s="44"/>
      <c r="J709" s="16"/>
      <c r="K709" s="44"/>
    </row>
    <row r="710" spans="2:11">
      <c r="B710" s="16"/>
      <c r="C710" s="16"/>
      <c r="D710" s="16"/>
      <c r="E710" s="16"/>
      <c r="F710" s="44"/>
      <c r="G710" s="44"/>
      <c r="H710" s="44"/>
      <c r="I710" s="44"/>
      <c r="J710" s="16"/>
      <c r="K710" s="44"/>
    </row>
    <row r="711" spans="2:11">
      <c r="B711" s="16"/>
      <c r="C711" s="16"/>
      <c r="D711" s="16"/>
      <c r="E711" s="16"/>
      <c r="F711" s="44"/>
      <c r="G711" s="44"/>
      <c r="H711" s="44"/>
      <c r="I711" s="44"/>
      <c r="J711" s="16"/>
      <c r="K711" s="44"/>
    </row>
    <row r="712" spans="2:11">
      <c r="B712" s="16"/>
      <c r="C712" s="16"/>
      <c r="D712" s="16"/>
      <c r="E712" s="16"/>
      <c r="F712" s="44"/>
      <c r="G712" s="44"/>
      <c r="H712" s="44"/>
      <c r="I712" s="44"/>
      <c r="J712" s="16"/>
      <c r="K712" s="44"/>
    </row>
    <row r="713" spans="2:11">
      <c r="B713" s="16"/>
      <c r="C713" s="16"/>
      <c r="D713" s="16"/>
      <c r="E713" s="16"/>
      <c r="F713" s="44"/>
      <c r="G713" s="44"/>
      <c r="H713" s="44"/>
      <c r="I713" s="44"/>
      <c r="J713" s="16"/>
      <c r="K713" s="44"/>
    </row>
    <row r="714" spans="2:11">
      <c r="B714" s="16"/>
      <c r="C714" s="16"/>
      <c r="D714" s="16"/>
      <c r="E714" s="16"/>
      <c r="F714" s="44"/>
      <c r="G714" s="44"/>
      <c r="H714" s="44"/>
      <c r="I714" s="44"/>
      <c r="J714" s="16"/>
      <c r="K714" s="44"/>
    </row>
    <row r="715" spans="2:11">
      <c r="B715" s="16"/>
      <c r="C715" s="16"/>
      <c r="D715" s="16"/>
      <c r="E715" s="16"/>
      <c r="F715" s="44"/>
      <c r="G715" s="44"/>
      <c r="H715" s="44"/>
      <c r="I715" s="44"/>
      <c r="J715" s="16"/>
      <c r="K715" s="44"/>
    </row>
    <row r="716" spans="2:11">
      <c r="B716" s="16"/>
      <c r="C716" s="16"/>
      <c r="D716" s="16"/>
      <c r="E716" s="16"/>
      <c r="F716" s="44"/>
      <c r="G716" s="44"/>
      <c r="H716" s="44"/>
      <c r="I716" s="44"/>
      <c r="J716" s="16"/>
      <c r="K716" s="44"/>
    </row>
    <row r="717" spans="2:11">
      <c r="B717" s="16"/>
      <c r="C717" s="16"/>
      <c r="D717" s="16"/>
      <c r="E717" s="16"/>
      <c r="F717" s="44"/>
      <c r="G717" s="44"/>
      <c r="H717" s="44"/>
      <c r="I717" s="44"/>
      <c r="J717" s="16"/>
      <c r="K717" s="44"/>
    </row>
    <row r="718" spans="2:11">
      <c r="B718" s="16"/>
      <c r="C718" s="16"/>
      <c r="D718" s="16"/>
      <c r="E718" s="16"/>
      <c r="F718" s="44"/>
      <c r="G718" s="44"/>
      <c r="H718" s="44"/>
      <c r="I718" s="44"/>
      <c r="J718" s="16"/>
      <c r="K718" s="44"/>
    </row>
    <row r="719" spans="2:11">
      <c r="B719" s="16"/>
      <c r="C719" s="16"/>
      <c r="D719" s="16"/>
      <c r="E719" s="16"/>
      <c r="F719" s="44"/>
      <c r="G719" s="44"/>
      <c r="H719" s="44"/>
      <c r="I719" s="44"/>
      <c r="J719" s="16"/>
      <c r="K719" s="44"/>
    </row>
    <row r="720" spans="2:11">
      <c r="B720" s="16"/>
      <c r="C720" s="16"/>
      <c r="D720" s="16"/>
      <c r="E720" s="16"/>
      <c r="F720" s="44"/>
      <c r="G720" s="44"/>
      <c r="H720" s="44"/>
      <c r="I720" s="44"/>
      <c r="J720" s="16"/>
      <c r="K720" s="44"/>
    </row>
    <row r="721" spans="2:11">
      <c r="B721" s="16"/>
      <c r="C721" s="16"/>
      <c r="D721" s="16"/>
      <c r="E721" s="16"/>
      <c r="F721" s="44"/>
      <c r="G721" s="44"/>
      <c r="H721" s="44"/>
      <c r="I721" s="44"/>
      <c r="J721" s="16"/>
      <c r="K721" s="44"/>
    </row>
    <row r="722" spans="2:11">
      <c r="B722" s="16"/>
      <c r="C722" s="16"/>
      <c r="D722" s="16"/>
      <c r="E722" s="16"/>
      <c r="F722" s="44"/>
      <c r="G722" s="44"/>
      <c r="H722" s="44"/>
      <c r="I722" s="44"/>
      <c r="J722" s="16"/>
      <c r="K722" s="44"/>
    </row>
    <row r="723" spans="2:11">
      <c r="B723" s="16"/>
      <c r="C723" s="16"/>
      <c r="D723" s="16"/>
      <c r="E723" s="16"/>
      <c r="F723" s="44"/>
      <c r="G723" s="44"/>
      <c r="H723" s="44"/>
      <c r="I723" s="44"/>
      <c r="J723" s="16"/>
      <c r="K723" s="44"/>
    </row>
    <row r="724" spans="2:11">
      <c r="B724" s="16"/>
      <c r="C724" s="16"/>
      <c r="D724" s="16"/>
      <c r="E724" s="16"/>
      <c r="F724" s="44"/>
      <c r="G724" s="44"/>
      <c r="H724" s="44"/>
      <c r="I724" s="44"/>
      <c r="J724" s="16"/>
      <c r="K724" s="44"/>
    </row>
    <row r="725" spans="2:11">
      <c r="B725" s="16"/>
      <c r="C725" s="16"/>
      <c r="D725" s="16"/>
      <c r="E725" s="16"/>
      <c r="F725" s="44"/>
      <c r="G725" s="44"/>
      <c r="H725" s="44"/>
      <c r="I725" s="44"/>
      <c r="J725" s="16"/>
      <c r="K725" s="44"/>
    </row>
    <row r="726" spans="2:11">
      <c r="B726" s="16"/>
      <c r="C726" s="16"/>
      <c r="D726" s="16"/>
      <c r="E726" s="16"/>
      <c r="F726" s="44"/>
      <c r="G726" s="44"/>
      <c r="H726" s="44"/>
      <c r="I726" s="44"/>
      <c r="J726" s="16"/>
      <c r="K726" s="44"/>
    </row>
    <row r="727" spans="2:11">
      <c r="B727" s="16"/>
      <c r="C727" s="16"/>
      <c r="D727" s="16"/>
      <c r="E727" s="16"/>
      <c r="F727" s="44"/>
      <c r="G727" s="44"/>
      <c r="H727" s="44"/>
      <c r="I727" s="44"/>
      <c r="J727" s="16"/>
      <c r="K727" s="44"/>
    </row>
    <row r="728" spans="2:11">
      <c r="B728" s="16"/>
      <c r="C728" s="16"/>
      <c r="D728" s="16"/>
      <c r="E728" s="16"/>
      <c r="F728" s="44"/>
      <c r="G728" s="44"/>
      <c r="H728" s="44"/>
      <c r="I728" s="44"/>
      <c r="J728" s="16"/>
      <c r="K728" s="44"/>
    </row>
    <row r="729" spans="2:11">
      <c r="B729" s="16"/>
      <c r="C729" s="16"/>
      <c r="D729" s="16"/>
      <c r="E729" s="16"/>
      <c r="F729" s="44"/>
      <c r="G729" s="44"/>
      <c r="H729" s="44"/>
      <c r="I729" s="44"/>
      <c r="J729" s="16"/>
      <c r="K729" s="44"/>
    </row>
    <row r="730" spans="2:11">
      <c r="B730" s="16"/>
      <c r="C730" s="16"/>
      <c r="D730" s="16"/>
      <c r="E730" s="16"/>
      <c r="F730" s="44"/>
      <c r="G730" s="44"/>
      <c r="H730" s="44"/>
      <c r="I730" s="44"/>
      <c r="J730" s="16"/>
      <c r="K730" s="44"/>
    </row>
    <row r="731" spans="2:11">
      <c r="B731" s="16"/>
      <c r="C731" s="16"/>
      <c r="D731" s="16"/>
      <c r="E731" s="16"/>
      <c r="F731" s="44"/>
      <c r="G731" s="44"/>
      <c r="H731" s="44"/>
      <c r="I731" s="44"/>
      <c r="J731" s="16"/>
      <c r="K731" s="44"/>
    </row>
    <row r="732" spans="2:11">
      <c r="B732" s="16"/>
      <c r="C732" s="16"/>
      <c r="D732" s="16"/>
      <c r="E732" s="16"/>
      <c r="F732" s="44"/>
      <c r="G732" s="44"/>
      <c r="H732" s="44"/>
      <c r="I732" s="44"/>
      <c r="J732" s="16"/>
      <c r="K732" s="44"/>
    </row>
    <row r="733" spans="2:11">
      <c r="B733" s="16"/>
      <c r="C733" s="16"/>
      <c r="D733" s="16"/>
      <c r="E733" s="16"/>
      <c r="F733" s="44"/>
      <c r="G733" s="44"/>
      <c r="H733" s="44"/>
      <c r="I733" s="44"/>
      <c r="J733" s="16"/>
      <c r="K733" s="44"/>
    </row>
    <row r="734" spans="2:11">
      <c r="B734" s="16"/>
      <c r="C734" s="16"/>
      <c r="D734" s="16"/>
      <c r="E734" s="16"/>
      <c r="F734" s="44"/>
      <c r="G734" s="44"/>
      <c r="H734" s="44"/>
      <c r="I734" s="44"/>
      <c r="J734" s="16"/>
      <c r="K734" s="44"/>
    </row>
    <row r="735" spans="2:11">
      <c r="B735" s="16"/>
      <c r="C735" s="16"/>
      <c r="D735" s="16"/>
      <c r="E735" s="16"/>
      <c r="F735" s="44"/>
      <c r="G735" s="44"/>
      <c r="H735" s="44"/>
      <c r="I735" s="44"/>
      <c r="J735" s="16"/>
      <c r="K735" s="44"/>
    </row>
    <row r="736" spans="2:11">
      <c r="B736" s="16"/>
      <c r="C736" s="16"/>
      <c r="D736" s="16"/>
      <c r="E736" s="16"/>
      <c r="F736" s="44"/>
      <c r="G736" s="44"/>
      <c r="H736" s="44"/>
      <c r="I736" s="44"/>
      <c r="J736" s="16"/>
      <c r="K736" s="44"/>
    </row>
    <row r="737" spans="2:11">
      <c r="B737" s="16"/>
      <c r="C737" s="16"/>
      <c r="D737" s="16"/>
      <c r="E737" s="16"/>
      <c r="F737" s="44"/>
      <c r="G737" s="44"/>
      <c r="H737" s="44"/>
      <c r="I737" s="44"/>
      <c r="J737" s="16"/>
      <c r="K737" s="44"/>
    </row>
    <row r="738" spans="2:11">
      <c r="B738" s="16"/>
      <c r="C738" s="16"/>
      <c r="D738" s="16"/>
      <c r="E738" s="16"/>
      <c r="F738" s="44"/>
      <c r="G738" s="44"/>
      <c r="H738" s="44"/>
      <c r="I738" s="44"/>
      <c r="J738" s="16"/>
      <c r="K738" s="44"/>
    </row>
    <row r="739" spans="2:11">
      <c r="B739" s="16"/>
      <c r="C739" s="16"/>
      <c r="D739" s="16"/>
      <c r="E739" s="16"/>
      <c r="F739" s="44"/>
      <c r="G739" s="44"/>
      <c r="H739" s="44"/>
      <c r="I739" s="44"/>
      <c r="J739" s="16"/>
      <c r="K739" s="44"/>
    </row>
    <row r="740" spans="2:11">
      <c r="B740" s="16"/>
      <c r="C740" s="16"/>
      <c r="D740" s="16"/>
      <c r="E740" s="16"/>
      <c r="F740" s="44"/>
      <c r="G740" s="44"/>
      <c r="H740" s="44"/>
      <c r="I740" s="44"/>
      <c r="J740" s="16"/>
      <c r="K740" s="44"/>
    </row>
    <row r="741" spans="2:11">
      <c r="B741" s="16"/>
      <c r="C741" s="16"/>
      <c r="D741" s="16"/>
      <c r="E741" s="16"/>
      <c r="F741" s="44"/>
      <c r="G741" s="44"/>
      <c r="H741" s="44"/>
      <c r="I741" s="44"/>
      <c r="J741" s="16"/>
      <c r="K741" s="44"/>
    </row>
    <row r="742" spans="2:11">
      <c r="B742" s="16"/>
      <c r="C742" s="16"/>
      <c r="D742" s="16"/>
      <c r="E742" s="16"/>
      <c r="F742" s="44"/>
      <c r="G742" s="44"/>
      <c r="H742" s="44"/>
      <c r="I742" s="44"/>
      <c r="J742" s="16"/>
      <c r="K742" s="44"/>
    </row>
    <row r="743" spans="2:11">
      <c r="B743" s="16"/>
      <c r="C743" s="16"/>
      <c r="D743" s="16"/>
      <c r="E743" s="16"/>
      <c r="F743" s="44"/>
      <c r="G743" s="44"/>
      <c r="H743" s="44"/>
      <c r="I743" s="44"/>
      <c r="J743" s="16"/>
      <c r="K743" s="44"/>
    </row>
    <row r="744" spans="2:11">
      <c r="B744" s="16"/>
      <c r="C744" s="16"/>
      <c r="D744" s="16"/>
      <c r="E744" s="16"/>
      <c r="F744" s="44"/>
      <c r="G744" s="44"/>
      <c r="H744" s="44"/>
      <c r="I744" s="44"/>
      <c r="J744" s="16"/>
      <c r="K744" s="44"/>
    </row>
    <row r="745" spans="2:11">
      <c r="B745" s="16"/>
      <c r="C745" s="16"/>
      <c r="D745" s="16"/>
      <c r="E745" s="16"/>
      <c r="F745" s="44"/>
      <c r="G745" s="44"/>
      <c r="H745" s="44"/>
      <c r="I745" s="44"/>
      <c r="J745" s="16"/>
      <c r="K745" s="44"/>
    </row>
    <row r="746" spans="2:11">
      <c r="B746" s="16"/>
      <c r="C746" s="16"/>
      <c r="D746" s="16"/>
      <c r="E746" s="16"/>
      <c r="F746" s="44"/>
      <c r="G746" s="44"/>
      <c r="H746" s="44"/>
      <c r="I746" s="44"/>
      <c r="J746" s="16"/>
      <c r="K746" s="44"/>
    </row>
    <row r="747" spans="2:11">
      <c r="B747" s="16"/>
      <c r="C747" s="16"/>
      <c r="D747" s="16"/>
      <c r="E747" s="16"/>
      <c r="F747" s="44"/>
      <c r="G747" s="44"/>
      <c r="H747" s="44"/>
      <c r="I747" s="44"/>
      <c r="J747" s="16"/>
      <c r="K747" s="44"/>
    </row>
    <row r="748" spans="2:11">
      <c r="B748" s="16"/>
      <c r="C748" s="16"/>
      <c r="D748" s="16"/>
      <c r="E748" s="16"/>
      <c r="F748" s="44"/>
      <c r="G748" s="44"/>
      <c r="H748" s="44"/>
      <c r="I748" s="44"/>
      <c r="J748" s="16"/>
      <c r="K748" s="44"/>
    </row>
    <row r="749" spans="2:11">
      <c r="B749" s="16"/>
      <c r="C749" s="16"/>
      <c r="D749" s="16"/>
      <c r="E749" s="16"/>
      <c r="F749" s="44"/>
      <c r="G749" s="44"/>
      <c r="H749" s="44"/>
      <c r="I749" s="44"/>
      <c r="J749" s="16"/>
      <c r="K749" s="44"/>
    </row>
    <row r="750" spans="2:11">
      <c r="B750" s="16"/>
      <c r="C750" s="16"/>
      <c r="D750" s="16"/>
      <c r="E750" s="16"/>
      <c r="F750" s="44"/>
      <c r="G750" s="44"/>
      <c r="H750" s="44"/>
      <c r="I750" s="44"/>
      <c r="J750" s="16"/>
      <c r="K750" s="44"/>
    </row>
    <row r="751" spans="2:11">
      <c r="B751" s="16"/>
      <c r="C751" s="16"/>
      <c r="D751" s="16"/>
      <c r="E751" s="16"/>
      <c r="F751" s="44"/>
      <c r="G751" s="44"/>
      <c r="H751" s="44"/>
      <c r="I751" s="44"/>
      <c r="J751" s="16"/>
      <c r="K751" s="44"/>
    </row>
    <row r="752" spans="2:11">
      <c r="B752" s="16"/>
      <c r="C752" s="16"/>
      <c r="D752" s="16"/>
      <c r="E752" s="16"/>
      <c r="F752" s="44"/>
      <c r="G752" s="44"/>
      <c r="H752" s="44"/>
      <c r="I752" s="44"/>
      <c r="J752" s="16"/>
      <c r="K752" s="44"/>
    </row>
    <row r="753" spans="2:11">
      <c r="B753" s="16"/>
      <c r="C753" s="16"/>
      <c r="D753" s="16"/>
      <c r="E753" s="16"/>
      <c r="F753" s="44"/>
      <c r="G753" s="44"/>
      <c r="H753" s="44"/>
      <c r="I753" s="44"/>
      <c r="J753" s="16"/>
      <c r="K753" s="44"/>
    </row>
    <row r="754" spans="2:11">
      <c r="B754" s="16"/>
      <c r="C754" s="16"/>
      <c r="D754" s="16"/>
      <c r="E754" s="16"/>
      <c r="F754" s="44"/>
      <c r="G754" s="44"/>
      <c r="H754" s="44"/>
      <c r="I754" s="44"/>
      <c r="J754" s="16"/>
      <c r="K754" s="44"/>
    </row>
    <row r="755" spans="2:11">
      <c r="B755" s="16"/>
      <c r="C755" s="16"/>
      <c r="D755" s="16"/>
      <c r="E755" s="16"/>
      <c r="F755" s="44"/>
      <c r="G755" s="44"/>
      <c r="H755" s="44"/>
      <c r="I755" s="44"/>
      <c r="J755" s="16"/>
      <c r="K755" s="44"/>
    </row>
    <row r="756" spans="2:11">
      <c r="B756" s="16"/>
      <c r="C756" s="16"/>
      <c r="D756" s="16"/>
      <c r="E756" s="16"/>
      <c r="F756" s="44"/>
      <c r="G756" s="44"/>
      <c r="H756" s="44"/>
      <c r="I756" s="44"/>
      <c r="J756" s="16"/>
      <c r="K756" s="44"/>
    </row>
    <row r="757" spans="2:11">
      <c r="B757" s="16"/>
      <c r="C757" s="16"/>
      <c r="D757" s="16"/>
      <c r="E757" s="16"/>
      <c r="F757" s="44"/>
      <c r="G757" s="44"/>
      <c r="H757" s="44"/>
      <c r="I757" s="44"/>
      <c r="J757" s="16"/>
      <c r="K757" s="44"/>
    </row>
    <row r="758" spans="2:11">
      <c r="B758" s="16"/>
      <c r="C758" s="16"/>
      <c r="D758" s="16"/>
      <c r="E758" s="16"/>
      <c r="F758" s="44"/>
      <c r="G758" s="44"/>
      <c r="H758" s="44"/>
      <c r="I758" s="44"/>
      <c r="J758" s="16"/>
      <c r="K758" s="44"/>
    </row>
    <row r="759" spans="2:11">
      <c r="B759" s="16"/>
      <c r="C759" s="16"/>
      <c r="D759" s="16"/>
      <c r="E759" s="16"/>
      <c r="F759" s="44"/>
      <c r="G759" s="44"/>
      <c r="H759" s="44"/>
      <c r="I759" s="44"/>
      <c r="J759" s="16"/>
      <c r="K759" s="44"/>
    </row>
    <row r="760" spans="2:11">
      <c r="B760" s="16"/>
      <c r="C760" s="16"/>
      <c r="D760" s="16"/>
      <c r="E760" s="16"/>
      <c r="F760" s="44"/>
      <c r="G760" s="44"/>
      <c r="H760" s="44"/>
      <c r="I760" s="44"/>
      <c r="J760" s="16"/>
      <c r="K760" s="44"/>
    </row>
    <row r="761" spans="2:11">
      <c r="B761" s="16"/>
      <c r="C761" s="16"/>
      <c r="D761" s="16"/>
      <c r="E761" s="16"/>
      <c r="F761" s="44"/>
      <c r="G761" s="44"/>
      <c r="H761" s="44"/>
      <c r="I761" s="44"/>
      <c r="J761" s="16"/>
      <c r="K761" s="44"/>
    </row>
    <row r="762" spans="2:11">
      <c r="B762" s="16"/>
      <c r="C762" s="16"/>
      <c r="D762" s="16"/>
      <c r="E762" s="16"/>
      <c r="F762" s="44"/>
      <c r="G762" s="44"/>
      <c r="H762" s="44"/>
      <c r="I762" s="44"/>
      <c r="J762" s="16"/>
      <c r="K762" s="44"/>
    </row>
    <row r="763" spans="2:11">
      <c r="B763" s="16"/>
      <c r="C763" s="16"/>
      <c r="D763" s="16"/>
      <c r="E763" s="16"/>
      <c r="F763" s="44"/>
      <c r="G763" s="44"/>
      <c r="H763" s="44"/>
      <c r="I763" s="44"/>
      <c r="J763" s="16"/>
      <c r="K763" s="44"/>
    </row>
  </sheetData>
  <mergeCells count="117">
    <mergeCell ref="K441:K447"/>
    <mergeCell ref="K448:K458"/>
    <mergeCell ref="K459:K469"/>
    <mergeCell ref="K470:K479"/>
    <mergeCell ref="K483:K484"/>
    <mergeCell ref="K421:K422"/>
    <mergeCell ref="K423:K424"/>
    <mergeCell ref="K425:K426"/>
    <mergeCell ref="K429:K431"/>
    <mergeCell ref="K432:K440"/>
    <mergeCell ref="K399:K405"/>
    <mergeCell ref="K406:K410"/>
    <mergeCell ref="K411:K412"/>
    <mergeCell ref="K415:K416"/>
    <mergeCell ref="K419:K420"/>
    <mergeCell ref="K377:K378"/>
    <mergeCell ref="K379:K380"/>
    <mergeCell ref="K382:K383"/>
    <mergeCell ref="K385:K386"/>
    <mergeCell ref="K394:K398"/>
    <mergeCell ref="K357:K358"/>
    <mergeCell ref="K364:K365"/>
    <mergeCell ref="K367:K368"/>
    <mergeCell ref="K369:K374"/>
    <mergeCell ref="K375:K376"/>
    <mergeCell ref="K340:K342"/>
    <mergeCell ref="K343:K345"/>
    <mergeCell ref="K346:K349"/>
    <mergeCell ref="K351:K353"/>
    <mergeCell ref="K355:K356"/>
    <mergeCell ref="K322:K323"/>
    <mergeCell ref="K327:K328"/>
    <mergeCell ref="K330:K333"/>
    <mergeCell ref="K334:K335"/>
    <mergeCell ref="K336:K339"/>
    <mergeCell ref="K307:K308"/>
    <mergeCell ref="K309:K310"/>
    <mergeCell ref="K311:K314"/>
    <mergeCell ref="K315:K317"/>
    <mergeCell ref="K319:K321"/>
    <mergeCell ref="K289:K290"/>
    <mergeCell ref="K296:K298"/>
    <mergeCell ref="K300:K301"/>
    <mergeCell ref="K302:K303"/>
    <mergeCell ref="K304:K305"/>
    <mergeCell ref="K272:K276"/>
    <mergeCell ref="K277:K280"/>
    <mergeCell ref="K281:K282"/>
    <mergeCell ref="K283:K284"/>
    <mergeCell ref="K287:K288"/>
    <mergeCell ref="K260:K261"/>
    <mergeCell ref="K262:K263"/>
    <mergeCell ref="K264:K266"/>
    <mergeCell ref="K267:K268"/>
    <mergeCell ref="K269:K270"/>
    <mergeCell ref="K241:K243"/>
    <mergeCell ref="K244:K245"/>
    <mergeCell ref="K251:K253"/>
    <mergeCell ref="K254:K256"/>
    <mergeCell ref="K257:K258"/>
    <mergeCell ref="K221:K224"/>
    <mergeCell ref="K225:K226"/>
    <mergeCell ref="K229:K230"/>
    <mergeCell ref="K232:K233"/>
    <mergeCell ref="K235:K238"/>
    <mergeCell ref="K201:K202"/>
    <mergeCell ref="K203:K206"/>
    <mergeCell ref="K207:K210"/>
    <mergeCell ref="K211:K213"/>
    <mergeCell ref="K215:K218"/>
    <mergeCell ref="K161:K162"/>
    <mergeCell ref="K163:K164"/>
    <mergeCell ref="K165:K166"/>
    <mergeCell ref="K169:K170"/>
    <mergeCell ref="K171:K176"/>
    <mergeCell ref="K151:K152"/>
    <mergeCell ref="K153:K154"/>
    <mergeCell ref="K155:K156"/>
    <mergeCell ref="K157:K158"/>
    <mergeCell ref="K159:K160"/>
    <mergeCell ref="K75:K77"/>
    <mergeCell ref="K78:K79"/>
    <mergeCell ref="K83:K87"/>
    <mergeCell ref="K123:K128"/>
    <mergeCell ref="K129:K138"/>
    <mergeCell ref="K139:K144"/>
    <mergeCell ref="K145:K148"/>
    <mergeCell ref="K149:K150"/>
    <mergeCell ref="K103:K107"/>
    <mergeCell ref="K108:K110"/>
    <mergeCell ref="K111:K113"/>
    <mergeCell ref="K114:K116"/>
    <mergeCell ref="K117:K122"/>
    <mergeCell ref="K55:K56"/>
    <mergeCell ref="K57:K61"/>
    <mergeCell ref="K62:K65"/>
    <mergeCell ref="K66:K67"/>
    <mergeCell ref="K68:K69"/>
    <mergeCell ref="K177:K178"/>
    <mergeCell ref="K192:K193"/>
    <mergeCell ref="K196:K199"/>
    <mergeCell ref="A1:K1"/>
    <mergeCell ref="A2:E2"/>
    <mergeCell ref="F2:K2"/>
    <mergeCell ref="A3:E3"/>
    <mergeCell ref="F3:K3"/>
    <mergeCell ref="K19:K24"/>
    <mergeCell ref="K49:K50"/>
    <mergeCell ref="K51:K52"/>
    <mergeCell ref="K53:K54"/>
    <mergeCell ref="K88:K90"/>
    <mergeCell ref="K91:K92"/>
    <mergeCell ref="K93:K97"/>
    <mergeCell ref="K98:K100"/>
    <mergeCell ref="K101:K102"/>
    <mergeCell ref="K70:K72"/>
    <mergeCell ref="K73:K74"/>
  </mergeCells>
  <phoneticPr fontId="30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B00-000000000000}">
          <x14:formula1>
            <xm:f>'Varient Value'!$D:$D</xm:f>
          </x14:formula1>
          <xm:sqref>E5:E9937</xm:sqref>
        </x14:dataValidation>
        <x14:dataValidation type="list" allowBlank="1" showInputMessage="1" showErrorMessage="1" xr:uid="{00000000-0002-0000-2B00-000001000000}">
          <x14:formula1>
            <xm:f>'Varient Value'!$B$2:$B$67</xm:f>
          </x14:formula1>
          <xm:sqref>C5:C9937</xm:sqref>
        </x14:dataValidation>
        <x14:dataValidation type="list" allowBlank="1" showInputMessage="1" showErrorMessage="1" xr:uid="{00000000-0002-0000-2B00-000002000000}">
          <x14:formula1>
            <xm:f>'Varient Value'!$C$2:$C$244</xm:f>
          </x14:formula1>
          <xm:sqref>D5:D9937</xm:sqref>
        </x14:dataValidation>
        <x14:dataValidation type="list" allowBlank="1" showInputMessage="1" showErrorMessage="1" xr:uid="{00000000-0002-0000-2B00-000003000000}">
          <x14:formula1>
            <xm:f>'Varient Value'!$E$2:$E$4</xm:f>
          </x14:formula1>
          <xm:sqref>F5:F937</xm:sqref>
        </x14:dataValidation>
        <x14:dataValidation type="list" allowBlank="1" showInputMessage="1" showErrorMessage="1" xr:uid="{00000000-0002-0000-2B00-000004000000}">
          <x14:formula1>
            <xm:f>'Varient Value'!$F$2:$F$612</xm:f>
          </x14:formula1>
          <xm:sqref>H5:H9937</xm:sqref>
        </x14:dataValidation>
        <x14:dataValidation type="list" allowBlank="1" showInputMessage="1" showErrorMessage="1" xr:uid="{00000000-0002-0000-2B00-000005000000}">
          <x14:formula1>
            <xm:f>'Varient Value'!$A$2:$A$568</xm:f>
          </x14:formula1>
          <xm:sqref>B5:B9937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J766"/>
  <sheetViews>
    <sheetView zoomScale="115" zoomScaleNormal="115" workbookViewId="0">
      <pane ySplit="4" topLeftCell="A5" activePane="bottomLeft" state="frozen"/>
      <selection pane="bottomLeft" activeCell="A10" sqref="A10"/>
    </sheetView>
  </sheetViews>
  <sheetFormatPr defaultRowHeight="15"/>
  <cols>
    <col min="1" max="1" width="64.85546875" style="85" customWidth="1"/>
    <col min="2" max="2" width="17.42578125" style="35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11377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.6" customHeight="1">
      <c r="A5" s="40" t="s">
        <v>10769</v>
      </c>
      <c r="B5" s="16" t="s">
        <v>204</v>
      </c>
      <c r="C5" s="16" t="s">
        <v>82</v>
      </c>
      <c r="D5" s="16"/>
      <c r="E5" s="16"/>
      <c r="F5" s="44"/>
      <c r="G5" s="44"/>
      <c r="H5" s="142">
        <v>1010</v>
      </c>
      <c r="I5" s="44"/>
      <c r="J5" s="732" t="s">
        <v>9724</v>
      </c>
    </row>
    <row r="6" spans="1:10" ht="24.6" customHeight="1">
      <c r="A6" s="40" t="s">
        <v>10769</v>
      </c>
      <c r="B6" s="16" t="s">
        <v>204</v>
      </c>
      <c r="C6" s="16" t="s">
        <v>82</v>
      </c>
      <c r="D6" s="16"/>
      <c r="E6" s="16"/>
      <c r="F6" s="44"/>
      <c r="G6" s="44"/>
      <c r="H6" s="384">
        <v>392</v>
      </c>
      <c r="I6" s="44"/>
      <c r="J6" s="733"/>
    </row>
    <row r="7" spans="1:10" ht="24.6" customHeight="1">
      <c r="A7" s="40" t="s">
        <v>10769</v>
      </c>
      <c r="B7" s="16" t="s">
        <v>204</v>
      </c>
      <c r="C7" s="16" t="s">
        <v>82</v>
      </c>
      <c r="D7" s="16"/>
      <c r="E7" s="16"/>
      <c r="F7" s="44"/>
      <c r="G7" s="44"/>
      <c r="H7" s="384">
        <v>82</v>
      </c>
      <c r="I7" s="44"/>
      <c r="J7" s="733"/>
    </row>
    <row r="8" spans="1:10" ht="24.6" customHeight="1">
      <c r="A8" s="40" t="s">
        <v>10769</v>
      </c>
      <c r="B8" s="16" t="s">
        <v>204</v>
      </c>
      <c r="C8" s="16" t="s">
        <v>82</v>
      </c>
      <c r="D8" s="16"/>
      <c r="E8" s="16"/>
      <c r="F8" s="44"/>
      <c r="G8" s="44"/>
      <c r="H8" s="384">
        <v>85</v>
      </c>
      <c r="I8" s="44"/>
      <c r="J8" s="734"/>
    </row>
    <row r="9" spans="1:10" ht="24.6" customHeight="1">
      <c r="A9" s="40" t="s">
        <v>11130</v>
      </c>
      <c r="B9" s="16" t="s">
        <v>209</v>
      </c>
      <c r="C9" s="16" t="s">
        <v>163</v>
      </c>
      <c r="D9" s="16"/>
      <c r="E9" s="16"/>
      <c r="F9" s="44"/>
      <c r="G9" s="44"/>
      <c r="H9" s="384">
        <v>197</v>
      </c>
      <c r="I9" s="44"/>
      <c r="J9" s="142" t="s">
        <v>9725</v>
      </c>
    </row>
    <row r="10" spans="1:10" ht="24.6" customHeight="1">
      <c r="A10" s="40" t="s">
        <v>9123</v>
      </c>
      <c r="B10" s="16" t="s">
        <v>288</v>
      </c>
      <c r="C10" s="16" t="s">
        <v>54</v>
      </c>
      <c r="D10" s="16"/>
      <c r="E10" s="16">
        <v>480</v>
      </c>
      <c r="F10" s="44"/>
      <c r="G10" s="44"/>
      <c r="H10" s="386">
        <v>5</v>
      </c>
      <c r="I10" s="16"/>
      <c r="J10" s="142" t="s">
        <v>9077</v>
      </c>
    </row>
    <row r="11" spans="1:10" ht="24.6" customHeight="1">
      <c r="A11" s="40" t="s">
        <v>9257</v>
      </c>
      <c r="B11" s="16" t="s">
        <v>288</v>
      </c>
      <c r="C11" s="16" t="s">
        <v>54</v>
      </c>
      <c r="D11" s="16"/>
      <c r="E11" s="16">
        <v>342</v>
      </c>
      <c r="F11" s="44"/>
      <c r="G11" s="44"/>
      <c r="H11" s="383">
        <v>20</v>
      </c>
      <c r="I11" s="16"/>
      <c r="J11" s="142" t="s">
        <v>9078</v>
      </c>
    </row>
    <row r="12" spans="1:10" ht="24.6" customHeight="1">
      <c r="A12" s="334" t="s">
        <v>9252</v>
      </c>
      <c r="B12" s="16" t="s">
        <v>288</v>
      </c>
      <c r="C12" s="16" t="s">
        <v>54</v>
      </c>
      <c r="D12" s="16"/>
      <c r="E12" s="16" t="s">
        <v>9690</v>
      </c>
      <c r="F12" s="44"/>
      <c r="G12" s="44"/>
      <c r="H12" s="383">
        <v>10</v>
      </c>
      <c r="I12" s="16"/>
      <c r="J12" s="732" t="s">
        <v>11378</v>
      </c>
    </row>
    <row r="13" spans="1:10" ht="24.6" customHeight="1">
      <c r="A13" s="334" t="s">
        <v>9248</v>
      </c>
      <c r="B13" s="16" t="s">
        <v>288</v>
      </c>
      <c r="C13" s="16" t="s">
        <v>54</v>
      </c>
      <c r="D13" s="16"/>
      <c r="E13" s="16">
        <v>282</v>
      </c>
      <c r="F13" s="44"/>
      <c r="G13" s="44"/>
      <c r="H13" s="386">
        <v>2</v>
      </c>
      <c r="I13" s="16"/>
      <c r="J13" s="734"/>
    </row>
    <row r="14" spans="1:10" ht="24.6" customHeight="1">
      <c r="A14" s="47" t="s">
        <v>10219</v>
      </c>
      <c r="B14" s="16" t="s">
        <v>1552</v>
      </c>
      <c r="C14" s="16" t="s">
        <v>58</v>
      </c>
      <c r="D14" s="16"/>
      <c r="E14" s="16"/>
      <c r="F14" s="44"/>
      <c r="G14" s="44"/>
      <c r="H14" s="385">
        <v>1204</v>
      </c>
      <c r="I14" s="16"/>
      <c r="J14" s="732" t="s">
        <v>11379</v>
      </c>
    </row>
    <row r="15" spans="1:10" ht="24.6" customHeight="1">
      <c r="A15" s="47" t="s">
        <v>10219</v>
      </c>
      <c r="B15" s="16" t="s">
        <v>1552</v>
      </c>
      <c r="C15" s="16" t="s">
        <v>58</v>
      </c>
      <c r="D15" s="16"/>
      <c r="E15" s="16"/>
      <c r="F15" s="44"/>
      <c r="G15" s="44"/>
      <c r="H15" s="385">
        <v>1201</v>
      </c>
      <c r="I15" s="16"/>
      <c r="J15" s="733"/>
    </row>
    <row r="16" spans="1:10" ht="24.6" customHeight="1">
      <c r="A16" s="47" t="s">
        <v>10219</v>
      </c>
      <c r="B16" s="16" t="s">
        <v>1552</v>
      </c>
      <c r="C16" s="16" t="s">
        <v>58</v>
      </c>
      <c r="D16" s="16"/>
      <c r="E16" s="16"/>
      <c r="F16" s="44"/>
      <c r="G16" s="44"/>
      <c r="H16" s="387">
        <v>606</v>
      </c>
      <c r="I16" s="16"/>
      <c r="J16" s="733"/>
    </row>
    <row r="17" spans="1:10" ht="24.6" customHeight="1">
      <c r="A17" s="47" t="s">
        <v>10219</v>
      </c>
      <c r="B17" s="16" t="s">
        <v>1552</v>
      </c>
      <c r="C17" s="16" t="s">
        <v>58</v>
      </c>
      <c r="D17" s="16"/>
      <c r="E17" s="16"/>
      <c r="F17" s="44"/>
      <c r="G17" s="44"/>
      <c r="H17" s="387">
        <v>1304</v>
      </c>
      <c r="I17" s="16"/>
      <c r="J17" s="733"/>
    </row>
    <row r="18" spans="1:10" ht="24.6" customHeight="1">
      <c r="A18" s="47" t="s">
        <v>10219</v>
      </c>
      <c r="B18" s="16" t="s">
        <v>1552</v>
      </c>
      <c r="C18" s="16" t="s">
        <v>58</v>
      </c>
      <c r="D18" s="16"/>
      <c r="E18" s="16"/>
      <c r="F18" s="44"/>
      <c r="G18" s="44"/>
      <c r="H18" s="387">
        <v>606</v>
      </c>
      <c r="I18" s="16"/>
      <c r="J18" s="733"/>
    </row>
    <row r="19" spans="1:10" ht="24.6" customHeight="1">
      <c r="A19" s="47" t="s">
        <v>10219</v>
      </c>
      <c r="B19" s="16" t="s">
        <v>1552</v>
      </c>
      <c r="C19" s="16" t="s">
        <v>58</v>
      </c>
      <c r="D19" s="16"/>
      <c r="E19" s="16"/>
      <c r="F19" s="44"/>
      <c r="G19" s="44"/>
      <c r="H19" s="387">
        <v>2004</v>
      </c>
      <c r="I19" s="16"/>
      <c r="J19" s="733"/>
    </row>
    <row r="20" spans="1:10" ht="24.6" customHeight="1">
      <c r="A20" s="47" t="s">
        <v>10219</v>
      </c>
      <c r="B20" s="16" t="s">
        <v>1552</v>
      </c>
      <c r="C20" s="16" t="s">
        <v>58</v>
      </c>
      <c r="D20" s="16"/>
      <c r="E20" s="16"/>
      <c r="F20" s="44"/>
      <c r="G20" s="44"/>
      <c r="H20" s="387">
        <v>606</v>
      </c>
      <c r="I20" s="16"/>
      <c r="J20" s="733"/>
    </row>
    <row r="21" spans="1:10" ht="24.6" customHeight="1">
      <c r="A21" s="47" t="s">
        <v>10219</v>
      </c>
      <c r="B21" s="16" t="s">
        <v>1552</v>
      </c>
      <c r="C21" s="16" t="s">
        <v>58</v>
      </c>
      <c r="D21" s="16"/>
      <c r="E21" s="16"/>
      <c r="F21" s="44"/>
      <c r="G21" s="44"/>
      <c r="H21" s="387">
        <v>606</v>
      </c>
      <c r="I21" s="16"/>
      <c r="J21" s="733"/>
    </row>
    <row r="22" spans="1:10" ht="24.6" customHeight="1">
      <c r="A22" s="47" t="s">
        <v>10219</v>
      </c>
      <c r="B22" s="16" t="s">
        <v>1552</v>
      </c>
      <c r="C22" s="16" t="s">
        <v>58</v>
      </c>
      <c r="D22" s="16"/>
      <c r="E22" s="16"/>
      <c r="F22" s="44"/>
      <c r="G22" s="44"/>
      <c r="H22" s="387">
        <v>606</v>
      </c>
      <c r="I22" s="16"/>
      <c r="J22" s="733"/>
    </row>
    <row r="23" spans="1:10" ht="24.6" customHeight="1">
      <c r="A23" s="47" t="s">
        <v>10219</v>
      </c>
      <c r="B23" s="16" t="s">
        <v>1552</v>
      </c>
      <c r="C23" s="16" t="s">
        <v>58</v>
      </c>
      <c r="D23" s="16"/>
      <c r="E23" s="16"/>
      <c r="F23" s="44"/>
      <c r="G23" s="44"/>
      <c r="H23" s="387">
        <v>1304</v>
      </c>
      <c r="I23" s="16"/>
      <c r="J23" s="733"/>
    </row>
    <row r="24" spans="1:10" ht="24.6" customHeight="1">
      <c r="A24" s="47" t="s">
        <v>10219</v>
      </c>
      <c r="B24" s="16" t="s">
        <v>1552</v>
      </c>
      <c r="C24" s="16" t="s">
        <v>58</v>
      </c>
      <c r="D24" s="16"/>
      <c r="E24" s="16"/>
      <c r="F24" s="44"/>
      <c r="G24" s="44"/>
      <c r="H24" s="387">
        <v>606</v>
      </c>
      <c r="I24" s="16"/>
      <c r="J24" s="733"/>
    </row>
    <row r="25" spans="1:10" ht="24.6" customHeight="1">
      <c r="A25" s="47" t="s">
        <v>10219</v>
      </c>
      <c r="B25" s="16" t="s">
        <v>1552</v>
      </c>
      <c r="C25" s="16" t="s">
        <v>58</v>
      </c>
      <c r="D25" s="16"/>
      <c r="E25" s="16"/>
      <c r="F25" s="44"/>
      <c r="G25" s="44"/>
      <c r="H25" s="387">
        <v>2004</v>
      </c>
      <c r="I25" s="16"/>
      <c r="J25" s="733"/>
    </row>
    <row r="26" spans="1:10" ht="24.6" customHeight="1">
      <c r="A26" s="47" t="s">
        <v>10219</v>
      </c>
      <c r="B26" s="16" t="s">
        <v>1552</v>
      </c>
      <c r="C26" s="16" t="s">
        <v>58</v>
      </c>
      <c r="D26" s="16"/>
      <c r="E26" s="16"/>
      <c r="F26" s="44"/>
      <c r="G26" s="44"/>
      <c r="H26" s="387">
        <v>606</v>
      </c>
      <c r="I26" s="16"/>
      <c r="J26" s="733"/>
    </row>
    <row r="27" spans="1:10" ht="24.6" customHeight="1">
      <c r="A27" s="47" t="s">
        <v>10219</v>
      </c>
      <c r="B27" s="16" t="s">
        <v>1552</v>
      </c>
      <c r="C27" s="16" t="s">
        <v>58</v>
      </c>
      <c r="D27" s="16"/>
      <c r="E27" s="16"/>
      <c r="F27" s="44"/>
      <c r="G27" s="44"/>
      <c r="H27" s="387">
        <v>606</v>
      </c>
      <c r="I27" s="16"/>
      <c r="J27" s="733"/>
    </row>
    <row r="28" spans="1:10" ht="24.6" customHeight="1">
      <c r="A28" s="47" t="s">
        <v>10219</v>
      </c>
      <c r="B28" s="16" t="s">
        <v>1552</v>
      </c>
      <c r="C28" s="16" t="s">
        <v>58</v>
      </c>
      <c r="D28" s="16"/>
      <c r="E28" s="16"/>
      <c r="F28" s="44"/>
      <c r="G28" s="44"/>
      <c r="H28" s="387">
        <v>4816</v>
      </c>
      <c r="I28" s="16"/>
      <c r="J28" s="734"/>
    </row>
    <row r="29" spans="1:10" ht="24.6" customHeight="1">
      <c r="A29" s="40" t="s">
        <v>10021</v>
      </c>
      <c r="B29" s="16" t="s">
        <v>204</v>
      </c>
      <c r="C29" s="16" t="s">
        <v>82</v>
      </c>
      <c r="D29" s="16"/>
      <c r="E29" s="16"/>
      <c r="F29" s="44"/>
      <c r="G29" s="44"/>
      <c r="H29" s="388">
        <v>9200</v>
      </c>
      <c r="I29" s="16"/>
      <c r="J29" s="735" t="s">
        <v>11380</v>
      </c>
    </row>
    <row r="30" spans="1:10" ht="24.6" customHeight="1">
      <c r="A30" s="40" t="s">
        <v>10023</v>
      </c>
      <c r="B30" s="16" t="s">
        <v>204</v>
      </c>
      <c r="C30" s="16" t="s">
        <v>82</v>
      </c>
      <c r="D30" s="16"/>
      <c r="E30" s="16"/>
      <c r="F30" s="44"/>
      <c r="G30" s="44"/>
      <c r="H30" s="384">
        <v>19600</v>
      </c>
      <c r="I30" s="16"/>
      <c r="J30" s="736"/>
    </row>
    <row r="31" spans="1:10" ht="24.6" customHeight="1">
      <c r="A31" s="40" t="s">
        <v>10024</v>
      </c>
      <c r="B31" s="16" t="s">
        <v>204</v>
      </c>
      <c r="C31" s="16" t="s">
        <v>82</v>
      </c>
      <c r="D31" s="16"/>
      <c r="E31" s="16"/>
      <c r="F31" s="44"/>
      <c r="G31" s="44"/>
      <c r="H31" s="384">
        <v>6000</v>
      </c>
      <c r="I31" s="16"/>
      <c r="J31" s="736"/>
    </row>
    <row r="32" spans="1:10" ht="24.6" customHeight="1">
      <c r="A32" s="40" t="s">
        <v>10025</v>
      </c>
      <c r="B32" s="16" t="s">
        <v>204</v>
      </c>
      <c r="C32" s="16" t="s">
        <v>82</v>
      </c>
      <c r="D32" s="16"/>
      <c r="E32" s="16"/>
      <c r="F32" s="44"/>
      <c r="G32" s="44"/>
      <c r="H32" s="384">
        <v>8000</v>
      </c>
      <c r="I32" s="16"/>
      <c r="J32" s="737"/>
    </row>
    <row r="33" spans="1:10" ht="23.25" customHeight="1">
      <c r="A33" s="115"/>
      <c r="B33" s="16"/>
      <c r="C33" s="16"/>
      <c r="D33" s="16"/>
      <c r="E33" s="16"/>
      <c r="F33" s="44"/>
      <c r="G33" s="44"/>
      <c r="H33" s="57"/>
      <c r="I33" s="16"/>
      <c r="J33" s="389"/>
    </row>
    <row r="34" spans="1:10" ht="23.25" customHeight="1">
      <c r="A34" s="115"/>
      <c r="B34" s="16"/>
      <c r="C34" s="16"/>
      <c r="D34" s="16"/>
      <c r="E34" s="16"/>
      <c r="F34" s="44"/>
      <c r="G34" s="44"/>
      <c r="H34" s="57"/>
      <c r="I34" s="16"/>
      <c r="J34" s="389"/>
    </row>
    <row r="35" spans="1:10" ht="23.25" customHeight="1">
      <c r="A35" s="115"/>
      <c r="B35" s="16"/>
      <c r="C35" s="16"/>
      <c r="D35" s="16"/>
      <c r="E35" s="16"/>
      <c r="F35" s="44"/>
      <c r="G35" s="44"/>
      <c r="H35" s="49"/>
      <c r="I35" s="16"/>
      <c r="J35" s="389"/>
    </row>
    <row r="36" spans="1:10" ht="23.25" customHeight="1">
      <c r="A36" s="115"/>
      <c r="B36" s="16"/>
      <c r="C36" s="16"/>
      <c r="D36" s="16"/>
      <c r="E36" s="16"/>
      <c r="F36" s="44"/>
      <c r="G36" s="44"/>
      <c r="H36" s="49"/>
      <c r="I36" s="16"/>
      <c r="J36" s="389"/>
    </row>
    <row r="37" spans="1:10" ht="23.25" customHeight="1">
      <c r="A37" s="115"/>
      <c r="B37" s="16"/>
      <c r="C37" s="16"/>
      <c r="D37" s="16"/>
      <c r="E37" s="16"/>
      <c r="F37" s="44"/>
      <c r="G37" s="44"/>
      <c r="H37" s="49"/>
      <c r="I37" s="16"/>
      <c r="J37" s="389"/>
    </row>
    <row r="38" spans="1:10" ht="23.25" customHeight="1">
      <c r="A38" s="67"/>
      <c r="B38" s="16"/>
      <c r="C38" s="16"/>
      <c r="D38" s="16"/>
      <c r="E38" s="16"/>
      <c r="F38" s="44"/>
      <c r="G38" s="44"/>
      <c r="H38" s="49"/>
      <c r="I38" s="16"/>
      <c r="J38" s="389"/>
    </row>
    <row r="39" spans="1:10" ht="23.25" customHeight="1">
      <c r="A39" s="110"/>
      <c r="B39" s="16"/>
      <c r="C39" s="16"/>
      <c r="D39" s="16"/>
      <c r="E39" s="16"/>
      <c r="F39" s="44"/>
      <c r="G39" s="44"/>
      <c r="H39" s="60"/>
      <c r="I39" s="16"/>
      <c r="J39" s="389"/>
    </row>
    <row r="40" spans="1:10" ht="23.25" customHeight="1">
      <c r="A40" s="110"/>
      <c r="B40" s="16"/>
      <c r="C40" s="16"/>
      <c r="D40" s="16"/>
      <c r="E40" s="16"/>
      <c r="F40" s="44"/>
      <c r="G40" s="44"/>
      <c r="H40" s="60"/>
      <c r="I40" s="16"/>
      <c r="J40" s="389"/>
    </row>
    <row r="41" spans="1:10" ht="23.25" customHeight="1">
      <c r="A41" s="110"/>
      <c r="B41" s="16"/>
      <c r="C41" s="16"/>
      <c r="D41" s="16"/>
      <c r="E41" s="16"/>
      <c r="F41" s="44"/>
      <c r="G41" s="44"/>
      <c r="H41" s="60"/>
      <c r="I41" s="16"/>
      <c r="J41" s="389"/>
    </row>
    <row r="42" spans="1:10" ht="23.25" customHeight="1">
      <c r="A42" s="110"/>
      <c r="B42" s="16"/>
      <c r="C42" s="16"/>
      <c r="D42" s="16"/>
      <c r="E42" s="16"/>
      <c r="F42" s="44"/>
      <c r="G42" s="44"/>
      <c r="H42" s="60"/>
      <c r="I42" s="16"/>
      <c r="J42" s="389"/>
    </row>
    <row r="43" spans="1:10" ht="23.25" customHeight="1">
      <c r="A43" s="110"/>
      <c r="B43" s="16"/>
      <c r="C43" s="16"/>
      <c r="D43" s="16"/>
      <c r="E43" s="16"/>
      <c r="F43" s="44"/>
      <c r="G43" s="44"/>
      <c r="H43" s="60"/>
      <c r="I43" s="16"/>
      <c r="J43" s="389"/>
    </row>
    <row r="44" spans="1:10" ht="23.25" customHeight="1">
      <c r="A44" s="110"/>
      <c r="B44" s="16"/>
      <c r="C44" s="16"/>
      <c r="D44" s="16"/>
      <c r="E44" s="16"/>
      <c r="F44" s="44"/>
      <c r="G44" s="44"/>
      <c r="H44" s="60"/>
      <c r="I44" s="16"/>
      <c r="J44" s="389"/>
    </row>
    <row r="45" spans="1:10" ht="23.25" customHeight="1">
      <c r="A45" s="110"/>
      <c r="B45" s="16"/>
      <c r="C45" s="16"/>
      <c r="D45" s="16"/>
      <c r="E45" s="16"/>
      <c r="F45" s="44"/>
      <c r="G45" s="44"/>
      <c r="H45" s="60"/>
      <c r="I45" s="16"/>
      <c r="J45" s="389"/>
    </row>
    <row r="46" spans="1:10" ht="23.25" customHeight="1">
      <c r="A46" s="110"/>
      <c r="B46" s="16"/>
      <c r="C46" s="16"/>
      <c r="D46" s="16"/>
      <c r="E46" s="16"/>
      <c r="F46" s="44"/>
      <c r="G46" s="44"/>
      <c r="H46" s="60"/>
      <c r="I46" s="16"/>
      <c r="J46" s="389"/>
    </row>
    <row r="47" spans="1:10" ht="23.25" customHeight="1">
      <c r="A47" s="110"/>
      <c r="B47" s="16"/>
      <c r="C47" s="16"/>
      <c r="D47" s="16"/>
      <c r="E47" s="16"/>
      <c r="F47" s="44"/>
      <c r="G47" s="44"/>
      <c r="H47" s="60"/>
      <c r="I47" s="16"/>
      <c r="J47" s="389"/>
    </row>
    <row r="48" spans="1:10" ht="23.25" customHeight="1">
      <c r="A48" s="110"/>
      <c r="B48" s="16"/>
      <c r="C48" s="16"/>
      <c r="D48" s="16"/>
      <c r="E48" s="16"/>
      <c r="F48" s="44"/>
      <c r="G48" s="44"/>
      <c r="H48" s="60"/>
      <c r="I48" s="16"/>
      <c r="J48" s="389"/>
    </row>
    <row r="49" spans="1:10" ht="23.25" customHeight="1">
      <c r="A49" s="110"/>
      <c r="B49" s="16"/>
      <c r="C49" s="16"/>
      <c r="D49" s="16"/>
      <c r="E49" s="16"/>
      <c r="F49" s="44"/>
      <c r="G49" s="44"/>
      <c r="H49" s="60"/>
      <c r="I49" s="16"/>
      <c r="J49" s="389"/>
    </row>
    <row r="50" spans="1:10" ht="23.25" customHeight="1">
      <c r="A50" s="110"/>
      <c r="B50" s="16"/>
      <c r="C50" s="16"/>
      <c r="D50" s="16"/>
      <c r="E50" s="16"/>
      <c r="F50" s="44"/>
      <c r="G50" s="44"/>
      <c r="H50" s="60"/>
      <c r="I50" s="16"/>
      <c r="J50" s="389"/>
    </row>
    <row r="51" spans="1:10" ht="23.25" customHeight="1">
      <c r="A51" s="110"/>
      <c r="B51" s="16"/>
      <c r="C51" s="16"/>
      <c r="D51" s="16"/>
      <c r="E51" s="16"/>
      <c r="F51" s="44"/>
      <c r="G51" s="44"/>
      <c r="H51" s="60"/>
      <c r="I51" s="16"/>
      <c r="J51" s="389"/>
    </row>
    <row r="52" spans="1:10" ht="23.25" customHeight="1">
      <c r="A52" s="110"/>
      <c r="B52" s="16"/>
      <c r="C52" s="16"/>
      <c r="D52" s="16"/>
      <c r="E52" s="16"/>
      <c r="F52" s="44"/>
      <c r="G52" s="44"/>
      <c r="H52" s="60"/>
      <c r="I52" s="16"/>
      <c r="J52" s="389"/>
    </row>
    <row r="53" spans="1:10" ht="23.25" customHeight="1">
      <c r="A53" s="110"/>
      <c r="B53" s="16"/>
      <c r="C53" s="16"/>
      <c r="D53" s="16"/>
      <c r="E53" s="16"/>
      <c r="F53" s="44"/>
      <c r="G53" s="44"/>
      <c r="H53" s="49"/>
      <c r="I53" s="16"/>
      <c r="J53" s="389"/>
    </row>
    <row r="54" spans="1:10" ht="23.25" customHeight="1">
      <c r="A54" s="96"/>
      <c r="B54" s="16"/>
      <c r="C54" s="16"/>
      <c r="D54" s="16"/>
      <c r="E54" s="16"/>
      <c r="F54" s="44"/>
      <c r="G54" s="44"/>
      <c r="H54" s="16"/>
      <c r="I54" s="16"/>
      <c r="J54" s="389"/>
    </row>
    <row r="55" spans="1:10" ht="23.25" customHeight="1">
      <c r="A55" s="96"/>
      <c r="B55" s="16"/>
      <c r="C55" s="16"/>
      <c r="D55" s="16"/>
      <c r="E55" s="16"/>
      <c r="F55" s="44"/>
      <c r="G55" s="44"/>
      <c r="H55" s="16"/>
      <c r="I55" s="16"/>
      <c r="J55" s="389"/>
    </row>
    <row r="56" spans="1:10" ht="23.25" customHeight="1">
      <c r="A56" s="96"/>
      <c r="B56" s="16"/>
      <c r="C56" s="16"/>
      <c r="D56" s="16"/>
      <c r="E56" s="16"/>
      <c r="F56" s="44"/>
      <c r="G56" s="44"/>
      <c r="H56" s="16"/>
      <c r="I56" s="16"/>
      <c r="J56" s="389"/>
    </row>
    <row r="57" spans="1:10" ht="23.25" customHeight="1">
      <c r="A57" s="96"/>
      <c r="B57" s="16"/>
      <c r="C57" s="16"/>
      <c r="D57" s="16"/>
      <c r="E57" s="16"/>
      <c r="F57" s="44"/>
      <c r="G57" s="44"/>
      <c r="H57" s="18"/>
      <c r="I57" s="16"/>
      <c r="J57" s="389"/>
    </row>
    <row r="58" spans="1:10" ht="23.25" customHeight="1">
      <c r="A58" s="96"/>
      <c r="B58" s="16"/>
      <c r="C58" s="16"/>
      <c r="D58" s="16"/>
      <c r="E58" s="16"/>
      <c r="F58" s="44"/>
      <c r="G58" s="44"/>
      <c r="H58" s="49"/>
      <c r="I58" s="16"/>
      <c r="J58" s="389"/>
    </row>
    <row r="59" spans="1:10" ht="23.25" customHeight="1">
      <c r="A59" s="96"/>
      <c r="B59" s="16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16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16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16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16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16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16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16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16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16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16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16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16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16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16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16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16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16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16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16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16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16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16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16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16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16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16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16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16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16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16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16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16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16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16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16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16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16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16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18">
    <mergeCell ref="J5:J8"/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J14:J28"/>
    <mergeCell ref="J29:J32"/>
    <mergeCell ref="J12:J13"/>
    <mergeCell ref="A1:J1"/>
    <mergeCell ref="A2:E2"/>
    <mergeCell ref="F2:J2"/>
    <mergeCell ref="A3:E3"/>
    <mergeCell ref="F3:J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C00-000000000000}">
          <x14:formula1>
            <xm:f>'Varient Value'!$A$2:$A$568</xm:f>
          </x14:formula1>
          <xm:sqref>B9:B9940</xm:sqref>
        </x14:dataValidation>
        <x14:dataValidation type="list" allowBlank="1" showInputMessage="1" showErrorMessage="1" xr:uid="{00000000-0002-0000-2C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C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C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C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C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dimension ref="A1:J757"/>
  <sheetViews>
    <sheetView zoomScale="115" zoomScaleNormal="115" workbookViewId="0">
      <pane ySplit="4" topLeftCell="A197" activePane="bottomLeft" state="frozen"/>
      <selection pane="bottomLeft" activeCell="A206" sqref="A206"/>
    </sheetView>
  </sheetViews>
  <sheetFormatPr defaultRowHeight="15"/>
  <cols>
    <col min="1" max="1" width="66.140625" style="85" customWidth="1"/>
    <col min="2" max="2" width="16.7109375" style="35" bestFit="1" customWidth="1"/>
    <col min="3" max="3" width="11.5703125" style="35" bestFit="1" customWidth="1"/>
    <col min="4" max="4" width="4.5703125" style="35" bestFit="1" customWidth="1"/>
    <col min="5" max="5" width="6.7109375" style="35" bestFit="1" customWidth="1"/>
    <col min="6" max="6" width="6.85546875" style="69" bestFit="1" customWidth="1"/>
    <col min="7" max="7" width="7.285156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11381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67" t="s">
        <v>10946</v>
      </c>
      <c r="B5" s="16" t="s">
        <v>235</v>
      </c>
      <c r="C5" s="16" t="s">
        <v>163</v>
      </c>
      <c r="D5" s="16"/>
      <c r="E5" s="16"/>
      <c r="F5" s="44"/>
      <c r="G5" s="44"/>
      <c r="H5" s="290">
        <v>31</v>
      </c>
      <c r="I5" s="44"/>
      <c r="J5" s="392" t="s">
        <v>11382</v>
      </c>
    </row>
    <row r="6" spans="1:10" ht="19.5" customHeight="1">
      <c r="A6" s="67" t="s">
        <v>10928</v>
      </c>
      <c r="B6" s="16" t="s">
        <v>235</v>
      </c>
      <c r="C6" s="16" t="s">
        <v>163</v>
      </c>
      <c r="D6" s="16"/>
      <c r="E6" s="16"/>
      <c r="F6" s="44"/>
      <c r="G6" s="44"/>
      <c r="H6" s="396">
        <v>80.099999999999994</v>
      </c>
      <c r="I6" s="44"/>
      <c r="J6" s="392" t="s">
        <v>11383</v>
      </c>
    </row>
    <row r="7" spans="1:10" ht="19.5" customHeight="1">
      <c r="A7" s="67" t="s">
        <v>9371</v>
      </c>
      <c r="B7" s="16" t="s">
        <v>235</v>
      </c>
      <c r="C7" s="16" t="s">
        <v>163</v>
      </c>
      <c r="D7" s="16"/>
      <c r="E7" s="16"/>
      <c r="F7" s="44"/>
      <c r="G7" s="44"/>
      <c r="H7" s="396">
        <v>30</v>
      </c>
      <c r="I7" s="44"/>
      <c r="J7" s="392" t="s">
        <v>9321</v>
      </c>
    </row>
    <row r="8" spans="1:10" ht="19.5" customHeight="1">
      <c r="A8" s="67" t="s">
        <v>9979</v>
      </c>
      <c r="B8" s="16" t="s">
        <v>235</v>
      </c>
      <c r="C8" s="16" t="s">
        <v>163</v>
      </c>
      <c r="D8" s="16"/>
      <c r="E8" s="16"/>
      <c r="F8" s="44"/>
      <c r="G8" s="44"/>
      <c r="H8" s="54">
        <v>21</v>
      </c>
      <c r="I8" s="44"/>
      <c r="J8" s="392" t="s">
        <v>9761</v>
      </c>
    </row>
    <row r="9" spans="1:10" ht="23.25" customHeight="1">
      <c r="A9" s="334" t="s">
        <v>11428</v>
      </c>
      <c r="B9" s="16" t="s">
        <v>235</v>
      </c>
      <c r="C9" s="16" t="s">
        <v>163</v>
      </c>
      <c r="D9" s="16"/>
      <c r="E9" s="16"/>
      <c r="F9" s="44"/>
      <c r="G9" s="44"/>
      <c r="H9" s="392">
        <v>40</v>
      </c>
      <c r="I9" s="44"/>
      <c r="J9" s="392" t="s">
        <v>9539</v>
      </c>
    </row>
    <row r="10" spans="1:10" ht="23.25" customHeight="1">
      <c r="A10" s="67" t="s">
        <v>10501</v>
      </c>
      <c r="B10" s="16" t="s">
        <v>235</v>
      </c>
      <c r="C10" s="16" t="s">
        <v>163</v>
      </c>
      <c r="D10" s="16"/>
      <c r="E10" s="16"/>
      <c r="F10" s="44"/>
      <c r="G10" s="44"/>
      <c r="H10" s="392">
        <v>25</v>
      </c>
      <c r="I10" s="16"/>
      <c r="J10" s="392" t="s">
        <v>9323</v>
      </c>
    </row>
    <row r="11" spans="1:10" ht="23.25" customHeight="1">
      <c r="A11" s="67" t="s">
        <v>9745</v>
      </c>
      <c r="B11" s="16" t="s">
        <v>235</v>
      </c>
      <c r="C11" s="16" t="s">
        <v>163</v>
      </c>
      <c r="D11" s="16"/>
      <c r="E11" s="16"/>
      <c r="F11" s="44"/>
      <c r="G11" s="44"/>
      <c r="H11" s="161">
        <v>3</v>
      </c>
      <c r="I11" s="16"/>
      <c r="J11" s="392" t="s">
        <v>9324</v>
      </c>
    </row>
    <row r="12" spans="1:10" ht="15.75">
      <c r="A12" s="67" t="s">
        <v>9701</v>
      </c>
      <c r="B12" s="16" t="s">
        <v>235</v>
      </c>
      <c r="C12" s="16" t="s">
        <v>163</v>
      </c>
      <c r="D12" s="16"/>
      <c r="E12" s="16"/>
      <c r="F12" s="44"/>
      <c r="G12" s="44"/>
      <c r="H12" s="161">
        <v>110</v>
      </c>
      <c r="I12" s="16"/>
      <c r="J12" s="392" t="s">
        <v>9325</v>
      </c>
    </row>
    <row r="13" spans="1:10" ht="15.75">
      <c r="A13" s="67" t="s">
        <v>9668</v>
      </c>
      <c r="B13" s="16" t="s">
        <v>235</v>
      </c>
      <c r="C13" s="16" t="s">
        <v>163</v>
      </c>
      <c r="D13" s="16"/>
      <c r="E13" s="16"/>
      <c r="F13" s="44"/>
      <c r="G13" s="44"/>
      <c r="H13" s="396">
        <v>47</v>
      </c>
      <c r="I13" s="16"/>
      <c r="J13" s="392" t="s">
        <v>9326</v>
      </c>
    </row>
    <row r="14" spans="1:10" ht="15.75">
      <c r="A14" s="67" t="s">
        <v>11418</v>
      </c>
      <c r="B14" s="16" t="s">
        <v>235</v>
      </c>
      <c r="C14" s="16" t="s">
        <v>163</v>
      </c>
      <c r="D14" s="16"/>
      <c r="E14" s="16"/>
      <c r="F14" s="44"/>
      <c r="G14" s="44"/>
      <c r="H14" s="161">
        <v>10</v>
      </c>
      <c r="I14" s="16"/>
      <c r="J14" s="392" t="s">
        <v>9540</v>
      </c>
    </row>
    <row r="15" spans="1:10" ht="23.25" customHeight="1">
      <c r="A15" s="67" t="s">
        <v>9984</v>
      </c>
      <c r="B15" s="16" t="s">
        <v>235</v>
      </c>
      <c r="C15" s="16" t="s">
        <v>163</v>
      </c>
      <c r="D15" s="16"/>
      <c r="E15" s="16"/>
      <c r="F15" s="44"/>
      <c r="G15" s="44"/>
      <c r="H15" s="390">
        <v>97</v>
      </c>
      <c r="I15" s="16"/>
      <c r="J15" s="392" t="s">
        <v>11384</v>
      </c>
    </row>
    <row r="16" spans="1:10" ht="23.25" customHeight="1">
      <c r="A16" s="67" t="s">
        <v>9956</v>
      </c>
      <c r="B16" s="16" t="s">
        <v>235</v>
      </c>
      <c r="C16" s="16" t="s">
        <v>163</v>
      </c>
      <c r="D16" s="16"/>
      <c r="E16" s="16"/>
      <c r="F16" s="44"/>
      <c r="G16" s="44"/>
      <c r="H16" s="54">
        <v>17</v>
      </c>
      <c r="I16" s="16"/>
      <c r="J16" s="107" t="s">
        <v>9130</v>
      </c>
    </row>
    <row r="17" spans="1:10" ht="23.25" customHeight="1">
      <c r="A17" s="67" t="s">
        <v>9376</v>
      </c>
      <c r="B17" s="16" t="s">
        <v>235</v>
      </c>
      <c r="C17" s="16" t="s">
        <v>163</v>
      </c>
      <c r="D17" s="16"/>
      <c r="E17" s="16"/>
      <c r="F17" s="44"/>
      <c r="G17" s="44"/>
      <c r="H17" s="392">
        <v>61</v>
      </c>
      <c r="I17" s="16"/>
      <c r="J17" s="107" t="s">
        <v>9395</v>
      </c>
    </row>
    <row r="18" spans="1:10" ht="23.25" customHeight="1">
      <c r="A18" s="40" t="s">
        <v>9566</v>
      </c>
      <c r="B18" s="16" t="s">
        <v>235</v>
      </c>
      <c r="C18" s="16" t="s">
        <v>163</v>
      </c>
      <c r="D18" s="16"/>
      <c r="E18" s="16"/>
      <c r="F18" s="44"/>
      <c r="G18" s="44"/>
      <c r="H18" s="392">
        <v>93</v>
      </c>
      <c r="I18" s="16"/>
      <c r="J18" s="107" t="s">
        <v>9328</v>
      </c>
    </row>
    <row r="19" spans="1:10" ht="23.25" customHeight="1">
      <c r="A19" s="67" t="s">
        <v>9556</v>
      </c>
      <c r="B19" s="16" t="s">
        <v>235</v>
      </c>
      <c r="C19" s="16" t="s">
        <v>163</v>
      </c>
      <c r="D19" s="16"/>
      <c r="E19" s="16"/>
      <c r="F19" s="44"/>
      <c r="G19" s="44"/>
      <c r="H19" s="303">
        <v>500</v>
      </c>
      <c r="I19" s="16"/>
      <c r="J19" s="394" t="s">
        <v>11385</v>
      </c>
    </row>
    <row r="20" spans="1:10" ht="23.25" customHeight="1">
      <c r="A20" s="67" t="s">
        <v>9743</v>
      </c>
      <c r="B20" s="16" t="s">
        <v>235</v>
      </c>
      <c r="C20" s="16" t="s">
        <v>163</v>
      </c>
      <c r="D20" s="16"/>
      <c r="E20" s="16"/>
      <c r="F20" s="44"/>
      <c r="G20" s="44"/>
      <c r="H20" s="303">
        <v>450</v>
      </c>
      <c r="I20" s="16"/>
      <c r="J20" s="394" t="s">
        <v>11386</v>
      </c>
    </row>
    <row r="21" spans="1:10" ht="23.25" customHeight="1">
      <c r="A21" s="67" t="s">
        <v>9979</v>
      </c>
      <c r="B21" s="16" t="s">
        <v>235</v>
      </c>
      <c r="C21" s="16" t="s">
        <v>163</v>
      </c>
      <c r="D21" s="16"/>
      <c r="E21" s="16"/>
      <c r="F21" s="44"/>
      <c r="G21" s="44"/>
      <c r="H21" s="303">
        <v>25</v>
      </c>
      <c r="I21" s="16"/>
      <c r="J21" s="394" t="s">
        <v>9613</v>
      </c>
    </row>
    <row r="22" spans="1:10" ht="23.25" customHeight="1">
      <c r="A22" s="67" t="s">
        <v>10127</v>
      </c>
      <c r="B22" s="16" t="s">
        <v>235</v>
      </c>
      <c r="C22" s="16" t="s">
        <v>163</v>
      </c>
      <c r="D22" s="16"/>
      <c r="E22" s="16"/>
      <c r="F22" s="44"/>
      <c r="G22" s="44"/>
      <c r="H22" s="394">
        <v>60</v>
      </c>
      <c r="I22" s="16"/>
      <c r="J22" s="394" t="s">
        <v>9907</v>
      </c>
    </row>
    <row r="23" spans="1:10" ht="23.25" customHeight="1">
      <c r="A23" s="67" t="s">
        <v>9972</v>
      </c>
      <c r="B23" s="16" t="s">
        <v>235</v>
      </c>
      <c r="C23" s="16" t="s">
        <v>163</v>
      </c>
      <c r="D23" s="16"/>
      <c r="E23" s="16"/>
      <c r="F23" s="44"/>
      <c r="G23" s="44"/>
      <c r="H23" s="394">
        <v>20</v>
      </c>
      <c r="I23" s="16"/>
      <c r="J23" s="394" t="s">
        <v>9770</v>
      </c>
    </row>
    <row r="24" spans="1:10" ht="23.25" customHeight="1">
      <c r="A24" s="67" t="s">
        <v>9975</v>
      </c>
      <c r="B24" s="16" t="s">
        <v>235</v>
      </c>
      <c r="C24" s="16" t="s">
        <v>163</v>
      </c>
      <c r="D24" s="16"/>
      <c r="E24" s="16"/>
      <c r="F24" s="44"/>
      <c r="G24" s="44"/>
      <c r="H24" s="394">
        <v>115</v>
      </c>
      <c r="I24" s="16"/>
      <c r="J24" s="394" t="s">
        <v>11387</v>
      </c>
    </row>
    <row r="25" spans="1:10" ht="23.25" customHeight="1">
      <c r="A25" s="67" t="s">
        <v>9976</v>
      </c>
      <c r="B25" s="16" t="s">
        <v>235</v>
      </c>
      <c r="C25" s="16" t="s">
        <v>163</v>
      </c>
      <c r="D25" s="16"/>
      <c r="E25" s="16"/>
      <c r="F25" s="44"/>
      <c r="G25" s="44"/>
      <c r="H25" s="394">
        <v>245</v>
      </c>
      <c r="I25" s="16"/>
      <c r="J25" s="394" t="s">
        <v>11388</v>
      </c>
    </row>
    <row r="26" spans="1:10" ht="23.25" customHeight="1">
      <c r="A26" s="67" t="s">
        <v>9084</v>
      </c>
      <c r="B26" s="16" t="s">
        <v>235</v>
      </c>
      <c r="C26" s="16" t="s">
        <v>163</v>
      </c>
      <c r="D26" s="16"/>
      <c r="E26" s="16"/>
      <c r="F26" s="44"/>
      <c r="G26" s="44"/>
      <c r="H26" s="394">
        <v>55</v>
      </c>
      <c r="I26" s="16"/>
      <c r="J26" s="394" t="s">
        <v>9776</v>
      </c>
    </row>
    <row r="27" spans="1:10" ht="23.25" customHeight="1">
      <c r="A27" s="67" t="s">
        <v>11429</v>
      </c>
      <c r="B27" s="16" t="s">
        <v>235</v>
      </c>
      <c r="C27" s="16" t="s">
        <v>163</v>
      </c>
      <c r="D27" s="16"/>
      <c r="E27" s="16"/>
      <c r="F27" s="44"/>
      <c r="G27" s="44"/>
      <c r="H27" s="394">
        <v>20</v>
      </c>
      <c r="I27" s="16"/>
      <c r="J27" s="394" t="s">
        <v>9136</v>
      </c>
    </row>
    <row r="28" spans="1:10" ht="23.25" customHeight="1">
      <c r="A28" s="67" t="s">
        <v>9977</v>
      </c>
      <c r="B28" s="16" t="s">
        <v>235</v>
      </c>
      <c r="C28" s="16" t="s">
        <v>163</v>
      </c>
      <c r="D28" s="16"/>
      <c r="E28" s="16"/>
      <c r="F28" s="44"/>
      <c r="G28" s="44"/>
      <c r="H28" s="394">
        <v>90</v>
      </c>
      <c r="I28" s="16"/>
      <c r="J28" s="394" t="s">
        <v>11389</v>
      </c>
    </row>
    <row r="29" spans="1:10" ht="23.25" customHeight="1">
      <c r="A29" s="67" t="s">
        <v>11419</v>
      </c>
      <c r="B29" s="16" t="s">
        <v>235</v>
      </c>
      <c r="C29" s="16" t="s">
        <v>163</v>
      </c>
      <c r="D29" s="16"/>
      <c r="E29" s="16"/>
      <c r="F29" s="44"/>
      <c r="G29" s="44"/>
      <c r="H29" s="394">
        <v>10</v>
      </c>
      <c r="I29" s="16"/>
      <c r="J29" s="394" t="s">
        <v>9577</v>
      </c>
    </row>
    <row r="30" spans="1:10" ht="23.25" customHeight="1">
      <c r="A30" s="67" t="s">
        <v>9967</v>
      </c>
      <c r="B30" s="16" t="s">
        <v>235</v>
      </c>
      <c r="C30" s="16" t="s">
        <v>163</v>
      </c>
      <c r="D30" s="16"/>
      <c r="E30" s="16"/>
      <c r="F30" s="44"/>
      <c r="G30" s="44"/>
      <c r="H30" s="54">
        <v>260</v>
      </c>
      <c r="I30" s="16"/>
      <c r="J30" s="394" t="s">
        <v>11390</v>
      </c>
    </row>
    <row r="31" spans="1:10" ht="23.25" customHeight="1">
      <c r="A31" s="67" t="s">
        <v>9965</v>
      </c>
      <c r="B31" s="16" t="s">
        <v>235</v>
      </c>
      <c r="C31" s="16" t="s">
        <v>163</v>
      </c>
      <c r="D31" s="16"/>
      <c r="E31" s="16"/>
      <c r="F31" s="44"/>
      <c r="G31" s="44"/>
      <c r="H31" s="54">
        <v>50</v>
      </c>
      <c r="I31" s="16"/>
      <c r="J31" s="394" t="s">
        <v>10778</v>
      </c>
    </row>
    <row r="32" spans="1:10" ht="23.25" customHeight="1">
      <c r="A32" s="67" t="s">
        <v>9965</v>
      </c>
      <c r="B32" s="16" t="s">
        <v>235</v>
      </c>
      <c r="C32" s="16" t="s">
        <v>163</v>
      </c>
      <c r="D32" s="16"/>
      <c r="E32" s="16"/>
      <c r="F32" s="44"/>
      <c r="G32" s="44"/>
      <c r="H32" s="54">
        <v>55</v>
      </c>
      <c r="I32" s="16"/>
      <c r="J32" s="394" t="s">
        <v>11391</v>
      </c>
    </row>
    <row r="33" spans="1:10" ht="23.25" customHeight="1">
      <c r="A33" s="67" t="s">
        <v>10924</v>
      </c>
      <c r="B33" s="16" t="s">
        <v>235</v>
      </c>
      <c r="C33" s="16" t="s">
        <v>163</v>
      </c>
      <c r="D33" s="16"/>
      <c r="E33" s="16"/>
      <c r="F33" s="44"/>
      <c r="G33" s="44"/>
      <c r="H33" s="54">
        <v>105</v>
      </c>
      <c r="I33" s="16"/>
      <c r="J33" s="394" t="s">
        <v>11392</v>
      </c>
    </row>
    <row r="34" spans="1:10" ht="23.25" customHeight="1">
      <c r="A34" s="40" t="s">
        <v>10154</v>
      </c>
      <c r="B34" s="16" t="s">
        <v>209</v>
      </c>
      <c r="C34" s="16" t="s">
        <v>163</v>
      </c>
      <c r="D34" s="16"/>
      <c r="E34" s="16"/>
      <c r="F34" s="44"/>
      <c r="G34" s="44"/>
      <c r="H34" s="396">
        <v>675</v>
      </c>
      <c r="I34" s="16"/>
      <c r="J34" s="392" t="s">
        <v>11393</v>
      </c>
    </row>
    <row r="35" spans="1:10" ht="23.25" customHeight="1">
      <c r="A35" s="40" t="s">
        <v>11128</v>
      </c>
      <c r="B35" s="16" t="s">
        <v>209</v>
      </c>
      <c r="C35" s="16" t="s">
        <v>163</v>
      </c>
      <c r="D35" s="16"/>
      <c r="E35" s="16"/>
      <c r="F35" s="44"/>
      <c r="G35" s="44"/>
      <c r="H35" s="396">
        <v>220</v>
      </c>
      <c r="I35" s="16"/>
      <c r="J35" s="391" t="s">
        <v>9652</v>
      </c>
    </row>
    <row r="36" spans="1:10" ht="23.25" customHeight="1">
      <c r="A36" s="40" t="s">
        <v>11420</v>
      </c>
      <c r="B36" s="16" t="s">
        <v>209</v>
      </c>
      <c r="C36" s="16" t="s">
        <v>163</v>
      </c>
      <c r="D36" s="16"/>
      <c r="E36" s="16"/>
      <c r="F36" s="44"/>
      <c r="G36" s="44"/>
      <c r="H36" s="396">
        <v>92</v>
      </c>
      <c r="I36" s="16"/>
      <c r="J36" s="391" t="s">
        <v>9477</v>
      </c>
    </row>
    <row r="37" spans="1:10" ht="23.25" customHeight="1">
      <c r="A37" s="40" t="s">
        <v>10070</v>
      </c>
      <c r="B37" s="16" t="s">
        <v>209</v>
      </c>
      <c r="C37" s="16" t="s">
        <v>163</v>
      </c>
      <c r="D37" s="16"/>
      <c r="E37" s="16"/>
      <c r="F37" s="44"/>
      <c r="G37" s="44"/>
      <c r="H37" s="396">
        <v>108</v>
      </c>
      <c r="I37" s="16"/>
      <c r="J37" s="391" t="s">
        <v>9914</v>
      </c>
    </row>
    <row r="38" spans="1:10" ht="23.25" customHeight="1">
      <c r="A38" s="40" t="s">
        <v>10066</v>
      </c>
      <c r="B38" s="16" t="s">
        <v>265</v>
      </c>
      <c r="C38" s="16" t="s">
        <v>58</v>
      </c>
      <c r="D38" s="16"/>
      <c r="E38" s="16"/>
      <c r="F38" s="44"/>
      <c r="G38" s="44"/>
      <c r="H38" s="396">
        <v>342</v>
      </c>
      <c r="I38" s="16"/>
      <c r="J38" s="738" t="s">
        <v>9334</v>
      </c>
    </row>
    <row r="39" spans="1:10" ht="23.25" customHeight="1">
      <c r="A39" s="40" t="s">
        <v>10067</v>
      </c>
      <c r="B39" s="16" t="s">
        <v>265</v>
      </c>
      <c r="C39" s="16" t="s">
        <v>58</v>
      </c>
      <c r="D39" s="16"/>
      <c r="E39" s="16"/>
      <c r="F39" s="44"/>
      <c r="G39" s="44"/>
      <c r="H39" s="396">
        <v>450</v>
      </c>
      <c r="I39" s="16"/>
      <c r="J39" s="738"/>
    </row>
    <row r="40" spans="1:10" ht="23.25" customHeight="1">
      <c r="A40" s="229" t="s">
        <v>11421</v>
      </c>
      <c r="B40" s="16" t="s">
        <v>265</v>
      </c>
      <c r="C40" s="16" t="s">
        <v>58</v>
      </c>
      <c r="D40" s="16"/>
      <c r="E40" s="16"/>
      <c r="F40" s="44"/>
      <c r="G40" s="44"/>
      <c r="H40" s="396">
        <v>448</v>
      </c>
      <c r="I40" s="16"/>
      <c r="J40" s="738"/>
    </row>
    <row r="41" spans="1:10" ht="23.25" customHeight="1">
      <c r="A41" s="229" t="s">
        <v>11422</v>
      </c>
      <c r="B41" s="16" t="s">
        <v>265</v>
      </c>
      <c r="C41" s="16" t="s">
        <v>58</v>
      </c>
      <c r="D41" s="16"/>
      <c r="E41" s="16"/>
      <c r="F41" s="44"/>
      <c r="G41" s="44"/>
      <c r="H41" s="396">
        <v>320</v>
      </c>
      <c r="I41" s="16"/>
      <c r="J41" s="738"/>
    </row>
    <row r="42" spans="1:10" ht="23.25" customHeight="1">
      <c r="A42" s="40" t="s">
        <v>11423</v>
      </c>
      <c r="B42" s="16" t="s">
        <v>209</v>
      </c>
      <c r="C42" s="16" t="s">
        <v>163</v>
      </c>
      <c r="D42" s="16"/>
      <c r="E42" s="16"/>
      <c r="F42" s="44"/>
      <c r="G42" s="44"/>
      <c r="H42" s="395">
        <v>1200</v>
      </c>
      <c r="I42" s="16"/>
      <c r="J42" s="131" t="s">
        <v>9544</v>
      </c>
    </row>
    <row r="43" spans="1:10" ht="23.25" customHeight="1">
      <c r="A43" s="40" t="s">
        <v>11424</v>
      </c>
      <c r="B43" s="16" t="s">
        <v>209</v>
      </c>
      <c r="C43" s="16" t="s">
        <v>163</v>
      </c>
      <c r="D43" s="16"/>
      <c r="E43" s="16"/>
      <c r="F43" s="44"/>
      <c r="G43" s="44"/>
      <c r="H43" s="395">
        <v>1111</v>
      </c>
      <c r="I43" s="16"/>
      <c r="J43" s="543" t="s">
        <v>11394</v>
      </c>
    </row>
    <row r="44" spans="1:10" ht="23.25" customHeight="1">
      <c r="A44" s="40" t="s">
        <v>11423</v>
      </c>
      <c r="B44" s="16" t="s">
        <v>209</v>
      </c>
      <c r="C44" s="16" t="s">
        <v>163</v>
      </c>
      <c r="D44" s="16"/>
      <c r="E44" s="16"/>
      <c r="F44" s="44"/>
      <c r="G44" s="44"/>
      <c r="H44" s="395">
        <v>52</v>
      </c>
      <c r="I44" s="16"/>
      <c r="J44" s="543"/>
    </row>
    <row r="45" spans="1:10" ht="23.25" customHeight="1">
      <c r="A45" s="40" t="s">
        <v>9456</v>
      </c>
      <c r="B45" s="16" t="s">
        <v>204</v>
      </c>
      <c r="C45" s="16" t="s">
        <v>82</v>
      </c>
      <c r="D45" s="16"/>
      <c r="E45" s="16"/>
      <c r="F45" s="44"/>
      <c r="G45" s="44"/>
      <c r="H45" s="132">
        <v>3800</v>
      </c>
      <c r="I45" s="16"/>
      <c r="J45" s="541" t="s">
        <v>9917</v>
      </c>
    </row>
    <row r="46" spans="1:10" ht="23.25" customHeight="1">
      <c r="A46" s="40" t="s">
        <v>9455</v>
      </c>
      <c r="B46" s="16" t="s">
        <v>204</v>
      </c>
      <c r="C46" s="16" t="s">
        <v>58</v>
      </c>
      <c r="D46" s="16"/>
      <c r="E46" s="16"/>
      <c r="F46" s="44"/>
      <c r="G46" s="44"/>
      <c r="H46" s="132">
        <v>7400</v>
      </c>
      <c r="I46" s="16"/>
      <c r="J46" s="541"/>
    </row>
    <row r="47" spans="1:10" ht="23.25" customHeight="1">
      <c r="A47" s="40" t="s">
        <v>10230</v>
      </c>
      <c r="B47" s="16" t="s">
        <v>265</v>
      </c>
      <c r="C47" s="16" t="s">
        <v>58</v>
      </c>
      <c r="D47" s="16"/>
      <c r="E47" s="16"/>
      <c r="F47" s="44"/>
      <c r="G47" s="44"/>
      <c r="H47" s="355">
        <v>270</v>
      </c>
      <c r="I47" s="16"/>
      <c r="J47" s="531" t="s">
        <v>9339</v>
      </c>
    </row>
    <row r="48" spans="1:10" ht="23.25" customHeight="1">
      <c r="A48" s="40" t="s">
        <v>10231</v>
      </c>
      <c r="B48" s="16" t="s">
        <v>265</v>
      </c>
      <c r="C48" s="16" t="s">
        <v>58</v>
      </c>
      <c r="D48" s="16"/>
      <c r="E48" s="16"/>
      <c r="F48" s="44"/>
      <c r="G48" s="44"/>
      <c r="H48" s="355">
        <v>90</v>
      </c>
      <c r="I48" s="16"/>
      <c r="J48" s="531"/>
    </row>
    <row r="49" spans="1:10" ht="23.25" customHeight="1">
      <c r="A49" s="40" t="s">
        <v>10620</v>
      </c>
      <c r="B49" s="16" t="s">
        <v>265</v>
      </c>
      <c r="C49" s="16" t="s">
        <v>58</v>
      </c>
      <c r="D49" s="16"/>
      <c r="E49" s="16"/>
      <c r="F49" s="44"/>
      <c r="G49" s="44"/>
      <c r="H49" s="355">
        <v>1412</v>
      </c>
      <c r="I49" s="16"/>
      <c r="J49" s="531"/>
    </row>
    <row r="50" spans="1:10" ht="23.25" customHeight="1">
      <c r="A50" s="40" t="s">
        <v>10621</v>
      </c>
      <c r="B50" s="16" t="s">
        <v>265</v>
      </c>
      <c r="C50" s="16" t="s">
        <v>58</v>
      </c>
      <c r="D50" s="16"/>
      <c r="E50" s="16"/>
      <c r="F50" s="44"/>
      <c r="G50" s="44"/>
      <c r="H50" s="355">
        <v>604</v>
      </c>
      <c r="I50" s="16"/>
      <c r="J50" s="531"/>
    </row>
    <row r="51" spans="1:10" ht="23.25" customHeight="1">
      <c r="A51" s="40" t="s">
        <v>10624</v>
      </c>
      <c r="B51" s="16" t="s">
        <v>265</v>
      </c>
      <c r="C51" s="16" t="s">
        <v>58</v>
      </c>
      <c r="D51" s="16"/>
      <c r="E51" s="16"/>
      <c r="F51" s="44"/>
      <c r="G51" s="44"/>
      <c r="H51" s="355">
        <v>2386</v>
      </c>
      <c r="I51" s="16"/>
      <c r="J51" s="60" t="s">
        <v>11395</v>
      </c>
    </row>
    <row r="52" spans="1:10" ht="23.25" customHeight="1">
      <c r="A52" s="40" t="s">
        <v>10625</v>
      </c>
      <c r="B52" s="16" t="s">
        <v>265</v>
      </c>
      <c r="C52" s="16" t="s">
        <v>58</v>
      </c>
      <c r="D52" s="16"/>
      <c r="E52" s="16"/>
      <c r="F52" s="44"/>
      <c r="G52" s="44"/>
      <c r="H52" s="355">
        <v>1034</v>
      </c>
      <c r="I52" s="16"/>
      <c r="J52" s="531" t="s">
        <v>11396</v>
      </c>
    </row>
    <row r="53" spans="1:10" ht="23.25" customHeight="1">
      <c r="A53" s="40" t="s">
        <v>10622</v>
      </c>
      <c r="B53" s="16" t="s">
        <v>265</v>
      </c>
      <c r="C53" s="16" t="s">
        <v>58</v>
      </c>
      <c r="D53" s="16"/>
      <c r="E53" s="16"/>
      <c r="F53" s="44"/>
      <c r="G53" s="44"/>
      <c r="H53" s="355">
        <v>966</v>
      </c>
      <c r="I53" s="16"/>
      <c r="J53" s="531"/>
    </row>
    <row r="54" spans="1:10" ht="23.25" customHeight="1">
      <c r="A54" s="40" t="s">
        <v>10623</v>
      </c>
      <c r="B54" s="16" t="s">
        <v>265</v>
      </c>
      <c r="C54" s="16" t="s">
        <v>58</v>
      </c>
      <c r="D54" s="16"/>
      <c r="E54" s="16"/>
      <c r="F54" s="44"/>
      <c r="G54" s="44"/>
      <c r="H54" s="355">
        <v>234</v>
      </c>
      <c r="I54" s="16"/>
      <c r="J54" s="531"/>
    </row>
    <row r="55" spans="1:10" ht="23.25" customHeight="1">
      <c r="A55" s="229" t="s">
        <v>11465</v>
      </c>
      <c r="B55" s="16" t="s">
        <v>204</v>
      </c>
      <c r="C55" s="16" t="s">
        <v>82</v>
      </c>
      <c r="D55" s="16"/>
      <c r="E55" s="16"/>
      <c r="F55" s="44"/>
      <c r="G55" s="44"/>
      <c r="H55" s="151">
        <v>2525</v>
      </c>
      <c r="I55" s="16"/>
      <c r="J55" s="739" t="s">
        <v>9167</v>
      </c>
    </row>
    <row r="56" spans="1:10" ht="23.25" customHeight="1">
      <c r="A56" s="40" t="s">
        <v>11344</v>
      </c>
      <c r="B56" s="16" t="s">
        <v>204</v>
      </c>
      <c r="C56" s="16" t="s">
        <v>82</v>
      </c>
      <c r="D56" s="16"/>
      <c r="E56" s="16"/>
      <c r="F56" s="44"/>
      <c r="G56" s="44"/>
      <c r="H56" s="151">
        <v>5050</v>
      </c>
      <c r="I56" s="16"/>
      <c r="J56" s="739"/>
    </row>
    <row r="57" spans="1:10" ht="23.25" customHeight="1">
      <c r="A57" s="40" t="s">
        <v>11182</v>
      </c>
      <c r="B57" s="16" t="s">
        <v>204</v>
      </c>
      <c r="C57" s="16" t="s">
        <v>82</v>
      </c>
      <c r="D57" s="16"/>
      <c r="E57" s="16"/>
      <c r="F57" s="44"/>
      <c r="G57" s="44"/>
      <c r="H57" s="151">
        <v>9595</v>
      </c>
      <c r="I57" s="16"/>
      <c r="J57" s="151" t="s">
        <v>11397</v>
      </c>
    </row>
    <row r="58" spans="1:10" ht="23.25" customHeight="1">
      <c r="A58" s="40" t="s">
        <v>11466</v>
      </c>
      <c r="B58" s="16" t="s">
        <v>204</v>
      </c>
      <c r="C58" s="16" t="s">
        <v>82</v>
      </c>
      <c r="D58" s="16"/>
      <c r="E58" s="16"/>
      <c r="F58" s="44"/>
      <c r="G58" s="44"/>
      <c r="H58" s="151">
        <v>6767</v>
      </c>
      <c r="I58" s="16"/>
      <c r="J58" s="151" t="s">
        <v>11398</v>
      </c>
    </row>
    <row r="59" spans="1:10" ht="23.25" customHeight="1">
      <c r="A59" s="40" t="s">
        <v>9124</v>
      </c>
      <c r="B59" s="16" t="s">
        <v>288</v>
      </c>
      <c r="C59" s="16" t="s">
        <v>54</v>
      </c>
      <c r="D59" s="16"/>
      <c r="E59" s="16">
        <v>483</v>
      </c>
      <c r="F59" s="44"/>
      <c r="G59" s="44"/>
      <c r="H59" s="390">
        <v>3</v>
      </c>
      <c r="I59" s="16"/>
      <c r="J59" s="740" t="s">
        <v>9866</v>
      </c>
    </row>
    <row r="60" spans="1:10" ht="23.25" customHeight="1">
      <c r="A60" s="40" t="s">
        <v>9124</v>
      </c>
      <c r="B60" s="16" t="s">
        <v>288</v>
      </c>
      <c r="C60" s="16" t="s">
        <v>54</v>
      </c>
      <c r="D60" s="16"/>
      <c r="E60" s="16">
        <v>496</v>
      </c>
      <c r="F60" s="44"/>
      <c r="G60" s="44"/>
      <c r="H60" s="390">
        <v>1</v>
      </c>
      <c r="I60" s="16"/>
      <c r="J60" s="740"/>
    </row>
    <row r="61" spans="1:10" ht="23.25" customHeight="1">
      <c r="A61" s="40" t="s">
        <v>9122</v>
      </c>
      <c r="B61" s="16" t="s">
        <v>288</v>
      </c>
      <c r="C61" s="16" t="s">
        <v>54</v>
      </c>
      <c r="D61" s="16"/>
      <c r="E61" s="16">
        <v>101</v>
      </c>
      <c r="F61" s="44"/>
      <c r="G61" s="44"/>
      <c r="H61" s="390">
        <v>2</v>
      </c>
      <c r="I61" s="16"/>
      <c r="J61" s="740"/>
    </row>
    <row r="62" spans="1:10" ht="23.25" customHeight="1">
      <c r="A62" s="40" t="s">
        <v>9256</v>
      </c>
      <c r="B62" s="16" t="s">
        <v>288</v>
      </c>
      <c r="C62" s="16" t="s">
        <v>54</v>
      </c>
      <c r="D62" s="16"/>
      <c r="E62" s="16">
        <v>1003</v>
      </c>
      <c r="F62" s="44"/>
      <c r="G62" s="44"/>
      <c r="H62" s="390">
        <v>6</v>
      </c>
      <c r="I62" s="16"/>
      <c r="J62" s="740" t="s">
        <v>9867</v>
      </c>
    </row>
    <row r="63" spans="1:10" ht="23.25" customHeight="1">
      <c r="A63" s="40" t="s">
        <v>9249</v>
      </c>
      <c r="B63" s="16" t="s">
        <v>288</v>
      </c>
      <c r="C63" s="16" t="s">
        <v>54</v>
      </c>
      <c r="D63" s="16"/>
      <c r="E63" s="16">
        <v>104</v>
      </c>
      <c r="F63" s="44"/>
      <c r="G63" s="44"/>
      <c r="H63" s="390">
        <v>5</v>
      </c>
      <c r="I63" s="16"/>
      <c r="J63" s="740"/>
    </row>
    <row r="64" spans="1:10" ht="23.25" customHeight="1">
      <c r="A64" s="40" t="s">
        <v>9249</v>
      </c>
      <c r="B64" s="16" t="s">
        <v>288</v>
      </c>
      <c r="C64" s="16" t="s">
        <v>54</v>
      </c>
      <c r="D64" s="16"/>
      <c r="E64" s="16">
        <v>256</v>
      </c>
      <c r="F64" s="44"/>
      <c r="G64" s="44"/>
      <c r="H64" s="390">
        <v>2</v>
      </c>
      <c r="I64" s="16"/>
      <c r="J64" s="740"/>
    </row>
    <row r="65" spans="1:10" ht="23.25" customHeight="1">
      <c r="A65" s="40" t="s">
        <v>9249</v>
      </c>
      <c r="B65" s="16" t="s">
        <v>288</v>
      </c>
      <c r="C65" s="16" t="s">
        <v>54</v>
      </c>
      <c r="D65" s="16"/>
      <c r="E65" s="16">
        <v>323</v>
      </c>
      <c r="F65" s="44"/>
      <c r="G65" s="44"/>
      <c r="H65" s="390">
        <v>3</v>
      </c>
      <c r="I65" s="16"/>
      <c r="J65" s="740"/>
    </row>
    <row r="66" spans="1:10" ht="23.25" customHeight="1">
      <c r="A66" s="40" t="s">
        <v>9249</v>
      </c>
      <c r="B66" s="16" t="s">
        <v>288</v>
      </c>
      <c r="C66" s="16" t="s">
        <v>54</v>
      </c>
      <c r="D66" s="16"/>
      <c r="E66" s="16">
        <v>324</v>
      </c>
      <c r="F66" s="44"/>
      <c r="G66" s="44"/>
      <c r="H66" s="390">
        <v>3</v>
      </c>
      <c r="I66" s="16"/>
      <c r="J66" s="740"/>
    </row>
    <row r="67" spans="1:10" ht="23.25" customHeight="1">
      <c r="A67" s="40" t="s">
        <v>9249</v>
      </c>
      <c r="B67" s="16" t="s">
        <v>288</v>
      </c>
      <c r="C67" s="16" t="s">
        <v>54</v>
      </c>
      <c r="D67" s="16"/>
      <c r="E67" s="16">
        <v>331</v>
      </c>
      <c r="F67" s="44"/>
      <c r="G67" s="44"/>
      <c r="H67" s="390">
        <v>1</v>
      </c>
      <c r="I67" s="16"/>
      <c r="J67" s="740"/>
    </row>
    <row r="68" spans="1:10" ht="23.25" customHeight="1">
      <c r="A68" s="40" t="s">
        <v>9249</v>
      </c>
      <c r="B68" s="16" t="s">
        <v>288</v>
      </c>
      <c r="C68" s="16" t="s">
        <v>54</v>
      </c>
      <c r="D68" s="16"/>
      <c r="E68" s="16">
        <v>340</v>
      </c>
      <c r="F68" s="44"/>
      <c r="G68" s="44"/>
      <c r="H68" s="390">
        <v>2</v>
      </c>
      <c r="I68" s="16"/>
      <c r="J68" s="740"/>
    </row>
    <row r="69" spans="1:10" ht="23.25" customHeight="1">
      <c r="A69" s="40" t="s">
        <v>9256</v>
      </c>
      <c r="B69" s="16" t="s">
        <v>288</v>
      </c>
      <c r="C69" s="16" t="s">
        <v>54</v>
      </c>
      <c r="D69" s="16"/>
      <c r="E69" s="16">
        <v>375</v>
      </c>
      <c r="F69" s="44"/>
      <c r="G69" s="44"/>
      <c r="H69" s="390">
        <v>4</v>
      </c>
      <c r="I69" s="16"/>
      <c r="J69" s="740"/>
    </row>
    <row r="70" spans="1:10" ht="23.25" customHeight="1">
      <c r="A70" s="40" t="s">
        <v>9249</v>
      </c>
      <c r="B70" s="16" t="s">
        <v>288</v>
      </c>
      <c r="C70" s="16" t="s">
        <v>54</v>
      </c>
      <c r="D70" s="16"/>
      <c r="E70" s="16">
        <v>443</v>
      </c>
      <c r="F70" s="44"/>
      <c r="G70" s="44"/>
      <c r="H70" s="390">
        <v>3</v>
      </c>
      <c r="I70" s="16"/>
      <c r="J70" s="740"/>
    </row>
    <row r="71" spans="1:10" ht="23.25" customHeight="1">
      <c r="A71" s="40" t="s">
        <v>9249</v>
      </c>
      <c r="B71" s="16" t="s">
        <v>288</v>
      </c>
      <c r="C71" s="16" t="s">
        <v>54</v>
      </c>
      <c r="D71" s="16"/>
      <c r="E71" s="16">
        <v>455</v>
      </c>
      <c r="F71" s="44"/>
      <c r="G71" s="44"/>
      <c r="H71" s="390">
        <v>2</v>
      </c>
      <c r="I71" s="16"/>
      <c r="J71" s="740"/>
    </row>
    <row r="72" spans="1:10" ht="23.25" customHeight="1">
      <c r="A72" s="40" t="s">
        <v>9248</v>
      </c>
      <c r="B72" s="16" t="s">
        <v>288</v>
      </c>
      <c r="C72" s="16" t="s">
        <v>54</v>
      </c>
      <c r="D72" s="16"/>
      <c r="E72" s="16">
        <v>465</v>
      </c>
      <c r="F72" s="44"/>
      <c r="G72" s="44"/>
      <c r="H72" s="390">
        <v>1</v>
      </c>
      <c r="I72" s="16"/>
      <c r="J72" s="740"/>
    </row>
    <row r="73" spans="1:10" ht="23.25" customHeight="1">
      <c r="A73" s="40" t="s">
        <v>9249</v>
      </c>
      <c r="B73" s="16" t="s">
        <v>288</v>
      </c>
      <c r="C73" s="16" t="s">
        <v>54</v>
      </c>
      <c r="D73" s="16"/>
      <c r="E73" s="16">
        <v>476</v>
      </c>
      <c r="F73" s="44"/>
      <c r="G73" s="44"/>
      <c r="H73" s="390">
        <v>2</v>
      </c>
      <c r="I73" s="16"/>
      <c r="J73" s="740"/>
    </row>
    <row r="74" spans="1:10" ht="23.25" customHeight="1">
      <c r="A74" s="40" t="s">
        <v>9249</v>
      </c>
      <c r="B74" s="16" t="s">
        <v>288</v>
      </c>
      <c r="C74" s="16" t="s">
        <v>54</v>
      </c>
      <c r="D74" s="16"/>
      <c r="E74" s="16">
        <v>479</v>
      </c>
      <c r="F74" s="44"/>
      <c r="G74" s="44"/>
      <c r="H74" s="390">
        <v>6</v>
      </c>
      <c r="I74" s="16"/>
      <c r="J74" s="740"/>
    </row>
    <row r="75" spans="1:10" ht="23.25" customHeight="1">
      <c r="A75" s="40" t="s">
        <v>9249</v>
      </c>
      <c r="B75" s="16" t="s">
        <v>288</v>
      </c>
      <c r="C75" s="16" t="s">
        <v>54</v>
      </c>
      <c r="D75" s="16"/>
      <c r="E75" s="16">
        <v>496</v>
      </c>
      <c r="F75" s="44"/>
      <c r="G75" s="44"/>
      <c r="H75" s="390">
        <v>4</v>
      </c>
      <c r="I75" s="16"/>
      <c r="J75" s="740"/>
    </row>
    <row r="76" spans="1:10" ht="23.25" customHeight="1">
      <c r="A76" s="40" t="s">
        <v>9122</v>
      </c>
      <c r="B76" s="16" t="s">
        <v>288</v>
      </c>
      <c r="C76" s="16" t="s">
        <v>54</v>
      </c>
      <c r="D76" s="16"/>
      <c r="E76" s="16">
        <v>102</v>
      </c>
      <c r="F76" s="44"/>
      <c r="G76" s="44"/>
      <c r="H76" s="390">
        <v>15</v>
      </c>
      <c r="I76" s="16"/>
      <c r="J76" s="740" t="s">
        <v>11399</v>
      </c>
    </row>
    <row r="77" spans="1:10" ht="23.25" customHeight="1">
      <c r="A77" s="40" t="s">
        <v>9252</v>
      </c>
      <c r="B77" s="16" t="s">
        <v>288</v>
      </c>
      <c r="C77" s="16" t="s">
        <v>54</v>
      </c>
      <c r="D77" s="16"/>
      <c r="E77" s="16">
        <v>102</v>
      </c>
      <c r="F77" s="44"/>
      <c r="G77" s="44"/>
      <c r="H77" s="390">
        <v>9</v>
      </c>
      <c r="I77" s="16"/>
      <c r="J77" s="740"/>
    </row>
    <row r="78" spans="1:10" ht="23.25" customHeight="1">
      <c r="A78" s="40" t="s">
        <v>9123</v>
      </c>
      <c r="B78" s="16" t="s">
        <v>288</v>
      </c>
      <c r="C78" s="16" t="s">
        <v>54</v>
      </c>
      <c r="D78" s="16"/>
      <c r="E78" s="16">
        <v>102</v>
      </c>
      <c r="F78" s="44"/>
      <c r="G78" s="44"/>
      <c r="H78" s="390">
        <v>5</v>
      </c>
      <c r="I78" s="16"/>
      <c r="J78" s="740"/>
    </row>
    <row r="79" spans="1:10" ht="15.75">
      <c r="A79" s="40" t="s">
        <v>9124</v>
      </c>
      <c r="B79" s="16" t="s">
        <v>288</v>
      </c>
      <c r="C79" s="16" t="s">
        <v>54</v>
      </c>
      <c r="D79" s="16"/>
      <c r="E79" s="16">
        <v>102</v>
      </c>
      <c r="F79" s="44"/>
      <c r="G79" s="44"/>
      <c r="H79" s="390">
        <v>6</v>
      </c>
      <c r="I79" s="16"/>
      <c r="J79" s="740"/>
    </row>
    <row r="80" spans="1:10" ht="15.75">
      <c r="A80" s="40" t="s">
        <v>9876</v>
      </c>
      <c r="B80" s="16" t="s">
        <v>288</v>
      </c>
      <c r="C80" s="16" t="s">
        <v>54</v>
      </c>
      <c r="D80" s="16"/>
      <c r="E80" s="16">
        <v>102</v>
      </c>
      <c r="F80" s="44"/>
      <c r="G80" s="44"/>
      <c r="H80" s="390">
        <v>3</v>
      </c>
      <c r="I80" s="16"/>
      <c r="J80" s="740"/>
    </row>
    <row r="81" spans="1:10" ht="23.25" customHeight="1">
      <c r="A81" s="40" t="s">
        <v>9693</v>
      </c>
      <c r="B81" s="16" t="s">
        <v>288</v>
      </c>
      <c r="C81" s="16" t="s">
        <v>54</v>
      </c>
      <c r="D81" s="16"/>
      <c r="E81" s="16">
        <v>102</v>
      </c>
      <c r="F81" s="44"/>
      <c r="G81" s="44"/>
      <c r="H81" s="390">
        <v>3</v>
      </c>
      <c r="I81" s="16"/>
      <c r="J81" s="740"/>
    </row>
    <row r="82" spans="1:10" ht="23.25" customHeight="1">
      <c r="A82" s="40" t="s">
        <v>9123</v>
      </c>
      <c r="B82" s="16" t="s">
        <v>288</v>
      </c>
      <c r="C82" s="16" t="s">
        <v>54</v>
      </c>
      <c r="D82" s="16"/>
      <c r="E82" s="16">
        <v>102</v>
      </c>
      <c r="F82" s="44"/>
      <c r="G82" s="44"/>
      <c r="H82" s="390">
        <v>15</v>
      </c>
      <c r="I82" s="16"/>
      <c r="J82" s="393" t="s">
        <v>9868</v>
      </c>
    </row>
    <row r="83" spans="1:10" ht="23.25" customHeight="1">
      <c r="A83" s="40" t="s">
        <v>9123</v>
      </c>
      <c r="B83" s="16" t="s">
        <v>288</v>
      </c>
      <c r="C83" s="16" t="s">
        <v>54</v>
      </c>
      <c r="D83" s="16"/>
      <c r="E83" s="16">
        <v>494</v>
      </c>
      <c r="F83" s="44"/>
      <c r="G83" s="44"/>
      <c r="H83" s="396">
        <v>6</v>
      </c>
      <c r="I83" s="16"/>
      <c r="J83" s="740" t="s">
        <v>9869</v>
      </c>
    </row>
    <row r="84" spans="1:10" ht="23.25" customHeight="1">
      <c r="A84" s="40" t="s">
        <v>9122</v>
      </c>
      <c r="B84" s="16" t="s">
        <v>288</v>
      </c>
      <c r="C84" s="16" t="s">
        <v>54</v>
      </c>
      <c r="D84" s="16"/>
      <c r="E84" s="16" t="s">
        <v>6378</v>
      </c>
      <c r="F84" s="44"/>
      <c r="G84" s="44"/>
      <c r="H84" s="396">
        <v>14</v>
      </c>
      <c r="I84" s="16"/>
      <c r="J84" s="740"/>
    </row>
    <row r="85" spans="1:10" ht="23.25" customHeight="1">
      <c r="A85" s="40" t="s">
        <v>9122</v>
      </c>
      <c r="B85" s="16" t="s">
        <v>288</v>
      </c>
      <c r="C85" s="16" t="s">
        <v>54</v>
      </c>
      <c r="D85" s="16"/>
      <c r="E85" s="16" t="s">
        <v>6841</v>
      </c>
      <c r="F85" s="44"/>
      <c r="G85" s="44"/>
      <c r="H85" s="396">
        <v>10</v>
      </c>
      <c r="I85" s="16"/>
      <c r="J85" s="740"/>
    </row>
    <row r="86" spans="1:10" ht="23.25" customHeight="1">
      <c r="A86" s="40" t="s">
        <v>9123</v>
      </c>
      <c r="B86" s="16" t="s">
        <v>288</v>
      </c>
      <c r="C86" s="16" t="s">
        <v>54</v>
      </c>
      <c r="D86" s="16"/>
      <c r="E86" s="16" t="s">
        <v>6841</v>
      </c>
      <c r="F86" s="44"/>
      <c r="G86" s="44"/>
      <c r="H86" s="396">
        <v>6</v>
      </c>
      <c r="I86" s="16"/>
      <c r="J86" s="740"/>
    </row>
    <row r="87" spans="1:10" ht="23.25" customHeight="1">
      <c r="A87" s="40" t="s">
        <v>9252</v>
      </c>
      <c r="B87" s="16" t="s">
        <v>288</v>
      </c>
      <c r="C87" s="16" t="s">
        <v>54</v>
      </c>
      <c r="D87" s="16"/>
      <c r="E87" s="16" t="s">
        <v>2558</v>
      </c>
      <c r="F87" s="44"/>
      <c r="G87" s="44"/>
      <c r="H87" s="396">
        <v>4</v>
      </c>
      <c r="I87" s="16"/>
      <c r="J87" s="740"/>
    </row>
    <row r="88" spans="1:10" ht="23.25" customHeight="1">
      <c r="A88" s="40" t="s">
        <v>9123</v>
      </c>
      <c r="B88" s="16" t="s">
        <v>288</v>
      </c>
      <c r="C88" s="16" t="s">
        <v>54</v>
      </c>
      <c r="D88" s="16"/>
      <c r="E88" s="16">
        <v>255</v>
      </c>
      <c r="F88" s="44"/>
      <c r="G88" s="44"/>
      <c r="H88" s="390">
        <v>118</v>
      </c>
      <c r="I88" s="16"/>
      <c r="J88" s="393" t="s">
        <v>11400</v>
      </c>
    </row>
    <row r="89" spans="1:10" ht="23.25" customHeight="1">
      <c r="A89" s="40" t="s">
        <v>9122</v>
      </c>
      <c r="B89" s="16" t="s">
        <v>288</v>
      </c>
      <c r="C89" s="16" t="s">
        <v>54</v>
      </c>
      <c r="D89" s="16"/>
      <c r="E89" s="16" t="s">
        <v>7526</v>
      </c>
      <c r="F89" s="44"/>
      <c r="G89" s="44"/>
      <c r="H89" s="396">
        <v>28</v>
      </c>
      <c r="I89" s="16"/>
      <c r="J89" s="740" t="s">
        <v>9870</v>
      </c>
    </row>
    <row r="90" spans="1:10" ht="23.25" customHeight="1">
      <c r="A90" s="40" t="s">
        <v>9122</v>
      </c>
      <c r="B90" s="16" t="s">
        <v>288</v>
      </c>
      <c r="C90" s="16" t="s">
        <v>54</v>
      </c>
      <c r="D90" s="16"/>
      <c r="E90" s="16" t="s">
        <v>2558</v>
      </c>
      <c r="F90" s="44"/>
      <c r="G90" s="44"/>
      <c r="H90" s="396">
        <v>5</v>
      </c>
      <c r="I90" s="16"/>
      <c r="J90" s="740"/>
    </row>
    <row r="91" spans="1:10" ht="23.25" customHeight="1">
      <c r="A91" s="40" t="s">
        <v>9124</v>
      </c>
      <c r="B91" s="16" t="s">
        <v>288</v>
      </c>
      <c r="C91" s="16" t="s">
        <v>54</v>
      </c>
      <c r="D91" s="16"/>
      <c r="E91" s="16">
        <v>494</v>
      </c>
      <c r="F91" s="44"/>
      <c r="G91" s="44"/>
      <c r="H91" s="396">
        <v>4</v>
      </c>
      <c r="I91" s="16"/>
      <c r="J91" s="740"/>
    </row>
    <row r="92" spans="1:10" ht="15.75">
      <c r="A92" s="40" t="s">
        <v>9124</v>
      </c>
      <c r="B92" s="16" t="s">
        <v>288</v>
      </c>
      <c r="C92" s="16" t="s">
        <v>54</v>
      </c>
      <c r="D92" s="16"/>
      <c r="E92" s="16">
        <v>60649</v>
      </c>
      <c r="F92" s="44"/>
      <c r="G92" s="44"/>
      <c r="H92" s="396">
        <v>3</v>
      </c>
      <c r="I92" s="16"/>
      <c r="J92" s="740"/>
    </row>
    <row r="93" spans="1:10" ht="15.75">
      <c r="A93" s="40" t="s">
        <v>9124</v>
      </c>
      <c r="B93" s="16" t="s">
        <v>288</v>
      </c>
      <c r="C93" s="16" t="s">
        <v>54</v>
      </c>
      <c r="D93" s="16"/>
      <c r="E93" s="16" t="s">
        <v>4450</v>
      </c>
      <c r="F93" s="44"/>
      <c r="G93" s="44"/>
      <c r="H93" s="396">
        <v>3</v>
      </c>
      <c r="I93" s="16"/>
      <c r="J93" s="740"/>
    </row>
    <row r="94" spans="1:10" ht="23.25" customHeight="1">
      <c r="A94" s="40" t="s">
        <v>9124</v>
      </c>
      <c r="B94" s="16" t="s">
        <v>288</v>
      </c>
      <c r="C94" s="16" t="s">
        <v>54</v>
      </c>
      <c r="D94" s="16"/>
      <c r="E94" s="16" t="s">
        <v>6841</v>
      </c>
      <c r="F94" s="44"/>
      <c r="G94" s="44"/>
      <c r="H94" s="396">
        <v>3</v>
      </c>
      <c r="I94" s="16"/>
      <c r="J94" s="740"/>
    </row>
    <row r="95" spans="1:10" ht="23.25" customHeight="1">
      <c r="A95" s="40" t="s">
        <v>9123</v>
      </c>
      <c r="B95" s="16" t="s">
        <v>288</v>
      </c>
      <c r="C95" s="16" t="s">
        <v>54</v>
      </c>
      <c r="D95" s="16"/>
      <c r="E95" s="16" t="s">
        <v>11174</v>
      </c>
      <c r="F95" s="44"/>
      <c r="G95" s="44"/>
      <c r="H95" s="396">
        <v>6</v>
      </c>
      <c r="I95" s="16"/>
      <c r="J95" s="740" t="s">
        <v>9871</v>
      </c>
    </row>
    <row r="96" spans="1:10" ht="23.25" customHeight="1">
      <c r="A96" s="40" t="s">
        <v>9122</v>
      </c>
      <c r="B96" s="16" t="s">
        <v>288</v>
      </c>
      <c r="C96" s="16" t="s">
        <v>54</v>
      </c>
      <c r="D96" s="16"/>
      <c r="E96" s="16">
        <v>419</v>
      </c>
      <c r="F96" s="44"/>
      <c r="G96" s="44"/>
      <c r="H96" s="396">
        <v>22</v>
      </c>
      <c r="I96" s="16"/>
      <c r="J96" s="740"/>
    </row>
    <row r="97" spans="1:10" ht="23.25" customHeight="1">
      <c r="A97" s="40" t="s">
        <v>9122</v>
      </c>
      <c r="B97" s="16" t="s">
        <v>288</v>
      </c>
      <c r="C97" s="16" t="s">
        <v>54</v>
      </c>
      <c r="D97" s="16"/>
      <c r="E97" s="16" t="s">
        <v>8471</v>
      </c>
      <c r="F97" s="44"/>
      <c r="G97" s="44"/>
      <c r="H97" s="396">
        <v>6</v>
      </c>
      <c r="I97" s="16"/>
      <c r="J97" s="740"/>
    </row>
    <row r="98" spans="1:10" ht="23.25" customHeight="1">
      <c r="A98" s="40" t="s">
        <v>9122</v>
      </c>
      <c r="B98" s="16" t="s">
        <v>288</v>
      </c>
      <c r="C98" s="16" t="s">
        <v>54</v>
      </c>
      <c r="D98" s="16"/>
      <c r="E98" s="16" t="s">
        <v>5080</v>
      </c>
      <c r="F98" s="44"/>
      <c r="G98" s="44"/>
      <c r="H98" s="396">
        <v>12</v>
      </c>
      <c r="I98" s="16"/>
      <c r="J98" s="740"/>
    </row>
    <row r="99" spans="1:10" ht="23.25" customHeight="1">
      <c r="A99" s="40" t="s">
        <v>9252</v>
      </c>
      <c r="B99" s="16" t="s">
        <v>288</v>
      </c>
      <c r="C99" s="16" t="s">
        <v>54</v>
      </c>
      <c r="D99" s="16"/>
      <c r="E99" s="16" t="s">
        <v>8471</v>
      </c>
      <c r="F99" s="44"/>
      <c r="G99" s="44"/>
      <c r="H99" s="396">
        <v>4</v>
      </c>
      <c r="I99" s="16"/>
      <c r="J99" s="740" t="s">
        <v>11401</v>
      </c>
    </row>
    <row r="100" spans="1:10" ht="23.25" customHeight="1">
      <c r="A100" s="40" t="s">
        <v>9252</v>
      </c>
      <c r="B100" s="16" t="s">
        <v>288</v>
      </c>
      <c r="C100" s="16" t="s">
        <v>54</v>
      </c>
      <c r="D100" s="16"/>
      <c r="E100" s="16" t="s">
        <v>2558</v>
      </c>
      <c r="F100" s="44"/>
      <c r="G100" s="44"/>
      <c r="H100" s="396">
        <v>20</v>
      </c>
      <c r="I100" s="16"/>
      <c r="J100" s="740"/>
    </row>
    <row r="101" spans="1:10" ht="23.25" customHeight="1">
      <c r="A101" s="40" t="s">
        <v>9123</v>
      </c>
      <c r="B101" s="16" t="s">
        <v>288</v>
      </c>
      <c r="C101" s="16" t="s">
        <v>54</v>
      </c>
      <c r="D101" s="16"/>
      <c r="E101" s="16">
        <v>419</v>
      </c>
      <c r="F101" s="44"/>
      <c r="G101" s="44"/>
      <c r="H101" s="396">
        <v>8</v>
      </c>
      <c r="I101" s="16"/>
      <c r="J101" s="740"/>
    </row>
    <row r="102" spans="1:10" ht="23.25" customHeight="1">
      <c r="A102" s="40" t="s">
        <v>9252</v>
      </c>
      <c r="B102" s="16" t="s">
        <v>288</v>
      </c>
      <c r="C102" s="16" t="s">
        <v>54</v>
      </c>
      <c r="D102" s="16"/>
      <c r="E102" s="16" t="s">
        <v>2476</v>
      </c>
      <c r="F102" s="44"/>
      <c r="G102" s="44"/>
      <c r="H102" s="396">
        <v>6</v>
      </c>
      <c r="I102" s="16"/>
      <c r="J102" s="393" t="s">
        <v>11402</v>
      </c>
    </row>
    <row r="103" spans="1:10" ht="23.25" customHeight="1">
      <c r="A103" s="40" t="s">
        <v>9124</v>
      </c>
      <c r="B103" s="16" t="s">
        <v>288</v>
      </c>
      <c r="C103" s="16" t="s">
        <v>54</v>
      </c>
      <c r="D103" s="16"/>
      <c r="E103" s="16" t="s">
        <v>2558</v>
      </c>
      <c r="F103" s="44"/>
      <c r="G103" s="44"/>
      <c r="H103" s="396">
        <v>22</v>
      </c>
      <c r="I103" s="16"/>
      <c r="J103" s="740" t="s">
        <v>9898</v>
      </c>
    </row>
    <row r="104" spans="1:10" ht="23.25" customHeight="1">
      <c r="A104" s="40" t="s">
        <v>9124</v>
      </c>
      <c r="B104" s="16" t="s">
        <v>288</v>
      </c>
      <c r="C104" s="16" t="s">
        <v>54</v>
      </c>
      <c r="D104" s="16"/>
      <c r="E104" s="16" t="s">
        <v>4085</v>
      </c>
      <c r="F104" s="44"/>
      <c r="G104" s="44"/>
      <c r="H104" s="396">
        <v>29</v>
      </c>
      <c r="I104" s="16"/>
      <c r="J104" s="740"/>
    </row>
    <row r="105" spans="1:10" ht="23.25" customHeight="1">
      <c r="A105" s="40" t="s">
        <v>9124</v>
      </c>
      <c r="B105" s="16" t="s">
        <v>288</v>
      </c>
      <c r="C105" s="16" t="s">
        <v>54</v>
      </c>
      <c r="D105" s="16"/>
      <c r="E105" s="16" t="s">
        <v>7563</v>
      </c>
      <c r="F105" s="44"/>
      <c r="G105" s="44"/>
      <c r="H105" s="396">
        <v>11</v>
      </c>
      <c r="I105" s="16"/>
      <c r="J105" s="740"/>
    </row>
    <row r="106" spans="1:10" ht="23.25" customHeight="1">
      <c r="A106" s="40" t="s">
        <v>9252</v>
      </c>
      <c r="B106" s="16" t="s">
        <v>288</v>
      </c>
      <c r="C106" s="16" t="s">
        <v>54</v>
      </c>
      <c r="D106" s="16"/>
      <c r="E106" s="16">
        <v>465</v>
      </c>
      <c r="F106" s="44"/>
      <c r="G106" s="44"/>
      <c r="H106" s="390">
        <v>9</v>
      </c>
      <c r="I106" s="16"/>
      <c r="J106" s="740" t="s">
        <v>9313</v>
      </c>
    </row>
    <row r="107" spans="1:10" ht="23.25" customHeight="1">
      <c r="A107" s="40" t="s">
        <v>9123</v>
      </c>
      <c r="B107" s="16" t="s">
        <v>288</v>
      </c>
      <c r="C107" s="16" t="s">
        <v>54</v>
      </c>
      <c r="D107" s="16"/>
      <c r="E107" s="16">
        <v>479</v>
      </c>
      <c r="F107" s="44"/>
      <c r="G107" s="44"/>
      <c r="H107" s="390">
        <v>15</v>
      </c>
      <c r="I107" s="16"/>
      <c r="J107" s="740"/>
    </row>
    <row r="108" spans="1:10" ht="23.25" customHeight="1">
      <c r="A108" s="40" t="s">
        <v>9122</v>
      </c>
      <c r="B108" s="16" t="s">
        <v>288</v>
      </c>
      <c r="C108" s="16" t="s">
        <v>54</v>
      </c>
      <c r="D108" s="16"/>
      <c r="E108" s="16">
        <v>480</v>
      </c>
      <c r="F108" s="44"/>
      <c r="G108" s="44"/>
      <c r="H108" s="390">
        <v>4</v>
      </c>
      <c r="I108" s="16"/>
      <c r="J108" s="740"/>
    </row>
    <row r="109" spans="1:10" ht="23.25" customHeight="1">
      <c r="A109" s="40" t="s">
        <v>9123</v>
      </c>
      <c r="B109" s="16" t="s">
        <v>288</v>
      </c>
      <c r="C109" s="16" t="s">
        <v>54</v>
      </c>
      <c r="D109" s="16"/>
      <c r="E109" s="16">
        <v>483</v>
      </c>
      <c r="F109" s="44"/>
      <c r="G109" s="44"/>
      <c r="H109" s="390">
        <v>20</v>
      </c>
      <c r="I109" s="16"/>
      <c r="J109" s="740"/>
    </row>
    <row r="110" spans="1:10" ht="23.25" customHeight="1">
      <c r="A110" s="40" t="s">
        <v>9249</v>
      </c>
      <c r="B110" s="16" t="s">
        <v>288</v>
      </c>
      <c r="C110" s="16" t="s">
        <v>54</v>
      </c>
      <c r="D110" s="16"/>
      <c r="E110" s="16">
        <v>106</v>
      </c>
      <c r="F110" s="44"/>
      <c r="G110" s="44"/>
      <c r="H110" s="390">
        <v>6</v>
      </c>
      <c r="I110" s="16"/>
      <c r="J110" s="740" t="s">
        <v>9899</v>
      </c>
    </row>
    <row r="111" spans="1:10" ht="23.25" customHeight="1">
      <c r="A111" s="40" t="s">
        <v>9249</v>
      </c>
      <c r="B111" s="16" t="s">
        <v>288</v>
      </c>
      <c r="C111" s="16" t="s">
        <v>54</v>
      </c>
      <c r="D111" s="16"/>
      <c r="E111" s="16">
        <v>482</v>
      </c>
      <c r="F111" s="44"/>
      <c r="G111" s="44"/>
      <c r="H111" s="390">
        <v>3</v>
      </c>
      <c r="I111" s="16"/>
      <c r="J111" s="740"/>
    </row>
    <row r="112" spans="1:10" ht="23.25" customHeight="1">
      <c r="A112" s="40" t="s">
        <v>9249</v>
      </c>
      <c r="B112" s="16" t="s">
        <v>288</v>
      </c>
      <c r="C112" s="16" t="s">
        <v>54</v>
      </c>
      <c r="D112" s="16"/>
      <c r="E112" s="16" t="s">
        <v>2439</v>
      </c>
      <c r="F112" s="44"/>
      <c r="G112" s="44"/>
      <c r="H112" s="390">
        <v>3</v>
      </c>
      <c r="I112" s="16"/>
      <c r="J112" s="740" t="s">
        <v>9926</v>
      </c>
    </row>
    <row r="113" spans="1:10" ht="23.25" customHeight="1">
      <c r="A113" s="40" t="s">
        <v>9249</v>
      </c>
      <c r="B113" s="16" t="s">
        <v>288</v>
      </c>
      <c r="C113" s="16" t="s">
        <v>54</v>
      </c>
      <c r="D113" s="16"/>
      <c r="E113" s="16" t="s">
        <v>6226</v>
      </c>
      <c r="F113" s="44"/>
      <c r="G113" s="44"/>
      <c r="H113" s="390">
        <v>10</v>
      </c>
      <c r="I113" s="16"/>
      <c r="J113" s="740"/>
    </row>
    <row r="114" spans="1:10" ht="23.25" customHeight="1">
      <c r="A114" s="40" t="s">
        <v>9123</v>
      </c>
      <c r="B114" s="16" t="s">
        <v>288</v>
      </c>
      <c r="C114" s="16" t="s">
        <v>54</v>
      </c>
      <c r="D114" s="16"/>
      <c r="E114" s="16">
        <v>255</v>
      </c>
      <c r="F114" s="44"/>
      <c r="G114" s="44"/>
      <c r="H114" s="390">
        <v>25</v>
      </c>
      <c r="I114" s="16"/>
      <c r="J114" s="393" t="s">
        <v>9927</v>
      </c>
    </row>
    <row r="115" spans="1:10" ht="23.25" customHeight="1">
      <c r="A115" s="40" t="s">
        <v>9875</v>
      </c>
      <c r="B115" s="16" t="s">
        <v>288</v>
      </c>
      <c r="C115" s="16" t="s">
        <v>54</v>
      </c>
      <c r="D115" s="16"/>
      <c r="E115" s="16">
        <v>102</v>
      </c>
      <c r="F115" s="44"/>
      <c r="G115" s="44"/>
      <c r="H115" s="396">
        <v>4</v>
      </c>
      <c r="I115" s="16"/>
      <c r="J115" s="740" t="s">
        <v>9928</v>
      </c>
    </row>
    <row r="116" spans="1:10" ht="23.25" customHeight="1">
      <c r="A116" s="40" t="s">
        <v>9122</v>
      </c>
      <c r="B116" s="16" t="s">
        <v>288</v>
      </c>
      <c r="C116" s="16" t="s">
        <v>54</v>
      </c>
      <c r="D116" s="16"/>
      <c r="E116" s="16">
        <v>102</v>
      </c>
      <c r="F116" s="44"/>
      <c r="G116" s="44"/>
      <c r="H116" s="396">
        <v>7</v>
      </c>
      <c r="I116" s="16"/>
      <c r="J116" s="740"/>
    </row>
    <row r="117" spans="1:10" ht="23.25" customHeight="1">
      <c r="A117" s="40" t="s">
        <v>9252</v>
      </c>
      <c r="B117" s="16" t="s">
        <v>288</v>
      </c>
      <c r="C117" s="16" t="s">
        <v>54</v>
      </c>
      <c r="D117" s="16"/>
      <c r="E117" s="16">
        <v>102</v>
      </c>
      <c r="F117" s="44"/>
      <c r="G117" s="44"/>
      <c r="H117" s="396">
        <v>7</v>
      </c>
      <c r="I117" s="16"/>
      <c r="J117" s="740"/>
    </row>
    <row r="118" spans="1:10" ht="23.25" customHeight="1">
      <c r="A118" s="40" t="s">
        <v>9123</v>
      </c>
      <c r="B118" s="16" t="s">
        <v>288</v>
      </c>
      <c r="C118" s="16" t="s">
        <v>54</v>
      </c>
      <c r="D118" s="16"/>
      <c r="E118" s="16">
        <v>102</v>
      </c>
      <c r="F118" s="44"/>
      <c r="G118" s="44"/>
      <c r="H118" s="396">
        <v>2</v>
      </c>
      <c r="I118" s="16"/>
      <c r="J118" s="740"/>
    </row>
    <row r="119" spans="1:10" ht="23.25" customHeight="1">
      <c r="A119" s="40" t="s">
        <v>9124</v>
      </c>
      <c r="B119" s="16" t="s">
        <v>288</v>
      </c>
      <c r="C119" s="16" t="s">
        <v>54</v>
      </c>
      <c r="D119" s="16"/>
      <c r="E119" s="16">
        <v>102</v>
      </c>
      <c r="F119" s="44"/>
      <c r="G119" s="44"/>
      <c r="H119" s="396">
        <v>9</v>
      </c>
      <c r="I119" s="16"/>
      <c r="J119" s="740"/>
    </row>
    <row r="120" spans="1:10" ht="23.25" customHeight="1">
      <c r="A120" s="40" t="s">
        <v>9123</v>
      </c>
      <c r="B120" s="16" t="s">
        <v>288</v>
      </c>
      <c r="C120" s="16" t="s">
        <v>54</v>
      </c>
      <c r="D120" s="16"/>
      <c r="E120" s="16" t="s">
        <v>2558</v>
      </c>
      <c r="F120" s="44"/>
      <c r="G120" s="44"/>
      <c r="H120" s="396">
        <v>56</v>
      </c>
      <c r="I120" s="16"/>
      <c r="J120" s="393" t="s">
        <v>9929</v>
      </c>
    </row>
    <row r="121" spans="1:10" ht="23.25" customHeight="1">
      <c r="A121" s="40" t="s">
        <v>9123</v>
      </c>
      <c r="B121" s="16" t="s">
        <v>288</v>
      </c>
      <c r="C121" s="16" t="s">
        <v>54</v>
      </c>
      <c r="D121" s="16"/>
      <c r="E121" s="16">
        <v>487</v>
      </c>
      <c r="F121" s="44"/>
      <c r="G121" s="44"/>
      <c r="H121" s="396">
        <v>15</v>
      </c>
      <c r="I121" s="16"/>
      <c r="J121" s="740" t="s">
        <v>9930</v>
      </c>
    </row>
    <row r="122" spans="1:10" ht="23.25" customHeight="1">
      <c r="A122" s="40" t="s">
        <v>9124</v>
      </c>
      <c r="B122" s="16" t="s">
        <v>288</v>
      </c>
      <c r="C122" s="16" t="s">
        <v>54</v>
      </c>
      <c r="D122" s="16"/>
      <c r="E122" s="16">
        <v>316</v>
      </c>
      <c r="F122" s="44"/>
      <c r="G122" s="44"/>
      <c r="H122" s="396">
        <v>4</v>
      </c>
      <c r="I122" s="16"/>
      <c r="J122" s="740"/>
    </row>
    <row r="123" spans="1:10" ht="23.25" customHeight="1">
      <c r="A123" s="40" t="s">
        <v>9124</v>
      </c>
      <c r="B123" s="16" t="s">
        <v>288</v>
      </c>
      <c r="C123" s="16" t="s">
        <v>54</v>
      </c>
      <c r="D123" s="16"/>
      <c r="E123" s="16">
        <v>364</v>
      </c>
      <c r="F123" s="44"/>
      <c r="G123" s="44"/>
      <c r="H123" s="396">
        <v>16</v>
      </c>
      <c r="I123" s="16"/>
      <c r="J123" s="740"/>
    </row>
    <row r="124" spans="1:10" ht="23.25" customHeight="1">
      <c r="A124" s="40" t="s">
        <v>9248</v>
      </c>
      <c r="B124" s="16" t="s">
        <v>288</v>
      </c>
      <c r="C124" s="16" t="s">
        <v>54</v>
      </c>
      <c r="D124" s="16"/>
      <c r="E124" s="16">
        <v>483</v>
      </c>
      <c r="F124" s="44"/>
      <c r="G124" s="44"/>
      <c r="H124" s="390">
        <v>2</v>
      </c>
      <c r="I124" s="16"/>
      <c r="J124" s="740" t="s">
        <v>9931</v>
      </c>
    </row>
    <row r="125" spans="1:10" ht="23.25" customHeight="1">
      <c r="A125" s="40" t="s">
        <v>9249</v>
      </c>
      <c r="B125" s="16" t="s">
        <v>288</v>
      </c>
      <c r="C125" s="16" t="s">
        <v>54</v>
      </c>
      <c r="D125" s="16"/>
      <c r="E125" s="16">
        <v>483</v>
      </c>
      <c r="F125" s="44"/>
      <c r="G125" s="44"/>
      <c r="H125" s="390">
        <v>8</v>
      </c>
      <c r="I125" s="16"/>
      <c r="J125" s="740"/>
    </row>
    <row r="126" spans="1:10" ht="23.25" customHeight="1">
      <c r="A126" s="40" t="s">
        <v>9249</v>
      </c>
      <c r="B126" s="16" t="s">
        <v>288</v>
      </c>
      <c r="C126" s="16" t="s">
        <v>54</v>
      </c>
      <c r="D126" s="16"/>
      <c r="E126" s="16" t="s">
        <v>4614</v>
      </c>
      <c r="F126" s="44"/>
      <c r="G126" s="44"/>
      <c r="H126" s="390">
        <v>6</v>
      </c>
      <c r="I126" s="16"/>
      <c r="J126" s="740"/>
    </row>
    <row r="127" spans="1:10" ht="23.25" customHeight="1">
      <c r="A127" s="40" t="s">
        <v>9252</v>
      </c>
      <c r="B127" s="16" t="s">
        <v>288</v>
      </c>
      <c r="C127" s="16" t="s">
        <v>54</v>
      </c>
      <c r="D127" s="16"/>
      <c r="E127" s="16">
        <v>420</v>
      </c>
      <c r="F127" s="44"/>
      <c r="G127" s="44"/>
      <c r="H127" s="396">
        <v>8</v>
      </c>
      <c r="I127" s="16"/>
      <c r="J127" s="393" t="s">
        <v>9932</v>
      </c>
    </row>
    <row r="128" spans="1:10" ht="23.25" customHeight="1">
      <c r="A128" s="40" t="s">
        <v>9123</v>
      </c>
      <c r="B128" s="16" t="s">
        <v>288</v>
      </c>
      <c r="C128" s="16" t="s">
        <v>54</v>
      </c>
      <c r="D128" s="16"/>
      <c r="E128" s="16">
        <v>494</v>
      </c>
      <c r="F128" s="44"/>
      <c r="G128" s="44"/>
      <c r="H128" s="396">
        <v>7</v>
      </c>
      <c r="I128" s="16"/>
      <c r="J128" s="393" t="s">
        <v>9933</v>
      </c>
    </row>
    <row r="129" spans="1:10" ht="23.25" customHeight="1">
      <c r="A129" s="40" t="s">
        <v>9124</v>
      </c>
      <c r="B129" s="16" t="s">
        <v>288</v>
      </c>
      <c r="C129" s="16" t="s">
        <v>54</v>
      </c>
      <c r="D129" s="16"/>
      <c r="E129" s="16">
        <v>115</v>
      </c>
      <c r="F129" s="44"/>
      <c r="G129" s="44"/>
      <c r="H129" s="396">
        <v>6</v>
      </c>
      <c r="I129" s="16"/>
      <c r="J129" s="740" t="s">
        <v>11403</v>
      </c>
    </row>
    <row r="130" spans="1:10" ht="23.25" customHeight="1">
      <c r="A130" s="40" t="s">
        <v>9124</v>
      </c>
      <c r="B130" s="16" t="s">
        <v>288</v>
      </c>
      <c r="C130" s="16" t="s">
        <v>54</v>
      </c>
      <c r="D130" s="16"/>
      <c r="E130" s="16">
        <v>420</v>
      </c>
      <c r="F130" s="44"/>
      <c r="G130" s="44"/>
      <c r="H130" s="396">
        <v>4</v>
      </c>
      <c r="I130" s="16"/>
      <c r="J130" s="740"/>
    </row>
    <row r="131" spans="1:10" ht="23.25" customHeight="1">
      <c r="A131" s="40" t="s">
        <v>9123</v>
      </c>
      <c r="B131" s="16" t="s">
        <v>288</v>
      </c>
      <c r="C131" s="16" t="s">
        <v>54</v>
      </c>
      <c r="D131" s="16"/>
      <c r="E131" s="16" t="s">
        <v>4085</v>
      </c>
      <c r="F131" s="44"/>
      <c r="G131" s="44"/>
      <c r="H131" s="396">
        <v>8</v>
      </c>
      <c r="I131" s="16"/>
      <c r="J131" s="740"/>
    </row>
    <row r="132" spans="1:10" ht="23.25" customHeight="1">
      <c r="A132" s="40" t="s">
        <v>9124</v>
      </c>
      <c r="B132" s="16" t="s">
        <v>288</v>
      </c>
      <c r="C132" s="16" t="s">
        <v>54</v>
      </c>
      <c r="D132" s="16"/>
      <c r="E132" s="16">
        <v>450</v>
      </c>
      <c r="F132" s="44"/>
      <c r="G132" s="44"/>
      <c r="H132" s="396">
        <v>8</v>
      </c>
      <c r="I132" s="16"/>
      <c r="J132" s="393" t="s">
        <v>11404</v>
      </c>
    </row>
    <row r="133" spans="1:10" ht="23.25" customHeight="1">
      <c r="A133" s="40" t="s">
        <v>9124</v>
      </c>
      <c r="B133" s="16" t="s">
        <v>288</v>
      </c>
      <c r="C133" s="16" t="s">
        <v>54</v>
      </c>
      <c r="D133" s="16"/>
      <c r="E133" s="16">
        <v>57</v>
      </c>
      <c r="F133" s="44"/>
      <c r="G133" s="44"/>
      <c r="H133" s="390">
        <v>3</v>
      </c>
      <c r="I133" s="16"/>
      <c r="J133" s="740" t="s">
        <v>9935</v>
      </c>
    </row>
    <row r="134" spans="1:10" ht="23.25" customHeight="1">
      <c r="A134" s="40" t="s">
        <v>9124</v>
      </c>
      <c r="B134" s="16" t="s">
        <v>288</v>
      </c>
      <c r="C134" s="16" t="s">
        <v>54</v>
      </c>
      <c r="D134" s="16"/>
      <c r="E134" s="16">
        <v>419</v>
      </c>
      <c r="F134" s="44"/>
      <c r="G134" s="44"/>
      <c r="H134" s="390">
        <v>9</v>
      </c>
      <c r="I134" s="16"/>
      <c r="J134" s="740"/>
    </row>
    <row r="135" spans="1:10" ht="23.25" customHeight="1">
      <c r="A135" s="40" t="s">
        <v>9122</v>
      </c>
      <c r="B135" s="16" t="s">
        <v>288</v>
      </c>
      <c r="C135" s="16" t="s">
        <v>54</v>
      </c>
      <c r="D135" s="16"/>
      <c r="E135" s="16" t="s">
        <v>4450</v>
      </c>
      <c r="F135" s="44"/>
      <c r="G135" s="44"/>
      <c r="H135" s="396">
        <v>25</v>
      </c>
      <c r="I135" s="16"/>
      <c r="J135" s="393" t="s">
        <v>9936</v>
      </c>
    </row>
    <row r="136" spans="1:10" ht="23.25" customHeight="1">
      <c r="A136" s="40" t="s">
        <v>9123</v>
      </c>
      <c r="B136" s="16" t="s">
        <v>288</v>
      </c>
      <c r="C136" s="16" t="s">
        <v>54</v>
      </c>
      <c r="D136" s="16"/>
      <c r="E136" s="16" t="s">
        <v>9023</v>
      </c>
      <c r="F136" s="44"/>
      <c r="G136" s="44"/>
      <c r="H136" s="396">
        <v>1</v>
      </c>
      <c r="I136" s="16"/>
      <c r="J136" s="740" t="s">
        <v>9802</v>
      </c>
    </row>
    <row r="137" spans="1:10" ht="23.25" customHeight="1">
      <c r="A137" s="40" t="s">
        <v>10018</v>
      </c>
      <c r="B137" s="16" t="s">
        <v>288</v>
      </c>
      <c r="C137" s="16" t="s">
        <v>54</v>
      </c>
      <c r="D137" s="16"/>
      <c r="E137" s="16">
        <v>102</v>
      </c>
      <c r="F137" s="44"/>
      <c r="G137" s="44"/>
      <c r="H137" s="396">
        <v>1</v>
      </c>
      <c r="I137" s="16"/>
      <c r="J137" s="740"/>
    </row>
    <row r="138" spans="1:10" ht="23.25" customHeight="1">
      <c r="A138" s="40" t="s">
        <v>9875</v>
      </c>
      <c r="B138" s="16" t="s">
        <v>288</v>
      </c>
      <c r="C138" s="16" t="s">
        <v>54</v>
      </c>
      <c r="D138" s="16"/>
      <c r="E138" s="16" t="s">
        <v>7525</v>
      </c>
      <c r="F138" s="44"/>
      <c r="G138" s="44"/>
      <c r="H138" s="396">
        <v>8</v>
      </c>
      <c r="I138" s="16"/>
      <c r="J138" s="740"/>
    </row>
    <row r="139" spans="1:10" ht="23.25" customHeight="1">
      <c r="A139" s="40" t="s">
        <v>9252</v>
      </c>
      <c r="B139" s="16" t="s">
        <v>288</v>
      </c>
      <c r="C139" s="16" t="s">
        <v>54</v>
      </c>
      <c r="D139" s="16"/>
      <c r="E139" s="16" t="s">
        <v>6378</v>
      </c>
      <c r="F139" s="44"/>
      <c r="G139" s="44"/>
      <c r="H139" s="396">
        <v>10</v>
      </c>
      <c r="I139" s="16"/>
      <c r="J139" s="740" t="s">
        <v>9719</v>
      </c>
    </row>
    <row r="140" spans="1:10" ht="23.25" customHeight="1">
      <c r="A140" s="40" t="s">
        <v>9252</v>
      </c>
      <c r="B140" s="16" t="s">
        <v>288</v>
      </c>
      <c r="C140" s="16" t="s">
        <v>54</v>
      </c>
      <c r="D140" s="16"/>
      <c r="E140" s="16" t="s">
        <v>7525</v>
      </c>
      <c r="F140" s="44"/>
      <c r="G140" s="44"/>
      <c r="H140" s="396">
        <v>16</v>
      </c>
      <c r="I140" s="16"/>
      <c r="J140" s="740"/>
    </row>
    <row r="141" spans="1:10" ht="23.25" customHeight="1">
      <c r="A141" s="40" t="s">
        <v>9123</v>
      </c>
      <c r="B141" s="16" t="s">
        <v>288</v>
      </c>
      <c r="C141" s="16" t="s">
        <v>54</v>
      </c>
      <c r="D141" s="16"/>
      <c r="E141" s="16" t="s">
        <v>9023</v>
      </c>
      <c r="F141" s="44"/>
      <c r="G141" s="44"/>
      <c r="H141" s="396">
        <v>1</v>
      </c>
      <c r="I141" s="16"/>
      <c r="J141" s="740"/>
    </row>
    <row r="142" spans="1:10" ht="23.25" customHeight="1">
      <c r="A142" s="40" t="s">
        <v>9124</v>
      </c>
      <c r="B142" s="16" t="s">
        <v>288</v>
      </c>
      <c r="C142" s="16" t="s">
        <v>54</v>
      </c>
      <c r="D142" s="16"/>
      <c r="E142" s="16">
        <v>334</v>
      </c>
      <c r="F142" s="44"/>
      <c r="G142" s="44"/>
      <c r="H142" s="396">
        <v>2</v>
      </c>
      <c r="I142" s="16"/>
      <c r="J142" s="740" t="s">
        <v>9803</v>
      </c>
    </row>
    <row r="143" spans="1:10" ht="23.25" customHeight="1">
      <c r="A143" s="40" t="s">
        <v>9124</v>
      </c>
      <c r="B143" s="16" t="s">
        <v>288</v>
      </c>
      <c r="C143" s="16" t="s">
        <v>54</v>
      </c>
      <c r="D143" s="16"/>
      <c r="E143" s="16">
        <v>419</v>
      </c>
      <c r="F143" s="44"/>
      <c r="G143" s="44"/>
      <c r="H143" s="396">
        <v>26</v>
      </c>
      <c r="I143" s="16"/>
      <c r="J143" s="740"/>
    </row>
    <row r="144" spans="1:10" ht="23.25" customHeight="1">
      <c r="A144" s="40" t="s">
        <v>9123</v>
      </c>
      <c r="B144" s="16" t="s">
        <v>288</v>
      </c>
      <c r="C144" s="16" t="s">
        <v>54</v>
      </c>
      <c r="D144" s="16"/>
      <c r="E144" s="16" t="s">
        <v>8226</v>
      </c>
      <c r="F144" s="44"/>
      <c r="G144" s="44"/>
      <c r="H144" s="396">
        <v>21</v>
      </c>
      <c r="I144" s="16"/>
      <c r="J144" s="740"/>
    </row>
    <row r="145" spans="1:10" ht="23.25" customHeight="1">
      <c r="A145" s="40" t="s">
        <v>9124</v>
      </c>
      <c r="B145" s="16" t="s">
        <v>288</v>
      </c>
      <c r="C145" s="16" t="s">
        <v>54</v>
      </c>
      <c r="D145" s="16"/>
      <c r="E145" s="16" t="s">
        <v>9051</v>
      </c>
      <c r="F145" s="44"/>
      <c r="G145" s="44"/>
      <c r="H145" s="396">
        <v>4</v>
      </c>
      <c r="I145" s="16"/>
      <c r="J145" s="740"/>
    </row>
    <row r="146" spans="1:10" ht="23.25" customHeight="1">
      <c r="A146" s="40" t="s">
        <v>9124</v>
      </c>
      <c r="B146" s="16" t="s">
        <v>288</v>
      </c>
      <c r="C146" s="16" t="s">
        <v>54</v>
      </c>
      <c r="D146" s="16"/>
      <c r="E146" s="16">
        <v>486</v>
      </c>
      <c r="F146" s="44"/>
      <c r="G146" s="44"/>
      <c r="H146" s="396">
        <v>22</v>
      </c>
      <c r="I146" s="16"/>
      <c r="J146" s="740" t="s">
        <v>9804</v>
      </c>
    </row>
    <row r="147" spans="1:10" ht="23.25" customHeight="1">
      <c r="A147" s="40" t="s">
        <v>9122</v>
      </c>
      <c r="B147" s="16" t="s">
        <v>288</v>
      </c>
      <c r="C147" s="16" t="s">
        <v>54</v>
      </c>
      <c r="D147" s="16"/>
      <c r="E147" s="16" t="s">
        <v>6843</v>
      </c>
      <c r="F147" s="44"/>
      <c r="G147" s="44"/>
      <c r="H147" s="396">
        <v>4</v>
      </c>
      <c r="I147" s="16"/>
      <c r="J147" s="740"/>
    </row>
    <row r="148" spans="1:10" ht="23.25" customHeight="1">
      <c r="A148" s="40" t="s">
        <v>10018</v>
      </c>
      <c r="B148" s="16" t="s">
        <v>288</v>
      </c>
      <c r="C148" s="16" t="s">
        <v>54</v>
      </c>
      <c r="D148" s="16"/>
      <c r="E148" s="16">
        <v>102</v>
      </c>
      <c r="F148" s="44"/>
      <c r="G148" s="44"/>
      <c r="H148" s="396">
        <v>1</v>
      </c>
      <c r="I148" s="16"/>
      <c r="J148" s="393" t="s">
        <v>9938</v>
      </c>
    </row>
    <row r="149" spans="1:10" ht="23.25" customHeight="1">
      <c r="A149" s="40" t="s">
        <v>9123</v>
      </c>
      <c r="B149" s="16" t="s">
        <v>288</v>
      </c>
      <c r="C149" s="16" t="s">
        <v>54</v>
      </c>
      <c r="D149" s="16"/>
      <c r="E149" s="16">
        <v>375</v>
      </c>
      <c r="F149" s="44"/>
      <c r="G149" s="44"/>
      <c r="H149" s="390">
        <v>2</v>
      </c>
      <c r="I149" s="16"/>
      <c r="J149" s="393" t="s">
        <v>9939</v>
      </c>
    </row>
    <row r="150" spans="1:10" ht="23.25" customHeight="1">
      <c r="A150" s="40" t="s">
        <v>9124</v>
      </c>
      <c r="B150" s="16" t="s">
        <v>288</v>
      </c>
      <c r="C150" s="16" t="s">
        <v>54</v>
      </c>
      <c r="D150" s="16"/>
      <c r="E150" s="16" t="s">
        <v>7561</v>
      </c>
      <c r="F150" s="44"/>
      <c r="G150" s="44"/>
      <c r="H150" s="396">
        <v>2</v>
      </c>
      <c r="I150" s="16"/>
      <c r="J150" s="740" t="s">
        <v>9940</v>
      </c>
    </row>
    <row r="151" spans="1:10" ht="23.25" customHeight="1">
      <c r="A151" s="40" t="s">
        <v>9252</v>
      </c>
      <c r="B151" s="16" t="s">
        <v>288</v>
      </c>
      <c r="C151" s="16" t="s">
        <v>54</v>
      </c>
      <c r="D151" s="16"/>
      <c r="E151" s="16" t="s">
        <v>4450</v>
      </c>
      <c r="F151" s="44"/>
      <c r="G151" s="44"/>
      <c r="H151" s="396">
        <v>12</v>
      </c>
      <c r="I151" s="16"/>
      <c r="J151" s="740"/>
    </row>
    <row r="152" spans="1:10" ht="23.25" customHeight="1">
      <c r="A152" s="40" t="s">
        <v>9252</v>
      </c>
      <c r="B152" s="16" t="s">
        <v>288</v>
      </c>
      <c r="C152" s="16" t="s">
        <v>54</v>
      </c>
      <c r="D152" s="16"/>
      <c r="E152" s="16" t="s">
        <v>7525</v>
      </c>
      <c r="F152" s="44"/>
      <c r="G152" s="44"/>
      <c r="H152" s="396">
        <v>13</v>
      </c>
      <c r="I152" s="16"/>
      <c r="J152" s="740"/>
    </row>
    <row r="153" spans="1:10" ht="23.25" customHeight="1">
      <c r="A153" s="40" t="s">
        <v>9124</v>
      </c>
      <c r="B153" s="16" t="s">
        <v>288</v>
      </c>
      <c r="C153" s="16" t="s">
        <v>54</v>
      </c>
      <c r="D153" s="16"/>
      <c r="E153" s="16">
        <v>486</v>
      </c>
      <c r="F153" s="44"/>
      <c r="G153" s="44"/>
      <c r="H153" s="396">
        <v>7</v>
      </c>
      <c r="I153" s="16"/>
      <c r="J153" s="740"/>
    </row>
    <row r="154" spans="1:10" ht="23.25" customHeight="1">
      <c r="A154" s="40" t="s">
        <v>9124</v>
      </c>
      <c r="B154" s="16" t="s">
        <v>288</v>
      </c>
      <c r="C154" s="16" t="s">
        <v>54</v>
      </c>
      <c r="D154" s="16"/>
      <c r="E154" s="16" t="s">
        <v>4283</v>
      </c>
      <c r="F154" s="44"/>
      <c r="G154" s="44"/>
      <c r="H154" s="396">
        <v>2</v>
      </c>
      <c r="I154" s="16"/>
      <c r="J154" s="740"/>
    </row>
    <row r="155" spans="1:10" ht="23.25" customHeight="1">
      <c r="A155" s="40" t="s">
        <v>9124</v>
      </c>
      <c r="B155" s="16" t="s">
        <v>288</v>
      </c>
      <c r="C155" s="16" t="s">
        <v>54</v>
      </c>
      <c r="D155" s="16"/>
      <c r="E155" s="16">
        <v>102</v>
      </c>
      <c r="F155" s="44"/>
      <c r="G155" s="44"/>
      <c r="H155" s="396">
        <v>2</v>
      </c>
      <c r="I155" s="16"/>
      <c r="J155" s="393" t="s">
        <v>10842</v>
      </c>
    </row>
    <row r="156" spans="1:10" ht="23.25" customHeight="1">
      <c r="A156" s="40" t="s">
        <v>9124</v>
      </c>
      <c r="B156" s="16" t="s">
        <v>288</v>
      </c>
      <c r="C156" s="16" t="s">
        <v>54</v>
      </c>
      <c r="D156" s="16"/>
      <c r="E156" s="16" t="s">
        <v>6389</v>
      </c>
      <c r="F156" s="44"/>
      <c r="G156" s="44"/>
      <c r="H156" s="396">
        <v>3</v>
      </c>
      <c r="I156" s="16"/>
      <c r="J156" s="393" t="s">
        <v>10843</v>
      </c>
    </row>
    <row r="157" spans="1:10" ht="23.25" customHeight="1">
      <c r="A157" s="40" t="s">
        <v>10762</v>
      </c>
      <c r="B157" s="16" t="s">
        <v>292</v>
      </c>
      <c r="C157" s="16" t="s">
        <v>58</v>
      </c>
      <c r="D157" s="16"/>
      <c r="E157" s="16"/>
      <c r="F157" s="44"/>
      <c r="G157" s="44"/>
      <c r="H157" s="108">
        <v>642</v>
      </c>
      <c r="I157" s="16"/>
      <c r="J157" s="393" t="s">
        <v>10844</v>
      </c>
    </row>
    <row r="158" spans="1:10" ht="23.25" customHeight="1">
      <c r="A158" s="40" t="s">
        <v>11196</v>
      </c>
      <c r="B158" s="16" t="s">
        <v>292</v>
      </c>
      <c r="C158" s="16" t="s">
        <v>58</v>
      </c>
      <c r="D158" s="16"/>
      <c r="E158" s="16"/>
      <c r="F158" s="44"/>
      <c r="G158" s="44"/>
      <c r="H158" s="142">
        <v>606</v>
      </c>
      <c r="I158" s="16"/>
      <c r="J158" s="393" t="s">
        <v>11217</v>
      </c>
    </row>
    <row r="159" spans="1:10" ht="23.25" customHeight="1">
      <c r="A159" s="229" t="s">
        <v>11463</v>
      </c>
      <c r="B159" s="16" t="s">
        <v>292</v>
      </c>
      <c r="C159" s="16" t="s">
        <v>58</v>
      </c>
      <c r="D159" s="16"/>
      <c r="E159" s="16"/>
      <c r="F159" s="44"/>
      <c r="G159" s="44"/>
      <c r="H159" s="161">
        <v>642</v>
      </c>
      <c r="I159" s="16"/>
      <c r="J159" s="393" t="s">
        <v>9805</v>
      </c>
    </row>
    <row r="160" spans="1:10" ht="23.25" customHeight="1">
      <c r="A160" s="40" t="s">
        <v>10760</v>
      </c>
      <c r="B160" s="16" t="s">
        <v>209</v>
      </c>
      <c r="C160" s="16" t="s">
        <v>163</v>
      </c>
      <c r="D160" s="16"/>
      <c r="E160" s="16"/>
      <c r="F160" s="44"/>
      <c r="G160" s="44"/>
      <c r="H160" s="390">
        <v>81</v>
      </c>
      <c r="I160" s="16"/>
      <c r="J160" s="741" t="s">
        <v>10349</v>
      </c>
    </row>
    <row r="161" spans="1:10" ht="23.25" customHeight="1">
      <c r="A161" s="40" t="s">
        <v>10760</v>
      </c>
      <c r="B161" s="16" t="s">
        <v>209</v>
      </c>
      <c r="C161" s="16" t="s">
        <v>163</v>
      </c>
      <c r="D161" s="16"/>
      <c r="E161" s="16"/>
      <c r="F161" s="44"/>
      <c r="G161" s="44"/>
      <c r="H161" s="392">
        <v>222</v>
      </c>
      <c r="I161" s="16"/>
      <c r="J161" s="741"/>
    </row>
    <row r="162" spans="1:10" ht="23.25" customHeight="1">
      <c r="A162" s="40" t="s">
        <v>11425</v>
      </c>
      <c r="B162" s="16" t="s">
        <v>265</v>
      </c>
      <c r="C162" s="16" t="s">
        <v>58</v>
      </c>
      <c r="D162" s="16"/>
      <c r="E162" s="16"/>
      <c r="F162" s="44"/>
      <c r="G162" s="44"/>
      <c r="H162" s="393">
        <v>700</v>
      </c>
      <c r="I162" s="16"/>
      <c r="J162" s="741" t="s">
        <v>10350</v>
      </c>
    </row>
    <row r="163" spans="1:10" ht="23.25" customHeight="1">
      <c r="A163" s="40" t="s">
        <v>11426</v>
      </c>
      <c r="B163" s="16" t="s">
        <v>265</v>
      </c>
      <c r="C163" s="16" t="s">
        <v>58</v>
      </c>
      <c r="D163" s="16"/>
      <c r="E163" s="16"/>
      <c r="F163" s="44"/>
      <c r="G163" s="44"/>
      <c r="H163" s="393">
        <v>300</v>
      </c>
      <c r="I163" s="16"/>
      <c r="J163" s="741"/>
    </row>
    <row r="164" spans="1:10" ht="23.25" customHeight="1">
      <c r="A164" s="40" t="s">
        <v>10156</v>
      </c>
      <c r="B164" s="16" t="s">
        <v>209</v>
      </c>
      <c r="C164" s="16" t="s">
        <v>163</v>
      </c>
      <c r="D164" s="16"/>
      <c r="E164" s="16"/>
      <c r="F164" s="44"/>
      <c r="G164" s="44"/>
      <c r="H164" s="390">
        <v>2000</v>
      </c>
      <c r="I164" s="16"/>
      <c r="J164" s="390" t="s">
        <v>10351</v>
      </c>
    </row>
    <row r="165" spans="1:10" ht="23.25" customHeight="1">
      <c r="A165" s="40" t="s">
        <v>10156</v>
      </c>
      <c r="B165" s="16" t="s">
        <v>209</v>
      </c>
      <c r="C165" s="16" t="s">
        <v>163</v>
      </c>
      <c r="D165" s="16"/>
      <c r="E165" s="16"/>
      <c r="F165" s="44"/>
      <c r="G165" s="44"/>
      <c r="H165" s="390">
        <v>550</v>
      </c>
      <c r="I165" s="16"/>
      <c r="J165" s="742" t="s">
        <v>10352</v>
      </c>
    </row>
    <row r="166" spans="1:10" ht="23.25" customHeight="1">
      <c r="A166" s="40" t="s">
        <v>10156</v>
      </c>
      <c r="B166" s="16" t="s">
        <v>209</v>
      </c>
      <c r="C166" s="16" t="s">
        <v>163</v>
      </c>
      <c r="D166" s="16"/>
      <c r="E166" s="16"/>
      <c r="F166" s="44"/>
      <c r="G166" s="44"/>
      <c r="H166" s="390">
        <v>50</v>
      </c>
      <c r="I166" s="16"/>
      <c r="J166" s="742"/>
    </row>
    <row r="167" spans="1:10" ht="23.25" customHeight="1">
      <c r="A167" s="40" t="s">
        <v>10021</v>
      </c>
      <c r="B167" s="16" t="s">
        <v>204</v>
      </c>
      <c r="C167" s="16" t="s">
        <v>82</v>
      </c>
      <c r="D167" s="16"/>
      <c r="E167" s="16"/>
      <c r="F167" s="44"/>
      <c r="G167" s="44"/>
      <c r="H167" s="396">
        <v>606</v>
      </c>
      <c r="I167" s="16"/>
      <c r="J167" s="60" t="s">
        <v>11405</v>
      </c>
    </row>
    <row r="168" spans="1:10" ht="23.25" customHeight="1">
      <c r="A168" s="40" t="s">
        <v>10023</v>
      </c>
      <c r="B168" s="16" t="s">
        <v>204</v>
      </c>
      <c r="C168" s="16" t="s">
        <v>82</v>
      </c>
      <c r="D168" s="16"/>
      <c r="E168" s="16"/>
      <c r="F168" s="44"/>
      <c r="G168" s="44"/>
      <c r="H168" s="396">
        <v>606</v>
      </c>
      <c r="I168" s="16"/>
      <c r="J168" s="60" t="s">
        <v>10846</v>
      </c>
    </row>
    <row r="169" spans="1:10" ht="23.25" customHeight="1">
      <c r="A169" s="40" t="s">
        <v>10752</v>
      </c>
      <c r="B169" s="16" t="s">
        <v>204</v>
      </c>
      <c r="C169" s="16" t="s">
        <v>82</v>
      </c>
      <c r="D169" s="16"/>
      <c r="E169" s="16"/>
      <c r="F169" s="44"/>
      <c r="G169" s="44"/>
      <c r="H169" s="396">
        <v>1919</v>
      </c>
      <c r="I169" s="16"/>
      <c r="J169" s="60" t="s">
        <v>10847</v>
      </c>
    </row>
    <row r="170" spans="1:10" ht="23.25" customHeight="1">
      <c r="A170" s="40" t="s">
        <v>11310</v>
      </c>
      <c r="B170" s="16" t="s">
        <v>204</v>
      </c>
      <c r="C170" s="16" t="s">
        <v>82</v>
      </c>
      <c r="D170" s="16"/>
      <c r="E170" s="16"/>
      <c r="F170" s="44"/>
      <c r="G170" s="44"/>
      <c r="H170" s="396">
        <v>12625</v>
      </c>
      <c r="I170" s="16"/>
      <c r="J170" s="60" t="s">
        <v>10848</v>
      </c>
    </row>
    <row r="171" spans="1:10" ht="23.25" customHeight="1">
      <c r="A171" s="40" t="s">
        <v>10084</v>
      </c>
      <c r="B171" s="16" t="s">
        <v>204</v>
      </c>
      <c r="C171" s="16" t="s">
        <v>82</v>
      </c>
      <c r="D171" s="16"/>
      <c r="E171" s="16"/>
      <c r="F171" s="44"/>
      <c r="G171" s="44"/>
      <c r="H171" s="396">
        <v>2424</v>
      </c>
      <c r="I171" s="16"/>
      <c r="J171" s="60" t="s">
        <v>10849</v>
      </c>
    </row>
    <row r="172" spans="1:10" ht="23.25" customHeight="1">
      <c r="A172" s="40" t="s">
        <v>10019</v>
      </c>
      <c r="B172" s="16" t="s">
        <v>204</v>
      </c>
      <c r="C172" s="16" t="s">
        <v>82</v>
      </c>
      <c r="D172" s="16"/>
      <c r="E172" s="16"/>
      <c r="F172" s="44"/>
      <c r="G172" s="44"/>
      <c r="H172" s="396">
        <v>2424</v>
      </c>
      <c r="I172" s="16"/>
      <c r="J172" s="60" t="s">
        <v>10850</v>
      </c>
    </row>
    <row r="173" spans="1:10" ht="23.25" customHeight="1">
      <c r="A173" s="40" t="s">
        <v>10026</v>
      </c>
      <c r="B173" s="16" t="s">
        <v>204</v>
      </c>
      <c r="C173" s="16" t="s">
        <v>82</v>
      </c>
      <c r="D173" s="16"/>
      <c r="E173" s="16"/>
      <c r="F173" s="44"/>
      <c r="G173" s="44"/>
      <c r="H173" s="396">
        <v>2323</v>
      </c>
      <c r="I173" s="16"/>
      <c r="J173" s="60" t="s">
        <v>10851</v>
      </c>
    </row>
    <row r="174" spans="1:10" ht="23.25" customHeight="1">
      <c r="A174" s="40" t="s">
        <v>9081</v>
      </c>
      <c r="B174" s="16" t="s">
        <v>204</v>
      </c>
      <c r="C174" s="16" t="s">
        <v>82</v>
      </c>
      <c r="D174" s="16"/>
      <c r="E174" s="16"/>
      <c r="F174" s="44"/>
      <c r="G174" s="44"/>
      <c r="H174" s="396">
        <v>6060</v>
      </c>
      <c r="I174" s="16"/>
      <c r="J174" s="60" t="s">
        <v>11406</v>
      </c>
    </row>
    <row r="175" spans="1:10" ht="23.25" customHeight="1">
      <c r="A175" s="40" t="s">
        <v>10027</v>
      </c>
      <c r="B175" s="16" t="s">
        <v>204</v>
      </c>
      <c r="C175" s="16" t="s">
        <v>82</v>
      </c>
      <c r="D175" s="16"/>
      <c r="E175" s="16"/>
      <c r="F175" s="44"/>
      <c r="G175" s="44"/>
      <c r="H175" s="396">
        <v>3535</v>
      </c>
      <c r="I175" s="16"/>
      <c r="J175" s="60" t="s">
        <v>11407</v>
      </c>
    </row>
    <row r="176" spans="1:10" ht="23.25" customHeight="1">
      <c r="A176" s="40" t="s">
        <v>11147</v>
      </c>
      <c r="B176" s="16" t="s">
        <v>204</v>
      </c>
      <c r="C176" s="16" t="s">
        <v>82</v>
      </c>
      <c r="D176" s="16"/>
      <c r="E176" s="16"/>
      <c r="F176" s="44"/>
      <c r="G176" s="44"/>
      <c r="H176" s="396">
        <v>6565</v>
      </c>
      <c r="I176" s="16"/>
      <c r="J176" s="60" t="s">
        <v>10852</v>
      </c>
    </row>
    <row r="177" spans="1:10" ht="23.25" customHeight="1">
      <c r="A177" s="40" t="s">
        <v>10721</v>
      </c>
      <c r="B177" s="16" t="s">
        <v>204</v>
      </c>
      <c r="C177" s="16" t="s">
        <v>82</v>
      </c>
      <c r="D177" s="16"/>
      <c r="E177" s="16"/>
      <c r="F177" s="44"/>
      <c r="G177" s="44"/>
      <c r="H177" s="396">
        <v>5050</v>
      </c>
      <c r="I177" s="16"/>
      <c r="J177" s="60" t="s">
        <v>10853</v>
      </c>
    </row>
    <row r="178" spans="1:10" ht="23.25" customHeight="1">
      <c r="A178" s="40" t="s">
        <v>11427</v>
      </c>
      <c r="B178" s="16" t="s">
        <v>204</v>
      </c>
      <c r="C178" s="16" t="s">
        <v>82</v>
      </c>
      <c r="D178" s="16"/>
      <c r="E178" s="16"/>
      <c r="F178" s="44"/>
      <c r="G178" s="44"/>
      <c r="H178" s="396">
        <v>1667</v>
      </c>
      <c r="I178" s="16"/>
      <c r="J178" s="60" t="s">
        <v>9213</v>
      </c>
    </row>
    <row r="179" spans="1:10" ht="23.25" customHeight="1">
      <c r="A179" s="40" t="s">
        <v>10021</v>
      </c>
      <c r="B179" s="16" t="s">
        <v>204</v>
      </c>
      <c r="C179" s="16" t="s">
        <v>82</v>
      </c>
      <c r="D179" s="16"/>
      <c r="E179" s="16"/>
      <c r="F179" s="44"/>
      <c r="G179" s="44"/>
      <c r="H179" s="396">
        <v>9292</v>
      </c>
      <c r="I179" s="16"/>
      <c r="J179" s="60" t="s">
        <v>9214</v>
      </c>
    </row>
    <row r="180" spans="1:10" ht="23.25" customHeight="1">
      <c r="A180" s="40" t="s">
        <v>10023</v>
      </c>
      <c r="B180" s="16" t="s">
        <v>204</v>
      </c>
      <c r="C180" s="16" t="s">
        <v>82</v>
      </c>
      <c r="D180" s="16"/>
      <c r="E180" s="16"/>
      <c r="F180" s="44"/>
      <c r="G180" s="44"/>
      <c r="H180" s="396">
        <v>19796</v>
      </c>
      <c r="I180" s="16"/>
      <c r="J180" s="60" t="s">
        <v>11408</v>
      </c>
    </row>
    <row r="181" spans="1:10" ht="23.25" customHeight="1">
      <c r="A181" s="40" t="s">
        <v>10024</v>
      </c>
      <c r="B181" s="16" t="s">
        <v>204</v>
      </c>
      <c r="C181" s="16" t="s">
        <v>82</v>
      </c>
      <c r="D181" s="16"/>
      <c r="E181" s="16"/>
      <c r="F181" s="44"/>
      <c r="G181" s="44"/>
      <c r="H181" s="396">
        <v>6060</v>
      </c>
      <c r="I181" s="16"/>
      <c r="J181" s="60" t="s">
        <v>9808</v>
      </c>
    </row>
    <row r="182" spans="1:10" ht="23.25" customHeight="1">
      <c r="A182" s="40" t="s">
        <v>10025</v>
      </c>
      <c r="B182" s="16" t="s">
        <v>204</v>
      </c>
      <c r="C182" s="16" t="s">
        <v>82</v>
      </c>
      <c r="D182" s="16"/>
      <c r="E182" s="16"/>
      <c r="F182" s="44"/>
      <c r="G182" s="44"/>
      <c r="H182" s="396">
        <v>8080</v>
      </c>
      <c r="I182" s="16"/>
      <c r="J182" s="60" t="s">
        <v>11409</v>
      </c>
    </row>
    <row r="183" spans="1:10" ht="23.25" customHeight="1">
      <c r="A183" s="40" t="s">
        <v>10751</v>
      </c>
      <c r="B183" s="16" t="s">
        <v>204</v>
      </c>
      <c r="C183" s="16" t="s">
        <v>82</v>
      </c>
      <c r="D183" s="16"/>
      <c r="E183" s="16"/>
      <c r="F183" s="44"/>
      <c r="G183" s="44"/>
      <c r="H183" s="396">
        <v>3232</v>
      </c>
      <c r="I183" s="16"/>
      <c r="J183" s="60" t="s">
        <v>11410</v>
      </c>
    </row>
    <row r="184" spans="1:10" ht="23.25" customHeight="1">
      <c r="A184" s="40" t="s">
        <v>10752</v>
      </c>
      <c r="B184" s="16" t="s">
        <v>204</v>
      </c>
      <c r="C184" s="16" t="s">
        <v>82</v>
      </c>
      <c r="D184" s="16"/>
      <c r="E184" s="16"/>
      <c r="F184" s="44"/>
      <c r="G184" s="44"/>
      <c r="H184" s="396">
        <v>4040</v>
      </c>
      <c r="I184" s="16"/>
      <c r="J184" s="60" t="s">
        <v>9810</v>
      </c>
    </row>
    <row r="185" spans="1:10" ht="23.25" customHeight="1">
      <c r="A185" s="334" t="s">
        <v>11464</v>
      </c>
      <c r="B185" s="16" t="s">
        <v>204</v>
      </c>
      <c r="C185" s="16" t="s">
        <v>82</v>
      </c>
      <c r="D185" s="16"/>
      <c r="E185" s="16"/>
      <c r="F185" s="44"/>
      <c r="G185" s="44"/>
      <c r="H185" s="396">
        <v>8282</v>
      </c>
      <c r="I185" s="16"/>
      <c r="J185" s="60" t="s">
        <v>9811</v>
      </c>
    </row>
    <row r="186" spans="1:10" ht="23.25" customHeight="1">
      <c r="A186" s="334" t="s">
        <v>11464</v>
      </c>
      <c r="B186" s="16" t="s">
        <v>204</v>
      </c>
      <c r="C186" s="16" t="s">
        <v>82</v>
      </c>
      <c r="D186" s="16"/>
      <c r="E186" s="16"/>
      <c r="F186" s="44"/>
      <c r="G186" s="44"/>
      <c r="H186" s="396">
        <v>2323</v>
      </c>
      <c r="I186" s="16"/>
      <c r="J186" s="60" t="s">
        <v>9812</v>
      </c>
    </row>
    <row r="187" spans="1:10" ht="23.25" customHeight="1">
      <c r="A187" s="40" t="s">
        <v>11310</v>
      </c>
      <c r="B187" s="16" t="s">
        <v>204</v>
      </c>
      <c r="C187" s="16" t="s">
        <v>82</v>
      </c>
      <c r="D187" s="16"/>
      <c r="E187" s="16"/>
      <c r="F187" s="44"/>
      <c r="G187" s="44"/>
      <c r="H187" s="396">
        <v>30000</v>
      </c>
      <c r="I187" s="16"/>
      <c r="J187" s="60" t="s">
        <v>9813</v>
      </c>
    </row>
    <row r="188" spans="1:10" ht="23.25" customHeight="1">
      <c r="A188" s="40" t="s">
        <v>10083</v>
      </c>
      <c r="B188" s="16" t="s">
        <v>204</v>
      </c>
      <c r="C188" s="16" t="s">
        <v>82</v>
      </c>
      <c r="D188" s="16"/>
      <c r="E188" s="16"/>
      <c r="F188" s="44"/>
      <c r="G188" s="44"/>
      <c r="H188" s="396">
        <v>3535</v>
      </c>
      <c r="I188" s="16"/>
      <c r="J188" s="60" t="s">
        <v>9814</v>
      </c>
    </row>
    <row r="189" spans="1:10" ht="23.25" customHeight="1">
      <c r="A189" s="40" t="s">
        <v>10084</v>
      </c>
      <c r="B189" s="16" t="s">
        <v>204</v>
      </c>
      <c r="C189" s="16" t="s">
        <v>82</v>
      </c>
      <c r="D189" s="16"/>
      <c r="E189" s="16"/>
      <c r="F189" s="44"/>
      <c r="G189" s="44"/>
      <c r="H189" s="396">
        <v>2373</v>
      </c>
      <c r="I189" s="16"/>
      <c r="J189" s="60" t="s">
        <v>9815</v>
      </c>
    </row>
    <row r="190" spans="1:10" ht="23.25" customHeight="1">
      <c r="A190" s="334" t="s">
        <v>10720</v>
      </c>
      <c r="B190" s="16" t="s">
        <v>204</v>
      </c>
      <c r="C190" s="16" t="s">
        <v>82</v>
      </c>
      <c r="D190" s="16"/>
      <c r="E190" s="16"/>
      <c r="F190" s="44"/>
      <c r="G190" s="44"/>
      <c r="H190" s="396">
        <v>7575</v>
      </c>
      <c r="I190" s="16"/>
      <c r="J190" s="60" t="s">
        <v>9816</v>
      </c>
    </row>
    <row r="191" spans="1:10" ht="23.25" customHeight="1">
      <c r="A191" s="334" t="s">
        <v>9081</v>
      </c>
      <c r="B191" s="16" t="s">
        <v>204</v>
      </c>
      <c r="C191" s="16" t="s">
        <v>82</v>
      </c>
      <c r="D191" s="16"/>
      <c r="E191" s="16"/>
      <c r="F191" s="44"/>
      <c r="G191" s="44"/>
      <c r="H191" s="396">
        <v>23028</v>
      </c>
      <c r="I191" s="16"/>
      <c r="J191" s="60" t="s">
        <v>11411</v>
      </c>
    </row>
    <row r="192" spans="1:10" ht="23.25" customHeight="1">
      <c r="A192" s="40" t="s">
        <v>10027</v>
      </c>
      <c r="B192" s="16" t="s">
        <v>204</v>
      </c>
      <c r="C192" s="16" t="s">
        <v>82</v>
      </c>
      <c r="D192" s="16"/>
      <c r="E192" s="16"/>
      <c r="F192" s="44"/>
      <c r="G192" s="44"/>
      <c r="H192" s="396">
        <v>140140</v>
      </c>
      <c r="I192" s="16"/>
      <c r="J192" s="60" t="s">
        <v>11412</v>
      </c>
    </row>
    <row r="193" spans="1:10" ht="23.25" customHeight="1">
      <c r="A193" s="40" t="s">
        <v>11147</v>
      </c>
      <c r="B193" s="16" t="s">
        <v>204</v>
      </c>
      <c r="C193" s="16" t="s">
        <v>82</v>
      </c>
      <c r="D193" s="16"/>
      <c r="E193" s="16"/>
      <c r="F193" s="44"/>
      <c r="G193" s="44"/>
      <c r="H193" s="396">
        <v>14746</v>
      </c>
      <c r="I193" s="16"/>
      <c r="J193" s="60" t="s">
        <v>11413</v>
      </c>
    </row>
    <row r="194" spans="1:10" ht="23.25" customHeight="1">
      <c r="A194" s="40" t="s">
        <v>11318</v>
      </c>
      <c r="B194" s="16" t="s">
        <v>204</v>
      </c>
      <c r="C194" s="16" t="s">
        <v>82</v>
      </c>
      <c r="D194" s="16"/>
      <c r="E194" s="16"/>
      <c r="F194" s="44"/>
      <c r="G194" s="44"/>
      <c r="H194" s="396">
        <v>808</v>
      </c>
      <c r="I194" s="16"/>
      <c r="J194" s="60" t="s">
        <v>11414</v>
      </c>
    </row>
    <row r="195" spans="1:10" ht="23.25" customHeight="1">
      <c r="A195" s="40" t="s">
        <v>10087</v>
      </c>
      <c r="B195" s="16" t="s">
        <v>204</v>
      </c>
      <c r="C195" s="16" t="s">
        <v>82</v>
      </c>
      <c r="D195" s="16"/>
      <c r="E195" s="16"/>
      <c r="F195" s="44"/>
      <c r="G195" s="44"/>
      <c r="H195" s="396">
        <v>10908</v>
      </c>
      <c r="I195" s="16"/>
      <c r="J195" s="60" t="s">
        <v>11415</v>
      </c>
    </row>
    <row r="196" spans="1:10" ht="23.25" customHeight="1">
      <c r="A196" s="40" t="s">
        <v>10721</v>
      </c>
      <c r="B196" s="16" t="s">
        <v>204</v>
      </c>
      <c r="C196" s="16" t="s">
        <v>82</v>
      </c>
      <c r="D196" s="16"/>
      <c r="E196" s="16"/>
      <c r="F196" s="44"/>
      <c r="G196" s="44"/>
      <c r="H196" s="396">
        <v>3737</v>
      </c>
      <c r="I196" s="16"/>
      <c r="J196" s="60" t="s">
        <v>9826</v>
      </c>
    </row>
    <row r="197" spans="1:10" ht="23.25" customHeight="1">
      <c r="A197" s="40" t="s">
        <v>10088</v>
      </c>
      <c r="B197" s="16" t="s">
        <v>204</v>
      </c>
      <c r="C197" s="16" t="s">
        <v>82</v>
      </c>
      <c r="D197" s="16"/>
      <c r="E197" s="16"/>
      <c r="F197" s="44"/>
      <c r="G197" s="44"/>
      <c r="H197" s="396">
        <v>9444</v>
      </c>
      <c r="I197" s="16"/>
      <c r="J197" s="60" t="s">
        <v>9827</v>
      </c>
    </row>
    <row r="198" spans="1:10" ht="23.25" customHeight="1">
      <c r="A198" s="40" t="s">
        <v>10020</v>
      </c>
      <c r="B198" s="16" t="s">
        <v>204</v>
      </c>
      <c r="C198" s="16" t="s">
        <v>82</v>
      </c>
      <c r="D198" s="16"/>
      <c r="E198" s="16"/>
      <c r="F198" s="44"/>
      <c r="G198" s="44"/>
      <c r="H198" s="396">
        <v>10706</v>
      </c>
      <c r="I198" s="16"/>
      <c r="J198" s="60" t="s">
        <v>11416</v>
      </c>
    </row>
    <row r="199" spans="1:10" ht="15.75">
      <c r="A199" s="40" t="s">
        <v>9658</v>
      </c>
      <c r="B199" s="16" t="s">
        <v>209</v>
      </c>
      <c r="C199" s="16" t="s">
        <v>163</v>
      </c>
      <c r="D199" s="16"/>
      <c r="E199" s="16"/>
      <c r="F199" s="44"/>
      <c r="G199" s="44"/>
      <c r="H199" s="161">
        <v>377</v>
      </c>
      <c r="I199" s="16"/>
      <c r="J199" s="60" t="s">
        <v>11417</v>
      </c>
    </row>
    <row r="200" spans="1:10" ht="15.75">
      <c r="A200" s="47"/>
      <c r="B200" s="16"/>
      <c r="C200" s="16"/>
      <c r="D200" s="16"/>
      <c r="E200" s="16"/>
      <c r="F200" s="44"/>
      <c r="G200" s="44"/>
      <c r="H200" s="44"/>
      <c r="I200" s="16"/>
      <c r="J200" s="44"/>
    </row>
    <row r="201" spans="1:10" ht="15.75">
      <c r="A201" s="47"/>
      <c r="B201" s="16"/>
      <c r="C201" s="16"/>
      <c r="D201" s="16"/>
      <c r="E201" s="16"/>
      <c r="F201" s="44"/>
      <c r="G201" s="44"/>
      <c r="H201" s="44"/>
      <c r="I201" s="16"/>
      <c r="J201" s="44"/>
    </row>
    <row r="202" spans="1:10" ht="15.75">
      <c r="A202" s="47"/>
      <c r="B202" s="16"/>
      <c r="C202" s="16"/>
      <c r="D202" s="16"/>
      <c r="E202" s="16"/>
      <c r="F202" s="44"/>
      <c r="G202" s="44"/>
      <c r="H202" s="44"/>
      <c r="I202" s="16"/>
      <c r="J202" s="44"/>
    </row>
    <row r="203" spans="1:10" ht="15.75">
      <c r="A203" s="47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>
      <c r="A205" s="6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>
      <c r="A206" s="6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>
      <c r="A207" s="6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>
      <c r="A208" s="6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>
      <c r="A209" s="6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>
      <c r="A210" s="6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>
      <c r="A211" s="6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</sheetData>
  <mergeCells count="35">
    <mergeCell ref="J162:J163"/>
    <mergeCell ref="J160:J161"/>
    <mergeCell ref="J165:J166"/>
    <mergeCell ref="J121:J123"/>
    <mergeCell ref="J112:J113"/>
    <mergeCell ref="J115:J119"/>
    <mergeCell ref="J124:J126"/>
    <mergeCell ref="J129:J131"/>
    <mergeCell ref="J59:J61"/>
    <mergeCell ref="J62:J75"/>
    <mergeCell ref="J99:J101"/>
    <mergeCell ref="J103:J105"/>
    <mergeCell ref="J95:J98"/>
    <mergeCell ref="J89:J94"/>
    <mergeCell ref="J76:J81"/>
    <mergeCell ref="J83:J87"/>
    <mergeCell ref="J106:J109"/>
    <mergeCell ref="J110:J111"/>
    <mergeCell ref="J146:J147"/>
    <mergeCell ref="J150:J154"/>
    <mergeCell ref="J139:J141"/>
    <mergeCell ref="J142:J145"/>
    <mergeCell ref="J133:J134"/>
    <mergeCell ref="J136:J138"/>
    <mergeCell ref="J52:J54"/>
    <mergeCell ref="J43:J44"/>
    <mergeCell ref="J45:J46"/>
    <mergeCell ref="J38:J41"/>
    <mergeCell ref="J55:J56"/>
    <mergeCell ref="J47:J50"/>
    <mergeCell ref="A1:J1"/>
    <mergeCell ref="A2:E2"/>
    <mergeCell ref="F2:J2"/>
    <mergeCell ref="A3:E3"/>
    <mergeCell ref="F3:J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D00-000000000000}">
          <x14:formula1>
            <xm:f>'Varient Value'!$E$2:$E$4</xm:f>
          </x14:formula1>
          <xm:sqref>F5:F931</xm:sqref>
        </x14:dataValidation>
        <x14:dataValidation type="list" allowBlank="1" showInputMessage="1" showErrorMessage="1" xr:uid="{00000000-0002-0000-2D00-000001000000}">
          <x14:formula1>
            <xm:f>'Varient Value'!$A$2:$A$568</xm:f>
          </x14:formula1>
          <xm:sqref>B5:B9931</xm:sqref>
        </x14:dataValidation>
        <x14:dataValidation type="list" allowBlank="1" showInputMessage="1" showErrorMessage="1" xr:uid="{00000000-0002-0000-2D00-000002000000}">
          <x14:formula1>
            <xm:f>'Varient Value'!$F$2:$F$612</xm:f>
          </x14:formula1>
          <xm:sqref>G5:G9931</xm:sqref>
        </x14:dataValidation>
        <x14:dataValidation type="list" allowBlank="1" showInputMessage="1" showErrorMessage="1" xr:uid="{00000000-0002-0000-2D00-000003000000}">
          <x14:formula1>
            <xm:f>'Varient Value'!$C$2:$C$244</xm:f>
          </x14:formula1>
          <xm:sqref>D5:D9931</xm:sqref>
        </x14:dataValidation>
        <x14:dataValidation type="list" allowBlank="1" showInputMessage="1" showErrorMessage="1" xr:uid="{00000000-0002-0000-2D00-000004000000}">
          <x14:formula1>
            <xm:f>'Varient Value'!$B$2:$B$67</xm:f>
          </x14:formula1>
          <xm:sqref>C5:C9931</xm:sqref>
        </x14:dataValidation>
        <x14:dataValidation type="list" allowBlank="1" showInputMessage="1" showErrorMessage="1" xr:uid="{00000000-0002-0000-2D00-000005000000}">
          <x14:formula1>
            <xm:f>'Varient Value'!$D:$D</xm:f>
          </x14:formula1>
          <xm:sqref>E5:E9931</xm:sqref>
        </x14:dataValidation>
      </x14:dataValidation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dimension ref="A1:J766"/>
  <sheetViews>
    <sheetView workbookViewId="0">
      <pane ySplit="4" topLeftCell="A5" activePane="bottomLeft" state="frozen"/>
      <selection pane="bottomLeft" activeCell="A11" sqref="A11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57031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11490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.6" customHeight="1">
      <c r="A5" s="40" t="s">
        <v>9463</v>
      </c>
      <c r="B5" s="16" t="s">
        <v>213</v>
      </c>
      <c r="C5" s="16" t="s">
        <v>64</v>
      </c>
      <c r="D5" s="16"/>
      <c r="E5" s="16"/>
      <c r="F5" s="44"/>
      <c r="G5" s="44"/>
      <c r="H5" s="18">
        <v>350</v>
      </c>
      <c r="I5" s="404">
        <v>34.354514285714288</v>
      </c>
      <c r="J5" s="106" t="s">
        <v>11494</v>
      </c>
    </row>
    <row r="6" spans="1:10" ht="24.6" customHeight="1">
      <c r="A6" s="40" t="s">
        <v>11491</v>
      </c>
      <c r="B6" s="16" t="s">
        <v>213</v>
      </c>
      <c r="C6" s="16" t="s">
        <v>94</v>
      </c>
      <c r="D6" s="16"/>
      <c r="E6" s="16"/>
      <c r="F6" s="44"/>
      <c r="G6" s="44"/>
      <c r="H6" s="18">
        <v>1500</v>
      </c>
      <c r="I6" s="404">
        <v>2.5806</v>
      </c>
      <c r="J6" s="106" t="s">
        <v>11495</v>
      </c>
    </row>
    <row r="7" spans="1:10" ht="24.6" customHeight="1">
      <c r="A7" s="40" t="s">
        <v>9464</v>
      </c>
      <c r="B7" s="16" t="s">
        <v>213</v>
      </c>
      <c r="C7" s="16" t="s">
        <v>94</v>
      </c>
      <c r="D7" s="16"/>
      <c r="E7" s="16"/>
      <c r="F7" s="44"/>
      <c r="G7" s="44"/>
      <c r="H7" s="290">
        <v>300</v>
      </c>
      <c r="I7" s="404">
        <v>3.9032</v>
      </c>
      <c r="J7" s="106" t="s">
        <v>11496</v>
      </c>
    </row>
    <row r="8" spans="1:10" ht="24.6" customHeight="1">
      <c r="A8" s="40" t="s">
        <v>9465</v>
      </c>
      <c r="B8" s="16" t="s">
        <v>213</v>
      </c>
      <c r="C8" s="16" t="s">
        <v>94</v>
      </c>
      <c r="D8" s="16"/>
      <c r="E8" s="16"/>
      <c r="F8" s="44"/>
      <c r="G8" s="44"/>
      <c r="H8" s="146">
        <v>825</v>
      </c>
      <c r="I8" s="404">
        <v>2.0968</v>
      </c>
      <c r="J8" s="106" t="s">
        <v>11497</v>
      </c>
    </row>
    <row r="9" spans="1:10" ht="24.6" customHeight="1">
      <c r="A9" s="40" t="s">
        <v>9466</v>
      </c>
      <c r="B9" s="16" t="s">
        <v>213</v>
      </c>
      <c r="C9" s="16" t="s">
        <v>94</v>
      </c>
      <c r="D9" s="16"/>
      <c r="E9" s="16"/>
      <c r="F9" s="44"/>
      <c r="G9" s="44"/>
      <c r="H9" s="146">
        <v>6000</v>
      </c>
      <c r="I9" s="404">
        <v>3.7419000000000002</v>
      </c>
      <c r="J9" s="106" t="s">
        <v>11498</v>
      </c>
    </row>
    <row r="10" spans="1:10" ht="24.6" customHeight="1">
      <c r="A10" s="40" t="s">
        <v>9467</v>
      </c>
      <c r="B10" s="16" t="s">
        <v>213</v>
      </c>
      <c r="C10" s="16" t="s">
        <v>94</v>
      </c>
      <c r="D10" s="16"/>
      <c r="E10" s="16"/>
      <c r="F10" s="44"/>
      <c r="G10" s="44"/>
      <c r="H10" s="23">
        <v>450</v>
      </c>
      <c r="I10" s="404">
        <v>5.967711111111111</v>
      </c>
      <c r="J10" s="106" t="s">
        <v>11499</v>
      </c>
    </row>
    <row r="11" spans="1:10" ht="24.6" customHeight="1">
      <c r="A11" s="40" t="s">
        <v>11492</v>
      </c>
      <c r="B11" s="16" t="s">
        <v>213</v>
      </c>
      <c r="C11" s="16" t="s">
        <v>64</v>
      </c>
      <c r="D11" s="16"/>
      <c r="E11" s="16"/>
      <c r="F11" s="44"/>
      <c r="G11" s="44"/>
      <c r="H11" s="50">
        <v>120</v>
      </c>
      <c r="I11" s="404">
        <v>6.870916666666667</v>
      </c>
      <c r="J11" s="106" t="s">
        <v>11500</v>
      </c>
    </row>
    <row r="12" spans="1:10" ht="24.6" customHeight="1">
      <c r="A12" s="40" t="s">
        <v>9469</v>
      </c>
      <c r="B12" s="16" t="s">
        <v>213</v>
      </c>
      <c r="C12" s="16" t="s">
        <v>58</v>
      </c>
      <c r="D12" s="16"/>
      <c r="E12" s="16"/>
      <c r="F12" s="44"/>
      <c r="G12" s="44"/>
      <c r="H12" s="50">
        <v>75</v>
      </c>
      <c r="I12" s="404">
        <v>33.225866666666668</v>
      </c>
      <c r="J12" s="106" t="s">
        <v>11501</v>
      </c>
    </row>
    <row r="13" spans="1:10" ht="24.6" customHeight="1">
      <c r="A13" s="40" t="s">
        <v>11493</v>
      </c>
      <c r="B13" s="16" t="s">
        <v>213</v>
      </c>
      <c r="C13" s="16" t="s">
        <v>64</v>
      </c>
      <c r="D13" s="16"/>
      <c r="E13" s="16"/>
      <c r="F13" s="44"/>
      <c r="G13" s="44"/>
      <c r="H13" s="50">
        <v>300</v>
      </c>
      <c r="I13" s="404">
        <v>11.6129</v>
      </c>
      <c r="J13" s="106" t="s">
        <v>11502</v>
      </c>
    </row>
    <row r="14" spans="1:10" ht="15.75">
      <c r="A14" s="40"/>
      <c r="B14" s="40"/>
      <c r="C14" s="16"/>
      <c r="D14" s="16"/>
      <c r="E14" s="16"/>
      <c r="F14" s="44"/>
      <c r="G14" s="44"/>
      <c r="H14" s="50"/>
      <c r="I14" s="16"/>
      <c r="J14" s="343"/>
    </row>
    <row r="15" spans="1:10" ht="23.25" customHeight="1">
      <c r="A15" s="40"/>
      <c r="B15" s="40"/>
      <c r="C15" s="16"/>
      <c r="D15" s="16"/>
      <c r="E15" s="16"/>
      <c r="F15" s="44"/>
      <c r="G15" s="44"/>
      <c r="H15" s="50"/>
      <c r="I15" s="16"/>
      <c r="J15" s="50"/>
    </row>
    <row r="16" spans="1:10" ht="23.25" customHeight="1">
      <c r="A16" s="40"/>
      <c r="B16" s="40"/>
      <c r="C16" s="16"/>
      <c r="D16" s="16"/>
      <c r="E16" s="16"/>
      <c r="F16" s="44"/>
      <c r="G16" s="44"/>
      <c r="H16" s="50"/>
      <c r="I16" s="16"/>
      <c r="J16" s="50"/>
    </row>
    <row r="17" spans="1:10" ht="23.25" customHeight="1">
      <c r="A17" s="40"/>
      <c r="B17" s="40"/>
      <c r="C17" s="16"/>
      <c r="D17" s="16"/>
      <c r="E17" s="16"/>
      <c r="F17" s="44"/>
      <c r="G17" s="44"/>
      <c r="H17" s="50"/>
      <c r="I17" s="16"/>
      <c r="J17" s="50"/>
    </row>
    <row r="18" spans="1:10" ht="23.25" customHeight="1">
      <c r="A18" s="40"/>
      <c r="B18" s="40"/>
      <c r="C18" s="16"/>
      <c r="D18" s="16"/>
      <c r="E18" s="16"/>
      <c r="F18" s="44"/>
      <c r="G18" s="44"/>
      <c r="H18" s="50"/>
      <c r="I18" s="16"/>
      <c r="J18" s="50"/>
    </row>
    <row r="19" spans="1:10" ht="23.25" customHeight="1">
      <c r="A19" s="40"/>
      <c r="B19" s="40"/>
      <c r="C19" s="16"/>
      <c r="D19" s="16"/>
      <c r="E19" s="16"/>
      <c r="F19" s="44"/>
      <c r="G19" s="44"/>
      <c r="H19" s="50"/>
      <c r="I19" s="16"/>
      <c r="J19" s="50"/>
    </row>
    <row r="20" spans="1:10" ht="23.25" customHeight="1">
      <c r="A20" s="40"/>
      <c r="B20" s="40"/>
      <c r="C20" s="16"/>
      <c r="D20" s="16"/>
      <c r="E20" s="16"/>
      <c r="F20" s="44"/>
      <c r="G20" s="44"/>
      <c r="H20" s="50"/>
      <c r="I20" s="16"/>
      <c r="J20" s="50"/>
    </row>
    <row r="21" spans="1:10" ht="23.25" customHeight="1">
      <c r="A21" s="4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4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4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31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31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31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31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31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31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31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31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31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8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8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8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8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9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9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9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9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9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9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9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9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9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9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9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9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9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9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9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9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9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9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9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9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9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9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9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9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9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9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9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9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9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9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9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9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9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9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9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9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9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31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31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6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6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6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6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6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6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6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6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6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6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6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6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6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6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6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6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E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2E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E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E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E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E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dimension ref="A1:J764"/>
  <sheetViews>
    <sheetView zoomScale="130" zoomScaleNormal="130" workbookViewId="0">
      <pane ySplit="4" topLeftCell="A68" activePane="bottomLeft" state="frozen"/>
      <selection pane="bottomLeft" activeCell="I82" sqref="I82"/>
    </sheetView>
  </sheetViews>
  <sheetFormatPr defaultRowHeight="15"/>
  <cols>
    <col min="1" max="1" width="53" style="85" customWidth="1"/>
    <col min="2" max="2" width="16.7109375" style="35" bestFit="1" customWidth="1"/>
    <col min="3" max="3" width="11.5703125" style="35" bestFit="1" customWidth="1"/>
    <col min="4" max="4" width="7.5703125" style="35" bestFit="1" customWidth="1"/>
    <col min="5" max="5" width="6.7109375" style="35" bestFit="1" customWidth="1"/>
    <col min="6" max="6" width="6.85546875" style="69" bestFit="1" customWidth="1"/>
    <col min="7" max="7" width="7.28515625" style="69" bestFit="1" customWidth="1"/>
    <col min="8" max="8" width="9.7109375" style="69" bestFit="1" customWidth="1"/>
    <col min="9" max="9" width="11.140625" style="35" bestFit="1" customWidth="1"/>
    <col min="10" max="10" width="12.7109375" style="69" bestFit="1" customWidth="1"/>
  </cols>
  <sheetData>
    <row r="1" spans="1:10" ht="18.75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>
      <c r="A3" s="527" t="s">
        <v>9074</v>
      </c>
      <c r="B3" s="527"/>
      <c r="C3" s="527"/>
      <c r="D3" s="527"/>
      <c r="E3" s="527"/>
      <c r="F3" s="527" t="s">
        <v>11484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8.600000000000001" customHeight="1">
      <c r="A5" s="67" t="s">
        <v>9095</v>
      </c>
      <c r="B5" s="16" t="s">
        <v>235</v>
      </c>
      <c r="C5" s="16" t="s">
        <v>163</v>
      </c>
      <c r="D5" s="16"/>
      <c r="E5" s="16"/>
      <c r="F5" s="44"/>
      <c r="G5" s="44"/>
      <c r="H5" s="290">
        <v>39</v>
      </c>
      <c r="I5" s="44"/>
      <c r="J5" s="50" t="s">
        <v>9478</v>
      </c>
    </row>
    <row r="6" spans="1:10" ht="18.600000000000001" customHeight="1">
      <c r="A6" s="67" t="s">
        <v>9560</v>
      </c>
      <c r="B6" s="16" t="s">
        <v>235</v>
      </c>
      <c r="C6" s="16" t="s">
        <v>163</v>
      </c>
      <c r="D6" s="16"/>
      <c r="E6" s="16"/>
      <c r="F6" s="44"/>
      <c r="G6" s="44"/>
      <c r="H6" s="290">
        <v>200</v>
      </c>
      <c r="I6" s="44"/>
      <c r="J6" s="50" t="s">
        <v>9603</v>
      </c>
    </row>
    <row r="7" spans="1:10" ht="18.600000000000001" customHeight="1">
      <c r="A7" s="67" t="s">
        <v>10122</v>
      </c>
      <c r="B7" s="16" t="s">
        <v>235</v>
      </c>
      <c r="C7" s="16" t="s">
        <v>163</v>
      </c>
      <c r="D7" s="16"/>
      <c r="E7" s="16"/>
      <c r="F7" s="44"/>
      <c r="G7" s="44"/>
      <c r="H7" s="50">
        <v>60</v>
      </c>
      <c r="I7" s="44"/>
      <c r="J7" s="50" t="s">
        <v>9321</v>
      </c>
    </row>
    <row r="8" spans="1:10" ht="18.600000000000001" customHeight="1">
      <c r="A8" s="67" t="s">
        <v>11470</v>
      </c>
      <c r="B8" s="16" t="s">
        <v>235</v>
      </c>
      <c r="C8" s="16" t="s">
        <v>163</v>
      </c>
      <c r="D8" s="16"/>
      <c r="E8" s="16"/>
      <c r="F8" s="44"/>
      <c r="G8" s="44"/>
      <c r="H8" s="50">
        <v>35</v>
      </c>
      <c r="I8" s="44"/>
      <c r="J8" s="50" t="s">
        <v>9761</v>
      </c>
    </row>
    <row r="9" spans="1:10" ht="18.600000000000001" customHeight="1">
      <c r="A9" s="67" t="s">
        <v>11471</v>
      </c>
      <c r="B9" s="16" t="s">
        <v>235</v>
      </c>
      <c r="C9" s="16" t="s">
        <v>163</v>
      </c>
      <c r="D9" s="16"/>
      <c r="E9" s="16"/>
      <c r="F9" s="44"/>
      <c r="G9" s="44"/>
      <c r="H9" s="141">
        <v>91</v>
      </c>
      <c r="I9" s="44"/>
      <c r="J9" s="50" t="s">
        <v>11430</v>
      </c>
    </row>
    <row r="10" spans="1:10" ht="18.600000000000001" customHeight="1">
      <c r="A10" s="67" t="s">
        <v>10041</v>
      </c>
      <c r="B10" s="16" t="s">
        <v>235</v>
      </c>
      <c r="C10" s="16" t="s">
        <v>163</v>
      </c>
      <c r="D10" s="16"/>
      <c r="E10" s="16"/>
      <c r="F10" s="44"/>
      <c r="G10" s="44"/>
      <c r="H10" s="50">
        <v>30</v>
      </c>
      <c r="I10" s="16"/>
      <c r="J10" s="74" t="s">
        <v>9604</v>
      </c>
    </row>
    <row r="11" spans="1:10" ht="18.600000000000001" customHeight="1">
      <c r="A11" s="67" t="s">
        <v>11472</v>
      </c>
      <c r="B11" s="16" t="s">
        <v>235</v>
      </c>
      <c r="C11" s="16" t="s">
        <v>163</v>
      </c>
      <c r="D11" s="16"/>
      <c r="E11" s="16"/>
      <c r="F11" s="44"/>
      <c r="G11" s="44"/>
      <c r="H11" s="50">
        <v>19</v>
      </c>
      <c r="I11" s="16"/>
      <c r="J11" s="74" t="s">
        <v>11431</v>
      </c>
    </row>
    <row r="12" spans="1:10" ht="18.600000000000001" customHeight="1">
      <c r="A12" s="67" t="s">
        <v>11185</v>
      </c>
      <c r="B12" s="16" t="s">
        <v>235</v>
      </c>
      <c r="C12" s="16" t="s">
        <v>163</v>
      </c>
      <c r="D12" s="16"/>
      <c r="E12" s="16"/>
      <c r="F12" s="44"/>
      <c r="G12" s="44"/>
      <c r="H12" s="50">
        <v>85</v>
      </c>
      <c r="I12" s="16"/>
      <c r="J12" s="74" t="s">
        <v>11432</v>
      </c>
    </row>
    <row r="13" spans="1:10" ht="18.600000000000001" customHeight="1">
      <c r="A13" s="67" t="s">
        <v>9698</v>
      </c>
      <c r="B13" s="16" t="s">
        <v>235</v>
      </c>
      <c r="C13" s="16" t="s">
        <v>163</v>
      </c>
      <c r="D13" s="16"/>
      <c r="E13" s="16"/>
      <c r="F13" s="44"/>
      <c r="G13" s="44"/>
      <c r="H13" s="19">
        <v>30</v>
      </c>
      <c r="I13" s="16"/>
      <c r="J13" s="60" t="s">
        <v>9648</v>
      </c>
    </row>
    <row r="14" spans="1:10" ht="18.600000000000001" customHeight="1">
      <c r="A14" s="40" t="s">
        <v>9385</v>
      </c>
      <c r="B14" s="16" t="s">
        <v>235</v>
      </c>
      <c r="C14" s="16" t="s">
        <v>163</v>
      </c>
      <c r="D14" s="16"/>
      <c r="E14" s="16"/>
      <c r="F14" s="44"/>
      <c r="G14" s="44"/>
      <c r="H14" s="49">
        <v>27</v>
      </c>
      <c r="I14" s="16"/>
      <c r="J14" s="60" t="s">
        <v>9129</v>
      </c>
    </row>
    <row r="15" spans="1:10" ht="18.600000000000001" customHeight="1">
      <c r="A15" s="40" t="s">
        <v>9385</v>
      </c>
      <c r="B15" s="16" t="s">
        <v>235</v>
      </c>
      <c r="C15" s="16" t="s">
        <v>163</v>
      </c>
      <c r="D15" s="16"/>
      <c r="E15" s="16"/>
      <c r="F15" s="44"/>
      <c r="G15" s="44"/>
      <c r="H15" s="49">
        <v>13</v>
      </c>
      <c r="I15" s="16"/>
      <c r="J15" s="60" t="s">
        <v>9130</v>
      </c>
    </row>
    <row r="16" spans="1:10" ht="18.600000000000001" customHeight="1">
      <c r="A16" s="40" t="s">
        <v>9385</v>
      </c>
      <c r="B16" s="16" t="s">
        <v>235</v>
      </c>
      <c r="C16" s="16" t="s">
        <v>163</v>
      </c>
      <c r="D16" s="16"/>
      <c r="E16" s="16"/>
      <c r="F16" s="44"/>
      <c r="G16" s="44"/>
      <c r="H16" s="49">
        <v>20</v>
      </c>
      <c r="I16" s="16"/>
      <c r="J16" s="60" t="s">
        <v>9395</v>
      </c>
    </row>
    <row r="17" spans="1:10" ht="18.600000000000001" customHeight="1">
      <c r="A17" s="67" t="s">
        <v>9093</v>
      </c>
      <c r="B17" s="16" t="s">
        <v>235</v>
      </c>
      <c r="C17" s="16" t="s">
        <v>163</v>
      </c>
      <c r="D17" s="16"/>
      <c r="E17" s="16"/>
      <c r="F17" s="44"/>
      <c r="G17" s="44"/>
      <c r="H17" s="290">
        <v>259</v>
      </c>
      <c r="I17" s="16"/>
      <c r="J17" s="60" t="s">
        <v>9541</v>
      </c>
    </row>
    <row r="18" spans="1:10" ht="18.600000000000001" customHeight="1">
      <c r="A18" s="67" t="s">
        <v>10034</v>
      </c>
      <c r="B18" s="16" t="s">
        <v>235</v>
      </c>
      <c r="C18" s="16" t="s">
        <v>163</v>
      </c>
      <c r="D18" s="16"/>
      <c r="E18" s="16"/>
      <c r="F18" s="44"/>
      <c r="G18" s="44"/>
      <c r="H18" s="397">
        <v>50</v>
      </c>
      <c r="I18" s="16"/>
      <c r="J18" s="151" t="s">
        <v>9542</v>
      </c>
    </row>
    <row r="19" spans="1:10" ht="18.600000000000001" customHeight="1">
      <c r="A19" s="67" t="s">
        <v>10034</v>
      </c>
      <c r="B19" s="16" t="s">
        <v>235</v>
      </c>
      <c r="C19" s="16" t="s">
        <v>163</v>
      </c>
      <c r="D19" s="16"/>
      <c r="E19" s="16"/>
      <c r="F19" s="44"/>
      <c r="G19" s="44"/>
      <c r="H19" s="397">
        <v>20</v>
      </c>
      <c r="I19" s="16"/>
      <c r="J19" s="151" t="s">
        <v>9331</v>
      </c>
    </row>
    <row r="20" spans="1:10" ht="18.600000000000001" customHeight="1">
      <c r="A20" s="67" t="s">
        <v>9096</v>
      </c>
      <c r="B20" s="16" t="s">
        <v>235</v>
      </c>
      <c r="C20" s="16" t="s">
        <v>163</v>
      </c>
      <c r="D20" s="16"/>
      <c r="E20" s="16"/>
      <c r="F20" s="44"/>
      <c r="G20" s="44"/>
      <c r="H20" s="50">
        <v>506</v>
      </c>
      <c r="I20" s="16"/>
      <c r="J20" s="151" t="s">
        <v>10257</v>
      </c>
    </row>
    <row r="21" spans="1:10" ht="18.600000000000001" customHeight="1">
      <c r="A21" s="67" t="s">
        <v>9560</v>
      </c>
      <c r="B21" s="16" t="s">
        <v>235</v>
      </c>
      <c r="C21" s="16" t="s">
        <v>163</v>
      </c>
      <c r="D21" s="16"/>
      <c r="E21" s="16"/>
      <c r="F21" s="44"/>
      <c r="G21" s="44"/>
      <c r="H21" s="50">
        <v>487</v>
      </c>
      <c r="I21" s="16"/>
      <c r="J21" s="151" t="s">
        <v>11433</v>
      </c>
    </row>
    <row r="22" spans="1:10" ht="18.600000000000001" customHeight="1">
      <c r="A22" s="67" t="s">
        <v>9749</v>
      </c>
      <c r="B22" s="16" t="s">
        <v>235</v>
      </c>
      <c r="C22" s="16" t="s">
        <v>163</v>
      </c>
      <c r="D22" s="16"/>
      <c r="E22" s="16"/>
      <c r="F22" s="44"/>
      <c r="G22" s="44"/>
      <c r="H22" s="50">
        <v>20</v>
      </c>
      <c r="I22" s="16"/>
      <c r="J22" s="151" t="s">
        <v>9770</v>
      </c>
    </row>
    <row r="23" spans="1:10" ht="18.600000000000001" customHeight="1">
      <c r="A23" s="67" t="s">
        <v>9699</v>
      </c>
      <c r="B23" s="16" t="s">
        <v>235</v>
      </c>
      <c r="C23" s="16" t="s">
        <v>163</v>
      </c>
      <c r="D23" s="16"/>
      <c r="E23" s="16"/>
      <c r="F23" s="44"/>
      <c r="G23" s="44"/>
      <c r="H23" s="50">
        <v>20</v>
      </c>
      <c r="I23" s="16"/>
      <c r="J23" s="151" t="s">
        <v>10963</v>
      </c>
    </row>
    <row r="24" spans="1:10" ht="18.600000000000001" customHeight="1">
      <c r="A24" s="67" t="s">
        <v>10946</v>
      </c>
      <c r="B24" s="16" t="s">
        <v>235</v>
      </c>
      <c r="C24" s="16" t="s">
        <v>163</v>
      </c>
      <c r="D24" s="16"/>
      <c r="E24" s="16"/>
      <c r="F24" s="44"/>
      <c r="G24" s="44"/>
      <c r="H24" s="290">
        <v>50</v>
      </c>
      <c r="I24" s="16"/>
      <c r="J24" s="151" t="s">
        <v>9615</v>
      </c>
    </row>
    <row r="25" spans="1:10" ht="18.600000000000001" customHeight="1">
      <c r="A25" s="67" t="s">
        <v>10926</v>
      </c>
      <c r="B25" s="16" t="s">
        <v>235</v>
      </c>
      <c r="C25" s="16" t="s">
        <v>163</v>
      </c>
      <c r="D25" s="16"/>
      <c r="E25" s="16"/>
      <c r="F25" s="44"/>
      <c r="G25" s="44"/>
      <c r="H25" s="397">
        <v>1</v>
      </c>
      <c r="I25" s="16"/>
      <c r="J25" s="151" t="s">
        <v>10261</v>
      </c>
    </row>
    <row r="26" spans="1:10" ht="18.600000000000001" customHeight="1">
      <c r="A26" s="40" t="s">
        <v>10944</v>
      </c>
      <c r="B26" s="16" t="s">
        <v>235</v>
      </c>
      <c r="C26" s="16" t="s">
        <v>163</v>
      </c>
      <c r="D26" s="16"/>
      <c r="E26" s="16"/>
      <c r="F26" s="44"/>
      <c r="G26" s="44"/>
      <c r="H26" s="50">
        <f>4*1.795</f>
        <v>7.18</v>
      </c>
      <c r="I26" s="16"/>
      <c r="J26" s="151" t="s">
        <v>9774</v>
      </c>
    </row>
    <row r="27" spans="1:10" ht="18.600000000000001" customHeight="1">
      <c r="A27" s="40" t="s">
        <v>9413</v>
      </c>
      <c r="B27" s="16" t="s">
        <v>235</v>
      </c>
      <c r="C27" s="16" t="s">
        <v>163</v>
      </c>
      <c r="D27" s="16"/>
      <c r="E27" s="16"/>
      <c r="F27" s="44"/>
      <c r="G27" s="44"/>
      <c r="H27" s="50">
        <f>11*1.795</f>
        <v>19.744999999999997</v>
      </c>
      <c r="I27" s="16"/>
      <c r="J27" s="151" t="s">
        <v>11434</v>
      </c>
    </row>
    <row r="28" spans="1:10" ht="18.600000000000001" customHeight="1">
      <c r="A28" s="40" t="s">
        <v>11489</v>
      </c>
      <c r="B28" s="16" t="s">
        <v>235</v>
      </c>
      <c r="C28" s="16" t="s">
        <v>163</v>
      </c>
      <c r="D28" s="16"/>
      <c r="E28" s="16"/>
      <c r="F28" s="44"/>
      <c r="G28" s="44"/>
      <c r="H28" s="17">
        <f>10*1.795</f>
        <v>17.95</v>
      </c>
      <c r="I28" s="16"/>
      <c r="J28" s="151" t="s">
        <v>11435</v>
      </c>
    </row>
    <row r="29" spans="1:10" ht="18.600000000000001" customHeight="1">
      <c r="A29" s="40" t="s">
        <v>9413</v>
      </c>
      <c r="B29" s="16" t="s">
        <v>235</v>
      </c>
      <c r="C29" s="16" t="s">
        <v>163</v>
      </c>
      <c r="D29" s="16"/>
      <c r="E29" s="16"/>
      <c r="F29" s="44"/>
      <c r="G29" s="44"/>
      <c r="H29" s="17">
        <f>50*1.795</f>
        <v>89.75</v>
      </c>
      <c r="I29" s="16"/>
      <c r="J29" s="151" t="s">
        <v>9890</v>
      </c>
    </row>
    <row r="30" spans="1:10" ht="18.600000000000001" customHeight="1">
      <c r="A30" s="67" t="s">
        <v>10034</v>
      </c>
      <c r="B30" s="16" t="s">
        <v>235</v>
      </c>
      <c r="C30" s="16" t="s">
        <v>163</v>
      </c>
      <c r="D30" s="16"/>
      <c r="E30" s="16"/>
      <c r="F30" s="44"/>
      <c r="G30" s="44"/>
      <c r="H30" s="21">
        <v>8</v>
      </c>
      <c r="I30" s="16"/>
      <c r="J30" s="50" t="s">
        <v>11436</v>
      </c>
    </row>
    <row r="31" spans="1:10" ht="18.600000000000001" customHeight="1">
      <c r="A31" s="67" t="s">
        <v>10034</v>
      </c>
      <c r="B31" s="16" t="s">
        <v>235</v>
      </c>
      <c r="C31" s="16" t="s">
        <v>163</v>
      </c>
      <c r="D31" s="16"/>
      <c r="E31" s="16"/>
      <c r="F31" s="44"/>
      <c r="G31" s="44"/>
      <c r="H31" s="21">
        <v>14</v>
      </c>
      <c r="I31" s="16"/>
      <c r="J31" s="50" t="s">
        <v>9577</v>
      </c>
    </row>
    <row r="32" spans="1:10" ht="18.600000000000001" customHeight="1">
      <c r="A32" s="67" t="s">
        <v>10034</v>
      </c>
      <c r="B32" s="16" t="s">
        <v>235</v>
      </c>
      <c r="C32" s="16" t="s">
        <v>163</v>
      </c>
      <c r="D32" s="16"/>
      <c r="E32" s="16"/>
      <c r="F32" s="44"/>
      <c r="G32" s="44"/>
      <c r="H32" s="21">
        <v>25</v>
      </c>
      <c r="I32" s="16"/>
      <c r="J32" s="50" t="s">
        <v>9618</v>
      </c>
    </row>
    <row r="33" spans="1:10" ht="18.600000000000001" customHeight="1">
      <c r="A33" s="67" t="s">
        <v>11473</v>
      </c>
      <c r="B33" s="16" t="s">
        <v>235</v>
      </c>
      <c r="C33" s="16" t="s">
        <v>163</v>
      </c>
      <c r="D33" s="16"/>
      <c r="E33" s="16"/>
      <c r="F33" s="44"/>
      <c r="G33" s="44"/>
      <c r="H33" s="54">
        <v>21</v>
      </c>
      <c r="I33" s="16"/>
      <c r="J33" s="50" t="s">
        <v>11437</v>
      </c>
    </row>
    <row r="34" spans="1:10" ht="18.600000000000001" customHeight="1">
      <c r="A34" s="67" t="s">
        <v>11473</v>
      </c>
      <c r="B34" s="16" t="s">
        <v>235</v>
      </c>
      <c r="C34" s="16" t="s">
        <v>163</v>
      </c>
      <c r="D34" s="16"/>
      <c r="E34" s="16"/>
      <c r="F34" s="44"/>
      <c r="G34" s="44"/>
      <c r="H34" s="54">
        <v>21</v>
      </c>
      <c r="I34" s="16"/>
      <c r="J34" s="50" t="s">
        <v>9621</v>
      </c>
    </row>
    <row r="35" spans="1:10" ht="18.600000000000001" customHeight="1">
      <c r="A35" s="67" t="s">
        <v>11474</v>
      </c>
      <c r="B35" s="16" t="s">
        <v>235</v>
      </c>
      <c r="C35" s="16" t="s">
        <v>163</v>
      </c>
      <c r="D35" s="16"/>
      <c r="E35" s="16"/>
      <c r="F35" s="44"/>
      <c r="G35" s="44"/>
      <c r="H35" s="54">
        <v>20</v>
      </c>
      <c r="I35" s="16"/>
      <c r="J35" s="50" t="s">
        <v>9622</v>
      </c>
    </row>
    <row r="36" spans="1:10" ht="18.600000000000001" customHeight="1">
      <c r="A36" s="67" t="s">
        <v>11474</v>
      </c>
      <c r="B36" s="16" t="s">
        <v>235</v>
      </c>
      <c r="C36" s="16" t="s">
        <v>163</v>
      </c>
      <c r="D36" s="16"/>
      <c r="E36" s="16"/>
      <c r="F36" s="44"/>
      <c r="G36" s="44"/>
      <c r="H36" s="54">
        <v>20</v>
      </c>
      <c r="I36" s="16"/>
      <c r="J36" s="50" t="s">
        <v>9623</v>
      </c>
    </row>
    <row r="37" spans="1:10" ht="18.600000000000001" customHeight="1">
      <c r="A37" s="67" t="s">
        <v>9958</v>
      </c>
      <c r="B37" s="16" t="s">
        <v>235</v>
      </c>
      <c r="C37" s="16" t="s">
        <v>163</v>
      </c>
      <c r="D37" s="16"/>
      <c r="E37" s="16"/>
      <c r="F37" s="44"/>
      <c r="G37" s="44"/>
      <c r="H37" s="54">
        <v>165</v>
      </c>
      <c r="I37" s="16"/>
      <c r="J37" s="50" t="s">
        <v>11438</v>
      </c>
    </row>
    <row r="38" spans="1:10" ht="18.600000000000001" customHeight="1">
      <c r="A38" s="67" t="s">
        <v>9700</v>
      </c>
      <c r="B38" s="16" t="s">
        <v>235</v>
      </c>
      <c r="C38" s="16" t="s">
        <v>163</v>
      </c>
      <c r="D38" s="16"/>
      <c r="E38" s="16"/>
      <c r="F38" s="44"/>
      <c r="G38" s="44"/>
      <c r="H38" s="21">
        <v>95</v>
      </c>
      <c r="I38" s="16"/>
      <c r="J38" s="21" t="s">
        <v>11439</v>
      </c>
    </row>
    <row r="39" spans="1:10" ht="18.600000000000001" customHeight="1">
      <c r="A39" s="67" t="s">
        <v>9742</v>
      </c>
      <c r="B39" s="16" t="s">
        <v>235</v>
      </c>
      <c r="C39" s="16" t="s">
        <v>163</v>
      </c>
      <c r="D39" s="16"/>
      <c r="E39" s="16"/>
      <c r="F39" s="44"/>
      <c r="G39" s="44"/>
      <c r="H39" s="21">
        <v>73</v>
      </c>
      <c r="I39" s="16"/>
      <c r="J39" s="21" t="s">
        <v>11440</v>
      </c>
    </row>
    <row r="40" spans="1:10" ht="18.600000000000001" customHeight="1">
      <c r="A40" s="40" t="s">
        <v>11475</v>
      </c>
      <c r="B40" s="16" t="s">
        <v>235</v>
      </c>
      <c r="C40" s="16" t="s">
        <v>163</v>
      </c>
      <c r="D40" s="16"/>
      <c r="E40" s="16"/>
      <c r="F40" s="44"/>
      <c r="G40" s="44"/>
      <c r="H40" s="50">
        <v>1557</v>
      </c>
      <c r="I40" s="16"/>
      <c r="J40" s="50" t="s">
        <v>9156</v>
      </c>
    </row>
    <row r="41" spans="1:10" ht="18.600000000000001" customHeight="1">
      <c r="A41" s="3" t="s">
        <v>10585</v>
      </c>
      <c r="B41" s="16" t="s">
        <v>265</v>
      </c>
      <c r="C41" s="16" t="s">
        <v>58</v>
      </c>
      <c r="D41" s="16"/>
      <c r="E41" s="16"/>
      <c r="F41" s="44"/>
      <c r="G41" s="44"/>
      <c r="H41" s="50">
        <v>542</v>
      </c>
      <c r="I41" s="16"/>
      <c r="J41" s="606" t="s">
        <v>9157</v>
      </c>
    </row>
    <row r="42" spans="1:10" ht="18.600000000000001" customHeight="1">
      <c r="A42" s="40" t="s">
        <v>11085</v>
      </c>
      <c r="B42" s="16" t="s">
        <v>265</v>
      </c>
      <c r="C42" s="16" t="s">
        <v>58</v>
      </c>
      <c r="D42" s="16"/>
      <c r="E42" s="16"/>
      <c r="F42" s="44"/>
      <c r="G42" s="44"/>
      <c r="H42" s="50">
        <v>90</v>
      </c>
      <c r="I42" s="16"/>
      <c r="J42" s="606"/>
    </row>
    <row r="43" spans="1:10" ht="18.600000000000001" customHeight="1">
      <c r="A43" s="40" t="s">
        <v>10586</v>
      </c>
      <c r="B43" s="16" t="s">
        <v>265</v>
      </c>
      <c r="C43" s="16" t="s">
        <v>58</v>
      </c>
      <c r="D43" s="16"/>
      <c r="E43" s="16"/>
      <c r="F43" s="44"/>
      <c r="G43" s="44"/>
      <c r="H43" s="50">
        <v>1122</v>
      </c>
      <c r="I43" s="16"/>
      <c r="J43" s="606"/>
    </row>
    <row r="44" spans="1:10" ht="18.600000000000001" customHeight="1">
      <c r="A44" s="40" t="s">
        <v>10548</v>
      </c>
      <c r="B44" s="16" t="s">
        <v>265</v>
      </c>
      <c r="C44" s="16" t="s">
        <v>58</v>
      </c>
      <c r="D44" s="16"/>
      <c r="E44" s="16"/>
      <c r="F44" s="44"/>
      <c r="G44" s="44"/>
      <c r="H44" s="50">
        <v>290</v>
      </c>
      <c r="I44" s="16"/>
      <c r="J44" s="606" t="s">
        <v>9158</v>
      </c>
    </row>
    <row r="45" spans="1:10" ht="18.600000000000001" customHeight="1">
      <c r="A45" s="40" t="s">
        <v>11476</v>
      </c>
      <c r="B45" s="16" t="s">
        <v>265</v>
      </c>
      <c r="C45" s="16" t="s">
        <v>58</v>
      </c>
      <c r="D45" s="16"/>
      <c r="E45" s="16"/>
      <c r="F45" s="44"/>
      <c r="G45" s="44"/>
      <c r="H45" s="50">
        <v>176</v>
      </c>
      <c r="I45" s="16"/>
      <c r="J45" s="606"/>
    </row>
    <row r="46" spans="1:10" ht="18.600000000000001" customHeight="1">
      <c r="A46" s="40" t="s">
        <v>11477</v>
      </c>
      <c r="B46" s="16" t="s">
        <v>265</v>
      </c>
      <c r="C46" s="16" t="s">
        <v>58</v>
      </c>
      <c r="D46" s="16"/>
      <c r="E46" s="16"/>
      <c r="F46" s="44"/>
      <c r="G46" s="44"/>
      <c r="H46" s="50">
        <v>184</v>
      </c>
      <c r="I46" s="16"/>
      <c r="J46" s="606"/>
    </row>
    <row r="47" spans="1:10" ht="18.600000000000001" customHeight="1">
      <c r="A47" s="229" t="s">
        <v>11478</v>
      </c>
      <c r="B47" s="16" t="s">
        <v>265</v>
      </c>
      <c r="C47" s="16" t="s">
        <v>58</v>
      </c>
      <c r="D47" s="16"/>
      <c r="E47" s="16"/>
      <c r="F47" s="44"/>
      <c r="G47" s="44"/>
      <c r="H47" s="50">
        <v>1300</v>
      </c>
      <c r="I47" s="16"/>
      <c r="J47" s="606"/>
    </row>
    <row r="48" spans="1:10" ht="18.600000000000001" customHeight="1">
      <c r="A48" s="229" t="s">
        <v>11479</v>
      </c>
      <c r="B48" s="16" t="s">
        <v>265</v>
      </c>
      <c r="C48" s="16" t="s">
        <v>58</v>
      </c>
      <c r="D48" s="16"/>
      <c r="E48" s="16"/>
      <c r="F48" s="44"/>
      <c r="G48" s="44"/>
      <c r="H48" s="50">
        <v>100</v>
      </c>
      <c r="I48" s="16"/>
      <c r="J48" s="606"/>
    </row>
    <row r="49" spans="1:10" ht="18.600000000000001" customHeight="1">
      <c r="A49" s="40" t="s">
        <v>9124</v>
      </c>
      <c r="B49" s="16" t="s">
        <v>288</v>
      </c>
      <c r="C49" s="16" t="s">
        <v>54</v>
      </c>
      <c r="D49" s="16"/>
      <c r="E49" s="16">
        <v>191</v>
      </c>
      <c r="F49" s="44"/>
      <c r="G49" s="44"/>
      <c r="H49" s="17">
        <v>9</v>
      </c>
      <c r="I49" s="16"/>
      <c r="J49" s="539" t="s">
        <v>9396</v>
      </c>
    </row>
    <row r="50" spans="1:10" ht="18.600000000000001" customHeight="1">
      <c r="A50" s="40" t="s">
        <v>9123</v>
      </c>
      <c r="B50" s="16" t="s">
        <v>288</v>
      </c>
      <c r="C50" s="16" t="s">
        <v>54</v>
      </c>
      <c r="D50" s="16"/>
      <c r="E50" s="16" t="s">
        <v>2559</v>
      </c>
      <c r="F50" s="44"/>
      <c r="G50" s="44"/>
      <c r="H50" s="17">
        <v>2</v>
      </c>
      <c r="I50" s="16"/>
      <c r="J50" s="539"/>
    </row>
    <row r="51" spans="1:10" ht="18.600000000000001" customHeight="1">
      <c r="A51" s="40" t="s">
        <v>9123</v>
      </c>
      <c r="B51" s="16" t="s">
        <v>288</v>
      </c>
      <c r="C51" s="16" t="s">
        <v>54</v>
      </c>
      <c r="D51" s="16"/>
      <c r="E51" s="16" t="s">
        <v>2497</v>
      </c>
      <c r="F51" s="44"/>
      <c r="G51" s="44"/>
      <c r="H51" s="17">
        <v>4</v>
      </c>
      <c r="I51" s="16"/>
      <c r="J51" s="539"/>
    </row>
    <row r="52" spans="1:10" ht="18.600000000000001" customHeight="1">
      <c r="A52" s="40" t="s">
        <v>9124</v>
      </c>
      <c r="B52" s="16" t="s">
        <v>288</v>
      </c>
      <c r="C52" s="16" t="s">
        <v>54</v>
      </c>
      <c r="D52" s="16"/>
      <c r="E52" s="16" t="s">
        <v>6378</v>
      </c>
      <c r="F52" s="44"/>
      <c r="G52" s="44"/>
      <c r="H52" s="17">
        <v>5</v>
      </c>
      <c r="I52" s="16"/>
      <c r="J52" s="539" t="s">
        <v>9582</v>
      </c>
    </row>
    <row r="53" spans="1:10" ht="18.600000000000001" customHeight="1">
      <c r="A53" s="40" t="s">
        <v>9124</v>
      </c>
      <c r="B53" s="16" t="s">
        <v>288</v>
      </c>
      <c r="C53" s="16" t="s">
        <v>54</v>
      </c>
      <c r="D53" s="16"/>
      <c r="E53" s="16" t="s">
        <v>2467</v>
      </c>
      <c r="F53" s="44"/>
      <c r="G53" s="44"/>
      <c r="H53" s="17">
        <v>1</v>
      </c>
      <c r="I53" s="16"/>
      <c r="J53" s="539"/>
    </row>
    <row r="54" spans="1:10" ht="18.600000000000001" customHeight="1">
      <c r="A54" s="40" t="s">
        <v>9258</v>
      </c>
      <c r="B54" s="16" t="s">
        <v>288</v>
      </c>
      <c r="C54" s="16" t="s">
        <v>54</v>
      </c>
      <c r="D54" s="16"/>
      <c r="E54" s="16">
        <v>484</v>
      </c>
      <c r="F54" s="44"/>
      <c r="G54" s="44"/>
      <c r="H54" s="17">
        <v>5</v>
      </c>
      <c r="I54" s="16"/>
      <c r="J54" s="539" t="s">
        <v>9335</v>
      </c>
    </row>
    <row r="55" spans="1:10" ht="18.600000000000001" customHeight="1">
      <c r="A55" s="40" t="s">
        <v>9122</v>
      </c>
      <c r="B55" s="16" t="s">
        <v>288</v>
      </c>
      <c r="C55" s="16" t="s">
        <v>54</v>
      </c>
      <c r="D55" s="16"/>
      <c r="E55" s="16" t="s">
        <v>4085</v>
      </c>
      <c r="F55" s="44"/>
      <c r="G55" s="44"/>
      <c r="H55" s="17">
        <v>3</v>
      </c>
      <c r="I55" s="16"/>
      <c r="J55" s="539"/>
    </row>
    <row r="56" spans="1:10" ht="18.600000000000001" customHeight="1">
      <c r="A56" s="40" t="s">
        <v>9258</v>
      </c>
      <c r="B56" s="16" t="s">
        <v>288</v>
      </c>
      <c r="C56" s="16" t="s">
        <v>54</v>
      </c>
      <c r="D56" s="16"/>
      <c r="E56" s="16" t="s">
        <v>6389</v>
      </c>
      <c r="F56" s="44"/>
      <c r="G56" s="44"/>
      <c r="H56" s="17">
        <v>31</v>
      </c>
      <c r="I56" s="16"/>
      <c r="J56" s="539"/>
    </row>
    <row r="57" spans="1:10" ht="18.600000000000001" customHeight="1">
      <c r="A57" s="40" t="s">
        <v>9257</v>
      </c>
      <c r="B57" s="16" t="s">
        <v>288</v>
      </c>
      <c r="C57" s="16" t="s">
        <v>54</v>
      </c>
      <c r="D57" s="16"/>
      <c r="E57" s="16" t="s">
        <v>2496</v>
      </c>
      <c r="F57" s="44"/>
      <c r="G57" s="44"/>
      <c r="H57" s="17">
        <v>8</v>
      </c>
      <c r="I57" s="16"/>
      <c r="J57" s="539"/>
    </row>
    <row r="58" spans="1:10" ht="18.600000000000001" customHeight="1">
      <c r="A58" s="40" t="s">
        <v>9250</v>
      </c>
      <c r="B58" s="16" t="s">
        <v>288</v>
      </c>
      <c r="C58" s="16" t="s">
        <v>54</v>
      </c>
      <c r="D58" s="16"/>
      <c r="E58" s="16">
        <v>486</v>
      </c>
      <c r="F58" s="44"/>
      <c r="G58" s="44"/>
      <c r="H58" s="17">
        <v>4</v>
      </c>
      <c r="I58" s="16"/>
      <c r="J58" s="539" t="s">
        <v>9336</v>
      </c>
    </row>
    <row r="59" spans="1:10" ht="18.600000000000001" customHeight="1">
      <c r="A59" s="40" t="s">
        <v>9250</v>
      </c>
      <c r="B59" s="16" t="s">
        <v>288</v>
      </c>
      <c r="C59" s="16" t="s">
        <v>54</v>
      </c>
      <c r="D59" s="16"/>
      <c r="E59" s="16" t="s">
        <v>6389</v>
      </c>
      <c r="F59" s="44"/>
      <c r="G59" s="44"/>
      <c r="H59" s="17">
        <v>5</v>
      </c>
      <c r="I59" s="16"/>
      <c r="J59" s="539"/>
    </row>
    <row r="60" spans="1:10" ht="18.600000000000001" customHeight="1">
      <c r="A60" s="40" t="s">
        <v>9251</v>
      </c>
      <c r="B60" s="16" t="s">
        <v>288</v>
      </c>
      <c r="C60" s="16" t="s">
        <v>54</v>
      </c>
      <c r="D60" s="16"/>
      <c r="E60" s="16" t="s">
        <v>2496</v>
      </c>
      <c r="F60" s="44"/>
      <c r="G60" s="44"/>
      <c r="H60" s="17">
        <v>2</v>
      </c>
      <c r="I60" s="16"/>
      <c r="J60" s="539"/>
    </row>
    <row r="61" spans="1:10" ht="18.600000000000001" customHeight="1">
      <c r="A61" s="40" t="s">
        <v>9123</v>
      </c>
      <c r="B61" s="16" t="s">
        <v>288</v>
      </c>
      <c r="C61" s="16" t="s">
        <v>54</v>
      </c>
      <c r="D61" s="16"/>
      <c r="E61" s="16">
        <v>324</v>
      </c>
      <c r="F61" s="44"/>
      <c r="G61" s="44"/>
      <c r="H61" s="50">
        <v>6</v>
      </c>
      <c r="I61" s="16"/>
      <c r="J61" s="17" t="s">
        <v>9160</v>
      </c>
    </row>
    <row r="62" spans="1:10" ht="18.600000000000001" customHeight="1">
      <c r="A62" s="40" t="s">
        <v>9122</v>
      </c>
      <c r="B62" s="16" t="s">
        <v>288</v>
      </c>
      <c r="C62" s="16" t="s">
        <v>54</v>
      </c>
      <c r="D62" s="16"/>
      <c r="E62" s="16" t="s">
        <v>6389</v>
      </c>
      <c r="F62" s="44"/>
      <c r="G62" s="44"/>
      <c r="H62" s="17">
        <v>20</v>
      </c>
      <c r="I62" s="16"/>
      <c r="J62" s="539" t="s">
        <v>9161</v>
      </c>
    </row>
    <row r="63" spans="1:10" ht="18.600000000000001" customHeight="1">
      <c r="A63" s="40" t="s">
        <v>9252</v>
      </c>
      <c r="B63" s="16" t="s">
        <v>288</v>
      </c>
      <c r="C63" s="16" t="s">
        <v>54</v>
      </c>
      <c r="D63" s="16"/>
      <c r="E63" s="16" t="s">
        <v>6378</v>
      </c>
      <c r="F63" s="44"/>
      <c r="G63" s="44"/>
      <c r="H63" s="17">
        <v>7</v>
      </c>
      <c r="I63" s="16"/>
      <c r="J63" s="539"/>
    </row>
    <row r="64" spans="1:10" ht="18.600000000000001" customHeight="1">
      <c r="A64" s="40" t="s">
        <v>9124</v>
      </c>
      <c r="B64" s="16" t="s">
        <v>288</v>
      </c>
      <c r="C64" s="16" t="s">
        <v>54</v>
      </c>
      <c r="D64" s="16"/>
      <c r="E64" s="16" t="s">
        <v>7562</v>
      </c>
      <c r="F64" s="44"/>
      <c r="G64" s="44"/>
      <c r="H64" s="17">
        <v>3</v>
      </c>
      <c r="I64" s="16"/>
      <c r="J64" s="539"/>
    </row>
    <row r="65" spans="1:10" ht="18.600000000000001" customHeight="1">
      <c r="A65" s="40" t="s">
        <v>9875</v>
      </c>
      <c r="B65" s="16" t="s">
        <v>288</v>
      </c>
      <c r="C65" s="16" t="s">
        <v>54</v>
      </c>
      <c r="D65" s="16"/>
      <c r="E65" s="16" t="s">
        <v>2497</v>
      </c>
      <c r="F65" s="44"/>
      <c r="G65" s="44"/>
      <c r="H65" s="17">
        <v>3</v>
      </c>
      <c r="I65" s="16"/>
      <c r="J65" s="539"/>
    </row>
    <row r="66" spans="1:10" ht="18.600000000000001" customHeight="1">
      <c r="A66" s="40" t="s">
        <v>9252</v>
      </c>
      <c r="B66" s="16" t="s">
        <v>288</v>
      </c>
      <c r="C66" s="16" t="s">
        <v>54</v>
      </c>
      <c r="D66" s="16"/>
      <c r="E66" s="16" t="s">
        <v>7526</v>
      </c>
      <c r="F66" s="44"/>
      <c r="G66" s="44"/>
      <c r="H66" s="17">
        <v>17</v>
      </c>
      <c r="I66" s="16"/>
      <c r="J66" s="539"/>
    </row>
    <row r="67" spans="1:10" ht="18.600000000000001" customHeight="1">
      <c r="A67" s="40" t="s">
        <v>9124</v>
      </c>
      <c r="B67" s="16" t="s">
        <v>288</v>
      </c>
      <c r="C67" s="16" t="s">
        <v>54</v>
      </c>
      <c r="D67" s="16"/>
      <c r="E67" s="16" t="s">
        <v>6972</v>
      </c>
      <c r="F67" s="44"/>
      <c r="G67" s="44"/>
      <c r="H67" s="17">
        <v>2</v>
      </c>
      <c r="I67" s="16"/>
      <c r="J67" s="539"/>
    </row>
    <row r="68" spans="1:10" ht="18.600000000000001" customHeight="1">
      <c r="A68" s="40" t="s">
        <v>9122</v>
      </c>
      <c r="B68" s="16" t="s">
        <v>288</v>
      </c>
      <c r="C68" s="16" t="s">
        <v>54</v>
      </c>
      <c r="D68" s="16"/>
      <c r="E68" s="16" t="s">
        <v>6378</v>
      </c>
      <c r="F68" s="44"/>
      <c r="G68" s="44"/>
      <c r="H68" s="17">
        <v>18</v>
      </c>
      <c r="I68" s="16"/>
      <c r="J68" s="17" t="s">
        <v>9162</v>
      </c>
    </row>
    <row r="69" spans="1:10" ht="18.600000000000001" customHeight="1">
      <c r="A69" s="40" t="s">
        <v>9122</v>
      </c>
      <c r="B69" s="16" t="s">
        <v>288</v>
      </c>
      <c r="C69" s="16" t="s">
        <v>54</v>
      </c>
      <c r="D69" s="16"/>
      <c r="E69" s="16" t="s">
        <v>7526</v>
      </c>
      <c r="F69" s="44"/>
      <c r="G69" s="44"/>
      <c r="H69" s="398">
        <v>50</v>
      </c>
      <c r="I69" s="16"/>
      <c r="J69" s="17" t="s">
        <v>9163</v>
      </c>
    </row>
    <row r="70" spans="1:10" ht="18.600000000000001" customHeight="1">
      <c r="A70" s="40" t="s">
        <v>9122</v>
      </c>
      <c r="B70" s="16" t="s">
        <v>288</v>
      </c>
      <c r="C70" s="16" t="s">
        <v>54</v>
      </c>
      <c r="D70" s="16"/>
      <c r="E70" s="16" t="s">
        <v>7526</v>
      </c>
      <c r="F70" s="44"/>
      <c r="G70" s="44"/>
      <c r="H70" s="398">
        <v>4</v>
      </c>
      <c r="I70" s="16"/>
      <c r="J70" s="744" t="s">
        <v>9164</v>
      </c>
    </row>
    <row r="71" spans="1:10" ht="18.600000000000001" customHeight="1">
      <c r="A71" s="40" t="s">
        <v>9875</v>
      </c>
      <c r="B71" s="16" t="s">
        <v>288</v>
      </c>
      <c r="C71" s="16" t="s">
        <v>54</v>
      </c>
      <c r="D71" s="16"/>
      <c r="E71" s="16" t="s">
        <v>7526</v>
      </c>
      <c r="F71" s="44"/>
      <c r="G71" s="44"/>
      <c r="H71" s="398">
        <v>12</v>
      </c>
      <c r="I71" s="16"/>
      <c r="J71" s="745"/>
    </row>
    <row r="72" spans="1:10" ht="18.600000000000001" customHeight="1">
      <c r="A72" s="40" t="s">
        <v>9257</v>
      </c>
      <c r="B72" s="16" t="s">
        <v>288</v>
      </c>
      <c r="C72" s="16" t="s">
        <v>54</v>
      </c>
      <c r="D72" s="16"/>
      <c r="E72" s="16" t="s">
        <v>6389</v>
      </c>
      <c r="F72" s="44"/>
      <c r="G72" s="44"/>
      <c r="H72" s="50">
        <v>86</v>
      </c>
      <c r="I72" s="16"/>
      <c r="J72" s="399" t="s">
        <v>11441</v>
      </c>
    </row>
    <row r="73" spans="1:10" ht="18.600000000000001" customHeight="1">
      <c r="A73" s="40" t="s">
        <v>9251</v>
      </c>
      <c r="B73" s="16" t="s">
        <v>288</v>
      </c>
      <c r="C73" s="16" t="s">
        <v>54</v>
      </c>
      <c r="D73" s="16"/>
      <c r="E73" s="16" t="s">
        <v>6389</v>
      </c>
      <c r="F73" s="44"/>
      <c r="G73" s="44"/>
      <c r="H73" s="17">
        <v>8</v>
      </c>
      <c r="I73" s="16"/>
      <c r="J73" s="539" t="s">
        <v>9340</v>
      </c>
    </row>
    <row r="74" spans="1:10" ht="18.600000000000001" customHeight="1">
      <c r="A74" s="40" t="s">
        <v>9250</v>
      </c>
      <c r="B74" s="16" t="s">
        <v>288</v>
      </c>
      <c r="C74" s="16" t="s">
        <v>54</v>
      </c>
      <c r="D74" s="16"/>
      <c r="E74" s="16">
        <v>102</v>
      </c>
      <c r="F74" s="44"/>
      <c r="G74" s="44"/>
      <c r="H74" s="17">
        <v>23</v>
      </c>
      <c r="I74" s="16"/>
      <c r="J74" s="539"/>
    </row>
    <row r="75" spans="1:10" ht="18.600000000000001" customHeight="1">
      <c r="A75" s="40" t="s">
        <v>9249</v>
      </c>
      <c r="B75" s="16" t="s">
        <v>288</v>
      </c>
      <c r="C75" s="16" t="s">
        <v>54</v>
      </c>
      <c r="D75" s="16"/>
      <c r="E75" s="16">
        <v>480</v>
      </c>
      <c r="F75" s="44"/>
      <c r="G75" s="44"/>
      <c r="H75" s="50">
        <v>4</v>
      </c>
      <c r="I75" s="16"/>
      <c r="J75" s="50" t="s">
        <v>9548</v>
      </c>
    </row>
    <row r="76" spans="1:10" ht="18.600000000000001" customHeight="1">
      <c r="A76" s="40" t="s">
        <v>9123</v>
      </c>
      <c r="B76" s="16" t="s">
        <v>288</v>
      </c>
      <c r="C76" s="16" t="s">
        <v>54</v>
      </c>
      <c r="D76" s="16"/>
      <c r="E76" s="16">
        <v>255</v>
      </c>
      <c r="F76" s="44"/>
      <c r="G76" s="44"/>
      <c r="H76" s="17">
        <v>27</v>
      </c>
      <c r="I76" s="16"/>
      <c r="J76" s="539" t="s">
        <v>9169</v>
      </c>
    </row>
    <row r="77" spans="1:10" ht="18.600000000000001" customHeight="1">
      <c r="A77" s="40" t="s">
        <v>9123</v>
      </c>
      <c r="B77" s="16" t="s">
        <v>288</v>
      </c>
      <c r="C77" s="16" t="s">
        <v>54</v>
      </c>
      <c r="D77" s="16"/>
      <c r="E77" s="16">
        <v>494</v>
      </c>
      <c r="F77" s="44"/>
      <c r="G77" s="44"/>
      <c r="H77" s="17">
        <v>3</v>
      </c>
      <c r="I77" s="16"/>
      <c r="J77" s="539"/>
    </row>
    <row r="78" spans="1:10" ht="18.600000000000001" customHeight="1">
      <c r="A78" s="40" t="s">
        <v>9252</v>
      </c>
      <c r="B78" s="16" t="s">
        <v>288</v>
      </c>
      <c r="C78" s="16" t="s">
        <v>54</v>
      </c>
      <c r="D78" s="16"/>
      <c r="E78" s="16" t="s">
        <v>6378</v>
      </c>
      <c r="F78" s="44"/>
      <c r="G78" s="44"/>
      <c r="H78" s="17">
        <v>8</v>
      </c>
      <c r="I78" s="16"/>
      <c r="J78" s="539"/>
    </row>
    <row r="79" spans="1:10" ht="18.600000000000001" customHeight="1">
      <c r="A79" s="40" t="s">
        <v>9124</v>
      </c>
      <c r="B79" s="16" t="s">
        <v>288</v>
      </c>
      <c r="C79" s="16" t="s">
        <v>54</v>
      </c>
      <c r="D79" s="16"/>
      <c r="E79" s="16" t="s">
        <v>6378</v>
      </c>
      <c r="F79" s="44"/>
      <c r="G79" s="44"/>
      <c r="H79" s="17">
        <v>3</v>
      </c>
      <c r="I79" s="16"/>
      <c r="J79" s="539"/>
    </row>
    <row r="80" spans="1:10" ht="18.600000000000001" customHeight="1">
      <c r="A80" s="40" t="s">
        <v>9124</v>
      </c>
      <c r="B80" s="16" t="s">
        <v>288</v>
      </c>
      <c r="C80" s="16" t="s">
        <v>54</v>
      </c>
      <c r="D80" s="16"/>
      <c r="E80" s="16" t="s">
        <v>4283</v>
      </c>
      <c r="F80" s="44"/>
      <c r="G80" s="44"/>
      <c r="H80" s="17">
        <v>1</v>
      </c>
      <c r="I80" s="16"/>
      <c r="J80" s="539"/>
    </row>
    <row r="81" spans="1:10" ht="18.600000000000001" customHeight="1">
      <c r="A81" s="40" t="s">
        <v>9875</v>
      </c>
      <c r="B81" s="16" t="s">
        <v>288</v>
      </c>
      <c r="C81" s="16" t="s">
        <v>54</v>
      </c>
      <c r="D81" s="16"/>
      <c r="E81" s="16" t="s">
        <v>7525</v>
      </c>
      <c r="F81" s="44"/>
      <c r="G81" s="44"/>
      <c r="H81" s="17">
        <v>2</v>
      </c>
      <c r="I81" s="16"/>
      <c r="J81" s="539"/>
    </row>
    <row r="82" spans="1:10" ht="18.600000000000001" customHeight="1">
      <c r="A82" s="40" t="s">
        <v>9122</v>
      </c>
      <c r="B82" s="16" t="s">
        <v>288</v>
      </c>
      <c r="C82" s="16" t="s">
        <v>54</v>
      </c>
      <c r="D82" s="16"/>
      <c r="E82" s="16" t="s">
        <v>7525</v>
      </c>
      <c r="F82" s="44"/>
      <c r="G82" s="44"/>
      <c r="H82" s="17">
        <v>10</v>
      </c>
      <c r="I82" s="16"/>
      <c r="J82" s="539"/>
    </row>
    <row r="83" spans="1:10" ht="18.600000000000001" customHeight="1">
      <c r="A83" s="40" t="s">
        <v>9252</v>
      </c>
      <c r="B83" s="16" t="s">
        <v>288</v>
      </c>
      <c r="C83" s="16" t="s">
        <v>54</v>
      </c>
      <c r="D83" s="16"/>
      <c r="E83" s="16" t="s">
        <v>7525</v>
      </c>
      <c r="F83" s="44"/>
      <c r="G83" s="44"/>
      <c r="H83" s="17">
        <v>5</v>
      </c>
      <c r="I83" s="16"/>
      <c r="J83" s="539"/>
    </row>
    <row r="84" spans="1:10" ht="18.600000000000001" customHeight="1">
      <c r="A84" s="40" t="s">
        <v>9252</v>
      </c>
      <c r="B84" s="16" t="s">
        <v>288</v>
      </c>
      <c r="C84" s="16" t="s">
        <v>54</v>
      </c>
      <c r="D84" s="16"/>
      <c r="E84" s="16" t="s">
        <v>7526</v>
      </c>
      <c r="F84" s="44"/>
      <c r="G84" s="44"/>
      <c r="H84" s="17">
        <v>5</v>
      </c>
      <c r="I84" s="16"/>
      <c r="J84" s="539" t="s">
        <v>9170</v>
      </c>
    </row>
    <row r="85" spans="1:10" ht="18.600000000000001" customHeight="1">
      <c r="A85" s="40" t="s">
        <v>9252</v>
      </c>
      <c r="B85" s="16" t="s">
        <v>288</v>
      </c>
      <c r="C85" s="16" t="s">
        <v>54</v>
      </c>
      <c r="D85" s="16"/>
      <c r="E85" s="16" t="s">
        <v>7526</v>
      </c>
      <c r="F85" s="44"/>
      <c r="G85" s="44"/>
      <c r="H85" s="17">
        <v>2</v>
      </c>
      <c r="I85" s="16"/>
      <c r="J85" s="539"/>
    </row>
    <row r="86" spans="1:10" ht="18.600000000000001" customHeight="1">
      <c r="A86" s="40" t="s">
        <v>9124</v>
      </c>
      <c r="B86" s="16" t="s">
        <v>288</v>
      </c>
      <c r="C86" s="16" t="s">
        <v>54</v>
      </c>
      <c r="D86" s="16"/>
      <c r="E86" s="16">
        <v>102</v>
      </c>
      <c r="F86" s="44"/>
      <c r="G86" s="44"/>
      <c r="H86" s="17">
        <v>2</v>
      </c>
      <c r="I86" s="16"/>
      <c r="J86" s="539"/>
    </row>
    <row r="87" spans="1:10" ht="18.600000000000001" customHeight="1">
      <c r="A87" s="40" t="s">
        <v>9124</v>
      </c>
      <c r="B87" s="16" t="s">
        <v>288</v>
      </c>
      <c r="C87" s="16" t="s">
        <v>54</v>
      </c>
      <c r="D87" s="16"/>
      <c r="E87" s="48" t="s">
        <v>11504</v>
      </c>
      <c r="F87" s="44"/>
      <c r="G87" s="44"/>
      <c r="H87" s="17">
        <v>8</v>
      </c>
      <c r="I87" s="16"/>
      <c r="J87" s="17" t="s">
        <v>9171</v>
      </c>
    </row>
    <row r="88" spans="1:10" ht="18.600000000000001" customHeight="1">
      <c r="A88" s="40" t="s">
        <v>9876</v>
      </c>
      <c r="B88" s="16" t="s">
        <v>288</v>
      </c>
      <c r="C88" s="16" t="s">
        <v>54</v>
      </c>
      <c r="D88" s="16"/>
      <c r="E88" s="16" t="s">
        <v>7563</v>
      </c>
      <c r="F88" s="44"/>
      <c r="G88" s="44"/>
      <c r="H88" s="17">
        <v>1</v>
      </c>
      <c r="I88" s="16"/>
      <c r="J88" s="17" t="s">
        <v>9172</v>
      </c>
    </row>
    <row r="89" spans="1:10" ht="18.600000000000001" customHeight="1">
      <c r="A89" s="40" t="s">
        <v>9875</v>
      </c>
      <c r="B89" s="16" t="s">
        <v>288</v>
      </c>
      <c r="C89" s="16" t="s">
        <v>54</v>
      </c>
      <c r="D89" s="16"/>
      <c r="E89" s="16" t="s">
        <v>7525</v>
      </c>
      <c r="F89" s="44"/>
      <c r="G89" s="44"/>
      <c r="H89" s="17">
        <v>6</v>
      </c>
      <c r="I89" s="16"/>
      <c r="J89" s="539" t="s">
        <v>9173</v>
      </c>
    </row>
    <row r="90" spans="1:10" ht="18.600000000000001" customHeight="1">
      <c r="A90" s="40" t="s">
        <v>9875</v>
      </c>
      <c r="B90" s="16" t="s">
        <v>288</v>
      </c>
      <c r="C90" s="16" t="s">
        <v>54</v>
      </c>
      <c r="D90" s="16"/>
      <c r="E90" s="16" t="s">
        <v>7526</v>
      </c>
      <c r="F90" s="44"/>
      <c r="G90" s="44"/>
      <c r="H90" s="17">
        <v>8</v>
      </c>
      <c r="I90" s="16"/>
      <c r="J90" s="539"/>
    </row>
    <row r="91" spans="1:10" ht="18.600000000000001" customHeight="1">
      <c r="A91" s="40" t="s">
        <v>9257</v>
      </c>
      <c r="B91" s="16" t="s">
        <v>288</v>
      </c>
      <c r="C91" s="16" t="s">
        <v>54</v>
      </c>
      <c r="D91" s="16"/>
      <c r="E91" s="16">
        <v>102</v>
      </c>
      <c r="F91" s="44"/>
      <c r="G91" s="44"/>
      <c r="H91" s="17">
        <v>63</v>
      </c>
      <c r="I91" s="16"/>
      <c r="J91" s="17" t="s">
        <v>9174</v>
      </c>
    </row>
    <row r="92" spans="1:10" ht="18.600000000000001" customHeight="1">
      <c r="A92" s="40" t="s">
        <v>9257</v>
      </c>
      <c r="B92" s="16" t="s">
        <v>288</v>
      </c>
      <c r="C92" s="16" t="s">
        <v>54</v>
      </c>
      <c r="D92" s="16"/>
      <c r="E92" s="16">
        <v>102</v>
      </c>
      <c r="F92" s="44"/>
      <c r="G92" s="44"/>
      <c r="H92" s="50">
        <v>41</v>
      </c>
      <c r="I92" s="16"/>
      <c r="J92" s="539" t="s">
        <v>9175</v>
      </c>
    </row>
    <row r="93" spans="1:10" ht="18.600000000000001" customHeight="1">
      <c r="A93" s="40" t="s">
        <v>9250</v>
      </c>
      <c r="B93" s="16" t="s">
        <v>288</v>
      </c>
      <c r="C93" s="16" t="s">
        <v>54</v>
      </c>
      <c r="D93" s="16"/>
      <c r="E93" s="16">
        <v>102</v>
      </c>
      <c r="F93" s="44"/>
      <c r="G93" s="44"/>
      <c r="H93" s="50">
        <v>8</v>
      </c>
      <c r="I93" s="16"/>
      <c r="J93" s="539"/>
    </row>
    <row r="94" spans="1:10" ht="18.600000000000001" customHeight="1">
      <c r="A94" s="40" t="s">
        <v>9257</v>
      </c>
      <c r="B94" s="16" t="s">
        <v>288</v>
      </c>
      <c r="C94" s="16" t="s">
        <v>54</v>
      </c>
      <c r="D94" s="16"/>
      <c r="E94" s="16">
        <v>450</v>
      </c>
      <c r="F94" s="44"/>
      <c r="G94" s="44"/>
      <c r="H94" s="17">
        <v>3</v>
      </c>
      <c r="I94" s="16"/>
      <c r="J94" s="539" t="s">
        <v>9176</v>
      </c>
    </row>
    <row r="95" spans="1:10" ht="18.600000000000001" customHeight="1">
      <c r="A95" s="40" t="s">
        <v>9251</v>
      </c>
      <c r="B95" s="16" t="s">
        <v>288</v>
      </c>
      <c r="C95" s="16" t="s">
        <v>54</v>
      </c>
      <c r="D95" s="16"/>
      <c r="E95" s="16">
        <v>364</v>
      </c>
      <c r="F95" s="44"/>
      <c r="G95" s="44"/>
      <c r="H95" s="17">
        <v>1</v>
      </c>
      <c r="I95" s="16"/>
      <c r="J95" s="539"/>
    </row>
    <row r="96" spans="1:10" ht="18.600000000000001" customHeight="1">
      <c r="A96" s="40" t="s">
        <v>9250</v>
      </c>
      <c r="B96" s="16" t="s">
        <v>288</v>
      </c>
      <c r="C96" s="16" t="s">
        <v>54</v>
      </c>
      <c r="D96" s="16"/>
      <c r="E96" s="16" t="s">
        <v>6379</v>
      </c>
      <c r="F96" s="44"/>
      <c r="G96" s="44"/>
      <c r="H96" s="17">
        <v>1</v>
      </c>
      <c r="I96" s="16"/>
      <c r="J96" s="539"/>
    </row>
    <row r="97" spans="1:10" ht="18.600000000000001" customHeight="1">
      <c r="A97" s="40" t="s">
        <v>9122</v>
      </c>
      <c r="B97" s="16" t="s">
        <v>288</v>
      </c>
      <c r="C97" s="16" t="s">
        <v>54</v>
      </c>
      <c r="D97" s="16"/>
      <c r="E97" s="16" t="s">
        <v>7525</v>
      </c>
      <c r="F97" s="44"/>
      <c r="G97" s="44"/>
      <c r="H97" s="17">
        <v>23</v>
      </c>
      <c r="I97" s="16"/>
      <c r="J97" s="17" t="s">
        <v>9177</v>
      </c>
    </row>
    <row r="98" spans="1:10" ht="18.600000000000001" customHeight="1">
      <c r="A98" s="40" t="s">
        <v>9248</v>
      </c>
      <c r="B98" s="16" t="s">
        <v>288</v>
      </c>
      <c r="C98" s="16" t="s">
        <v>54</v>
      </c>
      <c r="D98" s="16"/>
      <c r="E98" s="16">
        <v>465</v>
      </c>
      <c r="F98" s="44"/>
      <c r="G98" s="44"/>
      <c r="H98" s="50">
        <v>1</v>
      </c>
      <c r="I98" s="16"/>
      <c r="J98" s="17" t="s">
        <v>9178</v>
      </c>
    </row>
    <row r="99" spans="1:10" ht="18.600000000000001" customHeight="1">
      <c r="A99" s="40" t="s">
        <v>11480</v>
      </c>
      <c r="B99" s="16" t="s">
        <v>265</v>
      </c>
      <c r="C99" s="16" t="s">
        <v>58</v>
      </c>
      <c r="D99" s="16"/>
      <c r="E99" s="16"/>
      <c r="F99" s="44"/>
      <c r="G99" s="44"/>
      <c r="H99" s="17">
        <v>386</v>
      </c>
      <c r="I99" s="16"/>
      <c r="J99" s="539" t="s">
        <v>9716</v>
      </c>
    </row>
    <row r="100" spans="1:10" ht="18.600000000000001" customHeight="1">
      <c r="A100" s="40" t="s">
        <v>11481</v>
      </c>
      <c r="B100" s="16" t="s">
        <v>265</v>
      </c>
      <c r="C100" s="16" t="s">
        <v>58</v>
      </c>
      <c r="D100" s="16"/>
      <c r="E100" s="16"/>
      <c r="F100" s="44"/>
      <c r="G100" s="44"/>
      <c r="H100" s="17">
        <v>152</v>
      </c>
      <c r="I100" s="16"/>
      <c r="J100" s="539"/>
    </row>
    <row r="101" spans="1:10" ht="18.600000000000001" customHeight="1">
      <c r="A101" s="40" t="s">
        <v>10585</v>
      </c>
      <c r="B101" s="16" t="s">
        <v>265</v>
      </c>
      <c r="C101" s="16" t="s">
        <v>58</v>
      </c>
      <c r="D101" s="16"/>
      <c r="E101" s="16"/>
      <c r="F101" s="44"/>
      <c r="G101" s="44"/>
      <c r="H101" s="17">
        <f>552-152-390</f>
        <v>10</v>
      </c>
      <c r="I101" s="16"/>
      <c r="J101" s="539"/>
    </row>
    <row r="102" spans="1:10" ht="18.600000000000001" customHeight="1">
      <c r="A102" s="40" t="s">
        <v>11122</v>
      </c>
      <c r="B102" s="16" t="s">
        <v>265</v>
      </c>
      <c r="C102" s="16" t="s">
        <v>58</v>
      </c>
      <c r="D102" s="16"/>
      <c r="E102" s="16"/>
      <c r="F102" s="44"/>
      <c r="G102" s="44"/>
      <c r="H102" s="17">
        <v>1004</v>
      </c>
      <c r="I102" s="16"/>
      <c r="J102" s="539"/>
    </row>
    <row r="103" spans="1:10" ht="18.600000000000001" customHeight="1">
      <c r="A103" s="40" t="s">
        <v>11123</v>
      </c>
      <c r="B103" s="16" t="s">
        <v>265</v>
      </c>
      <c r="C103" s="16" t="s">
        <v>58</v>
      </c>
      <c r="D103" s="16"/>
      <c r="E103" s="16"/>
      <c r="F103" s="44"/>
      <c r="G103" s="44"/>
      <c r="H103" s="17">
        <v>1760</v>
      </c>
      <c r="I103" s="16"/>
      <c r="J103" s="539"/>
    </row>
    <row r="104" spans="1:10" ht="18.600000000000001" customHeight="1">
      <c r="A104" s="40" t="s">
        <v>11503</v>
      </c>
      <c r="B104" s="16" t="s">
        <v>265</v>
      </c>
      <c r="C104" s="16" t="s">
        <v>163</v>
      </c>
      <c r="D104" s="16"/>
      <c r="E104" s="16"/>
      <c r="F104" s="44"/>
      <c r="G104" s="44"/>
      <c r="H104" s="17">
        <v>808</v>
      </c>
      <c r="I104" s="16"/>
      <c r="J104" s="17" t="s">
        <v>9897</v>
      </c>
    </row>
    <row r="105" spans="1:10" ht="18.600000000000001" customHeight="1">
      <c r="A105" s="40" t="s">
        <v>11482</v>
      </c>
      <c r="B105" s="16" t="s">
        <v>204</v>
      </c>
      <c r="C105" s="16" t="s">
        <v>58</v>
      </c>
      <c r="D105" s="16"/>
      <c r="E105" s="16"/>
      <c r="F105" s="44"/>
      <c r="G105" s="44"/>
      <c r="H105" s="49">
        <v>606</v>
      </c>
      <c r="I105" s="16"/>
      <c r="J105" s="606" t="s">
        <v>9924</v>
      </c>
    </row>
    <row r="106" spans="1:10" ht="18.600000000000001" customHeight="1">
      <c r="A106" s="40" t="s">
        <v>10132</v>
      </c>
      <c r="B106" s="16" t="s">
        <v>204</v>
      </c>
      <c r="C106" s="16" t="s">
        <v>58</v>
      </c>
      <c r="D106" s="16"/>
      <c r="E106" s="16"/>
      <c r="F106" s="44"/>
      <c r="G106" s="44"/>
      <c r="H106" s="49">
        <v>1212</v>
      </c>
      <c r="I106" s="16"/>
      <c r="J106" s="606"/>
    </row>
    <row r="107" spans="1:10" ht="18.600000000000001" customHeight="1">
      <c r="A107" s="40" t="s">
        <v>11485</v>
      </c>
      <c r="B107" s="16" t="s">
        <v>204</v>
      </c>
      <c r="C107" s="16" t="s">
        <v>82</v>
      </c>
      <c r="D107" s="16"/>
      <c r="E107" s="16"/>
      <c r="F107" s="44"/>
      <c r="G107" s="44"/>
      <c r="H107" s="17">
        <v>23028</v>
      </c>
      <c r="I107" s="16"/>
      <c r="J107" s="60" t="s">
        <v>9925</v>
      </c>
    </row>
    <row r="108" spans="1:10" ht="18.600000000000001" customHeight="1">
      <c r="A108" s="40" t="s">
        <v>10086</v>
      </c>
      <c r="B108" s="16" t="s">
        <v>204</v>
      </c>
      <c r="C108" s="16" t="s">
        <v>82</v>
      </c>
      <c r="D108" s="16"/>
      <c r="E108" s="16"/>
      <c r="F108" s="44"/>
      <c r="G108" s="44"/>
      <c r="H108" s="50">
        <v>17978</v>
      </c>
      <c r="I108" s="16"/>
      <c r="J108" s="60" t="s">
        <v>9899</v>
      </c>
    </row>
    <row r="109" spans="1:10" ht="18.600000000000001" customHeight="1">
      <c r="A109" s="40" t="s">
        <v>11486</v>
      </c>
      <c r="B109" s="16" t="s">
        <v>204</v>
      </c>
      <c r="C109" s="16" t="s">
        <v>82</v>
      </c>
      <c r="D109" s="16"/>
      <c r="E109" s="16"/>
      <c r="F109" s="44"/>
      <c r="G109" s="44"/>
      <c r="H109" s="17">
        <v>4646</v>
      </c>
      <c r="I109" s="16"/>
      <c r="J109" s="60" t="s">
        <v>9926</v>
      </c>
    </row>
    <row r="110" spans="1:10" ht="18.600000000000001" customHeight="1">
      <c r="A110" t="s">
        <v>10074</v>
      </c>
      <c r="B110" s="16" t="s">
        <v>204</v>
      </c>
      <c r="C110" s="16" t="s">
        <v>82</v>
      </c>
      <c r="D110" s="16"/>
      <c r="E110" s="16"/>
      <c r="F110" s="44"/>
      <c r="G110" s="44"/>
      <c r="H110" s="17">
        <v>5555</v>
      </c>
      <c r="I110" s="16"/>
      <c r="J110" s="60" t="s">
        <v>9927</v>
      </c>
    </row>
    <row r="111" spans="1:10" ht="18.600000000000001" customHeight="1">
      <c r="A111" s="40" t="s">
        <v>11487</v>
      </c>
      <c r="B111" s="16" t="s">
        <v>204</v>
      </c>
      <c r="C111" s="16" t="s">
        <v>82</v>
      </c>
      <c r="D111" s="16"/>
      <c r="E111" s="16"/>
      <c r="F111" s="44"/>
      <c r="G111" s="44"/>
      <c r="H111" s="17">
        <v>1717</v>
      </c>
      <c r="I111" s="16"/>
      <c r="J111" s="60" t="s">
        <v>9928</v>
      </c>
    </row>
    <row r="112" spans="1:10" ht="18.600000000000001" customHeight="1">
      <c r="A112" s="40" t="s">
        <v>11488</v>
      </c>
      <c r="B112" s="16" t="s">
        <v>204</v>
      </c>
      <c r="C112" s="16" t="s">
        <v>82</v>
      </c>
      <c r="D112" s="16"/>
      <c r="E112" s="16"/>
      <c r="F112" s="44"/>
      <c r="G112" s="44"/>
      <c r="H112" s="17">
        <v>4848</v>
      </c>
      <c r="I112" s="16"/>
      <c r="J112" s="60" t="s">
        <v>9929</v>
      </c>
    </row>
    <row r="113" spans="1:10" ht="18.600000000000001" customHeight="1">
      <c r="A113" s="40" t="s">
        <v>10081</v>
      </c>
      <c r="B113" s="16" t="s">
        <v>204</v>
      </c>
      <c r="C113" s="16" t="s">
        <v>82</v>
      </c>
      <c r="D113" s="16"/>
      <c r="E113" s="16"/>
      <c r="F113" s="44"/>
      <c r="G113" s="44"/>
      <c r="H113" s="17">
        <v>37370</v>
      </c>
      <c r="I113" s="16"/>
      <c r="J113" s="60" t="s">
        <v>11442</v>
      </c>
    </row>
    <row r="114" spans="1:10" ht="18.600000000000001" customHeight="1">
      <c r="A114" s="40" t="s">
        <v>11310</v>
      </c>
      <c r="B114" s="16" t="s">
        <v>204</v>
      </c>
      <c r="C114" s="16" t="s">
        <v>82</v>
      </c>
      <c r="D114" s="16"/>
      <c r="E114" s="16"/>
      <c r="F114" s="44"/>
      <c r="G114" s="44"/>
      <c r="H114" s="17">
        <v>19288</v>
      </c>
      <c r="I114" s="16"/>
      <c r="J114" s="60" t="s">
        <v>9802</v>
      </c>
    </row>
    <row r="115" spans="1:10" ht="18.600000000000001" customHeight="1">
      <c r="A115" s="40" t="s">
        <v>10026</v>
      </c>
      <c r="B115" s="16" t="s">
        <v>204</v>
      </c>
      <c r="C115" s="16" t="s">
        <v>82</v>
      </c>
      <c r="D115" s="16"/>
      <c r="E115" s="16"/>
      <c r="F115" s="44"/>
      <c r="G115" s="44"/>
      <c r="H115" s="50">
        <v>21210</v>
      </c>
      <c r="I115" s="16"/>
      <c r="J115" s="60" t="s">
        <v>9937</v>
      </c>
    </row>
    <row r="116" spans="1:10" ht="18.600000000000001" customHeight="1">
      <c r="A116" s="40" t="s">
        <v>10769</v>
      </c>
      <c r="B116" s="16" t="s">
        <v>204</v>
      </c>
      <c r="C116" s="16" t="s">
        <v>82</v>
      </c>
      <c r="D116" s="16"/>
      <c r="E116" s="16"/>
      <c r="F116" s="44"/>
      <c r="G116" s="44"/>
      <c r="H116" s="330">
        <v>24448</v>
      </c>
      <c r="I116" s="16"/>
      <c r="J116" s="60" t="s">
        <v>9804</v>
      </c>
    </row>
    <row r="117" spans="1:10" ht="18.600000000000001" customHeight="1">
      <c r="A117" s="40" t="s">
        <v>10073</v>
      </c>
      <c r="B117" s="16" t="s">
        <v>204</v>
      </c>
      <c r="C117" s="16" t="s">
        <v>82</v>
      </c>
      <c r="D117" s="16"/>
      <c r="E117" s="16"/>
      <c r="F117" s="44"/>
      <c r="G117" s="44"/>
      <c r="H117" s="49">
        <v>3650</v>
      </c>
      <c r="I117" s="16"/>
      <c r="J117" s="60" t="s">
        <v>9938</v>
      </c>
    </row>
    <row r="118" spans="1:10" ht="18.600000000000001" customHeight="1">
      <c r="A118" s="40" t="s">
        <v>11097</v>
      </c>
      <c r="B118" s="16" t="s">
        <v>265</v>
      </c>
      <c r="C118" s="16" t="s">
        <v>58</v>
      </c>
      <c r="D118" s="16"/>
      <c r="E118" s="16"/>
      <c r="F118" s="44"/>
      <c r="G118" s="44"/>
      <c r="H118" s="17">
        <v>1160</v>
      </c>
      <c r="I118" s="16"/>
      <c r="J118" s="534" t="s">
        <v>9191</v>
      </c>
    </row>
    <row r="119" spans="1:10" ht="18.600000000000001" customHeight="1">
      <c r="A119" s="40" t="s">
        <v>11098</v>
      </c>
      <c r="B119" s="16" t="s">
        <v>265</v>
      </c>
      <c r="C119" s="16" t="s">
        <v>58</v>
      </c>
      <c r="D119" s="16"/>
      <c r="E119" s="16"/>
      <c r="F119" s="44"/>
      <c r="G119" s="44"/>
      <c r="H119" s="17">
        <v>160</v>
      </c>
      <c r="I119" s="16"/>
      <c r="J119" s="534"/>
    </row>
    <row r="120" spans="1:10" ht="18.600000000000001" customHeight="1">
      <c r="A120" s="40" t="s">
        <v>9243</v>
      </c>
      <c r="B120" s="16" t="s">
        <v>1645</v>
      </c>
      <c r="C120" s="16" t="s">
        <v>58</v>
      </c>
      <c r="D120" s="16"/>
      <c r="E120" s="16" t="s">
        <v>55</v>
      </c>
      <c r="F120" s="44"/>
      <c r="G120" s="44"/>
      <c r="H120" s="50">
        <v>747</v>
      </c>
      <c r="I120" s="16"/>
      <c r="J120" s="606" t="s">
        <v>11443</v>
      </c>
    </row>
    <row r="121" spans="1:10" ht="18.600000000000001" customHeight="1">
      <c r="A121" s="40" t="s">
        <v>9243</v>
      </c>
      <c r="B121" s="16" t="s">
        <v>1645</v>
      </c>
      <c r="C121" s="16" t="s">
        <v>58</v>
      </c>
      <c r="D121" s="16"/>
      <c r="E121" s="16" t="s">
        <v>55</v>
      </c>
      <c r="F121" s="44"/>
      <c r="G121" s="44"/>
      <c r="H121" s="50">
        <v>469</v>
      </c>
      <c r="I121" s="16"/>
      <c r="J121" s="606"/>
    </row>
    <row r="122" spans="1:10" ht="18.600000000000001" customHeight="1">
      <c r="A122" s="40" t="s">
        <v>9243</v>
      </c>
      <c r="B122" s="16" t="s">
        <v>1645</v>
      </c>
      <c r="C122" s="16" t="s">
        <v>58</v>
      </c>
      <c r="D122" s="16"/>
      <c r="E122" s="16" t="s">
        <v>55</v>
      </c>
      <c r="F122" s="44"/>
      <c r="G122" s="44"/>
      <c r="H122" s="50">
        <v>249</v>
      </c>
      <c r="I122" s="16"/>
      <c r="J122" s="606"/>
    </row>
    <row r="123" spans="1:10" ht="18.600000000000001" customHeight="1">
      <c r="A123" s="40" t="s">
        <v>9243</v>
      </c>
      <c r="B123" s="16" t="s">
        <v>1645</v>
      </c>
      <c r="C123" s="16" t="s">
        <v>58</v>
      </c>
      <c r="D123" s="16"/>
      <c r="E123" s="16" t="s">
        <v>55</v>
      </c>
      <c r="F123" s="44"/>
      <c r="G123" s="44"/>
      <c r="H123" s="50">
        <v>1000</v>
      </c>
      <c r="I123" s="16"/>
      <c r="J123" s="606" t="s">
        <v>11444</v>
      </c>
    </row>
    <row r="124" spans="1:10" ht="18.600000000000001" customHeight="1">
      <c r="A124" s="40" t="s">
        <v>9243</v>
      </c>
      <c r="B124" s="16" t="s">
        <v>1645</v>
      </c>
      <c r="C124" s="16" t="s">
        <v>58</v>
      </c>
      <c r="D124" s="16"/>
      <c r="E124" s="16" t="s">
        <v>55</v>
      </c>
      <c r="F124" s="44"/>
      <c r="G124" s="44"/>
      <c r="H124" s="50">
        <v>1000</v>
      </c>
      <c r="I124" s="16"/>
      <c r="J124" s="606"/>
    </row>
    <row r="125" spans="1:10" ht="18.600000000000001" customHeight="1">
      <c r="A125" s="67" t="s">
        <v>9666</v>
      </c>
      <c r="B125" s="16" t="s">
        <v>235</v>
      </c>
      <c r="C125" s="16" t="s">
        <v>163</v>
      </c>
      <c r="D125" s="16"/>
      <c r="E125" s="16"/>
      <c r="F125" s="44"/>
      <c r="G125" s="44"/>
      <c r="H125" s="49">
        <v>400</v>
      </c>
      <c r="I125" s="16"/>
      <c r="J125" s="60" t="s">
        <v>11445</v>
      </c>
    </row>
    <row r="126" spans="1:10" ht="18.600000000000001" customHeight="1">
      <c r="A126" s="40" t="s">
        <v>9389</v>
      </c>
      <c r="B126" s="16" t="s">
        <v>1645</v>
      </c>
      <c r="C126" s="16" t="s">
        <v>58</v>
      </c>
      <c r="D126" s="16" t="s">
        <v>8472</v>
      </c>
      <c r="E126" s="16" t="s">
        <v>51</v>
      </c>
      <c r="F126" s="44"/>
      <c r="G126" s="44"/>
      <c r="H126" s="17">
        <v>141132</v>
      </c>
      <c r="I126" s="16"/>
      <c r="J126" s="17" t="s">
        <v>11446</v>
      </c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23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50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17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17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58"/>
      <c r="I131" s="16"/>
      <c r="J131" s="17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9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50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7"/>
      <c r="I142" s="16"/>
      <c r="J142" s="17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7"/>
      <c r="I143" s="16"/>
      <c r="J143" s="17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9"/>
      <c r="I144" s="16"/>
      <c r="J144" s="70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50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7"/>
      <c r="I156" s="16"/>
      <c r="J156" s="17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17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7"/>
      <c r="I160" s="16"/>
      <c r="J160" s="70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9"/>
      <c r="I163" s="16"/>
      <c r="J163" s="17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9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7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9"/>
      <c r="I168" s="16"/>
      <c r="J168" s="17"/>
    </row>
    <row r="169" spans="1:10" ht="23.25" customHeight="1">
      <c r="A169" s="73"/>
      <c r="B169" s="16"/>
      <c r="C169" s="16"/>
      <c r="D169" s="16"/>
      <c r="E169" s="16"/>
      <c r="F169" s="44"/>
      <c r="G169" s="44"/>
      <c r="H169" s="49"/>
      <c r="I169" s="16"/>
      <c r="J169" s="6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16"/>
      <c r="C171" s="16"/>
      <c r="D171" s="16"/>
      <c r="E171" s="16"/>
      <c r="F171" s="44"/>
      <c r="G171" s="44"/>
      <c r="H171" s="23"/>
      <c r="I171" s="16"/>
      <c r="J171" s="531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23"/>
      <c r="I172" s="16"/>
      <c r="J172" s="531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49"/>
      <c r="I189" s="16"/>
      <c r="J189" s="60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531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531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60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59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15.75">
      <c r="A201" s="47"/>
      <c r="B201" s="16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16"/>
      <c r="C202" s="16"/>
      <c r="D202" s="16"/>
      <c r="E202" s="16"/>
      <c r="F202" s="44"/>
      <c r="G202" s="44"/>
      <c r="H202" s="44"/>
      <c r="I202" s="16"/>
      <c r="J202" s="44"/>
    </row>
    <row r="203" spans="1:10" ht="15.75">
      <c r="A203" s="47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</sheetData>
  <mergeCells count="33">
    <mergeCell ref="J193:J194"/>
    <mergeCell ref="J195:J196"/>
    <mergeCell ref="J173:J175"/>
    <mergeCell ref="J176:J177"/>
    <mergeCell ref="J178:J180"/>
    <mergeCell ref="J181:J182"/>
    <mergeCell ref="J183:J185"/>
    <mergeCell ref="J186:J188"/>
    <mergeCell ref="J171:J172"/>
    <mergeCell ref="A1:J1"/>
    <mergeCell ref="A2:E2"/>
    <mergeCell ref="F2:J2"/>
    <mergeCell ref="A3:E3"/>
    <mergeCell ref="F3:J3"/>
    <mergeCell ref="J41:J43"/>
    <mergeCell ref="J44:J48"/>
    <mergeCell ref="J49:J51"/>
    <mergeCell ref="J52:J53"/>
    <mergeCell ref="J54:J57"/>
    <mergeCell ref="J58:J60"/>
    <mergeCell ref="J62:J67"/>
    <mergeCell ref="J70:J71"/>
    <mergeCell ref="J73:J74"/>
    <mergeCell ref="J76:J83"/>
    <mergeCell ref="J84:J86"/>
    <mergeCell ref="J89:J90"/>
    <mergeCell ref="J92:J93"/>
    <mergeCell ref="J94:J96"/>
    <mergeCell ref="J123:J124"/>
    <mergeCell ref="J99:J103"/>
    <mergeCell ref="J105:J106"/>
    <mergeCell ref="J118:J119"/>
    <mergeCell ref="J120:J1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F00-000000000000}">
          <x14:formula1>
            <xm:f>'Varient Value'!$A$2:$A$568</xm:f>
          </x14:formula1>
          <xm:sqref>B5:B9938</xm:sqref>
        </x14:dataValidation>
        <x14:dataValidation type="list" allowBlank="1" showInputMessage="1" showErrorMessage="1" xr:uid="{00000000-0002-0000-2F00-000001000000}">
          <x14:formula1>
            <xm:f>'Varient Value'!$F$2:$F$612</xm:f>
          </x14:formula1>
          <xm:sqref>G5:G9938</xm:sqref>
        </x14:dataValidation>
        <x14:dataValidation type="list" allowBlank="1" showInputMessage="1" showErrorMessage="1" xr:uid="{00000000-0002-0000-2F00-000002000000}">
          <x14:formula1>
            <xm:f>'Varient Value'!$E$2:$E$4</xm:f>
          </x14:formula1>
          <xm:sqref>F5:F938</xm:sqref>
        </x14:dataValidation>
        <x14:dataValidation type="list" allowBlank="1" showInputMessage="1" showErrorMessage="1" xr:uid="{00000000-0002-0000-2F00-000003000000}">
          <x14:formula1>
            <xm:f>'Varient Value'!$C$2:$C$244</xm:f>
          </x14:formula1>
          <xm:sqref>D5:D9938</xm:sqref>
        </x14:dataValidation>
        <x14:dataValidation type="list" allowBlank="1" showInputMessage="1" showErrorMessage="1" xr:uid="{00000000-0002-0000-2F00-000004000000}">
          <x14:formula1>
            <xm:f>'Varient Value'!$B$2:$B$67</xm:f>
          </x14:formula1>
          <xm:sqref>C5:C9938</xm:sqref>
        </x14:dataValidation>
        <x14:dataValidation type="list" allowBlank="1" showInputMessage="1" showErrorMessage="1" xr:uid="{00000000-0002-0000-2F00-000005000000}">
          <x14:formula1>
            <xm:f>'Varient Value'!$D:$D</xm:f>
          </x14:formula1>
          <xm:sqref>E5:E9938</xm:sqref>
        </x14:dataValidation>
      </x14:dataValidation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dimension ref="A1:J714"/>
  <sheetViews>
    <sheetView zoomScale="115" zoomScaleNormal="115" workbookViewId="0">
      <pane ySplit="4" topLeftCell="A5" activePane="bottomLeft" state="frozen"/>
      <selection activeCell="J9" sqref="J9"/>
      <selection pane="bottomLeft" activeCell="J9" sqref="J9"/>
    </sheetView>
  </sheetViews>
  <sheetFormatPr defaultRowHeight="15"/>
  <cols>
    <col min="1" max="1" width="75.71093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11577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.6" customHeight="1">
      <c r="A5" s="40" t="s">
        <v>9534</v>
      </c>
      <c r="B5" s="16" t="s">
        <v>288</v>
      </c>
      <c r="C5" s="16" t="s">
        <v>54</v>
      </c>
      <c r="D5" s="16"/>
      <c r="E5" s="16" t="s">
        <v>6387</v>
      </c>
      <c r="F5" s="44"/>
      <c r="G5" s="44"/>
      <c r="H5" s="17">
        <v>5</v>
      </c>
      <c r="I5" s="44"/>
      <c r="J5" s="401" t="s">
        <v>9075</v>
      </c>
    </row>
    <row r="6" spans="1:10" ht="24.6" customHeight="1">
      <c r="A6" s="40" t="s">
        <v>11510</v>
      </c>
      <c r="B6" s="16" t="s">
        <v>204</v>
      </c>
      <c r="C6" s="16" t="s">
        <v>82</v>
      </c>
      <c r="D6" s="16"/>
      <c r="E6" s="16"/>
      <c r="F6" s="44"/>
      <c r="G6" s="44"/>
      <c r="H6" s="23">
        <v>20000</v>
      </c>
      <c r="I6" s="44"/>
      <c r="J6" s="405" t="s">
        <v>9076</v>
      </c>
    </row>
    <row r="7" spans="1:10" ht="24.6" customHeight="1">
      <c r="A7" s="40" t="s">
        <v>11575</v>
      </c>
      <c r="B7" s="16" t="s">
        <v>204</v>
      </c>
      <c r="C7" s="16" t="s">
        <v>82</v>
      </c>
      <c r="D7" s="16"/>
      <c r="E7" s="16"/>
      <c r="F7" s="44"/>
      <c r="G7" s="44"/>
      <c r="H7" s="18">
        <v>505</v>
      </c>
      <c r="I7" s="44"/>
      <c r="J7" s="735" t="s">
        <v>11509</v>
      </c>
    </row>
    <row r="8" spans="1:10" ht="24.6" customHeight="1">
      <c r="A8" s="40" t="s">
        <v>10769</v>
      </c>
      <c r="B8" s="16" t="s">
        <v>204</v>
      </c>
      <c r="C8" s="16" t="s">
        <v>82</v>
      </c>
      <c r="D8" s="16"/>
      <c r="E8" s="16"/>
      <c r="F8" s="44"/>
      <c r="G8" s="44"/>
      <c r="H8" s="23">
        <v>303</v>
      </c>
      <c r="I8" s="44"/>
      <c r="J8" s="737"/>
    </row>
    <row r="9" spans="1:10" ht="24.6" customHeight="1">
      <c r="A9" s="40" t="s">
        <v>11576</v>
      </c>
      <c r="B9" s="16" t="s">
        <v>204</v>
      </c>
      <c r="C9" s="16" t="s">
        <v>82</v>
      </c>
      <c r="D9" s="16"/>
      <c r="E9" s="16"/>
      <c r="F9" s="44"/>
      <c r="G9" s="44"/>
      <c r="H9" s="132">
        <v>100</v>
      </c>
      <c r="I9" s="44"/>
      <c r="J9" s="50" t="s">
        <v>10646</v>
      </c>
    </row>
    <row r="10" spans="1:10" ht="24.6" customHeight="1">
      <c r="A10" s="40" t="s">
        <v>11483</v>
      </c>
      <c r="B10" s="16" t="s">
        <v>204</v>
      </c>
      <c r="C10" s="16" t="s">
        <v>58</v>
      </c>
      <c r="D10" s="16"/>
      <c r="E10" s="16"/>
      <c r="F10" s="44"/>
      <c r="G10" s="44"/>
      <c r="H10" s="50">
        <v>4000</v>
      </c>
      <c r="I10" s="16"/>
      <c r="J10" s="50" t="s">
        <v>10648</v>
      </c>
    </row>
    <row r="11" spans="1:10" ht="24.6" customHeight="1">
      <c r="A11" s="40" t="s">
        <v>11483</v>
      </c>
      <c r="B11" s="16" t="s">
        <v>204</v>
      </c>
      <c r="C11" s="16" t="s">
        <v>58</v>
      </c>
      <c r="D11" s="16"/>
      <c r="E11" s="16"/>
      <c r="F11" s="44"/>
      <c r="G11" s="44"/>
      <c r="H11" s="23">
        <v>3000</v>
      </c>
      <c r="I11" s="16"/>
      <c r="J11" s="703" t="s">
        <v>10649</v>
      </c>
    </row>
    <row r="12" spans="1:10" ht="24.6" customHeight="1">
      <c r="A12" s="40" t="s">
        <v>11483</v>
      </c>
      <c r="B12" s="16" t="s">
        <v>204</v>
      </c>
      <c r="C12" s="16" t="s">
        <v>58</v>
      </c>
      <c r="D12" s="16"/>
      <c r="E12" s="16"/>
      <c r="F12" s="44"/>
      <c r="G12" s="44"/>
      <c r="H12" s="23">
        <v>4000</v>
      </c>
      <c r="I12" s="16"/>
      <c r="J12" s="565"/>
    </row>
    <row r="13" spans="1:10" ht="24.6" customHeight="1">
      <c r="A13" s="40" t="s">
        <v>9534</v>
      </c>
      <c r="B13" s="16" t="s">
        <v>288</v>
      </c>
      <c r="C13" s="16" t="s">
        <v>54</v>
      </c>
      <c r="D13" s="16"/>
      <c r="E13" s="16" t="s">
        <v>4091</v>
      </c>
      <c r="F13" s="44"/>
      <c r="G13" s="44"/>
      <c r="H13" s="23">
        <v>2</v>
      </c>
      <c r="I13" s="16"/>
      <c r="J13" s="703" t="s">
        <v>10650</v>
      </c>
    </row>
    <row r="14" spans="1:10" ht="24.6" customHeight="1">
      <c r="A14" s="40" t="s">
        <v>9534</v>
      </c>
      <c r="B14" s="16" t="s">
        <v>288</v>
      </c>
      <c r="C14" s="16" t="s">
        <v>54</v>
      </c>
      <c r="D14" s="16"/>
      <c r="E14" s="16" t="s">
        <v>8227</v>
      </c>
      <c r="F14" s="44"/>
      <c r="G14" s="44"/>
      <c r="H14" s="23">
        <v>1</v>
      </c>
      <c r="I14" s="16"/>
      <c r="J14" s="566"/>
    </row>
    <row r="15" spans="1:10" ht="24.6" customHeight="1">
      <c r="A15" s="40" t="s">
        <v>9534</v>
      </c>
      <c r="B15" s="16" t="s">
        <v>288</v>
      </c>
      <c r="C15" s="16" t="s">
        <v>54</v>
      </c>
      <c r="D15" s="16"/>
      <c r="E15" s="16" t="s">
        <v>11077</v>
      </c>
      <c r="F15" s="44"/>
      <c r="G15" s="44"/>
      <c r="H15" s="23">
        <v>3</v>
      </c>
      <c r="I15" s="16"/>
      <c r="J15" s="566"/>
    </row>
    <row r="16" spans="1:10" ht="24.6" customHeight="1">
      <c r="A16" s="40" t="s">
        <v>9534</v>
      </c>
      <c r="B16" s="16" t="s">
        <v>288</v>
      </c>
      <c r="C16" s="16" t="s">
        <v>54</v>
      </c>
      <c r="D16" s="16"/>
      <c r="E16" s="16">
        <v>251</v>
      </c>
      <c r="F16" s="44"/>
      <c r="G16" s="44"/>
      <c r="H16" s="23">
        <v>5</v>
      </c>
      <c r="I16" s="16"/>
      <c r="J16" s="566"/>
    </row>
    <row r="17" spans="1:10" ht="24.6" customHeight="1">
      <c r="A17" s="40" t="s">
        <v>9534</v>
      </c>
      <c r="B17" s="16" t="s">
        <v>288</v>
      </c>
      <c r="C17" s="16" t="s">
        <v>54</v>
      </c>
      <c r="D17" s="16"/>
      <c r="E17" s="16">
        <v>399</v>
      </c>
      <c r="F17" s="44"/>
      <c r="G17" s="44"/>
      <c r="H17" s="23">
        <v>2</v>
      </c>
      <c r="I17" s="16"/>
      <c r="J17" s="566"/>
    </row>
    <row r="18" spans="1:10" ht="24.6" customHeight="1">
      <c r="A18" s="40" t="s">
        <v>9534</v>
      </c>
      <c r="B18" s="16" t="s">
        <v>288</v>
      </c>
      <c r="C18" s="16" t="s">
        <v>54</v>
      </c>
      <c r="D18" s="16"/>
      <c r="E18" s="16">
        <v>8078</v>
      </c>
      <c r="F18" s="44"/>
      <c r="G18" s="44"/>
      <c r="H18" s="23">
        <v>3</v>
      </c>
      <c r="I18" s="16"/>
      <c r="J18" s="566"/>
    </row>
    <row r="19" spans="1:10" ht="24.6" customHeight="1">
      <c r="A19" s="40" t="s">
        <v>9534</v>
      </c>
      <c r="B19" s="16" t="s">
        <v>288</v>
      </c>
      <c r="C19" s="16" t="s">
        <v>54</v>
      </c>
      <c r="D19" s="16"/>
      <c r="E19" s="16" t="s">
        <v>6387</v>
      </c>
      <c r="F19" s="44"/>
      <c r="G19" s="44"/>
      <c r="H19" s="17">
        <v>3</v>
      </c>
      <c r="I19" s="16"/>
      <c r="J19" s="566"/>
    </row>
    <row r="20" spans="1:10" ht="24.6" customHeight="1">
      <c r="A20" s="40" t="s">
        <v>9534</v>
      </c>
      <c r="B20" s="16" t="s">
        <v>288</v>
      </c>
      <c r="C20" s="16" t="s">
        <v>54</v>
      </c>
      <c r="D20" s="16"/>
      <c r="E20" s="16" t="s">
        <v>11176</v>
      </c>
      <c r="F20" s="44"/>
      <c r="G20" s="44"/>
      <c r="H20" s="23">
        <v>2</v>
      </c>
      <c r="I20" s="16"/>
      <c r="J20" s="566"/>
    </row>
    <row r="21" spans="1:10" ht="24.6" customHeight="1">
      <c r="A21" s="40" t="s">
        <v>9534</v>
      </c>
      <c r="B21" s="16" t="s">
        <v>288</v>
      </c>
      <c r="C21" s="16" t="s">
        <v>54</v>
      </c>
      <c r="D21" s="16"/>
      <c r="E21" s="16" t="s">
        <v>4085</v>
      </c>
      <c r="F21" s="44"/>
      <c r="G21" s="44"/>
      <c r="H21" s="23">
        <v>2</v>
      </c>
      <c r="I21" s="16"/>
      <c r="J21" s="566"/>
    </row>
    <row r="22" spans="1:10" ht="24.6" customHeight="1">
      <c r="A22" s="40" t="s">
        <v>9534</v>
      </c>
      <c r="B22" s="16" t="s">
        <v>288</v>
      </c>
      <c r="C22" s="16" t="s">
        <v>54</v>
      </c>
      <c r="D22" s="16"/>
      <c r="E22" s="16" t="s">
        <v>4085</v>
      </c>
      <c r="F22" s="44"/>
      <c r="G22" s="44"/>
      <c r="H22" s="23">
        <v>3</v>
      </c>
      <c r="I22" s="16"/>
      <c r="J22" s="566"/>
    </row>
    <row r="23" spans="1:10" ht="24.6" customHeight="1">
      <c r="A23" s="40" t="s">
        <v>9534</v>
      </c>
      <c r="B23" s="16" t="s">
        <v>288</v>
      </c>
      <c r="C23" s="16" t="s">
        <v>54</v>
      </c>
      <c r="D23" s="16"/>
      <c r="E23" s="16" t="s">
        <v>8223</v>
      </c>
      <c r="F23" s="44"/>
      <c r="G23" s="44"/>
      <c r="H23" s="23">
        <v>1</v>
      </c>
      <c r="I23" s="16"/>
      <c r="J23" s="566"/>
    </row>
    <row r="24" spans="1:10" ht="24.6" customHeight="1">
      <c r="A24" s="40" t="s">
        <v>9534</v>
      </c>
      <c r="B24" s="16" t="s">
        <v>288</v>
      </c>
      <c r="C24" s="16" t="s">
        <v>54</v>
      </c>
      <c r="D24" s="16"/>
      <c r="E24" s="16" t="s">
        <v>4085</v>
      </c>
      <c r="F24" s="44"/>
      <c r="G24" s="44"/>
      <c r="H24" s="23">
        <v>2</v>
      </c>
      <c r="I24" s="16"/>
      <c r="J24" s="566"/>
    </row>
    <row r="25" spans="1:10" ht="24.6" customHeight="1">
      <c r="A25" s="40" t="s">
        <v>9534</v>
      </c>
      <c r="B25" s="16" t="s">
        <v>288</v>
      </c>
      <c r="C25" s="16" t="s">
        <v>54</v>
      </c>
      <c r="D25" s="16"/>
      <c r="E25" s="16">
        <v>375</v>
      </c>
      <c r="F25" s="44"/>
      <c r="G25" s="44"/>
      <c r="H25" s="23">
        <v>3</v>
      </c>
      <c r="I25" s="16"/>
      <c r="J25" s="566"/>
    </row>
    <row r="26" spans="1:10" ht="24.6" customHeight="1">
      <c r="A26" s="40" t="s">
        <v>9534</v>
      </c>
      <c r="B26" s="16" t="s">
        <v>288</v>
      </c>
      <c r="C26" s="16" t="s">
        <v>54</v>
      </c>
      <c r="D26" s="16"/>
      <c r="E26" s="16">
        <v>375</v>
      </c>
      <c r="F26" s="44"/>
      <c r="G26" s="44"/>
      <c r="H26" s="23">
        <v>2</v>
      </c>
      <c r="I26" s="16"/>
      <c r="J26" s="566"/>
    </row>
    <row r="27" spans="1:10" ht="24.6" customHeight="1">
      <c r="A27" s="40" t="s">
        <v>9534</v>
      </c>
      <c r="B27" s="16" t="s">
        <v>288</v>
      </c>
      <c r="C27" s="16" t="s">
        <v>54</v>
      </c>
      <c r="D27" s="16"/>
      <c r="E27" s="16">
        <v>375</v>
      </c>
      <c r="F27" s="44"/>
      <c r="G27" s="44"/>
      <c r="H27" s="23">
        <v>2</v>
      </c>
      <c r="I27" s="16"/>
      <c r="J27" s="566"/>
    </row>
    <row r="28" spans="1:10" ht="24.6" customHeight="1">
      <c r="A28" s="40" t="s">
        <v>9534</v>
      </c>
      <c r="B28" s="16" t="s">
        <v>288</v>
      </c>
      <c r="C28" s="16" t="s">
        <v>54</v>
      </c>
      <c r="D28" s="16"/>
      <c r="E28" s="16">
        <v>375</v>
      </c>
      <c r="F28" s="44"/>
      <c r="G28" s="44"/>
      <c r="H28" s="23">
        <v>3</v>
      </c>
      <c r="I28" s="16"/>
      <c r="J28" s="566"/>
    </row>
    <row r="29" spans="1:10" ht="24.6" customHeight="1">
      <c r="A29" s="40" t="s">
        <v>9534</v>
      </c>
      <c r="B29" s="16" t="s">
        <v>288</v>
      </c>
      <c r="C29" s="16" t="s">
        <v>54</v>
      </c>
      <c r="D29" s="16"/>
      <c r="E29" s="16">
        <v>1003</v>
      </c>
      <c r="F29" s="44"/>
      <c r="G29" s="44"/>
      <c r="H29" s="23">
        <v>2</v>
      </c>
      <c r="I29" s="16"/>
      <c r="J29" s="566"/>
    </row>
    <row r="30" spans="1:10" ht="24.6" customHeight="1">
      <c r="A30" s="40" t="s">
        <v>9534</v>
      </c>
      <c r="B30" s="16" t="s">
        <v>288</v>
      </c>
      <c r="C30" s="16" t="s">
        <v>54</v>
      </c>
      <c r="D30" s="16"/>
      <c r="E30" s="16" t="s">
        <v>8265</v>
      </c>
      <c r="F30" s="44"/>
      <c r="G30" s="44"/>
      <c r="H30" s="22">
        <v>5</v>
      </c>
      <c r="I30" s="16"/>
      <c r="J30" s="565"/>
    </row>
    <row r="31" spans="1:10" ht="24.6" customHeight="1">
      <c r="A31" s="40" t="s">
        <v>9956</v>
      </c>
      <c r="B31" s="16" t="s">
        <v>235</v>
      </c>
      <c r="C31" s="16" t="s">
        <v>163</v>
      </c>
      <c r="D31" s="16"/>
      <c r="E31" s="16"/>
      <c r="F31" s="44"/>
      <c r="G31" s="44"/>
      <c r="H31" s="76">
        <v>20</v>
      </c>
      <c r="I31" s="16"/>
      <c r="J31" s="343" t="s">
        <v>9079</v>
      </c>
    </row>
    <row r="32" spans="1:10" ht="24.6" customHeight="1">
      <c r="A32" s="40" t="s">
        <v>9956</v>
      </c>
      <c r="B32" s="16" t="s">
        <v>235</v>
      </c>
      <c r="C32" s="16" t="s">
        <v>163</v>
      </c>
      <c r="D32" s="16"/>
      <c r="E32" s="16"/>
      <c r="F32" s="44"/>
      <c r="G32" s="44"/>
      <c r="H32" s="76">
        <v>11</v>
      </c>
      <c r="I32" s="16"/>
      <c r="J32" s="406" t="s">
        <v>11062</v>
      </c>
    </row>
    <row r="33" spans="1:10" ht="23.25" customHeight="1">
      <c r="A33" s="40"/>
      <c r="B33" s="40"/>
      <c r="C33" s="16"/>
      <c r="D33" s="16"/>
      <c r="E33" s="16"/>
      <c r="F33" s="44"/>
      <c r="G33" s="44"/>
      <c r="H33" s="22"/>
      <c r="I33" s="16"/>
      <c r="J33" s="70"/>
    </row>
    <row r="34" spans="1:10" ht="23.25" customHeight="1">
      <c r="A34" s="40"/>
      <c r="B34" s="40"/>
      <c r="C34" s="16"/>
      <c r="D34" s="16"/>
      <c r="E34" s="16"/>
      <c r="F34" s="44"/>
      <c r="G34" s="44"/>
      <c r="H34" s="22"/>
      <c r="I34" s="16"/>
      <c r="J34" s="70"/>
    </row>
    <row r="35" spans="1:10" ht="23.25" customHeight="1">
      <c r="A35" s="40"/>
      <c r="B35" s="40"/>
      <c r="C35" s="16"/>
      <c r="D35" s="16"/>
      <c r="E35" s="16"/>
      <c r="F35" s="44"/>
      <c r="G35" s="44"/>
      <c r="H35" s="22"/>
      <c r="I35" s="16"/>
      <c r="J35" s="70"/>
    </row>
    <row r="36" spans="1:10" ht="23.25" customHeight="1">
      <c r="A36" s="40"/>
      <c r="B36" s="40"/>
      <c r="C36" s="16"/>
      <c r="D36" s="16"/>
      <c r="E36" s="16"/>
      <c r="F36" s="44"/>
      <c r="G36" s="44"/>
      <c r="H36" s="22"/>
      <c r="I36" s="16"/>
      <c r="J36" s="70"/>
    </row>
    <row r="37" spans="1:10" ht="23.25" customHeight="1">
      <c r="A37" s="40"/>
      <c r="B37" s="40"/>
      <c r="C37" s="16"/>
      <c r="D37" s="16"/>
      <c r="E37" s="16"/>
      <c r="F37" s="44"/>
      <c r="G37" s="44"/>
      <c r="H37" s="22"/>
      <c r="I37" s="16"/>
      <c r="J37" s="70"/>
    </row>
    <row r="38" spans="1:10" ht="23.25" customHeight="1">
      <c r="A38" s="40"/>
      <c r="B38" s="40"/>
      <c r="C38" s="16"/>
      <c r="D38" s="16"/>
      <c r="E38" s="16"/>
      <c r="F38" s="44"/>
      <c r="G38" s="44"/>
      <c r="H38" s="22"/>
      <c r="I38" s="16"/>
      <c r="J38" s="70"/>
    </row>
    <row r="39" spans="1:10" ht="23.25" customHeight="1">
      <c r="A39" s="40"/>
      <c r="B39" s="40"/>
      <c r="C39" s="16"/>
      <c r="D39" s="16"/>
      <c r="E39" s="16"/>
      <c r="F39" s="44"/>
      <c r="G39" s="44"/>
      <c r="H39" s="22"/>
      <c r="I39" s="16"/>
      <c r="J39" s="539"/>
    </row>
    <row r="40" spans="1:10" ht="23.25" customHeight="1">
      <c r="A40" s="40"/>
      <c r="B40" s="40"/>
      <c r="C40" s="16"/>
      <c r="D40" s="16"/>
      <c r="E40" s="16"/>
      <c r="F40" s="44"/>
      <c r="G40" s="44"/>
      <c r="H40" s="22"/>
      <c r="I40" s="16"/>
      <c r="J40" s="539"/>
    </row>
    <row r="41" spans="1:10" ht="23.25" customHeight="1">
      <c r="A41" s="40"/>
      <c r="B41" s="40"/>
      <c r="C41" s="16"/>
      <c r="D41" s="16"/>
      <c r="E41" s="16"/>
      <c r="F41" s="44"/>
      <c r="G41" s="44"/>
      <c r="H41" s="22"/>
      <c r="I41" s="16"/>
      <c r="J41" s="539"/>
    </row>
    <row r="42" spans="1:10" ht="23.25" customHeight="1">
      <c r="A42" s="40"/>
      <c r="B42" s="40"/>
      <c r="C42" s="16"/>
      <c r="D42" s="16"/>
      <c r="E42" s="16"/>
      <c r="F42" s="44"/>
      <c r="G42" s="44"/>
      <c r="H42" s="22"/>
      <c r="I42" s="16"/>
      <c r="J42" s="539"/>
    </row>
    <row r="43" spans="1:10" ht="23.25" customHeight="1">
      <c r="A43" s="40"/>
      <c r="B43" s="40"/>
      <c r="C43" s="16"/>
      <c r="D43" s="16"/>
      <c r="E43" s="16"/>
      <c r="F43" s="44"/>
      <c r="G43" s="44"/>
      <c r="H43" s="22"/>
      <c r="I43" s="16"/>
      <c r="J43" s="539"/>
    </row>
    <row r="44" spans="1:10" ht="15.75">
      <c r="A44" s="40"/>
      <c r="B44" s="40"/>
      <c r="C44" s="16"/>
      <c r="D44" s="16"/>
      <c r="E44" s="16"/>
      <c r="F44" s="44"/>
      <c r="G44" s="44"/>
      <c r="H44" s="22"/>
      <c r="I44" s="16"/>
      <c r="J44" s="539"/>
    </row>
    <row r="45" spans="1:10" ht="15.75">
      <c r="A45" s="40"/>
      <c r="B45" s="40"/>
      <c r="C45" s="16"/>
      <c r="D45" s="16"/>
      <c r="E45" s="16"/>
      <c r="F45" s="44"/>
      <c r="G45" s="44"/>
      <c r="H45" s="22"/>
      <c r="I45" s="16"/>
      <c r="J45" s="539"/>
    </row>
    <row r="46" spans="1:10" ht="23.25" customHeight="1">
      <c r="A46" s="40"/>
      <c r="B46" s="40"/>
      <c r="C46" s="16"/>
      <c r="D46" s="16"/>
      <c r="E46" s="16"/>
      <c r="F46" s="44"/>
      <c r="G46" s="44"/>
      <c r="H46" s="22"/>
      <c r="I46" s="16"/>
      <c r="J46" s="539"/>
    </row>
    <row r="47" spans="1:10" ht="23.25" customHeight="1">
      <c r="A47" s="40"/>
      <c r="B47" s="40"/>
      <c r="C47" s="16"/>
      <c r="D47" s="16"/>
      <c r="E47" s="16"/>
      <c r="F47" s="44"/>
      <c r="G47" s="44"/>
      <c r="H47" s="22"/>
      <c r="I47" s="16"/>
      <c r="J47" s="539"/>
    </row>
    <row r="48" spans="1:10" ht="23.25" customHeight="1">
      <c r="A48" s="40"/>
      <c r="B48" s="40"/>
      <c r="C48" s="16"/>
      <c r="D48" s="16"/>
      <c r="E48" s="16"/>
      <c r="F48" s="44"/>
      <c r="G48" s="44"/>
      <c r="H48" s="22"/>
      <c r="I48" s="16"/>
      <c r="J48" s="539"/>
    </row>
    <row r="49" spans="1:10" ht="23.25" customHeight="1">
      <c r="A49" s="40"/>
      <c r="B49" s="40"/>
      <c r="C49" s="16"/>
      <c r="D49" s="16"/>
      <c r="E49" s="16"/>
      <c r="F49" s="44"/>
      <c r="G49" s="44"/>
      <c r="H49" s="22"/>
      <c r="I49" s="16"/>
      <c r="J49" s="539"/>
    </row>
    <row r="50" spans="1:10" ht="23.25" customHeight="1">
      <c r="A50" s="40"/>
      <c r="B50" s="40"/>
      <c r="C50" s="16"/>
      <c r="D50" s="16"/>
      <c r="E50" s="16"/>
      <c r="F50" s="44"/>
      <c r="G50" s="44"/>
      <c r="H50" s="22"/>
      <c r="I50" s="16"/>
      <c r="J50" s="539"/>
    </row>
    <row r="51" spans="1:10" ht="23.25" customHeight="1">
      <c r="A51" s="40"/>
      <c r="B51" s="40"/>
      <c r="C51" s="16"/>
      <c r="D51" s="16"/>
      <c r="E51" s="16"/>
      <c r="F51" s="44"/>
      <c r="G51" s="44"/>
      <c r="H51" s="22"/>
      <c r="I51" s="16"/>
      <c r="J51" s="539"/>
    </row>
    <row r="52" spans="1:10" ht="23.25" customHeight="1">
      <c r="A52" s="40"/>
      <c r="B52" s="40"/>
      <c r="C52" s="16"/>
      <c r="D52" s="16"/>
      <c r="E52" s="16"/>
      <c r="F52" s="44"/>
      <c r="G52" s="44"/>
      <c r="H52" s="18"/>
      <c r="I52" s="16"/>
      <c r="J52" s="17"/>
    </row>
    <row r="53" spans="1:10" ht="23.25" customHeight="1">
      <c r="A53" s="40"/>
      <c r="B53" s="40"/>
      <c r="C53" s="16"/>
      <c r="D53" s="16"/>
      <c r="E53" s="16"/>
      <c r="F53" s="44"/>
      <c r="G53" s="44"/>
      <c r="H53" s="18"/>
      <c r="I53" s="16"/>
      <c r="J53" s="531"/>
    </row>
    <row r="54" spans="1:10" ht="23.25" customHeight="1">
      <c r="A54" s="40"/>
      <c r="B54" s="40"/>
      <c r="C54" s="16"/>
      <c r="D54" s="16"/>
      <c r="E54" s="16"/>
      <c r="F54" s="44"/>
      <c r="G54" s="44"/>
      <c r="H54" s="23"/>
      <c r="I54" s="16"/>
      <c r="J54" s="531"/>
    </row>
    <row r="55" spans="1:10" ht="23.25" customHeight="1">
      <c r="A55" s="40"/>
      <c r="B55" s="40"/>
      <c r="C55" s="16"/>
      <c r="D55" s="16"/>
      <c r="E55" s="16"/>
      <c r="F55" s="44"/>
      <c r="G55" s="44"/>
      <c r="H55" s="23"/>
      <c r="I55" s="16"/>
      <c r="J55" s="536"/>
    </row>
    <row r="56" spans="1:10" ht="23.25" customHeight="1">
      <c r="A56" s="40"/>
      <c r="B56" s="40"/>
      <c r="C56" s="16"/>
      <c r="D56" s="16"/>
      <c r="E56" s="16"/>
      <c r="F56" s="44"/>
      <c r="G56" s="44"/>
      <c r="H56" s="23"/>
      <c r="I56" s="16"/>
      <c r="J56" s="536"/>
    </row>
    <row r="57" spans="1:10" ht="23.25" customHeight="1">
      <c r="A57" s="40"/>
      <c r="B57" s="40"/>
      <c r="C57" s="16"/>
      <c r="D57" s="16"/>
      <c r="E57" s="16"/>
      <c r="F57" s="44"/>
      <c r="G57" s="44"/>
      <c r="H57" s="23"/>
      <c r="I57" s="16"/>
      <c r="J57" s="536"/>
    </row>
    <row r="58" spans="1:10" ht="23.25" customHeight="1">
      <c r="A58" s="40"/>
      <c r="B58" s="40"/>
      <c r="C58" s="16"/>
      <c r="D58" s="16"/>
      <c r="E58" s="16"/>
      <c r="F58" s="44"/>
      <c r="G58" s="44"/>
      <c r="H58" s="23"/>
      <c r="I58" s="16"/>
      <c r="J58" s="536"/>
    </row>
    <row r="59" spans="1:10" ht="23.25" customHeight="1">
      <c r="A59" s="40"/>
      <c r="B59" s="40"/>
      <c r="C59" s="16"/>
      <c r="D59" s="16"/>
      <c r="E59" s="16"/>
      <c r="F59" s="44"/>
      <c r="G59" s="44"/>
      <c r="H59" s="23"/>
      <c r="I59" s="16"/>
      <c r="J59" s="536"/>
    </row>
    <row r="60" spans="1:10" ht="23.25" customHeight="1">
      <c r="A60" s="40"/>
      <c r="B60" s="40"/>
      <c r="C60" s="16"/>
      <c r="D60" s="16"/>
      <c r="E60" s="16"/>
      <c r="F60" s="44"/>
      <c r="G60" s="44"/>
      <c r="H60" s="23"/>
      <c r="I60" s="16"/>
      <c r="J60" s="536"/>
    </row>
    <row r="61" spans="1:10" ht="23.25" customHeight="1">
      <c r="A61" s="40"/>
      <c r="B61" s="40"/>
      <c r="C61" s="16"/>
      <c r="D61" s="16"/>
      <c r="E61" s="16"/>
      <c r="F61" s="44"/>
      <c r="G61" s="44"/>
      <c r="H61" s="23"/>
      <c r="I61" s="16"/>
      <c r="J61" s="536"/>
    </row>
    <row r="62" spans="1:10" ht="23.25" customHeight="1">
      <c r="A62" s="40"/>
      <c r="B62" s="40"/>
      <c r="C62" s="16"/>
      <c r="D62" s="16"/>
      <c r="E62" s="16"/>
      <c r="F62" s="44"/>
      <c r="G62" s="44"/>
      <c r="H62" s="23"/>
      <c r="I62" s="16"/>
      <c r="J62" s="536"/>
    </row>
    <row r="63" spans="1:10" ht="23.25" customHeight="1">
      <c r="A63" s="40"/>
      <c r="B63" s="40"/>
      <c r="C63" s="16"/>
      <c r="D63" s="16"/>
      <c r="E63" s="16"/>
      <c r="F63" s="44"/>
      <c r="G63" s="44"/>
      <c r="H63" s="23"/>
      <c r="I63" s="16"/>
      <c r="J63" s="536"/>
    </row>
    <row r="64" spans="1:10" ht="23.25" customHeight="1">
      <c r="A64" s="40"/>
      <c r="B64" s="40"/>
      <c r="C64" s="16"/>
      <c r="D64" s="16"/>
      <c r="E64" s="16"/>
      <c r="F64" s="44"/>
      <c r="G64" s="44"/>
      <c r="H64" s="23"/>
      <c r="I64" s="16"/>
      <c r="J64" s="536"/>
    </row>
    <row r="65" spans="1:10" ht="23.25" customHeight="1">
      <c r="A65" s="40"/>
      <c r="B65" s="40"/>
      <c r="C65" s="16"/>
      <c r="D65" s="16"/>
      <c r="E65" s="16"/>
      <c r="F65" s="44"/>
      <c r="G65" s="44"/>
      <c r="H65" s="23"/>
      <c r="I65" s="16"/>
      <c r="J65" s="536"/>
    </row>
    <row r="66" spans="1:10" ht="23.25" customHeight="1">
      <c r="A66" s="40"/>
      <c r="B66" s="40"/>
      <c r="C66" s="16"/>
      <c r="D66" s="16"/>
      <c r="E66" s="16"/>
      <c r="F66" s="44"/>
      <c r="G66" s="44"/>
      <c r="H66" s="23"/>
      <c r="I66" s="16"/>
      <c r="J66" s="536"/>
    </row>
    <row r="67" spans="1:10" ht="23.25" customHeight="1">
      <c r="A67" s="40"/>
      <c r="B67" s="40"/>
      <c r="C67" s="16"/>
      <c r="D67" s="16"/>
      <c r="E67" s="16"/>
      <c r="F67" s="44"/>
      <c r="G67" s="44"/>
      <c r="H67" s="23"/>
      <c r="I67" s="16"/>
      <c r="J67" s="536"/>
    </row>
    <row r="68" spans="1:10" ht="23.25" customHeight="1">
      <c r="A68" s="40"/>
      <c r="B68" s="40"/>
      <c r="C68" s="16"/>
      <c r="D68" s="16"/>
      <c r="E68" s="16"/>
      <c r="F68" s="44"/>
      <c r="G68" s="44"/>
      <c r="H68" s="23"/>
      <c r="I68" s="16"/>
      <c r="J68" s="536"/>
    </row>
    <row r="69" spans="1:10" ht="23.25" customHeight="1">
      <c r="A69" s="40"/>
      <c r="B69" s="40"/>
      <c r="C69" s="16"/>
      <c r="D69" s="16"/>
      <c r="E69" s="16"/>
      <c r="F69" s="44"/>
      <c r="G69" s="44"/>
      <c r="H69" s="23"/>
      <c r="I69" s="16"/>
      <c r="J69" s="536"/>
    </row>
    <row r="70" spans="1:10" ht="23.25" customHeight="1">
      <c r="A70" s="40"/>
      <c r="B70" s="40"/>
      <c r="C70" s="16"/>
      <c r="D70" s="16"/>
      <c r="E70" s="16"/>
      <c r="F70" s="44"/>
      <c r="G70" s="44"/>
      <c r="H70" s="23"/>
      <c r="I70" s="16"/>
      <c r="J70" s="536"/>
    </row>
    <row r="71" spans="1:10" ht="23.25" customHeight="1">
      <c r="A71" s="40"/>
      <c r="B71" s="40"/>
      <c r="C71" s="16"/>
      <c r="D71" s="16"/>
      <c r="E71" s="16"/>
      <c r="F71" s="44"/>
      <c r="G71" s="44"/>
      <c r="H71" s="23"/>
      <c r="I71" s="16"/>
      <c r="J71" s="23"/>
    </row>
    <row r="72" spans="1:10" ht="23.25" customHeight="1">
      <c r="A72" s="40"/>
      <c r="B72" s="40"/>
      <c r="C72" s="16"/>
      <c r="D72" s="16"/>
      <c r="E72" s="16"/>
      <c r="F72" s="44"/>
      <c r="G72" s="44"/>
      <c r="H72" s="21"/>
      <c r="I72" s="16"/>
      <c r="J72" s="21"/>
    </row>
    <row r="73" spans="1:10" ht="23.25" customHeight="1">
      <c r="A73" s="40"/>
      <c r="B73" s="40"/>
      <c r="C73" s="16"/>
      <c r="D73" s="16"/>
      <c r="E73" s="16"/>
      <c r="F73" s="44"/>
      <c r="G73" s="44"/>
      <c r="H73" s="21"/>
      <c r="I73" s="16"/>
      <c r="J73" s="21"/>
    </row>
    <row r="74" spans="1:10" ht="23.25" customHeight="1">
      <c r="A74" s="40"/>
      <c r="B74" s="40"/>
      <c r="C74" s="16"/>
      <c r="D74" s="16"/>
      <c r="E74" s="16"/>
      <c r="F74" s="44"/>
      <c r="G74" s="44"/>
      <c r="H74" s="23"/>
      <c r="I74" s="16"/>
      <c r="J74" s="400"/>
    </row>
    <row r="75" spans="1:10" ht="23.25" customHeight="1">
      <c r="A75" s="40"/>
      <c r="B75" s="40"/>
      <c r="C75" s="16"/>
      <c r="D75" s="16"/>
      <c r="E75" s="16"/>
      <c r="F75" s="44"/>
      <c r="G75" s="44"/>
      <c r="H75" s="23"/>
      <c r="I75" s="16"/>
      <c r="J75" s="400"/>
    </row>
    <row r="76" spans="1:10" ht="23.25" customHeight="1">
      <c r="A76" s="40"/>
      <c r="B76" s="40"/>
      <c r="C76" s="16"/>
      <c r="D76" s="16"/>
      <c r="E76" s="16"/>
      <c r="F76" s="44"/>
      <c r="G76" s="44"/>
      <c r="H76" s="23"/>
      <c r="I76" s="16"/>
      <c r="J76" s="400"/>
    </row>
    <row r="77" spans="1:10" ht="23.25" customHeight="1">
      <c r="A77" s="40"/>
      <c r="B77" s="40"/>
      <c r="C77" s="16"/>
      <c r="D77" s="16"/>
      <c r="E77" s="16"/>
      <c r="F77" s="44"/>
      <c r="G77" s="44"/>
      <c r="H77" s="23"/>
      <c r="I77" s="16"/>
      <c r="J77" s="743"/>
    </row>
    <row r="78" spans="1:10" ht="23.25" customHeight="1">
      <c r="A78" s="40"/>
      <c r="B78" s="40"/>
      <c r="C78" s="16"/>
      <c r="D78" s="16"/>
      <c r="E78" s="16"/>
      <c r="F78" s="44"/>
      <c r="G78" s="44"/>
      <c r="H78" s="23"/>
      <c r="I78" s="16"/>
      <c r="J78" s="743"/>
    </row>
    <row r="79" spans="1:10" ht="23.25" customHeight="1">
      <c r="A79" s="40"/>
      <c r="B79" s="40"/>
      <c r="C79" s="16"/>
      <c r="D79" s="16"/>
      <c r="E79" s="16"/>
      <c r="F79" s="44"/>
      <c r="G79" s="44"/>
      <c r="H79" s="23"/>
      <c r="I79" s="16"/>
      <c r="J79" s="743"/>
    </row>
    <row r="80" spans="1:10" ht="23.25" customHeight="1">
      <c r="A80" s="40"/>
      <c r="B80" s="40"/>
      <c r="C80" s="16"/>
      <c r="D80" s="16"/>
      <c r="E80" s="16"/>
      <c r="F80" s="44"/>
      <c r="G80" s="44"/>
      <c r="H80" s="23"/>
      <c r="I80" s="16"/>
      <c r="J80" s="743"/>
    </row>
    <row r="81" spans="1:10" ht="23.25" customHeight="1">
      <c r="A81" s="47"/>
      <c r="B81" s="40"/>
      <c r="C81" s="16"/>
      <c r="D81" s="16"/>
      <c r="E81" s="16"/>
      <c r="F81" s="44"/>
      <c r="G81" s="44"/>
      <c r="H81" s="58"/>
      <c r="I81" s="16"/>
      <c r="J81" s="17"/>
    </row>
    <row r="82" spans="1:10" ht="23.25" customHeight="1">
      <c r="A82" s="47"/>
      <c r="B82" s="40"/>
      <c r="C82" s="16"/>
      <c r="D82" s="16"/>
      <c r="E82" s="16"/>
      <c r="F82" s="44"/>
      <c r="G82" s="44"/>
      <c r="H82" s="17"/>
      <c r="I82" s="16"/>
      <c r="J82" s="70"/>
    </row>
    <row r="83" spans="1:10" ht="23.25" customHeight="1">
      <c r="A83" s="47"/>
      <c r="B83" s="40"/>
      <c r="C83" s="16"/>
      <c r="D83" s="16"/>
      <c r="E83" s="16"/>
      <c r="F83" s="44"/>
      <c r="G83" s="44"/>
      <c r="H83" s="17"/>
      <c r="I83" s="16"/>
      <c r="J83" s="70"/>
    </row>
    <row r="84" spans="1:10" ht="23.25" customHeight="1">
      <c r="A84" s="47"/>
      <c r="B84" s="40"/>
      <c r="C84" s="16"/>
      <c r="D84" s="16"/>
      <c r="E84" s="16"/>
      <c r="F84" s="44"/>
      <c r="G84" s="44"/>
      <c r="H84" s="17"/>
      <c r="I84" s="16"/>
      <c r="J84" s="70"/>
    </row>
    <row r="85" spans="1:10" ht="23.25" customHeight="1">
      <c r="A85" s="47"/>
      <c r="B85" s="40"/>
      <c r="C85" s="16"/>
      <c r="D85" s="16"/>
      <c r="E85" s="16"/>
      <c r="F85" s="44"/>
      <c r="G85" s="44"/>
      <c r="H85" s="17"/>
      <c r="I85" s="16"/>
      <c r="J85" s="70"/>
    </row>
    <row r="86" spans="1:10" ht="23.25" customHeight="1">
      <c r="A86" s="47"/>
      <c r="B86" s="40"/>
      <c r="C86" s="16"/>
      <c r="D86" s="16"/>
      <c r="E86" s="16"/>
      <c r="F86" s="44"/>
      <c r="G86" s="44"/>
      <c r="H86" s="19"/>
      <c r="I86" s="16"/>
      <c r="J86" s="70"/>
    </row>
    <row r="87" spans="1:10" ht="23.25" customHeight="1">
      <c r="A87" s="47"/>
      <c r="B87" s="40"/>
      <c r="C87" s="16"/>
      <c r="D87" s="16"/>
      <c r="E87" s="16"/>
      <c r="F87" s="44"/>
      <c r="G87" s="44"/>
      <c r="H87" s="19"/>
      <c r="I87" s="16"/>
      <c r="J87" s="70"/>
    </row>
    <row r="88" spans="1:10" ht="23.25" customHeight="1">
      <c r="A88" s="47"/>
      <c r="B88" s="40"/>
      <c r="C88" s="16"/>
      <c r="D88" s="16"/>
      <c r="E88" s="16"/>
      <c r="F88" s="44"/>
      <c r="G88" s="44"/>
      <c r="H88" s="50"/>
      <c r="I88" s="16"/>
      <c r="J88" s="70"/>
    </row>
    <row r="89" spans="1:10" ht="23.25" customHeight="1">
      <c r="A89" s="47"/>
      <c r="B89" s="40"/>
      <c r="C89" s="16"/>
      <c r="D89" s="16"/>
      <c r="E89" s="16"/>
      <c r="F89" s="44"/>
      <c r="G89" s="44"/>
      <c r="H89" s="19"/>
      <c r="I89" s="16"/>
      <c r="J89" s="70"/>
    </row>
    <row r="90" spans="1:10" ht="23.25" customHeight="1">
      <c r="A90" s="47"/>
      <c r="B90" s="40"/>
      <c r="C90" s="16"/>
      <c r="D90" s="16"/>
      <c r="E90" s="16"/>
      <c r="F90" s="44"/>
      <c r="G90" s="44"/>
      <c r="H90" s="19"/>
      <c r="I90" s="16"/>
      <c r="J90" s="70"/>
    </row>
    <row r="91" spans="1:10" ht="23.25" customHeight="1">
      <c r="A91" s="47"/>
      <c r="B91" s="40"/>
      <c r="C91" s="16"/>
      <c r="D91" s="16"/>
      <c r="E91" s="16"/>
      <c r="F91" s="44"/>
      <c r="G91" s="44"/>
      <c r="H91" s="19"/>
      <c r="I91" s="16"/>
      <c r="J91" s="70"/>
    </row>
    <row r="92" spans="1:10" ht="23.25" customHeight="1">
      <c r="A92" s="47"/>
      <c r="B92" s="40"/>
      <c r="C92" s="16"/>
      <c r="D92" s="16"/>
      <c r="E92" s="16"/>
      <c r="F92" s="44"/>
      <c r="G92" s="44"/>
      <c r="H92" s="17"/>
      <c r="I92" s="16"/>
      <c r="J92" s="17"/>
    </row>
    <row r="93" spans="1:10" ht="23.25" customHeight="1">
      <c r="A93" s="47"/>
      <c r="B93" s="40"/>
      <c r="C93" s="16"/>
      <c r="D93" s="16"/>
      <c r="E93" s="16"/>
      <c r="F93" s="44"/>
      <c r="G93" s="44"/>
      <c r="H93" s="17"/>
      <c r="I93" s="16"/>
      <c r="J93" s="17"/>
    </row>
    <row r="94" spans="1:10" ht="23.25" customHeight="1">
      <c r="A94" s="47"/>
      <c r="B94" s="40"/>
      <c r="C94" s="16"/>
      <c r="D94" s="16"/>
      <c r="E94" s="16"/>
      <c r="F94" s="44"/>
      <c r="G94" s="44"/>
      <c r="H94" s="19"/>
      <c r="I94" s="16"/>
      <c r="J94" s="70"/>
    </row>
    <row r="95" spans="1:10" ht="23.25" customHeight="1">
      <c r="A95" s="47"/>
      <c r="B95" s="40"/>
      <c r="C95" s="16"/>
      <c r="D95" s="16"/>
      <c r="E95" s="16"/>
      <c r="F95" s="44"/>
      <c r="G95" s="44"/>
      <c r="H95" s="19"/>
      <c r="I95" s="16"/>
      <c r="J95" s="70"/>
    </row>
    <row r="96" spans="1:10" ht="23.25" customHeight="1">
      <c r="A96" s="47"/>
      <c r="B96" s="40"/>
      <c r="C96" s="16"/>
      <c r="D96" s="16"/>
      <c r="E96" s="16"/>
      <c r="F96" s="44"/>
      <c r="G96" s="44"/>
      <c r="H96" s="19"/>
      <c r="I96" s="16"/>
      <c r="J96" s="70"/>
    </row>
    <row r="97" spans="1:10" ht="23.25" customHeight="1">
      <c r="A97" s="47"/>
      <c r="B97" s="40"/>
      <c r="C97" s="16"/>
      <c r="D97" s="16"/>
      <c r="E97" s="16"/>
      <c r="F97" s="44"/>
      <c r="G97" s="44"/>
      <c r="H97" s="19"/>
      <c r="I97" s="16"/>
      <c r="J97" s="70"/>
    </row>
    <row r="98" spans="1:10" ht="23.25" customHeight="1">
      <c r="A98" s="47"/>
      <c r="B98" s="40"/>
      <c r="C98" s="16"/>
      <c r="D98" s="16"/>
      <c r="E98" s="16"/>
      <c r="F98" s="44"/>
      <c r="G98" s="44"/>
      <c r="H98" s="19"/>
      <c r="I98" s="16"/>
      <c r="J98" s="70"/>
    </row>
    <row r="99" spans="1:10" ht="23.25" customHeight="1">
      <c r="A99" s="47"/>
      <c r="B99" s="40"/>
      <c r="C99" s="16"/>
      <c r="D99" s="16"/>
      <c r="E99" s="16"/>
      <c r="F99" s="44"/>
      <c r="G99" s="44"/>
      <c r="H99" s="19"/>
      <c r="I99" s="16"/>
      <c r="J99" s="70"/>
    </row>
    <row r="100" spans="1:10" ht="23.25" customHeight="1">
      <c r="A100" s="47"/>
      <c r="B100" s="40"/>
      <c r="C100" s="16"/>
      <c r="D100" s="16"/>
      <c r="E100" s="16"/>
      <c r="F100" s="44"/>
      <c r="G100" s="44"/>
      <c r="H100" s="50"/>
      <c r="I100" s="16"/>
      <c r="J100" s="70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19"/>
      <c r="I101" s="16"/>
      <c r="J101" s="70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19"/>
      <c r="I102" s="16"/>
      <c r="J102" s="70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19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7"/>
      <c r="I106" s="16"/>
      <c r="J106" s="17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17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7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7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7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7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7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19"/>
      <c r="I118" s="16"/>
      <c r="J118" s="17"/>
    </row>
    <row r="119" spans="1:10" ht="23.25" customHeight="1">
      <c r="A119" s="73"/>
      <c r="B119" s="40"/>
      <c r="C119" s="16"/>
      <c r="D119" s="16"/>
      <c r="E119" s="16"/>
      <c r="F119" s="44"/>
      <c r="G119" s="44"/>
      <c r="H119" s="49"/>
      <c r="I119" s="16"/>
      <c r="J119" s="6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49"/>
      <c r="I120" s="16"/>
      <c r="J120" s="6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23"/>
      <c r="I121" s="16"/>
      <c r="J121" s="531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23"/>
      <c r="I122" s="16"/>
      <c r="J122" s="531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23"/>
      <c r="I123" s="16"/>
      <c r="J123" s="531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23"/>
      <c r="I124" s="16"/>
      <c r="J124" s="531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23"/>
      <c r="I125" s="16"/>
      <c r="J125" s="531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23"/>
      <c r="I126" s="16"/>
      <c r="J126" s="531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23"/>
      <c r="I127" s="16"/>
      <c r="J127" s="531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23"/>
      <c r="I128" s="16"/>
      <c r="J128" s="531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531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23"/>
      <c r="I130" s="16"/>
      <c r="J130" s="531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23"/>
      <c r="I131" s="16"/>
      <c r="J131" s="531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23"/>
      <c r="I132" s="16"/>
      <c r="J132" s="531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23"/>
      <c r="I133" s="16"/>
      <c r="J133" s="531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23"/>
      <c r="I134" s="16"/>
      <c r="J134" s="531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23"/>
      <c r="I135" s="16"/>
      <c r="J135" s="531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23"/>
      <c r="I136" s="16"/>
      <c r="J136" s="531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23"/>
      <c r="I137" s="16"/>
      <c r="J137" s="531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23"/>
      <c r="I138" s="16"/>
      <c r="J138" s="531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49"/>
      <c r="I139" s="16"/>
      <c r="J139" s="6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49"/>
      <c r="I140" s="16"/>
      <c r="J140" s="6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49"/>
      <c r="I141" s="16"/>
      <c r="J141" s="6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49"/>
      <c r="I142" s="16"/>
      <c r="J142" s="6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49"/>
      <c r="I143" s="16"/>
      <c r="J143" s="531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49"/>
      <c r="I144" s="16"/>
      <c r="J144" s="531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49"/>
      <c r="I145" s="16"/>
      <c r="J145" s="531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49"/>
      <c r="I146" s="16"/>
      <c r="J146" s="531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49"/>
      <c r="I147" s="16"/>
      <c r="J147" s="6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49"/>
      <c r="I148" s="16"/>
      <c r="J148" s="6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49"/>
      <c r="I149" s="16"/>
      <c r="J149" s="59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49"/>
      <c r="I150" s="16"/>
      <c r="J150" s="60"/>
    </row>
    <row r="151" spans="1:10" ht="15.75">
      <c r="A151" s="47"/>
      <c r="B151" s="40"/>
      <c r="C151" s="16"/>
      <c r="D151" s="16"/>
      <c r="E151" s="16"/>
      <c r="F151" s="44"/>
      <c r="G151" s="44"/>
      <c r="H151" s="49"/>
      <c r="I151" s="16"/>
      <c r="J151" s="60"/>
    </row>
    <row r="152" spans="1:10" ht="15.75">
      <c r="A152" s="47"/>
      <c r="B152" s="40"/>
      <c r="C152" s="16"/>
      <c r="D152" s="16"/>
      <c r="E152" s="16"/>
      <c r="F152" s="44"/>
      <c r="G152" s="44"/>
      <c r="H152" s="44"/>
      <c r="I152" s="16"/>
      <c r="J152" s="44"/>
    </row>
    <row r="153" spans="1:10" ht="15.75">
      <c r="A153" s="47"/>
      <c r="B153" s="40"/>
      <c r="C153" s="16"/>
      <c r="D153" s="16"/>
      <c r="E153" s="16"/>
      <c r="F153" s="44"/>
      <c r="G153" s="44"/>
      <c r="H153" s="44"/>
      <c r="I153" s="16"/>
      <c r="J153" s="44"/>
    </row>
    <row r="154" spans="1:10" ht="15.75">
      <c r="A154" s="47"/>
      <c r="B154" s="40"/>
      <c r="C154" s="16"/>
      <c r="D154" s="16"/>
      <c r="E154" s="16"/>
      <c r="F154" s="44"/>
      <c r="G154" s="44"/>
      <c r="H154" s="44"/>
      <c r="I154" s="16"/>
      <c r="J154" s="44"/>
    </row>
    <row r="155" spans="1:10" ht="15.75">
      <c r="A155" s="47"/>
      <c r="B155" s="40"/>
      <c r="C155" s="16"/>
      <c r="D155" s="16"/>
      <c r="E155" s="16"/>
      <c r="F155" s="44"/>
      <c r="G155" s="44"/>
      <c r="H155" s="44"/>
      <c r="I155" s="16"/>
      <c r="J155" s="44"/>
    </row>
    <row r="156" spans="1:10" ht="15.75">
      <c r="A156" s="47"/>
      <c r="B156" s="40"/>
      <c r="C156" s="16"/>
      <c r="D156" s="16"/>
      <c r="E156" s="16"/>
      <c r="F156" s="44"/>
      <c r="G156" s="44"/>
      <c r="H156" s="44"/>
      <c r="I156" s="16"/>
      <c r="J156" s="44"/>
    </row>
    <row r="157" spans="1:10" ht="15.75">
      <c r="A157" s="47"/>
      <c r="B157" s="40"/>
      <c r="C157" s="16"/>
      <c r="D157" s="16"/>
      <c r="E157" s="16"/>
      <c r="F157" s="44"/>
      <c r="G157" s="44"/>
      <c r="H157" s="44"/>
      <c r="I157" s="16"/>
      <c r="J157" s="44"/>
    </row>
    <row r="158" spans="1:10" ht="15.75">
      <c r="A158" s="47"/>
      <c r="B158" s="40"/>
      <c r="C158" s="16"/>
      <c r="D158" s="16"/>
      <c r="E158" s="16"/>
      <c r="F158" s="44"/>
      <c r="G158" s="44"/>
      <c r="H158" s="44"/>
      <c r="I158" s="16"/>
      <c r="J158" s="44"/>
    </row>
    <row r="159" spans="1:10" ht="15.75">
      <c r="A159" s="47"/>
      <c r="B159" s="40"/>
      <c r="C159" s="16"/>
      <c r="D159" s="16"/>
      <c r="E159" s="16"/>
      <c r="F159" s="44"/>
      <c r="G159" s="44"/>
      <c r="H159" s="44"/>
      <c r="I159" s="16"/>
      <c r="J159" s="44"/>
    </row>
    <row r="160" spans="1:10" ht="15.75">
      <c r="A160" s="47"/>
      <c r="B160" s="40"/>
      <c r="C160" s="16"/>
      <c r="D160" s="16"/>
      <c r="E160" s="16"/>
      <c r="F160" s="44"/>
      <c r="G160" s="44"/>
      <c r="H160" s="44"/>
      <c r="I160" s="16"/>
      <c r="J160" s="44"/>
    </row>
    <row r="161" spans="1:10" ht="15.75">
      <c r="A161" s="47"/>
      <c r="B161" s="40"/>
      <c r="C161" s="16"/>
      <c r="D161" s="16"/>
      <c r="E161" s="16"/>
      <c r="F161" s="44"/>
      <c r="G161" s="44"/>
      <c r="H161" s="44"/>
      <c r="I161" s="16"/>
      <c r="J161" s="44"/>
    </row>
    <row r="162" spans="1:10">
      <c r="A162" s="67"/>
      <c r="B162" s="40"/>
      <c r="C162" s="16"/>
      <c r="D162" s="16"/>
      <c r="E162" s="16"/>
      <c r="F162" s="44"/>
      <c r="G162" s="44"/>
      <c r="H162" s="44"/>
      <c r="I162" s="16"/>
      <c r="J162" s="44"/>
    </row>
    <row r="163" spans="1:10">
      <c r="A163" s="67"/>
      <c r="B163" s="40"/>
      <c r="C163" s="16"/>
      <c r="D163" s="16"/>
      <c r="E163" s="16"/>
      <c r="F163" s="44"/>
      <c r="G163" s="44"/>
      <c r="H163" s="44"/>
      <c r="I163" s="16"/>
      <c r="J163" s="44"/>
    </row>
    <row r="164" spans="1:10">
      <c r="A164" s="67"/>
      <c r="B164" s="40"/>
      <c r="C164" s="16"/>
      <c r="D164" s="16"/>
      <c r="E164" s="16"/>
      <c r="F164" s="44"/>
      <c r="G164" s="44"/>
      <c r="H164" s="44"/>
      <c r="I164" s="16"/>
      <c r="J164" s="44"/>
    </row>
    <row r="165" spans="1:10">
      <c r="A165" s="67"/>
      <c r="B165" s="40"/>
      <c r="C165" s="16"/>
      <c r="D165" s="16"/>
      <c r="E165" s="16"/>
      <c r="F165" s="44"/>
      <c r="G165" s="44"/>
      <c r="H165" s="44"/>
      <c r="I165" s="16"/>
      <c r="J165" s="44"/>
    </row>
    <row r="166" spans="1:10">
      <c r="A166" s="67"/>
      <c r="B166" s="40"/>
      <c r="C166" s="16"/>
      <c r="D166" s="16"/>
      <c r="E166" s="16"/>
      <c r="F166" s="44"/>
      <c r="G166" s="44"/>
      <c r="H166" s="44"/>
      <c r="I166" s="16"/>
      <c r="J166" s="44"/>
    </row>
    <row r="167" spans="1:10">
      <c r="A167" s="67"/>
      <c r="B167" s="40"/>
      <c r="C167" s="16"/>
      <c r="D167" s="16"/>
      <c r="E167" s="16"/>
      <c r="F167" s="44"/>
      <c r="G167" s="44"/>
      <c r="H167" s="44"/>
      <c r="I167" s="16"/>
      <c r="J167" s="44"/>
    </row>
    <row r="168" spans="1:10">
      <c r="A168" s="67"/>
      <c r="B168" s="40"/>
      <c r="C168" s="16"/>
      <c r="D168" s="16"/>
      <c r="E168" s="16"/>
      <c r="F168" s="44"/>
      <c r="G168" s="44"/>
      <c r="H168" s="44"/>
      <c r="I168" s="16"/>
      <c r="J168" s="44"/>
    </row>
    <row r="169" spans="1:10">
      <c r="A169" s="67"/>
      <c r="B169" s="40"/>
      <c r="C169" s="16"/>
      <c r="D169" s="16"/>
      <c r="E169" s="16"/>
      <c r="F169" s="44"/>
      <c r="G169" s="44"/>
      <c r="H169" s="44"/>
      <c r="I169" s="16"/>
      <c r="J169" s="44"/>
    </row>
    <row r="170" spans="1:10">
      <c r="A170" s="67"/>
      <c r="B170" s="40"/>
      <c r="C170" s="16"/>
      <c r="D170" s="16"/>
      <c r="E170" s="16"/>
      <c r="F170" s="44"/>
      <c r="G170" s="44"/>
      <c r="H170" s="44"/>
      <c r="I170" s="16"/>
      <c r="J170" s="44"/>
    </row>
    <row r="171" spans="1:10">
      <c r="A171" s="67"/>
      <c r="B171" s="40"/>
      <c r="C171" s="16"/>
      <c r="D171" s="16"/>
      <c r="E171" s="16"/>
      <c r="F171" s="44"/>
      <c r="G171" s="44"/>
      <c r="H171" s="44"/>
      <c r="I171" s="16"/>
      <c r="J171" s="44"/>
    </row>
    <row r="172" spans="1:10">
      <c r="A172" s="67"/>
      <c r="B172" s="40"/>
      <c r="C172" s="16"/>
      <c r="D172" s="16"/>
      <c r="E172" s="16"/>
      <c r="F172" s="44"/>
      <c r="G172" s="44"/>
      <c r="H172" s="44"/>
      <c r="I172" s="16"/>
      <c r="J172" s="44"/>
    </row>
    <row r="173" spans="1:10">
      <c r="A173" s="67"/>
      <c r="B173" s="40"/>
      <c r="C173" s="16"/>
      <c r="D173" s="16"/>
      <c r="E173" s="16"/>
      <c r="F173" s="44"/>
      <c r="G173" s="44"/>
      <c r="H173" s="44"/>
      <c r="I173" s="16"/>
      <c r="J173" s="44"/>
    </row>
    <row r="174" spans="1:10">
      <c r="A174" s="67"/>
      <c r="B174" s="40"/>
      <c r="C174" s="16"/>
      <c r="D174" s="16"/>
      <c r="E174" s="16"/>
      <c r="F174" s="44"/>
      <c r="G174" s="44"/>
      <c r="H174" s="44"/>
      <c r="I174" s="16"/>
      <c r="J174" s="44"/>
    </row>
    <row r="175" spans="1:10">
      <c r="A175" s="67"/>
      <c r="B175" s="40"/>
      <c r="C175" s="16"/>
      <c r="D175" s="16"/>
      <c r="E175" s="16"/>
      <c r="F175" s="44"/>
      <c r="G175" s="44"/>
      <c r="H175" s="44"/>
      <c r="I175" s="16"/>
      <c r="J175" s="44"/>
    </row>
    <row r="176" spans="1:10">
      <c r="A176" s="67"/>
      <c r="B176" s="40"/>
      <c r="C176" s="16"/>
      <c r="D176" s="16"/>
      <c r="E176" s="16"/>
      <c r="F176" s="44"/>
      <c r="G176" s="44"/>
      <c r="H176" s="44"/>
      <c r="I176" s="16"/>
      <c r="J176" s="44"/>
    </row>
    <row r="177" spans="1:10">
      <c r="A177" s="67"/>
      <c r="B177" s="40"/>
      <c r="C177" s="16"/>
      <c r="D177" s="16"/>
      <c r="E177" s="16"/>
      <c r="F177" s="44"/>
      <c r="G177" s="44"/>
      <c r="H177" s="44"/>
      <c r="I177" s="16"/>
      <c r="J177" s="44"/>
    </row>
    <row r="178" spans="1:10">
      <c r="A178" s="67"/>
      <c r="B178" s="40"/>
      <c r="C178" s="16"/>
      <c r="D178" s="16"/>
      <c r="E178" s="16"/>
      <c r="F178" s="44"/>
      <c r="G178" s="44"/>
      <c r="H178" s="44"/>
      <c r="I178" s="16"/>
      <c r="J178" s="44"/>
    </row>
    <row r="179" spans="1:10">
      <c r="A179" s="67"/>
      <c r="B179" s="40"/>
      <c r="C179" s="16"/>
      <c r="D179" s="16"/>
      <c r="E179" s="16"/>
      <c r="F179" s="44"/>
      <c r="G179" s="44"/>
      <c r="H179" s="44"/>
      <c r="I179" s="16"/>
      <c r="J179" s="44"/>
    </row>
    <row r="180" spans="1:10">
      <c r="A180" s="67"/>
      <c r="B180" s="40"/>
      <c r="C180" s="16"/>
      <c r="D180" s="16"/>
      <c r="E180" s="16"/>
      <c r="F180" s="44"/>
      <c r="G180" s="44"/>
      <c r="H180" s="44"/>
      <c r="I180" s="16"/>
      <c r="J180" s="44"/>
    </row>
    <row r="181" spans="1:10">
      <c r="A181" s="67"/>
      <c r="B181" s="40"/>
      <c r="C181" s="16"/>
      <c r="D181" s="16"/>
      <c r="E181" s="16"/>
      <c r="F181" s="44"/>
      <c r="G181" s="44"/>
      <c r="H181" s="44"/>
      <c r="I181" s="16"/>
      <c r="J181" s="44"/>
    </row>
    <row r="182" spans="1:10">
      <c r="A182" s="67"/>
      <c r="B182" s="40"/>
      <c r="C182" s="16"/>
      <c r="D182" s="16"/>
      <c r="E182" s="16"/>
      <c r="F182" s="44"/>
      <c r="G182" s="44"/>
      <c r="H182" s="44"/>
      <c r="I182" s="16"/>
      <c r="J182" s="44"/>
    </row>
    <row r="183" spans="1:10">
      <c r="A183" s="67"/>
      <c r="B183" s="40"/>
      <c r="C183" s="16"/>
      <c r="D183" s="16"/>
      <c r="E183" s="16"/>
      <c r="F183" s="44"/>
      <c r="G183" s="44"/>
      <c r="H183" s="44"/>
      <c r="I183" s="16"/>
      <c r="J183" s="44"/>
    </row>
    <row r="184" spans="1:10">
      <c r="A184" s="67"/>
      <c r="B184" s="40"/>
      <c r="C184" s="16"/>
      <c r="D184" s="16"/>
      <c r="E184" s="16"/>
      <c r="F184" s="44"/>
      <c r="G184" s="44"/>
      <c r="H184" s="44"/>
      <c r="I184" s="16"/>
      <c r="J184" s="44"/>
    </row>
    <row r="185" spans="1:10">
      <c r="A185" s="67"/>
      <c r="B185" s="40"/>
      <c r="C185" s="16"/>
      <c r="D185" s="16"/>
      <c r="E185" s="16"/>
      <c r="F185" s="44"/>
      <c r="G185" s="44"/>
      <c r="H185" s="44"/>
      <c r="I185" s="16"/>
      <c r="J185" s="44"/>
    </row>
    <row r="186" spans="1:10">
      <c r="A186" s="67"/>
      <c r="B186" s="40"/>
      <c r="C186" s="16"/>
      <c r="D186" s="16"/>
      <c r="E186" s="16"/>
      <c r="F186" s="44"/>
      <c r="G186" s="44"/>
      <c r="H186" s="44"/>
      <c r="I186" s="16"/>
      <c r="J186" s="44"/>
    </row>
    <row r="187" spans="1:10">
      <c r="A187" s="67"/>
      <c r="B187" s="40"/>
      <c r="C187" s="16"/>
      <c r="D187" s="16"/>
      <c r="E187" s="16"/>
      <c r="F187" s="44"/>
      <c r="G187" s="44"/>
      <c r="H187" s="44"/>
      <c r="I187" s="16"/>
      <c r="J187" s="44"/>
    </row>
    <row r="188" spans="1:10">
      <c r="A188" s="67"/>
      <c r="B188" s="40"/>
      <c r="C188" s="16"/>
      <c r="D188" s="16"/>
      <c r="E188" s="16"/>
      <c r="F188" s="44"/>
      <c r="G188" s="44"/>
      <c r="H188" s="44"/>
      <c r="I188" s="16"/>
      <c r="J188" s="44"/>
    </row>
    <row r="189" spans="1:10">
      <c r="A189" s="67"/>
      <c r="B189" s="40"/>
      <c r="C189" s="16"/>
      <c r="D189" s="16"/>
      <c r="E189" s="16"/>
      <c r="F189" s="44"/>
      <c r="G189" s="44"/>
      <c r="H189" s="44"/>
      <c r="I189" s="16"/>
      <c r="J189" s="44"/>
    </row>
    <row r="190" spans="1:10">
      <c r="A190" s="67"/>
      <c r="B190" s="40"/>
      <c r="C190" s="16"/>
      <c r="D190" s="16"/>
      <c r="E190" s="16"/>
      <c r="F190" s="44"/>
      <c r="G190" s="44"/>
      <c r="H190" s="44"/>
      <c r="I190" s="16"/>
      <c r="J190" s="44"/>
    </row>
    <row r="191" spans="1:10">
      <c r="A191" s="67"/>
      <c r="B191" s="40"/>
      <c r="C191" s="16"/>
      <c r="D191" s="16"/>
      <c r="E191" s="16"/>
      <c r="F191" s="44"/>
      <c r="G191" s="44"/>
      <c r="H191" s="44"/>
      <c r="I191" s="16"/>
      <c r="J191" s="44"/>
    </row>
    <row r="192" spans="1:10">
      <c r="A192" s="67"/>
      <c r="B192" s="40"/>
      <c r="C192" s="16"/>
      <c r="D192" s="16"/>
      <c r="E192" s="16"/>
      <c r="F192" s="44"/>
      <c r="G192" s="44"/>
      <c r="H192" s="44"/>
      <c r="I192" s="16"/>
      <c r="J192" s="44"/>
    </row>
    <row r="193" spans="1:10">
      <c r="A193" s="67"/>
      <c r="B193" s="40"/>
      <c r="C193" s="16"/>
      <c r="D193" s="16"/>
      <c r="E193" s="16"/>
      <c r="F193" s="44"/>
      <c r="G193" s="44"/>
      <c r="H193" s="44"/>
      <c r="I193" s="16"/>
      <c r="J193" s="44"/>
    </row>
    <row r="194" spans="1:10">
      <c r="A194" s="67"/>
      <c r="B194" s="40"/>
      <c r="C194" s="16"/>
      <c r="D194" s="16"/>
      <c r="E194" s="16"/>
      <c r="F194" s="44"/>
      <c r="G194" s="44"/>
      <c r="H194" s="44"/>
      <c r="I194" s="16"/>
      <c r="J194" s="44"/>
    </row>
    <row r="195" spans="1:10">
      <c r="A195" s="67"/>
      <c r="B195" s="40"/>
      <c r="C195" s="16"/>
      <c r="D195" s="16"/>
      <c r="E195" s="16"/>
      <c r="F195" s="44"/>
      <c r="G195" s="44"/>
      <c r="H195" s="44"/>
      <c r="I195" s="16"/>
      <c r="J195" s="44"/>
    </row>
    <row r="196" spans="1:10">
      <c r="A196" s="67"/>
      <c r="B196" s="40"/>
      <c r="C196" s="16"/>
      <c r="D196" s="16"/>
      <c r="E196" s="16"/>
      <c r="F196" s="44"/>
      <c r="G196" s="44"/>
      <c r="H196" s="44"/>
      <c r="I196" s="16"/>
      <c r="J196" s="44"/>
    </row>
    <row r="197" spans="1:10">
      <c r="A197" s="67"/>
      <c r="B197" s="40"/>
      <c r="C197" s="16"/>
      <c r="D197" s="16"/>
      <c r="E197" s="16"/>
      <c r="F197" s="44"/>
      <c r="G197" s="44"/>
      <c r="H197" s="44"/>
      <c r="I197" s="16"/>
      <c r="J197" s="44"/>
    </row>
    <row r="198" spans="1:10">
      <c r="A198" s="67"/>
      <c r="B198" s="40"/>
      <c r="C198" s="16"/>
      <c r="D198" s="16"/>
      <c r="E198" s="16"/>
      <c r="F198" s="44"/>
      <c r="G198" s="44"/>
      <c r="H198" s="44"/>
      <c r="I198" s="16"/>
      <c r="J198" s="44"/>
    </row>
    <row r="199" spans="1:10">
      <c r="A199" s="67"/>
      <c r="B199" s="40"/>
      <c r="C199" s="16"/>
      <c r="D199" s="16"/>
      <c r="E199" s="16"/>
      <c r="F199" s="44"/>
      <c r="G199" s="44"/>
      <c r="H199" s="44"/>
      <c r="I199" s="16"/>
      <c r="J199" s="44"/>
    </row>
    <row r="200" spans="1:10">
      <c r="A200" s="67"/>
      <c r="B200" s="40"/>
      <c r="C200" s="16"/>
      <c r="D200" s="16"/>
      <c r="E200" s="16"/>
      <c r="F200" s="44"/>
      <c r="G200" s="44"/>
      <c r="H200" s="44"/>
      <c r="I200" s="16"/>
      <c r="J200" s="44"/>
    </row>
    <row r="201" spans="1:10">
      <c r="A201" s="67"/>
      <c r="B201" s="40"/>
      <c r="C201" s="16"/>
      <c r="D201" s="16"/>
      <c r="E201" s="16"/>
      <c r="F201" s="44"/>
      <c r="G201" s="44"/>
      <c r="H201" s="44"/>
      <c r="I201" s="16"/>
      <c r="J201" s="44"/>
    </row>
    <row r="202" spans="1:10">
      <c r="A202" s="67"/>
      <c r="B202" s="40"/>
      <c r="C202" s="16"/>
      <c r="D202" s="16"/>
      <c r="E202" s="16"/>
      <c r="F202" s="44"/>
      <c r="G202" s="44"/>
      <c r="H202" s="44"/>
      <c r="I202" s="16"/>
      <c r="J202" s="44"/>
    </row>
    <row r="203" spans="1:10">
      <c r="A203" s="67"/>
      <c r="B203" s="40"/>
      <c r="C203" s="16"/>
      <c r="D203" s="16"/>
      <c r="E203" s="16"/>
      <c r="F203" s="44"/>
      <c r="G203" s="44"/>
      <c r="H203" s="44"/>
      <c r="I203" s="16"/>
      <c r="J203" s="44"/>
    </row>
    <row r="204" spans="1:10">
      <c r="A204" s="6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>
      <c r="A205" s="6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>
      <c r="A206" s="6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>
      <c r="A207" s="6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>
      <c r="A208" s="6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>
      <c r="A209" s="6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>
      <c r="A210" s="6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>
      <c r="A211" s="6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</sheetData>
  <mergeCells count="25">
    <mergeCell ref="A1:J1"/>
    <mergeCell ref="A2:E2"/>
    <mergeCell ref="F2:J2"/>
    <mergeCell ref="A3:E3"/>
    <mergeCell ref="F3:J3"/>
    <mergeCell ref="J7:J8"/>
    <mergeCell ref="J11:J12"/>
    <mergeCell ref="J13:J30"/>
    <mergeCell ref="J64:J70"/>
    <mergeCell ref="J39:J47"/>
    <mergeCell ref="J48:J51"/>
    <mergeCell ref="J53:J54"/>
    <mergeCell ref="J55:J56"/>
    <mergeCell ref="J57:J59"/>
    <mergeCell ref="J60:J63"/>
    <mergeCell ref="J133:J135"/>
    <mergeCell ref="J136:J138"/>
    <mergeCell ref="J143:J144"/>
    <mergeCell ref="J145:J146"/>
    <mergeCell ref="J77:J80"/>
    <mergeCell ref="J121:J122"/>
    <mergeCell ref="J123:J125"/>
    <mergeCell ref="J126:J127"/>
    <mergeCell ref="J128:J130"/>
    <mergeCell ref="J131:J13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000-000000000000}">
          <x14:formula1>
            <xm:f>'Varient Value'!$A$2:$A$568</xm:f>
          </x14:formula1>
          <xm:sqref>B5:B9888</xm:sqref>
        </x14:dataValidation>
        <x14:dataValidation type="list" allowBlank="1" showInputMessage="1" showErrorMessage="1" xr:uid="{00000000-0002-0000-3000-000001000000}">
          <x14:formula1>
            <xm:f>'Varient Value'!$F$2:$F$612</xm:f>
          </x14:formula1>
          <xm:sqref>G5:G9888</xm:sqref>
        </x14:dataValidation>
        <x14:dataValidation type="list" allowBlank="1" showInputMessage="1" showErrorMessage="1" xr:uid="{00000000-0002-0000-3000-000002000000}">
          <x14:formula1>
            <xm:f>'Varient Value'!$E$2:$E$4</xm:f>
          </x14:formula1>
          <xm:sqref>F5:F888</xm:sqref>
        </x14:dataValidation>
        <x14:dataValidation type="list" allowBlank="1" showInputMessage="1" showErrorMessage="1" xr:uid="{00000000-0002-0000-3000-000003000000}">
          <x14:formula1>
            <xm:f>'Varient Value'!$C$2:$C$244</xm:f>
          </x14:formula1>
          <xm:sqref>D5:D9888</xm:sqref>
        </x14:dataValidation>
        <x14:dataValidation type="list" allowBlank="1" showInputMessage="1" showErrorMessage="1" xr:uid="{00000000-0002-0000-3000-000004000000}">
          <x14:formula1>
            <xm:f>'Varient Value'!$B$2:$B$67</xm:f>
          </x14:formula1>
          <xm:sqref>C5:C9888</xm:sqref>
        </x14:dataValidation>
        <x14:dataValidation type="list" allowBlank="1" showInputMessage="1" showErrorMessage="1" xr:uid="{00000000-0002-0000-3000-000005000000}">
          <x14:formula1>
            <xm:f>'Varient Value'!$D:$D</xm:f>
          </x14:formula1>
          <xm:sqref>E5:E9888</xm:sqref>
        </x14:dataValidation>
      </x14:dataValidation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dimension ref="A1:J766"/>
  <sheetViews>
    <sheetView zoomScale="115" zoomScaleNormal="115" workbookViewId="0">
      <selection activeCell="J9" sqref="J9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11574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34.9" customHeight="1">
      <c r="A5" s="40" t="s">
        <v>10926</v>
      </c>
      <c r="B5" s="16" t="s">
        <v>235</v>
      </c>
      <c r="C5" s="16" t="s">
        <v>163</v>
      </c>
      <c r="D5" s="16"/>
      <c r="E5" s="16"/>
      <c r="F5" s="44"/>
      <c r="G5" s="44"/>
      <c r="H5" s="18">
        <v>3</v>
      </c>
      <c r="I5" s="44"/>
      <c r="J5" s="80" t="s">
        <v>10528</v>
      </c>
    </row>
    <row r="6" spans="1:10" ht="34.9" customHeight="1">
      <c r="A6" s="40" t="s">
        <v>11181</v>
      </c>
      <c r="B6" s="16" t="s">
        <v>235</v>
      </c>
      <c r="C6" s="16" t="s">
        <v>163</v>
      </c>
      <c r="D6" s="16"/>
      <c r="E6" s="16"/>
      <c r="F6" s="44"/>
      <c r="G6" s="44"/>
      <c r="H6" s="18">
        <v>5</v>
      </c>
      <c r="I6" s="44"/>
      <c r="J6" s="50" t="s">
        <v>11180</v>
      </c>
    </row>
    <row r="7" spans="1:10" ht="34.9" customHeight="1">
      <c r="A7" s="40" t="s">
        <v>11571</v>
      </c>
      <c r="B7" s="16" t="s">
        <v>235</v>
      </c>
      <c r="C7" s="16" t="s">
        <v>163</v>
      </c>
      <c r="D7" s="16"/>
      <c r="E7" s="16"/>
      <c r="F7" s="44"/>
      <c r="G7" s="44"/>
      <c r="H7" s="290">
        <v>10</v>
      </c>
      <c r="I7" s="44"/>
      <c r="J7" s="50" t="s">
        <v>9362</v>
      </c>
    </row>
    <row r="8" spans="1:10" ht="34.9" customHeight="1">
      <c r="A8" s="40" t="s">
        <v>9956</v>
      </c>
      <c r="B8" s="16" t="s">
        <v>235</v>
      </c>
      <c r="C8" s="16" t="s">
        <v>163</v>
      </c>
      <c r="D8" s="16"/>
      <c r="E8" s="16"/>
      <c r="F8" s="44"/>
      <c r="G8" s="44"/>
      <c r="H8" s="146">
        <v>45</v>
      </c>
      <c r="I8" s="44"/>
      <c r="J8" s="50" t="s">
        <v>9363</v>
      </c>
    </row>
    <row r="9" spans="1:10" ht="34.9" customHeight="1">
      <c r="A9" s="40" t="s">
        <v>11572</v>
      </c>
      <c r="B9" s="16" t="s">
        <v>235</v>
      </c>
      <c r="C9" s="16" t="s">
        <v>163</v>
      </c>
      <c r="D9" s="16"/>
      <c r="E9" s="16"/>
      <c r="F9" s="44"/>
      <c r="G9" s="44"/>
      <c r="H9" s="146">
        <v>10</v>
      </c>
      <c r="I9" s="44"/>
      <c r="J9" s="50" t="s">
        <v>11573</v>
      </c>
    </row>
    <row r="10" spans="1:10" ht="34.9" customHeight="1">
      <c r="A10" s="40"/>
      <c r="B10" s="40"/>
      <c r="C10" s="16"/>
      <c r="D10" s="16"/>
      <c r="E10" s="16"/>
      <c r="F10" s="44"/>
      <c r="G10" s="44"/>
      <c r="H10" s="23"/>
      <c r="I10" s="16"/>
      <c r="J10" s="50"/>
    </row>
    <row r="11" spans="1:10" ht="34.9" customHeight="1">
      <c r="A11" s="40"/>
      <c r="B11" s="40"/>
      <c r="C11" s="16"/>
      <c r="D11" s="16"/>
      <c r="E11" s="16"/>
      <c r="F11" s="44"/>
      <c r="G11" s="44"/>
      <c r="H11" s="50"/>
      <c r="I11" s="16"/>
      <c r="J11" s="50"/>
    </row>
    <row r="12" spans="1:10" ht="34.9" customHeight="1">
      <c r="A12" s="229"/>
      <c r="B12" s="40"/>
      <c r="C12" s="16"/>
      <c r="D12" s="16"/>
      <c r="E12" s="16"/>
      <c r="F12" s="44"/>
      <c r="G12" s="44"/>
      <c r="H12" s="50"/>
      <c r="I12" s="16"/>
      <c r="J12" s="50"/>
    </row>
    <row r="13" spans="1:10" ht="34.9" customHeight="1">
      <c r="A13" s="40"/>
      <c r="B13" s="40"/>
      <c r="C13" s="16"/>
      <c r="D13" s="16"/>
      <c r="E13" s="16"/>
      <c r="F13" s="44"/>
      <c r="G13" s="44"/>
      <c r="H13" s="50"/>
      <c r="I13" s="16"/>
      <c r="J13" s="50"/>
    </row>
    <row r="14" spans="1:10" ht="34.9" customHeight="1">
      <c r="A14" s="40"/>
      <c r="B14" s="40"/>
      <c r="C14" s="16"/>
      <c r="D14" s="16"/>
      <c r="E14" s="16"/>
      <c r="F14" s="44"/>
      <c r="G14" s="44"/>
      <c r="H14" s="50"/>
      <c r="I14" s="16"/>
      <c r="J14" s="50"/>
    </row>
    <row r="15" spans="1:10" ht="34.9" customHeight="1">
      <c r="A15" s="40"/>
      <c r="B15" s="40"/>
      <c r="C15" s="16"/>
      <c r="D15" s="16"/>
      <c r="E15" s="16"/>
      <c r="F15" s="44"/>
      <c r="G15" s="44"/>
      <c r="H15" s="50"/>
      <c r="I15" s="16"/>
      <c r="J15" s="50"/>
    </row>
    <row r="16" spans="1:10" ht="34.9" customHeight="1">
      <c r="A16" s="40"/>
      <c r="B16" s="40"/>
      <c r="C16" s="16"/>
      <c r="D16" s="16"/>
      <c r="E16" s="16"/>
      <c r="F16" s="44"/>
      <c r="G16" s="44"/>
      <c r="H16" s="50"/>
      <c r="I16" s="16"/>
      <c r="J16" s="50"/>
    </row>
    <row r="17" spans="1:10" ht="34.9" customHeight="1">
      <c r="A17" s="40"/>
      <c r="B17" s="40"/>
      <c r="C17" s="16"/>
      <c r="D17" s="16"/>
      <c r="E17" s="16"/>
      <c r="F17" s="44"/>
      <c r="G17" s="44"/>
      <c r="H17" s="50"/>
      <c r="I17" s="16"/>
      <c r="J17" s="50"/>
    </row>
    <row r="18" spans="1:10" ht="34.9" customHeight="1">
      <c r="A18" s="40"/>
      <c r="B18" s="40"/>
      <c r="C18" s="16"/>
      <c r="D18" s="16"/>
      <c r="E18" s="16"/>
      <c r="F18" s="44"/>
      <c r="G18" s="44"/>
      <c r="H18" s="50"/>
      <c r="I18" s="16"/>
      <c r="J18" s="50"/>
    </row>
    <row r="19" spans="1:10" ht="34.9" customHeight="1">
      <c r="A19" s="40"/>
      <c r="B19" s="40"/>
      <c r="C19" s="16"/>
      <c r="D19" s="16"/>
      <c r="E19" s="16"/>
      <c r="F19" s="44"/>
      <c r="G19" s="44"/>
      <c r="H19" s="50"/>
      <c r="I19" s="16"/>
      <c r="J19" s="50"/>
    </row>
    <row r="20" spans="1:10" ht="23.25" customHeight="1">
      <c r="A20" s="40"/>
      <c r="B20" s="40"/>
      <c r="C20" s="16"/>
      <c r="D20" s="16"/>
      <c r="E20" s="16"/>
      <c r="F20" s="44"/>
      <c r="G20" s="44"/>
      <c r="H20" s="50"/>
      <c r="I20" s="16"/>
      <c r="J20" s="50"/>
    </row>
    <row r="21" spans="1:10" ht="23.25" customHeight="1">
      <c r="A21" s="4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4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4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31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31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31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31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31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31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31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31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31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8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8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8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8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9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9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9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9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9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9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9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9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9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9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9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9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9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9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9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9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9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9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9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9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9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9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9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9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9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9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9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9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9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9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9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9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9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9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9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9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9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31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31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6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6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6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6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6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6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6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6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6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6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6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6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6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6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6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6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1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31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1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1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1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1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dimension ref="A1:J765"/>
  <sheetViews>
    <sheetView zoomScale="115" zoomScaleNormal="115" workbookViewId="0">
      <pane ySplit="4" topLeftCell="A5" activePane="bottomLeft" state="frozen"/>
      <selection activeCell="J9" sqref="J9"/>
      <selection pane="bottomLeft" activeCell="J9" sqref="J9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11570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8.9" customHeight="1">
      <c r="A5" s="40" t="s">
        <v>9697</v>
      </c>
      <c r="B5" s="16" t="s">
        <v>265</v>
      </c>
      <c r="C5" s="16" t="s">
        <v>58</v>
      </c>
      <c r="D5" s="16"/>
      <c r="E5" s="16"/>
      <c r="F5" s="44"/>
      <c r="G5" s="44"/>
      <c r="H5" s="18">
        <v>2250</v>
      </c>
      <c r="I5" s="44"/>
      <c r="J5" s="80"/>
    </row>
    <row r="6" spans="1:10" ht="28.9" customHeight="1">
      <c r="A6" s="40" t="s">
        <v>11279</v>
      </c>
      <c r="B6" s="16" t="s">
        <v>265</v>
      </c>
      <c r="C6" s="16" t="s">
        <v>58</v>
      </c>
      <c r="D6" s="16"/>
      <c r="E6" s="16"/>
      <c r="F6" s="44"/>
      <c r="G6" s="44"/>
      <c r="H6" s="18">
        <v>530</v>
      </c>
      <c r="I6" s="44"/>
      <c r="J6" s="50"/>
    </row>
    <row r="7" spans="1:10" ht="28.9" customHeight="1">
      <c r="A7" s="40" t="s">
        <v>11280</v>
      </c>
      <c r="B7" s="16" t="s">
        <v>265</v>
      </c>
      <c r="C7" s="16" t="s">
        <v>58</v>
      </c>
      <c r="D7" s="16"/>
      <c r="E7" s="16"/>
      <c r="F7" s="44"/>
      <c r="G7" s="44"/>
      <c r="H7" s="290">
        <v>700</v>
      </c>
      <c r="I7" s="44"/>
      <c r="J7" s="50"/>
    </row>
    <row r="8" spans="1:10" ht="28.9" customHeight="1">
      <c r="A8" s="40" t="s">
        <v>9523</v>
      </c>
      <c r="B8" s="16" t="s">
        <v>265</v>
      </c>
      <c r="C8" s="16" t="s">
        <v>58</v>
      </c>
      <c r="D8" s="16"/>
      <c r="E8" s="16"/>
      <c r="F8" s="44"/>
      <c r="G8" s="44"/>
      <c r="H8" s="146">
        <v>840</v>
      </c>
      <c r="I8" s="44"/>
      <c r="J8" s="50"/>
    </row>
    <row r="9" spans="1:10" ht="28.9" customHeight="1">
      <c r="A9" s="40" t="s">
        <v>9524</v>
      </c>
      <c r="B9" s="16" t="s">
        <v>265</v>
      </c>
      <c r="C9" s="16" t="s">
        <v>58</v>
      </c>
      <c r="D9" s="16"/>
      <c r="E9" s="16"/>
      <c r="F9" s="44"/>
      <c r="G9" s="44"/>
      <c r="H9" s="23">
        <v>1360</v>
      </c>
      <c r="I9" s="16"/>
      <c r="J9" s="50"/>
    </row>
    <row r="10" spans="1:10" ht="28.9" customHeight="1">
      <c r="A10" s="40" t="s">
        <v>10167</v>
      </c>
      <c r="B10" s="16" t="s">
        <v>265</v>
      </c>
      <c r="C10" s="16" t="s">
        <v>58</v>
      </c>
      <c r="D10" s="16"/>
      <c r="E10" s="16"/>
      <c r="F10" s="44"/>
      <c r="G10" s="44"/>
      <c r="H10" s="50">
        <v>770</v>
      </c>
      <c r="I10" s="16"/>
      <c r="J10" s="50"/>
    </row>
    <row r="11" spans="1:10" ht="28.9" customHeight="1">
      <c r="A11" s="40" t="s">
        <v>10168</v>
      </c>
      <c r="B11" s="16" t="s">
        <v>265</v>
      </c>
      <c r="C11" s="16" t="s">
        <v>58</v>
      </c>
      <c r="D11" s="16"/>
      <c r="E11" s="16"/>
      <c r="F11" s="44"/>
      <c r="G11" s="44"/>
      <c r="H11" s="50">
        <v>1250</v>
      </c>
      <c r="I11" s="16"/>
      <c r="J11" s="50"/>
    </row>
    <row r="12" spans="1:10" ht="28.9" customHeight="1">
      <c r="A12" s="40" t="s">
        <v>9525</v>
      </c>
      <c r="B12" s="16" t="s">
        <v>265</v>
      </c>
      <c r="C12" s="16" t="s">
        <v>58</v>
      </c>
      <c r="D12" s="16"/>
      <c r="E12" s="16"/>
      <c r="F12" s="44"/>
      <c r="G12" s="44"/>
      <c r="H12" s="50">
        <v>740</v>
      </c>
      <c r="I12" s="16"/>
      <c r="J12" s="50"/>
    </row>
    <row r="13" spans="1:10" ht="28.9" customHeight="1">
      <c r="A13" s="40" t="s">
        <v>9526</v>
      </c>
      <c r="B13" s="16" t="s">
        <v>265</v>
      </c>
      <c r="C13" s="16" t="s">
        <v>58</v>
      </c>
      <c r="D13" s="16"/>
      <c r="E13" s="16"/>
      <c r="F13" s="44"/>
      <c r="G13" s="44"/>
      <c r="H13" s="50">
        <v>630</v>
      </c>
      <c r="I13" s="16"/>
      <c r="J13" s="50"/>
    </row>
    <row r="14" spans="1:10" ht="28.9" customHeight="1">
      <c r="A14" s="40" t="s">
        <v>10161</v>
      </c>
      <c r="B14" s="16" t="s">
        <v>265</v>
      </c>
      <c r="C14" s="16" t="s">
        <v>58</v>
      </c>
      <c r="D14" s="16"/>
      <c r="E14" s="16"/>
      <c r="F14" s="44"/>
      <c r="G14" s="44"/>
      <c r="H14" s="50">
        <v>970</v>
      </c>
      <c r="I14" s="16"/>
      <c r="J14" s="50"/>
    </row>
    <row r="15" spans="1:10" ht="28.9" customHeight="1">
      <c r="A15" s="40" t="s">
        <v>10162</v>
      </c>
      <c r="B15" s="16" t="s">
        <v>265</v>
      </c>
      <c r="C15" s="16" t="s">
        <v>58</v>
      </c>
      <c r="D15" s="16"/>
      <c r="E15" s="16"/>
      <c r="F15" s="44"/>
      <c r="G15" s="44"/>
      <c r="H15" s="50">
        <v>280</v>
      </c>
      <c r="I15" s="16"/>
      <c r="J15" s="50"/>
    </row>
    <row r="16" spans="1:10" ht="28.9" customHeight="1">
      <c r="A16" s="40" t="s">
        <v>9696</v>
      </c>
      <c r="B16" s="16" t="s">
        <v>265</v>
      </c>
      <c r="C16" s="16" t="s">
        <v>58</v>
      </c>
      <c r="D16" s="16"/>
      <c r="E16" s="16"/>
      <c r="F16" s="44"/>
      <c r="G16" s="44"/>
      <c r="H16" s="50">
        <v>780</v>
      </c>
      <c r="I16" s="16"/>
      <c r="J16" s="50"/>
    </row>
    <row r="17" spans="1:10" ht="28.9" customHeight="1">
      <c r="A17" s="40" t="s">
        <v>9697</v>
      </c>
      <c r="B17" s="16" t="s">
        <v>265</v>
      </c>
      <c r="C17" s="16" t="s">
        <v>58</v>
      </c>
      <c r="D17" s="16"/>
      <c r="E17" s="16"/>
      <c r="F17" s="44"/>
      <c r="G17" s="44"/>
      <c r="H17" s="50">
        <v>1200</v>
      </c>
      <c r="I17" s="16"/>
      <c r="J17" s="50"/>
    </row>
    <row r="18" spans="1:10" ht="23.25" customHeight="1">
      <c r="A18" s="40"/>
      <c r="B18" s="40"/>
      <c r="C18" s="16"/>
      <c r="D18" s="16"/>
      <c r="E18" s="16"/>
      <c r="F18" s="44"/>
      <c r="G18" s="44"/>
      <c r="H18" s="50"/>
      <c r="I18" s="16"/>
      <c r="J18" s="50"/>
    </row>
    <row r="19" spans="1:10" ht="23.25" customHeight="1">
      <c r="A19" s="40"/>
      <c r="B19" s="40"/>
      <c r="C19" s="16"/>
      <c r="D19" s="16"/>
      <c r="E19" s="16"/>
      <c r="F19" s="44"/>
      <c r="G19" s="44"/>
      <c r="H19" s="50"/>
      <c r="I19" s="16"/>
      <c r="J19" s="50"/>
    </row>
    <row r="20" spans="1:10" ht="23.25" customHeight="1">
      <c r="A20" s="40"/>
      <c r="B20" s="40"/>
      <c r="C20" s="16"/>
      <c r="D20" s="16"/>
      <c r="E20" s="16"/>
      <c r="F20" s="44"/>
      <c r="G20" s="44"/>
      <c r="H20" s="50"/>
      <c r="I20" s="16"/>
      <c r="J20" s="50"/>
    </row>
    <row r="21" spans="1:10" ht="23.25" customHeight="1">
      <c r="A21" s="4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132"/>
      <c r="I28" s="16"/>
      <c r="J28" s="132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8"/>
      <c r="I42" s="16"/>
      <c r="J42" s="534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4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62"/>
    </row>
    <row r="45" spans="1:10" ht="23.25" customHeight="1">
      <c r="A45" s="40"/>
      <c r="B45" s="40"/>
      <c r="C45" s="16"/>
      <c r="D45" s="16"/>
      <c r="E45" s="16"/>
      <c r="F45" s="44"/>
      <c r="G45" s="44"/>
      <c r="H45" s="50"/>
      <c r="I45" s="16"/>
      <c r="J45" s="606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355"/>
      <c r="I53" s="16"/>
      <c r="J53" s="531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31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31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31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31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31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31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31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31"/>
    </row>
    <row r="62" spans="1:10" ht="23.25" customHeight="1">
      <c r="A62" s="40"/>
      <c r="B62" s="40"/>
      <c r="C62" s="16"/>
      <c r="D62" s="16"/>
      <c r="E62" s="16"/>
      <c r="F62" s="44"/>
      <c r="G62" s="44"/>
      <c r="H62" s="22"/>
      <c r="I62" s="16"/>
      <c r="J62" s="558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8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8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8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39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9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9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9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9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9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9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9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9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9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9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9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9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9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9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9"/>
    </row>
    <row r="82" spans="1:10" ht="15.75">
      <c r="A82" s="40"/>
      <c r="B82" s="40"/>
      <c r="C82" s="16"/>
      <c r="D82" s="16"/>
      <c r="E82" s="16"/>
      <c r="F82" s="44"/>
      <c r="G82" s="44"/>
      <c r="H82" s="22"/>
      <c r="I82" s="16"/>
      <c r="J82" s="539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9"/>
    </row>
    <row r="84" spans="1:10" ht="23.25" customHeight="1">
      <c r="A84" s="40"/>
      <c r="B84" s="40"/>
      <c r="C84" s="16"/>
      <c r="D84" s="16"/>
      <c r="E84" s="16"/>
      <c r="F84" s="44"/>
      <c r="G84" s="44"/>
      <c r="H84" s="22"/>
      <c r="I84" s="16"/>
      <c r="J84" s="539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9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9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9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9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9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9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9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9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9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9"/>
    </row>
    <row r="95" spans="1:10" ht="15.75">
      <c r="A95" s="40"/>
      <c r="B95" s="40"/>
      <c r="C95" s="16"/>
      <c r="D95" s="16"/>
      <c r="E95" s="16"/>
      <c r="F95" s="44"/>
      <c r="G95" s="44"/>
      <c r="H95" s="22"/>
      <c r="I95" s="16"/>
      <c r="J95" s="539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9"/>
    </row>
    <row r="97" spans="1:10" ht="23.25" customHeight="1">
      <c r="A97" s="40"/>
      <c r="B97" s="40"/>
      <c r="C97" s="16"/>
      <c r="D97" s="16"/>
      <c r="E97" s="16"/>
      <c r="F97" s="44"/>
      <c r="G97" s="44"/>
      <c r="H97" s="22"/>
      <c r="I97" s="16"/>
      <c r="J97" s="539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9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9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9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9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9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18"/>
      <c r="I103" s="16"/>
      <c r="J103" s="17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531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23"/>
      <c r="I105" s="16"/>
      <c r="J105" s="531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36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6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6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6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6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6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6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6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6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6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6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6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6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6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6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6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23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1"/>
      <c r="I123" s="16"/>
      <c r="J123" s="21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3"/>
      <c r="I125" s="16"/>
      <c r="J125" s="400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743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58"/>
      <c r="I132" s="16"/>
      <c r="J132" s="17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50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7"/>
      <c r="I143" s="16"/>
      <c r="J143" s="17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50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7"/>
      <c r="I157" s="16"/>
      <c r="J157" s="17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9"/>
      <c r="I164" s="16"/>
      <c r="J164" s="17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9"/>
      <c r="I169" s="16"/>
      <c r="J169" s="17"/>
    </row>
    <row r="170" spans="1:10" ht="23.25" customHeight="1">
      <c r="A170" s="73"/>
      <c r="B170" s="40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23"/>
      <c r="I172" s="16"/>
      <c r="J172" s="531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531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59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</sheetData>
  <mergeCells count="34">
    <mergeCell ref="J56:J57"/>
    <mergeCell ref="A1:J1"/>
    <mergeCell ref="A2:E2"/>
    <mergeCell ref="F2:J2"/>
    <mergeCell ref="A3:E3"/>
    <mergeCell ref="F3:J3"/>
    <mergeCell ref="J42:J43"/>
    <mergeCell ref="J45:J46"/>
    <mergeCell ref="J47:J48"/>
    <mergeCell ref="J49:J50"/>
    <mergeCell ref="J51:J52"/>
    <mergeCell ref="J53:J55"/>
    <mergeCell ref="J115:J121"/>
    <mergeCell ref="J58:J61"/>
    <mergeCell ref="J62:J63"/>
    <mergeCell ref="J64:J65"/>
    <mergeCell ref="J66:J76"/>
    <mergeCell ref="J77:J89"/>
    <mergeCell ref="J90:J98"/>
    <mergeCell ref="J99:J102"/>
    <mergeCell ref="J104:J105"/>
    <mergeCell ref="J106:J107"/>
    <mergeCell ref="J108:J110"/>
    <mergeCell ref="J111:J114"/>
    <mergeCell ref="J184:J186"/>
    <mergeCell ref="J187:J189"/>
    <mergeCell ref="J194:J195"/>
    <mergeCell ref="J196:J197"/>
    <mergeCell ref="J128:J131"/>
    <mergeCell ref="J172:J173"/>
    <mergeCell ref="J174:J176"/>
    <mergeCell ref="J177:J178"/>
    <mergeCell ref="J179:J181"/>
    <mergeCell ref="J182:J18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200-000000000000}">
          <x14:formula1>
            <xm:f>'Varient Value'!$A$2:$A$568</xm:f>
          </x14:formula1>
          <xm:sqref>B5:B9939</xm:sqref>
        </x14:dataValidation>
        <x14:dataValidation type="list" allowBlank="1" showInputMessage="1" showErrorMessage="1" xr:uid="{00000000-0002-0000-3200-000001000000}">
          <x14:formula1>
            <xm:f>'Varient Value'!$F$2:$F$612</xm:f>
          </x14:formula1>
          <xm:sqref>G5:G9939</xm:sqref>
        </x14:dataValidation>
        <x14:dataValidation type="list" allowBlank="1" showInputMessage="1" showErrorMessage="1" xr:uid="{00000000-0002-0000-3200-000002000000}">
          <x14:formula1>
            <xm:f>'Varient Value'!$E$2:$E$4</xm:f>
          </x14:formula1>
          <xm:sqref>F5:F939</xm:sqref>
        </x14:dataValidation>
        <x14:dataValidation type="list" allowBlank="1" showInputMessage="1" showErrorMessage="1" xr:uid="{00000000-0002-0000-3200-000003000000}">
          <x14:formula1>
            <xm:f>'Varient Value'!$C$2:$C$244</xm:f>
          </x14:formula1>
          <xm:sqref>D5:D9939</xm:sqref>
        </x14:dataValidation>
        <x14:dataValidation type="list" allowBlank="1" showInputMessage="1" showErrorMessage="1" xr:uid="{00000000-0002-0000-3200-000004000000}">
          <x14:formula1>
            <xm:f>'Varient Value'!$B$2:$B$67</xm:f>
          </x14:formula1>
          <xm:sqref>C5:C9939</xm:sqref>
        </x14:dataValidation>
        <x14:dataValidation type="list" allowBlank="1" showInputMessage="1" showErrorMessage="1" xr:uid="{00000000-0002-0000-3200-000005000000}">
          <x14:formula1>
            <xm:f>'Varient Value'!$D:$D</xm:f>
          </x14:formula1>
          <xm:sqref>E5:E9939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dimension ref="A1:J765"/>
  <sheetViews>
    <sheetView zoomScale="115" zoomScaleNormal="115" workbookViewId="0">
      <pane ySplit="4" topLeftCell="A38" activePane="bottomLeft" state="frozen"/>
      <selection pane="bottomLeft" activeCell="E43" sqref="E43"/>
    </sheetView>
  </sheetViews>
  <sheetFormatPr defaultRowHeight="15"/>
  <cols>
    <col min="1" max="1" width="61.85546875" style="85" customWidth="1"/>
    <col min="2" max="2" width="16.42578125" style="35" bestFit="1" customWidth="1"/>
    <col min="3" max="3" width="11.5703125" style="35" bestFit="1" customWidth="1"/>
    <col min="4" max="4" width="7.710937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11512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.6" customHeight="1">
      <c r="A5" s="40" t="s">
        <v>9670</v>
      </c>
      <c r="B5" s="16" t="s">
        <v>235</v>
      </c>
      <c r="C5" s="16" t="s">
        <v>163</v>
      </c>
      <c r="D5" s="16"/>
      <c r="E5" s="16"/>
      <c r="F5" s="44"/>
      <c r="G5" s="44"/>
      <c r="H5" s="50">
        <v>15</v>
      </c>
      <c r="I5" s="44"/>
      <c r="J5" s="107" t="s">
        <v>9478</v>
      </c>
    </row>
    <row r="6" spans="1:10" ht="24.6" customHeight="1">
      <c r="A6" s="40" t="s">
        <v>9093</v>
      </c>
      <c r="B6" s="16" t="s">
        <v>235</v>
      </c>
      <c r="C6" s="16" t="s">
        <v>163</v>
      </c>
      <c r="D6" s="16"/>
      <c r="E6" s="16"/>
      <c r="F6" s="44"/>
      <c r="G6" s="44"/>
      <c r="H6" s="347">
        <v>200</v>
      </c>
      <c r="I6" s="44"/>
      <c r="J6" s="107" t="s">
        <v>9603</v>
      </c>
    </row>
    <row r="7" spans="1:10" ht="24.6" customHeight="1">
      <c r="A7" s="40" t="s">
        <v>9095</v>
      </c>
      <c r="B7" s="16" t="s">
        <v>235</v>
      </c>
      <c r="C7" s="16" t="s">
        <v>163</v>
      </c>
      <c r="D7" s="16"/>
      <c r="E7" s="16"/>
      <c r="F7" s="44"/>
      <c r="G7" s="44"/>
      <c r="H7" s="347">
        <v>30</v>
      </c>
      <c r="I7" s="44"/>
      <c r="J7" s="107" t="s">
        <v>9321</v>
      </c>
    </row>
    <row r="8" spans="1:10" ht="24.6" customHeight="1">
      <c r="A8" s="40" t="s">
        <v>11184</v>
      </c>
      <c r="B8" s="16" t="s">
        <v>235</v>
      </c>
      <c r="C8" s="16" t="s">
        <v>163</v>
      </c>
      <c r="D8" s="16"/>
      <c r="E8" s="16"/>
      <c r="F8" s="44"/>
      <c r="G8" s="44"/>
      <c r="H8" s="50">
        <v>42</v>
      </c>
      <c r="I8" s="44"/>
      <c r="J8" s="107" t="s">
        <v>9761</v>
      </c>
    </row>
    <row r="9" spans="1:10" ht="24.6" customHeight="1">
      <c r="A9" s="40" t="s">
        <v>11185</v>
      </c>
      <c r="B9" s="16" t="s">
        <v>235</v>
      </c>
      <c r="C9" s="16" t="s">
        <v>163</v>
      </c>
      <c r="D9" s="16"/>
      <c r="E9" s="16"/>
      <c r="F9" s="44"/>
      <c r="G9" s="44"/>
      <c r="H9" s="50">
        <v>50</v>
      </c>
      <c r="I9" s="44"/>
      <c r="J9" s="107" t="s">
        <v>9539</v>
      </c>
    </row>
    <row r="10" spans="1:10" ht="24.6" customHeight="1">
      <c r="A10" s="40" t="s">
        <v>10955</v>
      </c>
      <c r="B10" s="16" t="s">
        <v>235</v>
      </c>
      <c r="C10" s="16" t="s">
        <v>163</v>
      </c>
      <c r="D10" s="16"/>
      <c r="E10" s="16"/>
      <c r="F10" s="44"/>
      <c r="G10" s="44"/>
      <c r="H10" s="303">
        <v>14</v>
      </c>
      <c r="I10" s="16"/>
      <c r="J10" s="107" t="s">
        <v>9323</v>
      </c>
    </row>
    <row r="11" spans="1:10" ht="24.6" customHeight="1">
      <c r="A11" s="40" t="s">
        <v>9701</v>
      </c>
      <c r="B11" s="16" t="s">
        <v>235</v>
      </c>
      <c r="C11" s="16" t="s">
        <v>163</v>
      </c>
      <c r="D11" s="16"/>
      <c r="E11" s="16"/>
      <c r="F11" s="44"/>
      <c r="G11" s="44"/>
      <c r="H11" s="21">
        <v>181</v>
      </c>
      <c r="I11" s="16"/>
      <c r="J11" s="107" t="s">
        <v>11447</v>
      </c>
    </row>
    <row r="12" spans="1:10" ht="24.6" customHeight="1">
      <c r="A12" s="40" t="s">
        <v>9743</v>
      </c>
      <c r="B12" s="16" t="s">
        <v>235</v>
      </c>
      <c r="C12" s="16" t="s">
        <v>163</v>
      </c>
      <c r="D12" s="16"/>
      <c r="E12" s="16"/>
      <c r="F12" s="44"/>
      <c r="G12" s="44"/>
      <c r="H12" s="21">
        <v>100</v>
      </c>
      <c r="I12" s="16"/>
      <c r="J12" s="107" t="s">
        <v>9326</v>
      </c>
    </row>
    <row r="13" spans="1:10" ht="24.6" customHeight="1">
      <c r="A13" s="40" t="s">
        <v>9556</v>
      </c>
      <c r="B13" s="16" t="s">
        <v>235</v>
      </c>
      <c r="C13" s="16" t="s">
        <v>163</v>
      </c>
      <c r="D13" s="16"/>
      <c r="E13" s="16"/>
      <c r="F13" s="44"/>
      <c r="G13" s="44"/>
      <c r="H13" s="407">
        <v>12</v>
      </c>
      <c r="I13" s="16"/>
      <c r="J13" s="107" t="s">
        <v>9540</v>
      </c>
    </row>
    <row r="14" spans="1:10" ht="24.6" customHeight="1">
      <c r="A14" s="40" t="s">
        <v>10204</v>
      </c>
      <c r="B14" s="16" t="s">
        <v>235</v>
      </c>
      <c r="C14" s="16" t="s">
        <v>163</v>
      </c>
      <c r="D14" s="16"/>
      <c r="E14" s="16"/>
      <c r="F14" s="44"/>
      <c r="G14" s="44"/>
      <c r="H14" s="21">
        <v>28</v>
      </c>
      <c r="I14" s="16"/>
      <c r="J14" s="107" t="s">
        <v>9861</v>
      </c>
    </row>
    <row r="15" spans="1:10" ht="24.6" customHeight="1">
      <c r="A15" s="40" t="s">
        <v>11184</v>
      </c>
      <c r="B15" s="16" t="s">
        <v>235</v>
      </c>
      <c r="C15" s="16" t="s">
        <v>163</v>
      </c>
      <c r="D15" s="16"/>
      <c r="E15" s="16"/>
      <c r="F15" s="44"/>
      <c r="G15" s="44"/>
      <c r="H15" s="21">
        <v>10</v>
      </c>
      <c r="I15" s="16"/>
      <c r="J15" s="107" t="s">
        <v>9128</v>
      </c>
    </row>
    <row r="16" spans="1:10" ht="24.6" customHeight="1">
      <c r="A16" s="40" t="s">
        <v>11518</v>
      </c>
      <c r="B16" s="16" t="s">
        <v>235</v>
      </c>
      <c r="C16" s="16" t="s">
        <v>163</v>
      </c>
      <c r="D16" s="16"/>
      <c r="E16" s="16"/>
      <c r="F16" s="44"/>
      <c r="G16" s="44"/>
      <c r="H16" s="21">
        <v>20</v>
      </c>
      <c r="I16" s="16"/>
      <c r="J16" s="107" t="s">
        <v>9129</v>
      </c>
    </row>
    <row r="17" spans="1:10" ht="24.6" customHeight="1">
      <c r="A17" s="40" t="s">
        <v>11186</v>
      </c>
      <c r="B17" s="16" t="s">
        <v>235</v>
      </c>
      <c r="C17" s="16" t="s">
        <v>163</v>
      </c>
      <c r="D17" s="16"/>
      <c r="E17" s="16"/>
      <c r="F17" s="44"/>
      <c r="G17" s="44"/>
      <c r="H17" s="21">
        <v>33</v>
      </c>
      <c r="I17" s="16"/>
      <c r="J17" s="107" t="s">
        <v>9130</v>
      </c>
    </row>
    <row r="18" spans="1:10" ht="24.6" customHeight="1">
      <c r="A18" s="40" t="s">
        <v>9671</v>
      </c>
      <c r="B18" s="16" t="s">
        <v>235</v>
      </c>
      <c r="C18" s="16" t="s">
        <v>163</v>
      </c>
      <c r="D18" s="16"/>
      <c r="E18" s="16"/>
      <c r="F18" s="44"/>
      <c r="G18" s="44"/>
      <c r="H18" s="23">
        <v>170</v>
      </c>
      <c r="I18" s="16"/>
      <c r="J18" s="107" t="s">
        <v>10255</v>
      </c>
    </row>
    <row r="19" spans="1:10" ht="24.6" customHeight="1">
      <c r="A19" s="40" t="s">
        <v>9743</v>
      </c>
      <c r="B19" s="16" t="s">
        <v>235</v>
      </c>
      <c r="C19" s="16" t="s">
        <v>163</v>
      </c>
      <c r="D19" s="16"/>
      <c r="E19" s="16"/>
      <c r="F19" s="44"/>
      <c r="G19" s="44"/>
      <c r="H19" s="50">
        <v>120</v>
      </c>
      <c r="I19" s="16"/>
      <c r="J19" s="316" t="s">
        <v>9570</v>
      </c>
    </row>
    <row r="20" spans="1:10" ht="24.6" customHeight="1">
      <c r="A20" s="40" t="s">
        <v>11108</v>
      </c>
      <c r="B20" s="16" t="s">
        <v>204</v>
      </c>
      <c r="C20" s="16" t="s">
        <v>82</v>
      </c>
      <c r="D20" s="16"/>
      <c r="E20" s="16"/>
      <c r="F20" s="44"/>
      <c r="G20" s="44"/>
      <c r="H20" s="49">
        <v>3264</v>
      </c>
      <c r="I20" s="16"/>
      <c r="J20" s="49" t="s">
        <v>9483</v>
      </c>
    </row>
    <row r="21" spans="1:10" ht="24.6" customHeight="1">
      <c r="A21" s="40" t="s">
        <v>10013</v>
      </c>
      <c r="B21" s="16" t="s">
        <v>204</v>
      </c>
      <c r="C21" s="16" t="s">
        <v>82</v>
      </c>
      <c r="D21" s="16"/>
      <c r="E21" s="16"/>
      <c r="F21" s="44"/>
      <c r="G21" s="44"/>
      <c r="H21" s="49">
        <v>10914</v>
      </c>
      <c r="I21" s="16"/>
      <c r="J21" s="49" t="s">
        <v>9652</v>
      </c>
    </row>
    <row r="22" spans="1:10" ht="24.6" customHeight="1">
      <c r="A22" s="40" t="s">
        <v>11519</v>
      </c>
      <c r="B22" s="16" t="s">
        <v>204</v>
      </c>
      <c r="C22" s="16" t="s">
        <v>82</v>
      </c>
      <c r="D22" s="16"/>
      <c r="E22" s="16"/>
      <c r="F22" s="44"/>
      <c r="G22" s="44"/>
      <c r="H22" s="49">
        <v>2754</v>
      </c>
      <c r="I22" s="16"/>
      <c r="J22" s="49" t="s">
        <v>9477</v>
      </c>
    </row>
    <row r="23" spans="1:10" ht="24.6" customHeight="1">
      <c r="A23" s="40" t="s">
        <v>10559</v>
      </c>
      <c r="B23" s="16" t="s">
        <v>265</v>
      </c>
      <c r="C23" s="16" t="s">
        <v>58</v>
      </c>
      <c r="D23" s="16"/>
      <c r="E23" s="16"/>
      <c r="F23" s="44"/>
      <c r="G23" s="44"/>
      <c r="H23" s="75">
        <v>996</v>
      </c>
      <c r="I23" s="16"/>
      <c r="J23" s="552" t="s">
        <v>9396</v>
      </c>
    </row>
    <row r="24" spans="1:10" ht="24.6" customHeight="1">
      <c r="A24" s="40" t="s">
        <v>10560</v>
      </c>
      <c r="B24" s="16" t="s">
        <v>265</v>
      </c>
      <c r="C24" s="16" t="s">
        <v>58</v>
      </c>
      <c r="D24" s="16"/>
      <c r="E24" s="16"/>
      <c r="F24" s="44"/>
      <c r="G24" s="44"/>
      <c r="H24" s="75">
        <v>644</v>
      </c>
      <c r="I24" s="16"/>
      <c r="J24" s="552"/>
    </row>
    <row r="25" spans="1:10" ht="24.6" customHeight="1">
      <c r="A25" s="40" t="s">
        <v>11520</v>
      </c>
      <c r="B25" s="16" t="s">
        <v>209</v>
      </c>
      <c r="C25" s="16" t="s">
        <v>163</v>
      </c>
      <c r="D25" s="16"/>
      <c r="E25" s="16"/>
      <c r="F25" s="44"/>
      <c r="G25" s="44"/>
      <c r="H25" s="17">
        <v>253</v>
      </c>
      <c r="I25" s="16"/>
      <c r="J25" s="17" t="s">
        <v>9582</v>
      </c>
    </row>
    <row r="26" spans="1:10" ht="24.6" customHeight="1">
      <c r="A26" s="40" t="s">
        <v>11521</v>
      </c>
      <c r="B26" s="16" t="s">
        <v>265</v>
      </c>
      <c r="C26" s="16" t="s">
        <v>58</v>
      </c>
      <c r="D26" s="16"/>
      <c r="E26" s="16"/>
      <c r="F26" s="44"/>
      <c r="G26" s="44"/>
      <c r="H26" s="17">
        <v>2160</v>
      </c>
      <c r="I26" s="16"/>
      <c r="J26" s="539" t="s">
        <v>9335</v>
      </c>
    </row>
    <row r="27" spans="1:10" ht="24.6" customHeight="1">
      <c r="A27" s="40" t="s">
        <v>11522</v>
      </c>
      <c r="B27" s="16" t="s">
        <v>265</v>
      </c>
      <c r="C27" s="16" t="s">
        <v>58</v>
      </c>
      <c r="D27" s="16"/>
      <c r="E27" s="16"/>
      <c r="F27" s="44"/>
      <c r="G27" s="44"/>
      <c r="H27" s="17">
        <v>456</v>
      </c>
      <c r="I27" s="16"/>
      <c r="J27" s="539"/>
    </row>
    <row r="28" spans="1:10" ht="24.6" customHeight="1">
      <c r="A28" s="40" t="s">
        <v>11523</v>
      </c>
      <c r="B28" s="16" t="s">
        <v>265</v>
      </c>
      <c r="C28" s="16" t="s">
        <v>58</v>
      </c>
      <c r="D28" s="16"/>
      <c r="E28" s="16"/>
      <c r="F28" s="44"/>
      <c r="G28" s="44"/>
      <c r="H28" s="17">
        <v>2160</v>
      </c>
      <c r="I28" s="16"/>
      <c r="J28" s="539" t="s">
        <v>9336</v>
      </c>
    </row>
    <row r="29" spans="1:10" ht="24.6" customHeight="1">
      <c r="A29" s="40" t="s">
        <v>11524</v>
      </c>
      <c r="B29" s="16" t="s">
        <v>265</v>
      </c>
      <c r="C29" s="16" t="s">
        <v>58</v>
      </c>
      <c r="D29" s="16"/>
      <c r="E29" s="16"/>
      <c r="F29" s="44"/>
      <c r="G29" s="44"/>
      <c r="H29" s="17">
        <v>456</v>
      </c>
      <c r="I29" s="16"/>
      <c r="J29" s="539"/>
    </row>
    <row r="30" spans="1:10" ht="24.6" customHeight="1">
      <c r="A30" s="40" t="s">
        <v>9257</v>
      </c>
      <c r="B30" s="16" t="s">
        <v>288</v>
      </c>
      <c r="C30" s="16" t="s">
        <v>54</v>
      </c>
      <c r="D30" s="16"/>
      <c r="E30" s="16"/>
      <c r="F30" s="44"/>
      <c r="G30" s="44"/>
      <c r="H30" s="50">
        <v>39</v>
      </c>
      <c r="I30" s="16"/>
      <c r="J30" s="539" t="s">
        <v>9160</v>
      </c>
    </row>
    <row r="31" spans="1:10" ht="24.6" customHeight="1">
      <c r="A31" s="40" t="s">
        <v>9122</v>
      </c>
      <c r="B31" s="16" t="s">
        <v>288</v>
      </c>
      <c r="C31" s="16" t="s">
        <v>54</v>
      </c>
      <c r="D31" s="16"/>
      <c r="E31" s="16"/>
      <c r="F31" s="44"/>
      <c r="G31" s="44"/>
      <c r="H31" s="17">
        <v>3</v>
      </c>
      <c r="I31" s="16"/>
      <c r="J31" s="539"/>
    </row>
    <row r="32" spans="1:10" ht="24.6" customHeight="1">
      <c r="A32" s="40" t="s">
        <v>11323</v>
      </c>
      <c r="B32" s="16" t="s">
        <v>209</v>
      </c>
      <c r="C32" s="16" t="s">
        <v>163</v>
      </c>
      <c r="D32" s="16"/>
      <c r="E32" s="16"/>
      <c r="F32" s="44"/>
      <c r="G32" s="44"/>
      <c r="H32" s="22">
        <v>657</v>
      </c>
      <c r="I32" s="16"/>
      <c r="J32" s="17" t="s">
        <v>9161</v>
      </c>
    </row>
    <row r="33" spans="1:10" ht="24.6" customHeight="1">
      <c r="A33" s="40" t="s">
        <v>9757</v>
      </c>
      <c r="B33" s="16" t="s">
        <v>265</v>
      </c>
      <c r="C33" s="16" t="s">
        <v>58</v>
      </c>
      <c r="D33" s="16"/>
      <c r="E33" s="16"/>
      <c r="F33" s="44"/>
      <c r="G33" s="44"/>
      <c r="H33" s="22">
        <v>600</v>
      </c>
      <c r="I33" s="16"/>
      <c r="J33" s="539" t="s">
        <v>9162</v>
      </c>
    </row>
    <row r="34" spans="1:10" ht="24.6" customHeight="1">
      <c r="A34" s="40" t="s">
        <v>11525</v>
      </c>
      <c r="B34" s="16" t="s">
        <v>265</v>
      </c>
      <c r="C34" s="16" t="s">
        <v>58</v>
      </c>
      <c r="D34" s="16"/>
      <c r="E34" s="16"/>
      <c r="F34" s="44"/>
      <c r="G34" s="44"/>
      <c r="H34" s="22">
        <v>610</v>
      </c>
      <c r="I34" s="16"/>
      <c r="J34" s="539"/>
    </row>
    <row r="35" spans="1:10" ht="24.6" customHeight="1">
      <c r="A35" s="40" t="s">
        <v>10154</v>
      </c>
      <c r="B35" s="16" t="s">
        <v>209</v>
      </c>
      <c r="C35" s="16" t="s">
        <v>163</v>
      </c>
      <c r="D35" s="16"/>
      <c r="E35" s="16"/>
      <c r="F35" s="44"/>
      <c r="G35" s="44"/>
      <c r="H35" s="18">
        <v>81</v>
      </c>
      <c r="I35" s="16"/>
      <c r="J35" s="62" t="s">
        <v>9163</v>
      </c>
    </row>
    <row r="36" spans="1:10" ht="24.6" customHeight="1">
      <c r="A36" s="40" t="s">
        <v>9389</v>
      </c>
      <c r="B36" s="16" t="s">
        <v>1645</v>
      </c>
      <c r="C36" s="16" t="s">
        <v>58</v>
      </c>
      <c r="D36" s="16" t="s">
        <v>8472</v>
      </c>
      <c r="E36" s="16" t="s">
        <v>51</v>
      </c>
      <c r="F36" s="44"/>
      <c r="G36" s="44"/>
      <c r="H36" s="50">
        <v>12000</v>
      </c>
      <c r="I36" s="16"/>
      <c r="J36" s="50" t="s">
        <v>11513</v>
      </c>
    </row>
    <row r="37" spans="1:10" ht="24.6" customHeight="1">
      <c r="A37" s="40" t="s">
        <v>9389</v>
      </c>
      <c r="B37" s="16" t="s">
        <v>1645</v>
      </c>
      <c r="C37" s="16" t="s">
        <v>58</v>
      </c>
      <c r="D37" s="16" t="s">
        <v>8472</v>
      </c>
      <c r="E37" s="16" t="s">
        <v>51</v>
      </c>
      <c r="F37" s="44"/>
      <c r="G37" s="44"/>
      <c r="H37" s="50">
        <v>12000</v>
      </c>
      <c r="I37" s="16"/>
      <c r="J37" s="50" t="s">
        <v>11514</v>
      </c>
    </row>
    <row r="38" spans="1:10" ht="24.6" customHeight="1">
      <c r="A38" s="40" t="s">
        <v>9389</v>
      </c>
      <c r="B38" s="16" t="s">
        <v>1645</v>
      </c>
      <c r="C38" s="16" t="s">
        <v>58</v>
      </c>
      <c r="D38" s="16" t="s">
        <v>8472</v>
      </c>
      <c r="E38" s="16" t="s">
        <v>51</v>
      </c>
      <c r="F38" s="44"/>
      <c r="G38" s="44"/>
      <c r="H38" s="50">
        <v>514</v>
      </c>
      <c r="I38" s="16"/>
      <c r="J38" s="606" t="s">
        <v>11515</v>
      </c>
    </row>
    <row r="39" spans="1:10" ht="24.6" customHeight="1">
      <c r="A39" s="40" t="s">
        <v>9389</v>
      </c>
      <c r="B39" s="16" t="s">
        <v>1645</v>
      </c>
      <c r="C39" s="16" t="s">
        <v>58</v>
      </c>
      <c r="D39" s="16" t="s">
        <v>8472</v>
      </c>
      <c r="E39" s="16" t="s">
        <v>51</v>
      </c>
      <c r="F39" s="44"/>
      <c r="G39" s="44"/>
      <c r="H39" s="50">
        <v>514</v>
      </c>
      <c r="I39" s="16"/>
      <c r="J39" s="606"/>
    </row>
    <row r="40" spans="1:10" ht="24.6" customHeight="1">
      <c r="A40" s="40" t="s">
        <v>10129</v>
      </c>
      <c r="B40" s="16" t="s">
        <v>235</v>
      </c>
      <c r="C40" s="16" t="s">
        <v>163</v>
      </c>
      <c r="D40" s="16"/>
      <c r="E40" s="16"/>
      <c r="F40" s="44"/>
      <c r="G40" s="44"/>
      <c r="H40" s="49">
        <v>300</v>
      </c>
      <c r="I40" s="16"/>
      <c r="J40" s="60" t="s">
        <v>11516</v>
      </c>
    </row>
    <row r="41" spans="1:10" ht="24.6" customHeight="1" thickBot="1">
      <c r="A41" s="40" t="s">
        <v>9383</v>
      </c>
      <c r="B41" s="16" t="s">
        <v>235</v>
      </c>
      <c r="C41" s="16" t="s">
        <v>163</v>
      </c>
      <c r="D41" s="16"/>
      <c r="E41" s="16"/>
      <c r="F41" s="44"/>
      <c r="G41" s="44"/>
      <c r="H41" s="408">
        <v>328</v>
      </c>
      <c r="I41" s="16"/>
      <c r="J41" s="409" t="s">
        <v>11517</v>
      </c>
    </row>
    <row r="42" spans="1:10" ht="23.25" customHeight="1" thickTop="1">
      <c r="A42" s="40"/>
      <c r="B42" s="16"/>
      <c r="C42" s="16"/>
      <c r="D42" s="16"/>
      <c r="E42" s="16"/>
      <c r="F42" s="44"/>
      <c r="G42" s="44"/>
      <c r="H42" s="18"/>
      <c r="I42" s="16"/>
      <c r="J42" s="534"/>
    </row>
    <row r="43" spans="1:10" ht="23.25" customHeight="1">
      <c r="A43" s="40"/>
      <c r="B43" s="16"/>
      <c r="C43" s="16"/>
      <c r="D43" s="16"/>
      <c r="E43" s="16"/>
      <c r="F43" s="44"/>
      <c r="G43" s="44"/>
      <c r="H43" s="18"/>
      <c r="I43" s="16"/>
      <c r="J43" s="534"/>
    </row>
    <row r="44" spans="1:10" ht="23.25" customHeight="1">
      <c r="A44" s="40"/>
      <c r="B44" s="16"/>
      <c r="C44" s="16"/>
      <c r="D44" s="16"/>
      <c r="E44" s="16"/>
      <c r="F44" s="44"/>
      <c r="G44" s="44"/>
      <c r="H44" s="18"/>
      <c r="I44" s="16"/>
      <c r="J44" s="62"/>
    </row>
    <row r="45" spans="1:10" ht="23.25" customHeight="1">
      <c r="A45" s="40"/>
      <c r="B45" s="16"/>
      <c r="C45" s="16"/>
      <c r="D45" s="16"/>
      <c r="E45" s="16"/>
      <c r="F45" s="44"/>
      <c r="G45" s="44"/>
      <c r="H45" s="50"/>
      <c r="I45" s="16"/>
      <c r="J45" s="606"/>
    </row>
    <row r="46" spans="1:10" ht="23.25" customHeight="1">
      <c r="A46" s="40"/>
      <c r="B46" s="16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16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16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16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16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16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16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16"/>
      <c r="C53" s="16"/>
      <c r="D53" s="16"/>
      <c r="E53" s="16"/>
      <c r="F53" s="44"/>
      <c r="G53" s="44"/>
      <c r="H53" s="355"/>
      <c r="I53" s="16"/>
      <c r="J53" s="531"/>
    </row>
    <row r="54" spans="1:10" ht="23.25" customHeight="1">
      <c r="A54" s="40"/>
      <c r="B54" s="16"/>
      <c r="C54" s="16"/>
      <c r="D54" s="16"/>
      <c r="E54" s="16"/>
      <c r="F54" s="44"/>
      <c r="G54" s="44"/>
      <c r="H54" s="355"/>
      <c r="I54" s="16"/>
      <c r="J54" s="531"/>
    </row>
    <row r="55" spans="1:10" ht="23.25" customHeight="1">
      <c r="A55" s="40"/>
      <c r="B55" s="16"/>
      <c r="C55" s="16"/>
      <c r="D55" s="16"/>
      <c r="E55" s="16"/>
      <c r="F55" s="44"/>
      <c r="G55" s="44"/>
      <c r="H55" s="355"/>
      <c r="I55" s="16"/>
      <c r="J55" s="531"/>
    </row>
    <row r="56" spans="1:10" ht="23.25" customHeight="1">
      <c r="A56" s="40"/>
      <c r="B56" s="16"/>
      <c r="C56" s="16"/>
      <c r="D56" s="16"/>
      <c r="E56" s="16"/>
      <c r="F56" s="44"/>
      <c r="G56" s="44"/>
      <c r="H56" s="355"/>
      <c r="I56" s="16"/>
      <c r="J56" s="531"/>
    </row>
    <row r="57" spans="1:10" ht="23.25" customHeight="1">
      <c r="A57" s="40"/>
      <c r="B57" s="16"/>
      <c r="C57" s="16"/>
      <c r="D57" s="16"/>
      <c r="E57" s="16"/>
      <c r="F57" s="44"/>
      <c r="G57" s="44"/>
      <c r="H57" s="355"/>
      <c r="I57" s="16"/>
      <c r="J57" s="531"/>
    </row>
    <row r="58" spans="1:10" ht="23.25" customHeight="1">
      <c r="A58" s="40"/>
      <c r="B58" s="16"/>
      <c r="C58" s="16"/>
      <c r="D58" s="16"/>
      <c r="E58" s="16"/>
      <c r="F58" s="44"/>
      <c r="G58" s="44"/>
      <c r="H58" s="355"/>
      <c r="I58" s="16"/>
      <c r="J58" s="531"/>
    </row>
    <row r="59" spans="1:10" ht="23.25" customHeight="1">
      <c r="A59" s="40"/>
      <c r="B59" s="16"/>
      <c r="C59" s="16"/>
      <c r="D59" s="16"/>
      <c r="E59" s="16"/>
      <c r="F59" s="44"/>
      <c r="G59" s="44"/>
      <c r="H59" s="355"/>
      <c r="I59" s="16"/>
      <c r="J59" s="531"/>
    </row>
    <row r="60" spans="1:10" ht="23.25" customHeight="1">
      <c r="A60" s="40"/>
      <c r="B60" s="16"/>
      <c r="C60" s="16"/>
      <c r="D60" s="16"/>
      <c r="E60" s="16"/>
      <c r="F60" s="44"/>
      <c r="G60" s="44"/>
      <c r="H60" s="355"/>
      <c r="I60" s="16"/>
      <c r="J60" s="531"/>
    </row>
    <row r="61" spans="1:10" ht="23.25" customHeight="1">
      <c r="A61" s="40"/>
      <c r="B61" s="16"/>
      <c r="C61" s="16"/>
      <c r="D61" s="16"/>
      <c r="E61" s="16"/>
      <c r="F61" s="44"/>
      <c r="G61" s="44"/>
      <c r="H61" s="355"/>
      <c r="I61" s="16"/>
      <c r="J61" s="531"/>
    </row>
    <row r="62" spans="1:10" ht="23.25" customHeight="1">
      <c r="A62" s="40"/>
      <c r="B62" s="16"/>
      <c r="C62" s="16"/>
      <c r="D62" s="16"/>
      <c r="E62" s="16"/>
      <c r="F62" s="44"/>
      <c r="G62" s="44"/>
      <c r="H62" s="22"/>
      <c r="I62" s="16"/>
      <c r="J62" s="558"/>
    </row>
    <row r="63" spans="1:10" ht="23.25" customHeight="1">
      <c r="A63" s="40"/>
      <c r="B63" s="16"/>
      <c r="C63" s="16"/>
      <c r="D63" s="16"/>
      <c r="E63" s="16"/>
      <c r="F63" s="44"/>
      <c r="G63" s="44"/>
      <c r="H63" s="22"/>
      <c r="I63" s="16"/>
      <c r="J63" s="558"/>
    </row>
    <row r="64" spans="1:10" ht="23.25" customHeight="1">
      <c r="A64" s="40"/>
      <c r="B64" s="16"/>
      <c r="C64" s="16"/>
      <c r="D64" s="16"/>
      <c r="E64" s="16"/>
      <c r="F64" s="44"/>
      <c r="G64" s="44"/>
      <c r="H64" s="22"/>
      <c r="I64" s="16"/>
      <c r="J64" s="558"/>
    </row>
    <row r="65" spans="1:10" ht="23.25" customHeight="1">
      <c r="A65" s="40"/>
      <c r="B65" s="16"/>
      <c r="C65" s="16"/>
      <c r="D65" s="16"/>
      <c r="E65" s="16"/>
      <c r="F65" s="44"/>
      <c r="G65" s="44"/>
      <c r="H65" s="22"/>
      <c r="I65" s="16"/>
      <c r="J65" s="558"/>
    </row>
    <row r="66" spans="1:10" ht="23.25" customHeight="1">
      <c r="A66" s="40"/>
      <c r="B66" s="16"/>
      <c r="C66" s="16"/>
      <c r="D66" s="16"/>
      <c r="E66" s="16"/>
      <c r="F66" s="44"/>
      <c r="G66" s="44"/>
      <c r="H66" s="22"/>
      <c r="I66" s="16"/>
      <c r="J66" s="539"/>
    </row>
    <row r="67" spans="1:10" ht="23.25" customHeight="1">
      <c r="A67" s="40"/>
      <c r="B67" s="16"/>
      <c r="C67" s="16"/>
      <c r="D67" s="16"/>
      <c r="E67" s="16"/>
      <c r="F67" s="44"/>
      <c r="G67" s="44"/>
      <c r="H67" s="22"/>
      <c r="I67" s="16"/>
      <c r="J67" s="539"/>
    </row>
    <row r="68" spans="1:10" ht="23.25" customHeight="1">
      <c r="A68" s="40"/>
      <c r="B68" s="16"/>
      <c r="C68" s="16"/>
      <c r="D68" s="16"/>
      <c r="E68" s="16"/>
      <c r="F68" s="44"/>
      <c r="G68" s="44"/>
      <c r="H68" s="22"/>
      <c r="I68" s="16"/>
      <c r="J68" s="539"/>
    </row>
    <row r="69" spans="1:10" ht="23.25" customHeight="1">
      <c r="A69" s="40"/>
      <c r="B69" s="16"/>
      <c r="C69" s="16"/>
      <c r="D69" s="16"/>
      <c r="E69" s="16"/>
      <c r="F69" s="44"/>
      <c r="G69" s="44"/>
      <c r="H69" s="22"/>
      <c r="I69" s="16"/>
      <c r="J69" s="539"/>
    </row>
    <row r="70" spans="1:10" ht="23.25" customHeight="1">
      <c r="A70" s="40"/>
      <c r="B70" s="16"/>
      <c r="C70" s="16"/>
      <c r="D70" s="16"/>
      <c r="E70" s="16"/>
      <c r="F70" s="44"/>
      <c r="G70" s="44"/>
      <c r="H70" s="22"/>
      <c r="I70" s="16"/>
      <c r="J70" s="539"/>
    </row>
    <row r="71" spans="1:10" ht="23.25" customHeight="1">
      <c r="A71" s="40"/>
      <c r="B71" s="16"/>
      <c r="C71" s="16"/>
      <c r="D71" s="16"/>
      <c r="E71" s="16"/>
      <c r="F71" s="44"/>
      <c r="G71" s="44"/>
      <c r="H71" s="22"/>
      <c r="I71" s="16"/>
      <c r="J71" s="539"/>
    </row>
    <row r="72" spans="1:10" ht="23.25" customHeight="1">
      <c r="A72" s="40"/>
      <c r="B72" s="16"/>
      <c r="C72" s="16"/>
      <c r="D72" s="16"/>
      <c r="E72" s="16"/>
      <c r="F72" s="44"/>
      <c r="G72" s="44"/>
      <c r="H72" s="22"/>
      <c r="I72" s="16"/>
      <c r="J72" s="539"/>
    </row>
    <row r="73" spans="1:10" ht="23.25" customHeight="1">
      <c r="A73" s="40"/>
      <c r="B73" s="16"/>
      <c r="C73" s="16"/>
      <c r="D73" s="16"/>
      <c r="E73" s="16"/>
      <c r="F73" s="44"/>
      <c r="G73" s="44"/>
      <c r="H73" s="22"/>
      <c r="I73" s="16"/>
      <c r="J73" s="539"/>
    </row>
    <row r="74" spans="1:10" ht="23.25" customHeight="1">
      <c r="A74" s="40"/>
      <c r="B74" s="16"/>
      <c r="C74" s="16"/>
      <c r="D74" s="16"/>
      <c r="E74" s="16"/>
      <c r="F74" s="44"/>
      <c r="G74" s="44"/>
      <c r="H74" s="22"/>
      <c r="I74" s="16"/>
      <c r="J74" s="539"/>
    </row>
    <row r="75" spans="1:10" ht="23.25" customHeight="1">
      <c r="A75" s="40"/>
      <c r="B75" s="16"/>
      <c r="C75" s="16"/>
      <c r="D75" s="16"/>
      <c r="E75" s="16"/>
      <c r="F75" s="44"/>
      <c r="G75" s="44"/>
      <c r="H75" s="22"/>
      <c r="I75" s="16"/>
      <c r="J75" s="539"/>
    </row>
    <row r="76" spans="1:10" ht="23.25" customHeight="1">
      <c r="A76" s="40"/>
      <c r="B76" s="16"/>
      <c r="C76" s="16"/>
      <c r="D76" s="16"/>
      <c r="E76" s="16"/>
      <c r="F76" s="44"/>
      <c r="G76" s="44"/>
      <c r="H76" s="22"/>
      <c r="I76" s="16"/>
      <c r="J76" s="539"/>
    </row>
    <row r="77" spans="1:10" ht="23.25" customHeight="1">
      <c r="A77" s="40"/>
      <c r="B77" s="16"/>
      <c r="C77" s="16"/>
      <c r="D77" s="16"/>
      <c r="E77" s="16"/>
      <c r="F77" s="44"/>
      <c r="G77" s="44"/>
      <c r="H77" s="22"/>
      <c r="I77" s="16"/>
      <c r="J77" s="539"/>
    </row>
    <row r="78" spans="1:10" ht="23.25" customHeight="1">
      <c r="A78" s="40"/>
      <c r="B78" s="16"/>
      <c r="C78" s="16"/>
      <c r="D78" s="16"/>
      <c r="E78" s="16"/>
      <c r="F78" s="44"/>
      <c r="G78" s="44"/>
      <c r="H78" s="22"/>
      <c r="I78" s="16"/>
      <c r="J78" s="539"/>
    </row>
    <row r="79" spans="1:10" ht="23.25" customHeight="1">
      <c r="A79" s="40"/>
      <c r="B79" s="16"/>
      <c r="C79" s="16"/>
      <c r="D79" s="16"/>
      <c r="E79" s="16"/>
      <c r="F79" s="44"/>
      <c r="G79" s="44"/>
      <c r="H79" s="22"/>
      <c r="I79" s="16"/>
      <c r="J79" s="539"/>
    </row>
    <row r="80" spans="1:10" ht="23.25" customHeight="1">
      <c r="A80" s="40"/>
      <c r="B80" s="16"/>
      <c r="C80" s="16"/>
      <c r="D80" s="16"/>
      <c r="E80" s="16"/>
      <c r="F80" s="44"/>
      <c r="G80" s="44"/>
      <c r="H80" s="22"/>
      <c r="I80" s="16"/>
      <c r="J80" s="539"/>
    </row>
    <row r="81" spans="1:10" ht="23.25" customHeight="1">
      <c r="A81" s="40"/>
      <c r="B81" s="16"/>
      <c r="C81" s="16"/>
      <c r="D81" s="16"/>
      <c r="E81" s="16"/>
      <c r="F81" s="44"/>
      <c r="G81" s="44"/>
      <c r="H81" s="22"/>
      <c r="I81" s="16"/>
      <c r="J81" s="539"/>
    </row>
    <row r="82" spans="1:10" ht="15.75">
      <c r="A82" s="40"/>
      <c r="B82" s="16"/>
      <c r="C82" s="16"/>
      <c r="D82" s="16"/>
      <c r="E82" s="16"/>
      <c r="F82" s="44"/>
      <c r="G82" s="44"/>
      <c r="H82" s="22"/>
      <c r="I82" s="16"/>
      <c r="J82" s="539"/>
    </row>
    <row r="83" spans="1:10" ht="15.75">
      <c r="A83" s="40"/>
      <c r="B83" s="16"/>
      <c r="C83" s="16"/>
      <c r="D83" s="16"/>
      <c r="E83" s="16"/>
      <c r="F83" s="44"/>
      <c r="G83" s="44"/>
      <c r="H83" s="22"/>
      <c r="I83" s="16"/>
      <c r="J83" s="539"/>
    </row>
    <row r="84" spans="1:10" ht="23.25" customHeight="1">
      <c r="A84" s="40"/>
      <c r="B84" s="16"/>
      <c r="C84" s="16"/>
      <c r="D84" s="16"/>
      <c r="E84" s="16"/>
      <c r="F84" s="44"/>
      <c r="G84" s="44"/>
      <c r="H84" s="22"/>
      <c r="I84" s="16"/>
      <c r="J84" s="539"/>
    </row>
    <row r="85" spans="1:10" ht="23.25" customHeight="1">
      <c r="A85" s="40"/>
      <c r="B85" s="16"/>
      <c r="C85" s="16"/>
      <c r="D85" s="16"/>
      <c r="E85" s="16"/>
      <c r="F85" s="44"/>
      <c r="G85" s="44"/>
      <c r="H85" s="22"/>
      <c r="I85" s="16"/>
      <c r="J85" s="539"/>
    </row>
    <row r="86" spans="1:10" ht="23.25" customHeight="1">
      <c r="A86" s="40"/>
      <c r="B86" s="16"/>
      <c r="C86" s="16"/>
      <c r="D86" s="16"/>
      <c r="E86" s="16"/>
      <c r="F86" s="44"/>
      <c r="G86" s="44"/>
      <c r="H86" s="22"/>
      <c r="I86" s="16"/>
      <c r="J86" s="539"/>
    </row>
    <row r="87" spans="1:10" ht="23.25" customHeight="1">
      <c r="A87" s="40"/>
      <c r="B87" s="16"/>
      <c r="C87" s="16"/>
      <c r="D87" s="16"/>
      <c r="E87" s="16"/>
      <c r="F87" s="44"/>
      <c r="G87" s="44"/>
      <c r="H87" s="22"/>
      <c r="I87" s="16"/>
      <c r="J87" s="539"/>
    </row>
    <row r="88" spans="1:10" ht="23.25" customHeight="1">
      <c r="A88" s="40"/>
      <c r="B88" s="16"/>
      <c r="C88" s="16"/>
      <c r="D88" s="16"/>
      <c r="E88" s="16"/>
      <c r="F88" s="44"/>
      <c r="G88" s="44"/>
      <c r="H88" s="22"/>
      <c r="I88" s="16"/>
      <c r="J88" s="539"/>
    </row>
    <row r="89" spans="1:10" ht="23.25" customHeight="1">
      <c r="A89" s="40"/>
      <c r="B89" s="16"/>
      <c r="C89" s="16"/>
      <c r="D89" s="16"/>
      <c r="E89" s="16"/>
      <c r="F89" s="44"/>
      <c r="G89" s="44"/>
      <c r="H89" s="22"/>
      <c r="I89" s="16"/>
      <c r="J89" s="539"/>
    </row>
    <row r="90" spans="1:10" ht="23.25" customHeight="1">
      <c r="A90" s="40"/>
      <c r="B90" s="16"/>
      <c r="C90" s="16"/>
      <c r="D90" s="16"/>
      <c r="E90" s="16"/>
      <c r="F90" s="44"/>
      <c r="G90" s="44"/>
      <c r="H90" s="22"/>
      <c r="I90" s="16"/>
      <c r="J90" s="539"/>
    </row>
    <row r="91" spans="1:10" ht="23.25" customHeight="1">
      <c r="A91" s="40"/>
      <c r="B91" s="16"/>
      <c r="C91" s="16"/>
      <c r="D91" s="16"/>
      <c r="E91" s="16"/>
      <c r="F91" s="44"/>
      <c r="G91" s="44"/>
      <c r="H91" s="22"/>
      <c r="I91" s="16"/>
      <c r="J91" s="539"/>
    </row>
    <row r="92" spans="1:10" ht="23.25" customHeight="1">
      <c r="A92" s="40"/>
      <c r="B92" s="16"/>
      <c r="C92" s="16"/>
      <c r="D92" s="16"/>
      <c r="E92" s="16"/>
      <c r="F92" s="44"/>
      <c r="G92" s="44"/>
      <c r="H92" s="22"/>
      <c r="I92" s="16"/>
      <c r="J92" s="539"/>
    </row>
    <row r="93" spans="1:10" ht="23.25" customHeight="1">
      <c r="A93" s="40"/>
      <c r="B93" s="16"/>
      <c r="C93" s="16"/>
      <c r="D93" s="16"/>
      <c r="E93" s="16"/>
      <c r="F93" s="44"/>
      <c r="G93" s="44"/>
      <c r="H93" s="22"/>
      <c r="I93" s="16"/>
      <c r="J93" s="539"/>
    </row>
    <row r="94" spans="1:10" ht="23.25" customHeight="1">
      <c r="A94" s="40"/>
      <c r="B94" s="16"/>
      <c r="C94" s="16"/>
      <c r="D94" s="16"/>
      <c r="E94" s="16"/>
      <c r="F94" s="44"/>
      <c r="G94" s="44"/>
      <c r="H94" s="22"/>
      <c r="I94" s="16"/>
      <c r="J94" s="539"/>
    </row>
    <row r="95" spans="1:10" ht="15.75">
      <c r="A95" s="40"/>
      <c r="B95" s="16"/>
      <c r="C95" s="16"/>
      <c r="D95" s="16"/>
      <c r="E95" s="16"/>
      <c r="F95" s="44"/>
      <c r="G95" s="44"/>
      <c r="H95" s="22"/>
      <c r="I95" s="16"/>
      <c r="J95" s="539"/>
    </row>
    <row r="96" spans="1:10" ht="15.75">
      <c r="A96" s="40"/>
      <c r="B96" s="16"/>
      <c r="C96" s="16"/>
      <c r="D96" s="16"/>
      <c r="E96" s="16"/>
      <c r="F96" s="44"/>
      <c r="G96" s="44"/>
      <c r="H96" s="22"/>
      <c r="I96" s="16"/>
      <c r="J96" s="539"/>
    </row>
    <row r="97" spans="1:10" ht="23.25" customHeight="1">
      <c r="A97" s="40"/>
      <c r="B97" s="16"/>
      <c r="C97" s="16"/>
      <c r="D97" s="16"/>
      <c r="E97" s="16"/>
      <c r="F97" s="44"/>
      <c r="G97" s="44"/>
      <c r="H97" s="22"/>
      <c r="I97" s="16"/>
      <c r="J97" s="539"/>
    </row>
    <row r="98" spans="1:10" ht="23.25" customHeight="1">
      <c r="A98" s="40"/>
      <c r="B98" s="16"/>
      <c r="C98" s="16"/>
      <c r="D98" s="16"/>
      <c r="E98" s="16"/>
      <c r="F98" s="44"/>
      <c r="G98" s="44"/>
      <c r="H98" s="22"/>
      <c r="I98" s="16"/>
      <c r="J98" s="539"/>
    </row>
    <row r="99" spans="1:10" ht="23.25" customHeight="1">
      <c r="A99" s="40"/>
      <c r="B99" s="16"/>
      <c r="C99" s="16"/>
      <c r="D99" s="16"/>
      <c r="E99" s="16"/>
      <c r="F99" s="44"/>
      <c r="G99" s="44"/>
      <c r="H99" s="22"/>
      <c r="I99" s="16"/>
      <c r="J99" s="539"/>
    </row>
    <row r="100" spans="1:10" ht="23.25" customHeight="1">
      <c r="A100" s="40"/>
      <c r="B100" s="16"/>
      <c r="C100" s="16"/>
      <c r="D100" s="16"/>
      <c r="E100" s="16"/>
      <c r="F100" s="44"/>
      <c r="G100" s="44"/>
      <c r="H100" s="22"/>
      <c r="I100" s="16"/>
      <c r="J100" s="539"/>
    </row>
    <row r="101" spans="1:10" ht="23.25" customHeight="1">
      <c r="A101" s="40"/>
      <c r="B101" s="16"/>
      <c r="C101" s="16"/>
      <c r="D101" s="16"/>
      <c r="E101" s="16"/>
      <c r="F101" s="44"/>
      <c r="G101" s="44"/>
      <c r="H101" s="22"/>
      <c r="I101" s="16"/>
      <c r="J101" s="539"/>
    </row>
    <row r="102" spans="1:10" ht="23.25" customHeight="1">
      <c r="A102" s="40"/>
      <c r="B102" s="16"/>
      <c r="C102" s="16"/>
      <c r="D102" s="16"/>
      <c r="E102" s="16"/>
      <c r="F102" s="44"/>
      <c r="G102" s="44"/>
      <c r="H102" s="22"/>
      <c r="I102" s="16"/>
      <c r="J102" s="539"/>
    </row>
    <row r="103" spans="1:10" ht="23.25" customHeight="1">
      <c r="A103" s="40"/>
      <c r="B103" s="16"/>
      <c r="C103" s="16"/>
      <c r="D103" s="16"/>
      <c r="E103" s="16"/>
      <c r="F103" s="44"/>
      <c r="G103" s="44"/>
      <c r="H103" s="18"/>
      <c r="I103" s="16"/>
      <c r="J103" s="17"/>
    </row>
    <row r="104" spans="1:10" ht="23.25" customHeight="1">
      <c r="A104" s="40"/>
      <c r="B104" s="16"/>
      <c r="C104" s="16"/>
      <c r="D104" s="16"/>
      <c r="E104" s="16"/>
      <c r="F104" s="44"/>
      <c r="G104" s="44"/>
      <c r="H104" s="18"/>
      <c r="I104" s="16"/>
      <c r="J104" s="531"/>
    </row>
    <row r="105" spans="1:10" ht="23.25" customHeight="1">
      <c r="A105" s="40"/>
      <c r="B105" s="16"/>
      <c r="C105" s="16"/>
      <c r="D105" s="16"/>
      <c r="E105" s="16"/>
      <c r="F105" s="44"/>
      <c r="G105" s="44"/>
      <c r="H105" s="23"/>
      <c r="I105" s="16"/>
      <c r="J105" s="531"/>
    </row>
    <row r="106" spans="1:10" ht="23.25" customHeight="1">
      <c r="A106" s="40"/>
      <c r="B106" s="16"/>
      <c r="C106" s="16"/>
      <c r="D106" s="16"/>
      <c r="E106" s="16"/>
      <c r="F106" s="44"/>
      <c r="G106" s="44"/>
      <c r="H106" s="23"/>
      <c r="I106" s="16"/>
      <c r="J106" s="536"/>
    </row>
    <row r="107" spans="1:10" ht="23.25" customHeight="1">
      <c r="A107" s="40"/>
      <c r="B107" s="16"/>
      <c r="C107" s="16"/>
      <c r="D107" s="16"/>
      <c r="E107" s="16"/>
      <c r="F107" s="44"/>
      <c r="G107" s="44"/>
      <c r="H107" s="23"/>
      <c r="I107" s="16"/>
      <c r="J107" s="536"/>
    </row>
    <row r="108" spans="1:10" ht="23.25" customHeight="1">
      <c r="A108" s="40"/>
      <c r="B108" s="16"/>
      <c r="C108" s="16"/>
      <c r="D108" s="16"/>
      <c r="E108" s="16"/>
      <c r="F108" s="44"/>
      <c r="G108" s="44"/>
      <c r="H108" s="23"/>
      <c r="I108" s="16"/>
      <c r="J108" s="536"/>
    </row>
    <row r="109" spans="1:10" ht="23.25" customHeight="1">
      <c r="A109" s="40"/>
      <c r="B109" s="16"/>
      <c r="C109" s="16"/>
      <c r="D109" s="16"/>
      <c r="E109" s="16"/>
      <c r="F109" s="44"/>
      <c r="G109" s="44"/>
      <c r="H109" s="23"/>
      <c r="I109" s="16"/>
      <c r="J109" s="536"/>
    </row>
    <row r="110" spans="1:10" ht="23.25" customHeight="1">
      <c r="A110" s="40"/>
      <c r="B110" s="16"/>
      <c r="C110" s="16"/>
      <c r="D110" s="16"/>
      <c r="E110" s="16"/>
      <c r="F110" s="44"/>
      <c r="G110" s="44"/>
      <c r="H110" s="23"/>
      <c r="I110" s="16"/>
      <c r="J110" s="536"/>
    </row>
    <row r="111" spans="1:10" ht="23.25" customHeight="1">
      <c r="A111" s="40"/>
      <c r="B111" s="16"/>
      <c r="C111" s="16"/>
      <c r="D111" s="16"/>
      <c r="E111" s="16"/>
      <c r="F111" s="44"/>
      <c r="G111" s="44"/>
      <c r="H111" s="23"/>
      <c r="I111" s="16"/>
      <c r="J111" s="536"/>
    </row>
    <row r="112" spans="1:10" ht="23.25" customHeight="1">
      <c r="A112" s="40"/>
      <c r="B112" s="16"/>
      <c r="C112" s="16"/>
      <c r="D112" s="16"/>
      <c r="E112" s="16"/>
      <c r="F112" s="44"/>
      <c r="G112" s="44"/>
      <c r="H112" s="23"/>
      <c r="I112" s="16"/>
      <c r="J112" s="536"/>
    </row>
    <row r="113" spans="1:10" ht="23.25" customHeight="1">
      <c r="A113" s="40"/>
      <c r="B113" s="16"/>
      <c r="C113" s="16"/>
      <c r="D113" s="16"/>
      <c r="E113" s="16"/>
      <c r="F113" s="44"/>
      <c r="G113" s="44"/>
      <c r="H113" s="23"/>
      <c r="I113" s="16"/>
      <c r="J113" s="536"/>
    </row>
    <row r="114" spans="1:10" ht="23.25" customHeight="1">
      <c r="A114" s="40"/>
      <c r="B114" s="16"/>
      <c r="C114" s="16"/>
      <c r="D114" s="16"/>
      <c r="E114" s="16"/>
      <c r="F114" s="44"/>
      <c r="G114" s="44"/>
      <c r="H114" s="23"/>
      <c r="I114" s="16"/>
      <c r="J114" s="536"/>
    </row>
    <row r="115" spans="1:10" ht="23.25" customHeight="1">
      <c r="A115" s="40"/>
      <c r="B115" s="16"/>
      <c r="C115" s="16"/>
      <c r="D115" s="16"/>
      <c r="E115" s="16"/>
      <c r="F115" s="44"/>
      <c r="G115" s="44"/>
      <c r="H115" s="23"/>
      <c r="I115" s="16"/>
      <c r="J115" s="536"/>
    </row>
    <row r="116" spans="1:10" ht="23.25" customHeight="1">
      <c r="A116" s="40"/>
      <c r="B116" s="16"/>
      <c r="C116" s="16"/>
      <c r="D116" s="16"/>
      <c r="E116" s="16"/>
      <c r="F116" s="44"/>
      <c r="G116" s="44"/>
      <c r="H116" s="23"/>
      <c r="I116" s="16"/>
      <c r="J116" s="536"/>
    </row>
    <row r="117" spans="1:10" ht="23.25" customHeight="1">
      <c r="A117" s="40"/>
      <c r="B117" s="16"/>
      <c r="C117" s="16"/>
      <c r="D117" s="16"/>
      <c r="E117" s="16"/>
      <c r="F117" s="44"/>
      <c r="G117" s="44"/>
      <c r="H117" s="23"/>
      <c r="I117" s="16"/>
      <c r="J117" s="536"/>
    </row>
    <row r="118" spans="1:10" ht="23.25" customHeight="1">
      <c r="A118" s="40"/>
      <c r="B118" s="16"/>
      <c r="C118" s="16"/>
      <c r="D118" s="16"/>
      <c r="E118" s="16"/>
      <c r="F118" s="44"/>
      <c r="G118" s="44"/>
      <c r="H118" s="23"/>
      <c r="I118" s="16"/>
      <c r="J118" s="536"/>
    </row>
    <row r="119" spans="1:10" ht="23.25" customHeight="1">
      <c r="A119" s="40"/>
      <c r="B119" s="16"/>
      <c r="C119" s="16"/>
      <c r="D119" s="16"/>
      <c r="E119" s="16"/>
      <c r="F119" s="44"/>
      <c r="G119" s="44"/>
      <c r="H119" s="23"/>
      <c r="I119" s="16"/>
      <c r="J119" s="536"/>
    </row>
    <row r="120" spans="1:10" ht="23.25" customHeight="1">
      <c r="A120" s="40"/>
      <c r="B120" s="16"/>
      <c r="C120" s="16"/>
      <c r="D120" s="16"/>
      <c r="E120" s="16"/>
      <c r="F120" s="44"/>
      <c r="G120" s="44"/>
      <c r="H120" s="23"/>
      <c r="I120" s="16"/>
      <c r="J120" s="536"/>
    </row>
    <row r="121" spans="1:10" ht="23.25" customHeight="1">
      <c r="A121" s="40"/>
      <c r="B121" s="16"/>
      <c r="C121" s="16"/>
      <c r="D121" s="16"/>
      <c r="E121" s="16"/>
      <c r="F121" s="44"/>
      <c r="G121" s="44"/>
      <c r="H121" s="23"/>
      <c r="I121" s="16"/>
      <c r="J121" s="536"/>
    </row>
    <row r="122" spans="1:10" ht="23.25" customHeight="1">
      <c r="A122" s="40"/>
      <c r="B122" s="16"/>
      <c r="C122" s="16"/>
      <c r="D122" s="16"/>
      <c r="E122" s="16"/>
      <c r="F122" s="44"/>
      <c r="G122" s="44"/>
      <c r="H122" s="23"/>
      <c r="I122" s="16"/>
      <c r="J122" s="23"/>
    </row>
    <row r="123" spans="1:10" ht="23.25" customHeight="1">
      <c r="A123" s="40"/>
      <c r="B123" s="16"/>
      <c r="C123" s="16"/>
      <c r="D123" s="16"/>
      <c r="E123" s="16"/>
      <c r="F123" s="44"/>
      <c r="G123" s="44"/>
      <c r="H123" s="21"/>
      <c r="I123" s="16"/>
      <c r="J123" s="21"/>
    </row>
    <row r="124" spans="1:10" ht="23.25" customHeight="1">
      <c r="A124" s="40"/>
      <c r="B124" s="16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16"/>
      <c r="C125" s="16"/>
      <c r="D125" s="16"/>
      <c r="E125" s="16"/>
      <c r="F125" s="44"/>
      <c r="G125" s="44"/>
      <c r="H125" s="23"/>
      <c r="I125" s="16"/>
      <c r="J125" s="400"/>
    </row>
    <row r="126" spans="1:10" ht="23.25" customHeight="1">
      <c r="A126" s="40"/>
      <c r="B126" s="16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16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16"/>
      <c r="C128" s="16"/>
      <c r="D128" s="16"/>
      <c r="E128" s="16"/>
      <c r="F128" s="44"/>
      <c r="G128" s="44"/>
      <c r="H128" s="23"/>
      <c r="I128" s="16"/>
      <c r="J128" s="743"/>
    </row>
    <row r="129" spans="1:10" ht="23.25" customHeight="1">
      <c r="A129" s="40"/>
      <c r="B129" s="16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16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16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58"/>
      <c r="I132" s="16"/>
      <c r="J132" s="17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50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7"/>
      <c r="I143" s="16"/>
      <c r="J143" s="17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50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7"/>
      <c r="I157" s="16"/>
      <c r="J157" s="17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9"/>
      <c r="I164" s="16"/>
      <c r="J164" s="17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9"/>
      <c r="I169" s="16"/>
      <c r="J169" s="17"/>
    </row>
    <row r="170" spans="1:10" ht="23.25" customHeight="1">
      <c r="A170" s="73"/>
      <c r="B170" s="16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23"/>
      <c r="I172" s="16"/>
      <c r="J172" s="531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531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59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</sheetData>
  <mergeCells count="40">
    <mergeCell ref="J30:J31"/>
    <mergeCell ref="J111:J114"/>
    <mergeCell ref="J56:J57"/>
    <mergeCell ref="A1:J1"/>
    <mergeCell ref="A2:E2"/>
    <mergeCell ref="F2:J2"/>
    <mergeCell ref="A3:E3"/>
    <mergeCell ref="F3:J3"/>
    <mergeCell ref="J42:J43"/>
    <mergeCell ref="J45:J46"/>
    <mergeCell ref="J47:J48"/>
    <mergeCell ref="J49:J50"/>
    <mergeCell ref="J51:J52"/>
    <mergeCell ref="J53:J55"/>
    <mergeCell ref="J23:J24"/>
    <mergeCell ref="J26:J27"/>
    <mergeCell ref="J28:J29"/>
    <mergeCell ref="J196:J197"/>
    <mergeCell ref="J128:J131"/>
    <mergeCell ref="J172:J173"/>
    <mergeCell ref="J174:J176"/>
    <mergeCell ref="J177:J178"/>
    <mergeCell ref="J179:J181"/>
    <mergeCell ref="J182:J183"/>
    <mergeCell ref="J33:J34"/>
    <mergeCell ref="J38:J39"/>
    <mergeCell ref="J184:J186"/>
    <mergeCell ref="J187:J189"/>
    <mergeCell ref="J194:J195"/>
    <mergeCell ref="J115:J121"/>
    <mergeCell ref="J58:J61"/>
    <mergeCell ref="J62:J63"/>
    <mergeCell ref="J104:J105"/>
    <mergeCell ref="J106:J107"/>
    <mergeCell ref="J108:J110"/>
    <mergeCell ref="J64:J65"/>
    <mergeCell ref="J66:J76"/>
    <mergeCell ref="J77:J89"/>
    <mergeCell ref="J90:J98"/>
    <mergeCell ref="J99:J102"/>
  </mergeCells>
  <phoneticPr fontId="30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300-000000000000}">
          <x14:formula1>
            <xm:f>'Varient Value'!$A$2:$A$568</xm:f>
          </x14:formula1>
          <xm:sqref>B5:B9939</xm:sqref>
        </x14:dataValidation>
        <x14:dataValidation type="list" allowBlank="1" showInputMessage="1" showErrorMessage="1" xr:uid="{00000000-0002-0000-3300-000001000000}">
          <x14:formula1>
            <xm:f>'Varient Value'!$F$2:$F$612</xm:f>
          </x14:formula1>
          <xm:sqref>G5:G9939</xm:sqref>
        </x14:dataValidation>
        <x14:dataValidation type="list" allowBlank="1" showInputMessage="1" showErrorMessage="1" xr:uid="{00000000-0002-0000-3300-000002000000}">
          <x14:formula1>
            <xm:f>'Varient Value'!$E$2:$E$4</xm:f>
          </x14:formula1>
          <xm:sqref>F5:F939</xm:sqref>
        </x14:dataValidation>
        <x14:dataValidation type="list" allowBlank="1" showInputMessage="1" showErrorMessage="1" xr:uid="{00000000-0002-0000-3300-000003000000}">
          <x14:formula1>
            <xm:f>'Varient Value'!$C$2:$C$244</xm:f>
          </x14:formula1>
          <xm:sqref>D5:D9939</xm:sqref>
        </x14:dataValidation>
        <x14:dataValidation type="list" allowBlank="1" showInputMessage="1" showErrorMessage="1" xr:uid="{00000000-0002-0000-3300-000004000000}">
          <x14:formula1>
            <xm:f>'Varient Value'!$B$2:$B$67</xm:f>
          </x14:formula1>
          <xm:sqref>C5:C9939</xm:sqref>
        </x14:dataValidation>
        <x14:dataValidation type="list" allowBlank="1" showInputMessage="1" showErrorMessage="1" xr:uid="{00000000-0002-0000-3300-000005000000}">
          <x14:formula1>
            <xm:f>'Varient Value'!$D:$D</xm:f>
          </x14:formula1>
          <xm:sqref>E5:E9939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dimension ref="A1:J766"/>
  <sheetViews>
    <sheetView zoomScale="115" zoomScaleNormal="115" workbookViewId="0">
      <pane ySplit="4" topLeftCell="A5" activePane="bottomLeft" state="frozen"/>
      <selection activeCell="I5" sqref="I5"/>
      <selection pane="bottomLeft" activeCell="I5" sqref="I5"/>
    </sheetView>
  </sheetViews>
  <sheetFormatPr defaultRowHeight="15"/>
  <cols>
    <col min="1" max="1" width="71.570312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11578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s="179" customFormat="1" ht="42.6" customHeight="1">
      <c r="A5" s="418" t="s">
        <v>10751</v>
      </c>
      <c r="B5" s="16" t="s">
        <v>204</v>
      </c>
      <c r="C5" s="16" t="s">
        <v>82</v>
      </c>
      <c r="D5" s="67"/>
      <c r="E5" s="67"/>
      <c r="F5" s="135"/>
      <c r="G5" s="135"/>
      <c r="H5" s="18">
        <v>300</v>
      </c>
      <c r="I5" s="135"/>
      <c r="J5" s="139" t="s">
        <v>9075</v>
      </c>
    </row>
    <row r="6" spans="1:10" s="179" customFormat="1" ht="42.6" customHeight="1">
      <c r="A6" s="418" t="s">
        <v>10752</v>
      </c>
      <c r="B6" s="16" t="s">
        <v>204</v>
      </c>
      <c r="C6" s="16" t="s">
        <v>82</v>
      </c>
      <c r="D6" s="67"/>
      <c r="E6" s="67"/>
      <c r="F6" s="135"/>
      <c r="G6" s="135"/>
      <c r="H6" s="18">
        <v>300</v>
      </c>
      <c r="I6" s="135"/>
      <c r="J6" s="139"/>
    </row>
    <row r="7" spans="1:10" s="179" customFormat="1" ht="42.6" customHeight="1">
      <c r="A7" s="420" t="s">
        <v>11310</v>
      </c>
      <c r="B7" s="16" t="s">
        <v>204</v>
      </c>
      <c r="C7" s="16" t="s">
        <v>82</v>
      </c>
      <c r="D7" s="67"/>
      <c r="E7" s="67"/>
      <c r="F7" s="135"/>
      <c r="G7" s="135"/>
      <c r="H7" s="18">
        <v>700</v>
      </c>
      <c r="I7" s="135"/>
      <c r="J7" s="139"/>
    </row>
    <row r="8" spans="1:10" s="179" customFormat="1" ht="42.6" customHeight="1">
      <c r="A8" s="420" t="s">
        <v>10087</v>
      </c>
      <c r="B8" s="16" t="s">
        <v>204</v>
      </c>
      <c r="C8" s="16" t="s">
        <v>82</v>
      </c>
      <c r="D8" s="67"/>
      <c r="E8" s="67"/>
      <c r="F8" s="135"/>
      <c r="G8" s="135"/>
      <c r="H8" s="18">
        <v>200</v>
      </c>
      <c r="I8" s="135"/>
      <c r="J8" s="139"/>
    </row>
    <row r="9" spans="1:10" s="179" customFormat="1" ht="42.6" customHeight="1">
      <c r="A9" s="418" t="s">
        <v>11312</v>
      </c>
      <c r="B9" s="16" t="s">
        <v>204</v>
      </c>
      <c r="C9" s="16" t="s">
        <v>82</v>
      </c>
      <c r="D9" s="67"/>
      <c r="E9" s="67"/>
      <c r="F9" s="135"/>
      <c r="G9" s="135"/>
      <c r="H9" s="18">
        <v>60</v>
      </c>
      <c r="I9" s="135"/>
      <c r="J9" s="139"/>
    </row>
    <row r="10" spans="1:10" s="179" customFormat="1" ht="42.6" customHeight="1">
      <c r="A10" s="418" t="s">
        <v>10752</v>
      </c>
      <c r="B10" s="16" t="s">
        <v>204</v>
      </c>
      <c r="C10" s="16" t="s">
        <v>82</v>
      </c>
      <c r="D10" s="67"/>
      <c r="E10" s="67"/>
      <c r="F10" s="135"/>
      <c r="G10" s="135"/>
      <c r="H10" s="18">
        <v>500</v>
      </c>
      <c r="I10" s="67"/>
      <c r="J10" s="139"/>
    </row>
    <row r="11" spans="1:10" s="179" customFormat="1" ht="42.6" customHeight="1">
      <c r="A11" s="420" t="s">
        <v>11310</v>
      </c>
      <c r="B11" s="16" t="s">
        <v>204</v>
      </c>
      <c r="C11" s="16" t="s">
        <v>82</v>
      </c>
      <c r="D11" s="67"/>
      <c r="E11" s="67"/>
      <c r="F11" s="135"/>
      <c r="G11" s="135"/>
      <c r="H11" s="18">
        <v>1400</v>
      </c>
      <c r="I11" s="67"/>
      <c r="J11" s="139"/>
    </row>
    <row r="12" spans="1:10" s="179" customFormat="1" ht="42.6" customHeight="1">
      <c r="A12" s="422" t="s">
        <v>11302</v>
      </c>
      <c r="B12" s="16" t="s">
        <v>204</v>
      </c>
      <c r="C12" s="16" t="s">
        <v>82</v>
      </c>
      <c r="D12" s="67"/>
      <c r="E12" s="67"/>
      <c r="F12" s="135"/>
      <c r="G12" s="135"/>
      <c r="H12" s="23">
        <v>300</v>
      </c>
      <c r="I12" s="67"/>
      <c r="J12" s="139"/>
    </row>
    <row r="13" spans="1:10" s="179" customFormat="1" ht="42.6" customHeight="1">
      <c r="A13" s="419" t="s">
        <v>11581</v>
      </c>
      <c r="B13" s="16" t="s">
        <v>204</v>
      </c>
      <c r="C13" s="16" t="s">
        <v>82</v>
      </c>
      <c r="D13" s="67"/>
      <c r="E13" s="67"/>
      <c r="F13" s="135"/>
      <c r="G13" s="135"/>
      <c r="H13" s="50">
        <v>500</v>
      </c>
      <c r="I13" s="67"/>
      <c r="J13" s="50"/>
    </row>
    <row r="14" spans="1:10" s="179" customFormat="1" ht="42.6" customHeight="1">
      <c r="A14" s="418" t="s">
        <v>11575</v>
      </c>
      <c r="B14" s="16" t="s">
        <v>204</v>
      </c>
      <c r="C14" s="16" t="s">
        <v>82</v>
      </c>
      <c r="D14" s="67"/>
      <c r="E14" s="67"/>
      <c r="F14" s="135"/>
      <c r="G14" s="135"/>
      <c r="H14" s="18">
        <v>600</v>
      </c>
      <c r="I14" s="67"/>
      <c r="J14" s="343"/>
    </row>
    <row r="15" spans="1:10" s="179" customFormat="1" ht="42.6" customHeight="1">
      <c r="A15" s="420" t="s">
        <v>10149</v>
      </c>
      <c r="B15" s="16" t="s">
        <v>209</v>
      </c>
      <c r="C15" s="16" t="s">
        <v>163</v>
      </c>
      <c r="D15" s="67"/>
      <c r="E15" s="67"/>
      <c r="F15" s="135"/>
      <c r="G15" s="135"/>
      <c r="H15" s="18">
        <v>10</v>
      </c>
      <c r="I15" s="67"/>
      <c r="J15" s="139" t="s">
        <v>9076</v>
      </c>
    </row>
    <row r="16" spans="1:10" s="179" customFormat="1" ht="42.6" customHeight="1">
      <c r="A16" s="423" t="s">
        <v>10195</v>
      </c>
      <c r="B16" s="16" t="s">
        <v>209</v>
      </c>
      <c r="C16" s="16" t="s">
        <v>163</v>
      </c>
      <c r="D16" s="67"/>
      <c r="E16" s="67"/>
      <c r="F16" s="135"/>
      <c r="G16" s="135"/>
      <c r="H16" s="416">
        <v>10</v>
      </c>
      <c r="I16" s="67"/>
      <c r="J16" s="139"/>
    </row>
    <row r="17" spans="1:10" s="179" customFormat="1" ht="42.6" customHeight="1">
      <c r="A17" s="424" t="s">
        <v>10670</v>
      </c>
      <c r="B17" s="16" t="s">
        <v>235</v>
      </c>
      <c r="C17" s="16" t="s">
        <v>163</v>
      </c>
      <c r="D17" s="67"/>
      <c r="E17" s="67"/>
      <c r="F17" s="135"/>
      <c r="G17" s="135"/>
      <c r="H17" s="417">
        <v>2.2000000000000002</v>
      </c>
      <c r="I17" s="67"/>
      <c r="J17" s="401" t="s">
        <v>9079</v>
      </c>
    </row>
    <row r="18" spans="1:10" s="179" customFormat="1" ht="42.6" customHeight="1">
      <c r="A18" s="425" t="s">
        <v>11473</v>
      </c>
      <c r="B18" s="16" t="s">
        <v>235</v>
      </c>
      <c r="C18" s="16" t="s">
        <v>163</v>
      </c>
      <c r="D18" s="67"/>
      <c r="E18" s="67"/>
      <c r="F18" s="135"/>
      <c r="G18" s="135"/>
      <c r="H18" s="54">
        <v>6</v>
      </c>
      <c r="I18" s="67"/>
      <c r="J18" s="139" t="s">
        <v>11062</v>
      </c>
    </row>
    <row r="19" spans="1:10" s="179" customFormat="1" ht="42.6" customHeight="1">
      <c r="A19" s="421" t="s">
        <v>10948</v>
      </c>
      <c r="B19" s="16" t="s">
        <v>235</v>
      </c>
      <c r="C19" s="16" t="s">
        <v>163</v>
      </c>
      <c r="D19" s="67"/>
      <c r="E19" s="67"/>
      <c r="F19" s="135"/>
      <c r="G19" s="135"/>
      <c r="H19" s="290">
        <v>10</v>
      </c>
      <c r="I19" s="67"/>
      <c r="J19" s="50" t="s">
        <v>11468</v>
      </c>
    </row>
    <row r="20" spans="1:10" s="179" customFormat="1" ht="42.6" customHeight="1">
      <c r="A20" s="421" t="s">
        <v>10946</v>
      </c>
      <c r="B20" s="16" t="s">
        <v>235</v>
      </c>
      <c r="C20" s="16" t="s">
        <v>163</v>
      </c>
      <c r="D20" s="67"/>
      <c r="E20" s="67"/>
      <c r="F20" s="135"/>
      <c r="G20" s="135"/>
      <c r="H20" s="290">
        <v>20</v>
      </c>
      <c r="I20" s="67"/>
      <c r="J20" s="50" t="s">
        <v>9363</v>
      </c>
    </row>
    <row r="21" spans="1:10" s="179" customFormat="1" ht="42.6" customHeight="1">
      <c r="A21" s="421" t="s">
        <v>11168</v>
      </c>
      <c r="B21" s="16" t="s">
        <v>235</v>
      </c>
      <c r="C21" s="16" t="s">
        <v>163</v>
      </c>
      <c r="D21" s="67"/>
      <c r="E21" s="67"/>
      <c r="F21" s="135"/>
      <c r="G21" s="135"/>
      <c r="H21" s="290">
        <v>3</v>
      </c>
      <c r="I21" s="67"/>
      <c r="J21" s="50" t="s">
        <v>11573</v>
      </c>
    </row>
    <row r="22" spans="1:10" s="179" customFormat="1" ht="42.6" customHeight="1">
      <c r="A22" s="419" t="s">
        <v>9985</v>
      </c>
      <c r="B22" s="16" t="s">
        <v>235</v>
      </c>
      <c r="C22" s="16" t="s">
        <v>163</v>
      </c>
      <c r="D22" s="67"/>
      <c r="E22" s="67"/>
      <c r="F22" s="135"/>
      <c r="G22" s="135"/>
      <c r="H22" s="23">
        <v>100</v>
      </c>
      <c r="I22" s="67"/>
      <c r="J22" s="50" t="s">
        <v>10643</v>
      </c>
    </row>
    <row r="23" spans="1:10" s="179" customFormat="1" ht="42.6" customHeight="1">
      <c r="A23" s="425" t="s">
        <v>11580</v>
      </c>
      <c r="B23" s="16" t="s">
        <v>235</v>
      </c>
      <c r="C23" s="16" t="s">
        <v>163</v>
      </c>
      <c r="D23" s="67"/>
      <c r="E23" s="67"/>
      <c r="F23" s="135"/>
      <c r="G23" s="135"/>
      <c r="H23" s="54">
        <v>10</v>
      </c>
      <c r="I23" s="67"/>
      <c r="J23" s="50" t="s">
        <v>10644</v>
      </c>
    </row>
    <row r="24" spans="1:10" s="179" customFormat="1" ht="42.6" customHeight="1">
      <c r="A24" s="425" t="s">
        <v>11572</v>
      </c>
      <c r="B24" s="16" t="s">
        <v>235</v>
      </c>
      <c r="C24" s="16" t="s">
        <v>163</v>
      </c>
      <c r="D24" s="67"/>
      <c r="E24" s="67"/>
      <c r="F24" s="135"/>
      <c r="G24" s="135"/>
      <c r="H24" s="54">
        <v>5</v>
      </c>
      <c r="I24" s="67"/>
      <c r="J24" s="50" t="s">
        <v>10645</v>
      </c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4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4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31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31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31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31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31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31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31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31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31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8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8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8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8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9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9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9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9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9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9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9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9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9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9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9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9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9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9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9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9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9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9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9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9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9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9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9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9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9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9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9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9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9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9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9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9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9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9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9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9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9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31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31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6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6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6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6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6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6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6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6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6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6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6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6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6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6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6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6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17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17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17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17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17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17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17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17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17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17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17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17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17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17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17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17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17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17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17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17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17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17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17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17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17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17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17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17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17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4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34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4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4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4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4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dimension ref="A1:J766"/>
  <sheetViews>
    <sheetView zoomScale="130" zoomScaleNormal="130" workbookViewId="0">
      <pane ySplit="4" topLeftCell="A5" activePane="bottomLeft" state="frozen"/>
      <selection activeCell="I5" sqref="I5"/>
      <selection pane="bottomLeft" activeCell="I5" sqref="I5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11579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40" t="s">
        <v>9513</v>
      </c>
      <c r="B5" s="16" t="s">
        <v>265</v>
      </c>
      <c r="C5" s="16" t="s">
        <v>58</v>
      </c>
      <c r="D5" s="16"/>
      <c r="E5" s="16"/>
      <c r="F5" s="44"/>
      <c r="G5" s="44"/>
      <c r="H5" s="18">
        <v>2790</v>
      </c>
      <c r="I5" s="44"/>
      <c r="J5" s="80"/>
    </row>
    <row r="6" spans="1:10" ht="19.5" customHeight="1">
      <c r="A6" s="40" t="s">
        <v>9514</v>
      </c>
      <c r="B6" s="16" t="s">
        <v>265</v>
      </c>
      <c r="C6" s="16" t="s">
        <v>58</v>
      </c>
      <c r="D6" s="16"/>
      <c r="E6" s="16"/>
      <c r="F6" s="44"/>
      <c r="G6" s="44"/>
      <c r="H6" s="18">
        <v>1220</v>
      </c>
      <c r="I6" s="44"/>
      <c r="J6" s="50"/>
    </row>
    <row r="7" spans="1:10" ht="19.5" customHeight="1">
      <c r="A7" s="40" t="s">
        <v>10232</v>
      </c>
      <c r="B7" s="16" t="s">
        <v>265</v>
      </c>
      <c r="C7" s="16" t="s">
        <v>58</v>
      </c>
      <c r="D7" s="16"/>
      <c r="E7" s="16"/>
      <c r="F7" s="44"/>
      <c r="G7" s="44"/>
      <c r="H7" s="290">
        <v>980</v>
      </c>
      <c r="I7" s="44"/>
      <c r="J7" s="50"/>
    </row>
    <row r="8" spans="1:10" ht="19.5" customHeight="1">
      <c r="A8" s="40" t="s">
        <v>10157</v>
      </c>
      <c r="B8" s="16" t="s">
        <v>265</v>
      </c>
      <c r="C8" s="16" t="s">
        <v>58</v>
      </c>
      <c r="D8" s="16"/>
      <c r="E8" s="16"/>
      <c r="F8" s="44"/>
      <c r="G8" s="44"/>
      <c r="H8" s="146">
        <v>1450</v>
      </c>
      <c r="I8" s="44"/>
      <c r="J8" s="50"/>
    </row>
    <row r="9" spans="1:10" ht="23.25" customHeight="1">
      <c r="A9" s="40" t="s">
        <v>11278</v>
      </c>
      <c r="B9" s="16" t="s">
        <v>265</v>
      </c>
      <c r="C9" s="16" t="s">
        <v>58</v>
      </c>
      <c r="D9" s="16"/>
      <c r="E9" s="16"/>
      <c r="F9" s="44"/>
      <c r="G9" s="44"/>
      <c r="H9" s="146">
        <v>760</v>
      </c>
      <c r="I9" s="44"/>
      <c r="J9" s="50"/>
    </row>
    <row r="10" spans="1:10" ht="23.25" customHeight="1">
      <c r="A10" s="40" t="s">
        <v>10160</v>
      </c>
      <c r="B10" s="16" t="s">
        <v>265</v>
      </c>
      <c r="C10" s="16" t="s">
        <v>58</v>
      </c>
      <c r="D10" s="16"/>
      <c r="E10" s="16"/>
      <c r="F10" s="44"/>
      <c r="G10" s="44"/>
      <c r="H10" s="23">
        <v>1640</v>
      </c>
      <c r="I10" s="16"/>
      <c r="J10" s="50"/>
    </row>
    <row r="11" spans="1:10" ht="23.25" customHeight="1">
      <c r="A11" s="40"/>
      <c r="B11" s="40"/>
      <c r="C11" s="16"/>
      <c r="D11" s="16"/>
      <c r="E11" s="16"/>
      <c r="F11" s="44"/>
      <c r="G11" s="44"/>
      <c r="H11" s="50"/>
      <c r="I11" s="16"/>
      <c r="J11" s="50"/>
    </row>
    <row r="12" spans="1:10" ht="15.75">
      <c r="A12" s="229"/>
      <c r="B12" s="40"/>
      <c r="C12" s="16"/>
      <c r="D12" s="16"/>
      <c r="E12" s="16"/>
      <c r="F12" s="44"/>
      <c r="G12" s="44"/>
      <c r="H12" s="50"/>
      <c r="I12" s="16"/>
      <c r="J12" s="50"/>
    </row>
    <row r="13" spans="1:10" ht="15.75">
      <c r="A13" s="40"/>
      <c r="B13" s="40"/>
      <c r="C13" s="16"/>
      <c r="D13" s="16"/>
      <c r="E13" s="16"/>
      <c r="F13" s="44"/>
      <c r="G13" s="44"/>
      <c r="H13" s="50"/>
      <c r="I13" s="16"/>
      <c r="J13" s="50"/>
    </row>
    <row r="14" spans="1:10" ht="15.75">
      <c r="A14" s="40"/>
      <c r="B14" s="40"/>
      <c r="C14" s="16"/>
      <c r="D14" s="16"/>
      <c r="E14" s="16"/>
      <c r="F14" s="44"/>
      <c r="G14" s="44"/>
      <c r="H14" s="50"/>
      <c r="I14" s="16"/>
      <c r="J14" s="50"/>
    </row>
    <row r="15" spans="1:10" ht="23.25" customHeight="1">
      <c r="A15" s="40"/>
      <c r="B15" s="40"/>
      <c r="C15" s="16"/>
      <c r="D15" s="16"/>
      <c r="E15" s="16"/>
      <c r="F15" s="44"/>
      <c r="G15" s="44"/>
      <c r="H15" s="50"/>
      <c r="I15" s="16"/>
      <c r="J15" s="50"/>
    </row>
    <row r="16" spans="1:10" ht="23.25" customHeight="1">
      <c r="A16" s="40"/>
      <c r="B16" s="40"/>
      <c r="C16" s="16"/>
      <c r="D16" s="16"/>
      <c r="E16" s="16"/>
      <c r="F16" s="44"/>
      <c r="G16" s="44"/>
      <c r="H16" s="50"/>
      <c r="I16" s="16"/>
      <c r="J16" s="50"/>
    </row>
    <row r="17" spans="1:10" ht="23.25" customHeight="1">
      <c r="A17" s="40"/>
      <c r="B17" s="40"/>
      <c r="C17" s="16"/>
      <c r="D17" s="16"/>
      <c r="E17" s="16"/>
      <c r="F17" s="44"/>
      <c r="G17" s="44"/>
      <c r="H17" s="50"/>
      <c r="I17" s="16"/>
      <c r="J17" s="50"/>
    </row>
    <row r="18" spans="1:10" ht="23.25" customHeight="1">
      <c r="A18" s="40"/>
      <c r="B18" s="40"/>
      <c r="C18" s="16"/>
      <c r="D18" s="16"/>
      <c r="E18" s="16"/>
      <c r="F18" s="44"/>
      <c r="G18" s="44"/>
      <c r="H18" s="50"/>
      <c r="I18" s="16"/>
      <c r="J18" s="50"/>
    </row>
    <row r="19" spans="1:10" ht="23.25" customHeight="1">
      <c r="A19" s="40"/>
      <c r="B19" s="40"/>
      <c r="C19" s="16"/>
      <c r="D19" s="16"/>
      <c r="E19" s="16"/>
      <c r="F19" s="44"/>
      <c r="G19" s="44"/>
      <c r="H19" s="50"/>
      <c r="I19" s="16"/>
      <c r="J19" s="50"/>
    </row>
    <row r="20" spans="1:10" ht="23.25" customHeight="1">
      <c r="A20" s="40"/>
      <c r="B20" s="40"/>
      <c r="C20" s="16"/>
      <c r="D20" s="16"/>
      <c r="E20" s="16"/>
      <c r="F20" s="44"/>
      <c r="G20" s="44"/>
      <c r="H20" s="50"/>
      <c r="I20" s="16"/>
      <c r="J20" s="50"/>
    </row>
    <row r="21" spans="1:10" ht="23.25" customHeight="1">
      <c r="A21" s="4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4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4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31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31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31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31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31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31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31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31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31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8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8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8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8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9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9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9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9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9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9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9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9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9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9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9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9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9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9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9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9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9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9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9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9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9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9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9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9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9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9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9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9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9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9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9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9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9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9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9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9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9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31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31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6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6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6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6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6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6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6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6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6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6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6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6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6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6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6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6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5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35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5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5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5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5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dimension ref="A1:J766"/>
  <sheetViews>
    <sheetView zoomScale="115" zoomScaleNormal="115" workbookViewId="0">
      <pane ySplit="4" topLeftCell="A11" activePane="bottomLeft" state="frozen"/>
      <selection pane="bottomLeft" activeCell="C16" sqref="C16"/>
    </sheetView>
  </sheetViews>
  <sheetFormatPr defaultRowHeight="15"/>
  <cols>
    <col min="1" max="1" width="61.5703125" style="85" customWidth="1"/>
    <col min="2" max="2" width="16.42578125" style="35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11511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2.15" customHeight="1">
      <c r="A5" s="40" t="s">
        <v>9371</v>
      </c>
      <c r="B5" s="16" t="s">
        <v>235</v>
      </c>
      <c r="C5" s="16" t="s">
        <v>163</v>
      </c>
      <c r="D5" s="16"/>
      <c r="E5" s="16"/>
      <c r="F5" s="44"/>
      <c r="G5" s="44"/>
      <c r="H5" s="18">
        <v>10</v>
      </c>
      <c r="I5" s="44"/>
      <c r="J5" s="80" t="s">
        <v>9478</v>
      </c>
    </row>
    <row r="6" spans="1:10" ht="22.15" customHeight="1">
      <c r="A6" s="40" t="s">
        <v>10928</v>
      </c>
      <c r="B6" s="16" t="s">
        <v>235</v>
      </c>
      <c r="C6" s="16" t="s">
        <v>163</v>
      </c>
      <c r="D6" s="16"/>
      <c r="E6" s="16"/>
      <c r="F6" s="44"/>
      <c r="G6" s="44"/>
      <c r="H6" s="18">
        <v>25</v>
      </c>
      <c r="I6" s="44"/>
      <c r="J6" s="50" t="s">
        <v>9882</v>
      </c>
    </row>
    <row r="7" spans="1:10" ht="22.15" customHeight="1">
      <c r="A7" s="40" t="s">
        <v>9095</v>
      </c>
      <c r="B7" s="16" t="s">
        <v>235</v>
      </c>
      <c r="C7" s="16" t="s">
        <v>163</v>
      </c>
      <c r="D7" s="16"/>
      <c r="E7" s="16"/>
      <c r="F7" s="44"/>
      <c r="G7" s="44"/>
      <c r="H7" s="290">
        <v>30</v>
      </c>
      <c r="I7" s="44"/>
      <c r="J7" s="50" t="s">
        <v>9320</v>
      </c>
    </row>
    <row r="8" spans="1:10" ht="22.15" customHeight="1">
      <c r="A8" s="40" t="s">
        <v>11194</v>
      </c>
      <c r="B8" s="16" t="s">
        <v>235</v>
      </c>
      <c r="C8" s="16" t="s">
        <v>163</v>
      </c>
      <c r="D8" s="16"/>
      <c r="E8" s="16"/>
      <c r="F8" s="44"/>
      <c r="G8" s="44"/>
      <c r="H8" s="146">
        <v>30</v>
      </c>
      <c r="I8" s="44"/>
      <c r="J8" s="50" t="s">
        <v>9321</v>
      </c>
    </row>
    <row r="9" spans="1:10" ht="22.15" customHeight="1">
      <c r="A9" s="40" t="s">
        <v>10496</v>
      </c>
      <c r="B9" s="16" t="s">
        <v>235</v>
      </c>
      <c r="C9" s="16" t="s">
        <v>163</v>
      </c>
      <c r="D9" s="16"/>
      <c r="E9" s="16"/>
      <c r="F9" s="44"/>
      <c r="G9" s="44"/>
      <c r="H9" s="146">
        <v>40</v>
      </c>
      <c r="I9" s="44"/>
      <c r="J9" s="50" t="s">
        <v>9761</v>
      </c>
    </row>
    <row r="10" spans="1:10" ht="22.15" customHeight="1">
      <c r="A10" s="40" t="s">
        <v>11505</v>
      </c>
      <c r="B10" s="16" t="s">
        <v>235</v>
      </c>
      <c r="C10" s="16" t="s">
        <v>163</v>
      </c>
      <c r="D10" s="16"/>
      <c r="E10" s="16"/>
      <c r="F10" s="44"/>
      <c r="G10" s="44"/>
      <c r="H10" s="23">
        <v>45</v>
      </c>
      <c r="I10" s="16"/>
      <c r="J10" s="50" t="s">
        <v>9539</v>
      </c>
    </row>
    <row r="11" spans="1:10" ht="22.15" customHeight="1">
      <c r="A11" s="40" t="s">
        <v>10200</v>
      </c>
      <c r="B11" s="16" t="s">
        <v>235</v>
      </c>
      <c r="C11" s="16" t="s">
        <v>163</v>
      </c>
      <c r="D11" s="16"/>
      <c r="E11" s="16"/>
      <c r="F11" s="44"/>
      <c r="G11" s="44"/>
      <c r="H11" s="50">
        <v>20</v>
      </c>
      <c r="I11" s="16"/>
      <c r="J11" s="50" t="s">
        <v>9323</v>
      </c>
    </row>
    <row r="12" spans="1:10" ht="22.15" customHeight="1">
      <c r="A12" s="40" t="s">
        <v>11506</v>
      </c>
      <c r="B12" s="16" t="s">
        <v>235</v>
      </c>
      <c r="C12" s="16" t="s">
        <v>163</v>
      </c>
      <c r="D12" s="16"/>
      <c r="E12" s="16"/>
      <c r="F12" s="44"/>
      <c r="G12" s="44"/>
      <c r="H12" s="50">
        <v>70</v>
      </c>
      <c r="I12" s="16"/>
      <c r="J12" s="50" t="s">
        <v>11447</v>
      </c>
    </row>
    <row r="13" spans="1:10" ht="22.15" customHeight="1">
      <c r="A13" s="40" t="s">
        <v>10945</v>
      </c>
      <c r="B13" s="16" t="s">
        <v>235</v>
      </c>
      <c r="C13" s="16" t="s">
        <v>163</v>
      </c>
      <c r="D13" s="16"/>
      <c r="E13" s="16"/>
      <c r="F13" s="44"/>
      <c r="G13" s="44"/>
      <c r="H13" s="50">
        <v>390</v>
      </c>
      <c r="I13" s="16"/>
      <c r="J13" s="50" t="s">
        <v>11448</v>
      </c>
    </row>
    <row r="14" spans="1:10" ht="22.15" customHeight="1">
      <c r="A14" s="40" t="s">
        <v>10944</v>
      </c>
      <c r="B14" s="16" t="s">
        <v>235</v>
      </c>
      <c r="C14" s="16" t="s">
        <v>163</v>
      </c>
      <c r="D14" s="16"/>
      <c r="E14" s="16"/>
      <c r="F14" s="44"/>
      <c r="G14" s="44"/>
      <c r="H14" s="50">
        <v>50</v>
      </c>
      <c r="I14" s="16"/>
      <c r="J14" s="50" t="s">
        <v>9609</v>
      </c>
    </row>
    <row r="15" spans="1:10" ht="22.15" customHeight="1">
      <c r="A15" s="40" t="s">
        <v>9413</v>
      </c>
      <c r="B15" s="16" t="s">
        <v>235</v>
      </c>
      <c r="C15" s="16" t="s">
        <v>163</v>
      </c>
      <c r="D15" s="16"/>
      <c r="E15" s="16"/>
      <c r="F15" s="44"/>
      <c r="G15" s="44"/>
      <c r="H15" s="50">
        <v>200</v>
      </c>
      <c r="I15" s="16"/>
      <c r="J15" s="50" t="s">
        <v>11449</v>
      </c>
    </row>
    <row r="16" spans="1:10" ht="22.15" customHeight="1">
      <c r="A16" s="40" t="s">
        <v>10945</v>
      </c>
      <c r="B16" s="16" t="s">
        <v>235</v>
      </c>
      <c r="C16" s="16" t="s">
        <v>163</v>
      </c>
      <c r="D16" s="16"/>
      <c r="E16" s="16"/>
      <c r="F16" s="44"/>
      <c r="G16" s="44"/>
      <c r="H16" s="50">
        <v>90</v>
      </c>
      <c r="I16" s="16"/>
      <c r="J16" s="50" t="s">
        <v>9614</v>
      </c>
    </row>
    <row r="17" spans="1:10" ht="22.15" customHeight="1">
      <c r="A17" s="40" t="s">
        <v>9413</v>
      </c>
      <c r="B17" s="16" t="s">
        <v>235</v>
      </c>
      <c r="C17" s="16" t="s">
        <v>163</v>
      </c>
      <c r="D17" s="16"/>
      <c r="E17" s="16"/>
      <c r="F17" s="44"/>
      <c r="G17" s="44"/>
      <c r="H17" s="50">
        <v>18</v>
      </c>
      <c r="I17" s="16"/>
      <c r="J17" s="50" t="s">
        <v>11450</v>
      </c>
    </row>
    <row r="18" spans="1:10" ht="22.15" customHeight="1">
      <c r="A18" s="40" t="s">
        <v>9556</v>
      </c>
      <c r="B18" s="16" t="s">
        <v>235</v>
      </c>
      <c r="C18" s="16" t="s">
        <v>163</v>
      </c>
      <c r="D18" s="16"/>
      <c r="E18" s="16"/>
      <c r="F18" s="44"/>
      <c r="G18" s="44"/>
      <c r="H18" s="50">
        <v>250</v>
      </c>
      <c r="I18" s="16"/>
      <c r="J18" s="50" t="s">
        <v>11451</v>
      </c>
    </row>
    <row r="19" spans="1:10" ht="22.15" customHeight="1">
      <c r="A19" s="40" t="s">
        <v>10495</v>
      </c>
      <c r="B19" s="16" t="s">
        <v>235</v>
      </c>
      <c r="C19" s="16" t="s">
        <v>163</v>
      </c>
      <c r="D19" s="16"/>
      <c r="E19" s="16"/>
      <c r="F19" s="44"/>
      <c r="G19" s="44"/>
      <c r="H19" s="50">
        <v>20</v>
      </c>
      <c r="I19" s="16"/>
      <c r="J19" s="50" t="s">
        <v>11434</v>
      </c>
    </row>
    <row r="20" spans="1:10" ht="22.15" customHeight="1">
      <c r="A20" s="40" t="s">
        <v>9382</v>
      </c>
      <c r="B20" s="16" t="s">
        <v>235</v>
      </c>
      <c r="C20" s="16" t="s">
        <v>163</v>
      </c>
      <c r="D20" s="16"/>
      <c r="E20" s="16"/>
      <c r="F20" s="44"/>
      <c r="G20" s="44"/>
      <c r="H20" s="50">
        <v>40</v>
      </c>
      <c r="I20" s="16"/>
      <c r="J20" s="50" t="s">
        <v>11435</v>
      </c>
    </row>
    <row r="21" spans="1:10" ht="22.15" customHeight="1">
      <c r="A21" s="40" t="s">
        <v>10496</v>
      </c>
      <c r="B21" s="16" t="s">
        <v>235</v>
      </c>
      <c r="C21" s="16" t="s">
        <v>163</v>
      </c>
      <c r="D21" s="16"/>
      <c r="E21" s="16"/>
      <c r="F21" s="44"/>
      <c r="G21" s="44"/>
      <c r="H21" s="50">
        <v>60</v>
      </c>
      <c r="I21" s="16"/>
      <c r="J21" s="50" t="s">
        <v>9776</v>
      </c>
    </row>
    <row r="22" spans="1:10" ht="22.15" customHeight="1">
      <c r="A22" s="40" t="s">
        <v>10925</v>
      </c>
      <c r="B22" s="16" t="s">
        <v>235</v>
      </c>
      <c r="C22" s="16" t="s">
        <v>163</v>
      </c>
      <c r="D22" s="16"/>
      <c r="E22" s="16"/>
      <c r="F22" s="44"/>
      <c r="G22" s="44"/>
      <c r="H22" s="50">
        <v>65</v>
      </c>
      <c r="I22" s="16"/>
      <c r="J22" s="50" t="s">
        <v>9136</v>
      </c>
    </row>
    <row r="23" spans="1:10" ht="22.15" customHeight="1">
      <c r="A23" s="40" t="s">
        <v>9974</v>
      </c>
      <c r="B23" s="16" t="s">
        <v>235</v>
      </c>
      <c r="C23" s="16" t="s">
        <v>163</v>
      </c>
      <c r="D23" s="16"/>
      <c r="E23" s="16"/>
      <c r="F23" s="44"/>
      <c r="G23" s="44"/>
      <c r="H23" s="50">
        <v>20</v>
      </c>
      <c r="I23" s="16"/>
      <c r="J23" s="50" t="s">
        <v>9777</v>
      </c>
    </row>
    <row r="24" spans="1:10" ht="22.15" customHeight="1">
      <c r="A24" s="40" t="s">
        <v>11291</v>
      </c>
      <c r="B24" s="16" t="s">
        <v>235</v>
      </c>
      <c r="C24" s="16" t="s">
        <v>163</v>
      </c>
      <c r="D24" s="16"/>
      <c r="E24" s="16"/>
      <c r="F24" s="44"/>
      <c r="G24" s="44"/>
      <c r="H24" s="50">
        <v>80</v>
      </c>
      <c r="I24" s="16"/>
      <c r="J24" s="50" t="s">
        <v>11452</v>
      </c>
    </row>
    <row r="25" spans="1:10" ht="22.15" customHeight="1">
      <c r="A25" s="40" t="s">
        <v>9975</v>
      </c>
      <c r="B25" s="16" t="s">
        <v>235</v>
      </c>
      <c r="C25" s="16" t="s">
        <v>163</v>
      </c>
      <c r="D25" s="16"/>
      <c r="E25" s="16"/>
      <c r="F25" s="44"/>
      <c r="G25" s="44"/>
      <c r="H25" s="50">
        <v>65</v>
      </c>
      <c r="I25" s="16"/>
      <c r="J25" s="50" t="s">
        <v>9618</v>
      </c>
    </row>
    <row r="26" spans="1:10" ht="22.15" customHeight="1">
      <c r="A26" s="40" t="s">
        <v>9976</v>
      </c>
      <c r="B26" s="16" t="s">
        <v>235</v>
      </c>
      <c r="C26" s="16" t="s">
        <v>163</v>
      </c>
      <c r="D26" s="16"/>
      <c r="E26" s="16"/>
      <c r="F26" s="44"/>
      <c r="G26" s="44"/>
      <c r="H26" s="50">
        <v>90</v>
      </c>
      <c r="I26" s="16"/>
      <c r="J26" s="50" t="s">
        <v>11437</v>
      </c>
    </row>
    <row r="27" spans="1:10" ht="22.15" customHeight="1">
      <c r="A27" s="40" t="s">
        <v>9084</v>
      </c>
      <c r="B27" s="16" t="s">
        <v>235</v>
      </c>
      <c r="C27" s="16" t="s">
        <v>163</v>
      </c>
      <c r="D27" s="16"/>
      <c r="E27" s="16"/>
      <c r="F27" s="44"/>
      <c r="G27" s="44"/>
      <c r="H27" s="50">
        <v>31</v>
      </c>
      <c r="I27" s="16"/>
      <c r="J27" s="50" t="s">
        <v>9579</v>
      </c>
    </row>
    <row r="28" spans="1:10" ht="22.15" customHeight="1">
      <c r="A28" s="40" t="s">
        <v>10670</v>
      </c>
      <c r="B28" s="16" t="s">
        <v>235</v>
      </c>
      <c r="C28" s="16" t="s">
        <v>163</v>
      </c>
      <c r="D28" s="16"/>
      <c r="E28" s="16"/>
      <c r="F28" s="44"/>
      <c r="G28" s="44"/>
      <c r="H28" s="50">
        <v>28</v>
      </c>
      <c r="I28" s="16"/>
      <c r="J28" s="50" t="s">
        <v>9580</v>
      </c>
    </row>
    <row r="29" spans="1:10" ht="22.15" customHeight="1">
      <c r="A29" s="40" t="s">
        <v>10103</v>
      </c>
      <c r="B29" s="16" t="s">
        <v>204</v>
      </c>
      <c r="C29" s="16" t="s">
        <v>82</v>
      </c>
      <c r="D29" s="16"/>
      <c r="E29" s="16"/>
      <c r="F29" s="44"/>
      <c r="G29" s="44"/>
      <c r="H29" s="132">
        <v>4894</v>
      </c>
      <c r="I29" s="16"/>
      <c r="J29" s="132" t="s">
        <v>11453</v>
      </c>
    </row>
    <row r="30" spans="1:10" ht="22.15" customHeight="1">
      <c r="A30" s="40" t="s">
        <v>10100</v>
      </c>
      <c r="B30" s="16" t="s">
        <v>204</v>
      </c>
      <c r="C30" s="16" t="s">
        <v>82</v>
      </c>
      <c r="D30" s="16"/>
      <c r="E30" s="16"/>
      <c r="F30" s="44"/>
      <c r="G30" s="44"/>
      <c r="H30" s="132">
        <v>9078</v>
      </c>
      <c r="I30" s="16"/>
      <c r="J30" s="132" t="s">
        <v>9652</v>
      </c>
    </row>
    <row r="31" spans="1:10" ht="22.15" customHeight="1">
      <c r="A31" s="40" t="s">
        <v>10147</v>
      </c>
      <c r="B31" s="16" t="s">
        <v>204</v>
      </c>
      <c r="C31" s="16" t="s">
        <v>82</v>
      </c>
      <c r="D31" s="16"/>
      <c r="E31" s="16"/>
      <c r="F31" s="44"/>
      <c r="G31" s="44"/>
      <c r="H31" s="132">
        <v>1224</v>
      </c>
      <c r="I31" s="16"/>
      <c r="J31" s="132" t="s">
        <v>9477</v>
      </c>
    </row>
    <row r="32" spans="1:10" ht="22.15" customHeight="1">
      <c r="A32" s="40" t="s">
        <v>11113</v>
      </c>
      <c r="B32" s="16" t="s">
        <v>204</v>
      </c>
      <c r="C32" s="16" t="s">
        <v>58</v>
      </c>
      <c r="D32" s="16"/>
      <c r="E32" s="16"/>
      <c r="F32" s="44"/>
      <c r="G32" s="44"/>
      <c r="H32" s="132">
        <v>648</v>
      </c>
      <c r="I32" s="16"/>
      <c r="J32" s="132" t="s">
        <v>9914</v>
      </c>
    </row>
    <row r="33" spans="1:10" ht="22.15" customHeight="1">
      <c r="A33" s="40" t="s">
        <v>11507</v>
      </c>
      <c r="B33" s="16" t="s">
        <v>204</v>
      </c>
      <c r="C33" s="16" t="s">
        <v>82</v>
      </c>
      <c r="D33" s="16"/>
      <c r="E33" s="16"/>
      <c r="F33" s="44"/>
      <c r="G33" s="44"/>
      <c r="H33" s="132">
        <v>1846</v>
      </c>
      <c r="I33" s="16"/>
      <c r="J33" s="132" t="s">
        <v>9334</v>
      </c>
    </row>
    <row r="34" spans="1:10" ht="22.15" customHeight="1">
      <c r="A34" s="40" t="s">
        <v>10148</v>
      </c>
      <c r="B34" s="16" t="s">
        <v>204</v>
      </c>
      <c r="C34" s="16" t="s">
        <v>82</v>
      </c>
      <c r="D34" s="16"/>
      <c r="E34" s="16"/>
      <c r="F34" s="44"/>
      <c r="G34" s="44"/>
      <c r="H34" s="132">
        <v>652</v>
      </c>
      <c r="I34" s="16"/>
      <c r="J34" s="132" t="s">
        <v>9544</v>
      </c>
    </row>
    <row r="35" spans="1:10" ht="22.15" customHeight="1">
      <c r="A35" s="40" t="s">
        <v>10096</v>
      </c>
      <c r="B35" s="16" t="s">
        <v>204</v>
      </c>
      <c r="C35" s="16" t="s">
        <v>82</v>
      </c>
      <c r="D35" s="16"/>
      <c r="E35" s="16"/>
      <c r="F35" s="44"/>
      <c r="G35" s="44"/>
      <c r="H35" s="132">
        <v>12240</v>
      </c>
      <c r="I35" s="16"/>
      <c r="J35" s="132" t="s">
        <v>9915</v>
      </c>
    </row>
    <row r="36" spans="1:10" ht="22.15" customHeight="1">
      <c r="A36" s="40" t="s">
        <v>10102</v>
      </c>
      <c r="B36" s="16" t="s">
        <v>204</v>
      </c>
      <c r="C36" s="16" t="s">
        <v>82</v>
      </c>
      <c r="D36" s="16"/>
      <c r="E36" s="16"/>
      <c r="F36" s="44"/>
      <c r="G36" s="44"/>
      <c r="H36" s="132">
        <v>11016</v>
      </c>
      <c r="I36" s="16"/>
      <c r="J36" s="132" t="s">
        <v>9916</v>
      </c>
    </row>
    <row r="37" spans="1:10" ht="22.15" customHeight="1">
      <c r="A37" s="40" t="s">
        <v>11508</v>
      </c>
      <c r="B37" s="16" t="s">
        <v>204</v>
      </c>
      <c r="C37" s="16" t="s">
        <v>82</v>
      </c>
      <c r="D37" s="16"/>
      <c r="E37" s="16"/>
      <c r="F37" s="44"/>
      <c r="G37" s="44"/>
      <c r="H37" s="132">
        <v>18818</v>
      </c>
      <c r="I37" s="16"/>
      <c r="J37" s="132" t="s">
        <v>9917</v>
      </c>
    </row>
    <row r="38" spans="1:10" ht="22.15" customHeight="1">
      <c r="A38" s="40" t="s">
        <v>10014</v>
      </c>
      <c r="B38" s="16" t="s">
        <v>204</v>
      </c>
      <c r="C38" s="16" t="s">
        <v>58</v>
      </c>
      <c r="D38" s="16"/>
      <c r="E38" s="16"/>
      <c r="F38" s="44"/>
      <c r="G38" s="44"/>
      <c r="H38" s="132">
        <v>648</v>
      </c>
      <c r="I38" s="16"/>
      <c r="J38" s="132" t="s">
        <v>9798</v>
      </c>
    </row>
    <row r="39" spans="1:10" ht="22.15" customHeight="1">
      <c r="A39" s="40" t="s">
        <v>11114</v>
      </c>
      <c r="B39" s="16" t="s">
        <v>204</v>
      </c>
      <c r="C39" s="16" t="s">
        <v>82</v>
      </c>
      <c r="D39" s="16"/>
      <c r="E39" s="16"/>
      <c r="F39" s="44"/>
      <c r="G39" s="44"/>
      <c r="H39" s="132">
        <v>4896</v>
      </c>
      <c r="I39" s="16"/>
      <c r="J39" s="132" t="s">
        <v>9338</v>
      </c>
    </row>
    <row r="40" spans="1:10" ht="22.15" customHeight="1">
      <c r="A40" s="40" t="s">
        <v>11152</v>
      </c>
      <c r="B40" s="16" t="s">
        <v>204</v>
      </c>
      <c r="C40" s="16" t="s">
        <v>82</v>
      </c>
      <c r="D40" s="16"/>
      <c r="E40" s="16"/>
      <c r="F40" s="44"/>
      <c r="G40" s="44"/>
      <c r="H40" s="132">
        <v>14840</v>
      </c>
      <c r="I40" s="16"/>
      <c r="J40" s="132" t="s">
        <v>9339</v>
      </c>
    </row>
    <row r="41" spans="1:10" ht="22.15" customHeight="1">
      <c r="A41" s="40" t="s">
        <v>11107</v>
      </c>
      <c r="B41" s="16" t="s">
        <v>204</v>
      </c>
      <c r="C41" s="16" t="s">
        <v>82</v>
      </c>
      <c r="D41" s="16"/>
      <c r="E41" s="16"/>
      <c r="F41" s="44"/>
      <c r="G41" s="44"/>
      <c r="H41" s="132">
        <v>4488</v>
      </c>
      <c r="I41" s="16"/>
      <c r="J41" s="132" t="s">
        <v>11395</v>
      </c>
    </row>
    <row r="42" spans="1:10" ht="22.15" customHeight="1">
      <c r="A42" s="40" t="s">
        <v>11108</v>
      </c>
      <c r="B42" s="16" t="s">
        <v>204</v>
      </c>
      <c r="C42" s="16" t="s">
        <v>82</v>
      </c>
      <c r="D42" s="16"/>
      <c r="E42" s="16"/>
      <c r="F42" s="44"/>
      <c r="G42" s="44"/>
      <c r="H42" s="132">
        <v>6120</v>
      </c>
      <c r="I42" s="16"/>
      <c r="J42" s="132" t="s">
        <v>11396</v>
      </c>
    </row>
    <row r="43" spans="1:10" ht="22.15" customHeight="1">
      <c r="A43" s="40" t="s">
        <v>10539</v>
      </c>
      <c r="B43" s="16" t="s">
        <v>265</v>
      </c>
      <c r="C43" s="16" t="s">
        <v>58</v>
      </c>
      <c r="D43" s="16"/>
      <c r="E43" s="16"/>
      <c r="F43" s="44"/>
      <c r="G43" s="44"/>
      <c r="H43" s="18">
        <v>360</v>
      </c>
      <c r="I43" s="16"/>
      <c r="J43" s="534" t="s">
        <v>9340</v>
      </c>
    </row>
    <row r="44" spans="1:10" ht="22.15" customHeight="1">
      <c r="A44" s="40" t="s">
        <v>10540</v>
      </c>
      <c r="B44" s="16" t="s">
        <v>265</v>
      </c>
      <c r="C44" s="16" t="s">
        <v>58</v>
      </c>
      <c r="D44" s="16"/>
      <c r="E44" s="16"/>
      <c r="F44" s="44"/>
      <c r="G44" s="44"/>
      <c r="H44" s="18">
        <v>272</v>
      </c>
      <c r="I44" s="16"/>
      <c r="J44" s="534"/>
    </row>
    <row r="45" spans="1:10" ht="22.15" customHeight="1">
      <c r="A45" s="40" t="s">
        <v>11420</v>
      </c>
      <c r="B45" s="16" t="s">
        <v>209</v>
      </c>
      <c r="C45" s="16" t="s">
        <v>163</v>
      </c>
      <c r="D45" s="16"/>
      <c r="E45" s="16"/>
      <c r="F45" s="44"/>
      <c r="G45" s="44"/>
      <c r="H45" s="18">
        <v>202</v>
      </c>
      <c r="I45" s="16"/>
      <c r="J45" s="62" t="s">
        <v>9548</v>
      </c>
    </row>
    <row r="46" spans="1:10" ht="22.15" customHeight="1">
      <c r="A46" s="40" t="s">
        <v>10577</v>
      </c>
      <c r="B46" s="16" t="s">
        <v>265</v>
      </c>
      <c r="C46" s="16" t="s">
        <v>58</v>
      </c>
      <c r="D46" s="16"/>
      <c r="E46" s="16"/>
      <c r="F46" s="44"/>
      <c r="G46" s="44"/>
      <c r="H46" s="50">
        <v>1448</v>
      </c>
      <c r="I46" s="16"/>
      <c r="J46" s="606" t="s">
        <v>9169</v>
      </c>
    </row>
    <row r="47" spans="1:10" ht="22.15" customHeight="1">
      <c r="A47" s="40" t="s">
        <v>10578</v>
      </c>
      <c r="B47" s="16" t="s">
        <v>265</v>
      </c>
      <c r="C47" s="16" t="s">
        <v>58</v>
      </c>
      <c r="D47" s="16"/>
      <c r="E47" s="16"/>
      <c r="F47" s="44"/>
      <c r="G47" s="44"/>
      <c r="H47" s="50">
        <v>328</v>
      </c>
      <c r="I47" s="16"/>
      <c r="J47" s="606"/>
    </row>
    <row r="48" spans="1:10" ht="22.15" customHeight="1">
      <c r="A48" s="40" t="s">
        <v>10567</v>
      </c>
      <c r="B48" s="16" t="s">
        <v>265</v>
      </c>
      <c r="C48" s="16" t="s">
        <v>58</v>
      </c>
      <c r="D48" s="16"/>
      <c r="E48" s="16"/>
      <c r="F48" s="44"/>
      <c r="G48" s="44"/>
      <c r="H48" s="50">
        <v>1422</v>
      </c>
      <c r="I48" s="16"/>
      <c r="J48" s="606" t="s">
        <v>9170</v>
      </c>
    </row>
    <row r="49" spans="1:10" ht="22.15" customHeight="1">
      <c r="A49" s="40" t="s">
        <v>10568</v>
      </c>
      <c r="B49" s="16" t="s">
        <v>265</v>
      </c>
      <c r="C49" s="16" t="s">
        <v>58</v>
      </c>
      <c r="D49" s="16"/>
      <c r="E49" s="16"/>
      <c r="F49" s="44"/>
      <c r="G49" s="44"/>
      <c r="H49" s="50">
        <v>738</v>
      </c>
      <c r="I49" s="16"/>
      <c r="J49" s="606"/>
    </row>
    <row r="50" spans="1:10" ht="22.15" customHeight="1">
      <c r="A50" s="40" t="s">
        <v>10579</v>
      </c>
      <c r="B50" s="16" t="s">
        <v>265</v>
      </c>
      <c r="C50" s="16" t="s">
        <v>58</v>
      </c>
      <c r="D50" s="16"/>
      <c r="E50" s="16"/>
      <c r="F50" s="44"/>
      <c r="G50" s="44"/>
      <c r="H50" s="50">
        <v>980</v>
      </c>
      <c r="I50" s="16"/>
      <c r="J50" s="606" t="s">
        <v>9171</v>
      </c>
    </row>
    <row r="51" spans="1:10" ht="22.15" customHeight="1">
      <c r="A51" s="40" t="s">
        <v>10580</v>
      </c>
      <c r="B51" s="16" t="s">
        <v>265</v>
      </c>
      <c r="C51" s="16" t="s">
        <v>58</v>
      </c>
      <c r="D51" s="16"/>
      <c r="E51" s="16"/>
      <c r="F51" s="44"/>
      <c r="G51" s="44"/>
      <c r="H51" s="50">
        <v>220</v>
      </c>
      <c r="I51" s="16"/>
      <c r="J51" s="606"/>
    </row>
    <row r="52" spans="1:10" ht="22.15" customHeight="1">
      <c r="A52" s="40" t="s">
        <v>10579</v>
      </c>
      <c r="B52" s="16" t="s">
        <v>265</v>
      </c>
      <c r="C52" s="16" t="s">
        <v>58</v>
      </c>
      <c r="D52" s="16"/>
      <c r="E52" s="16"/>
      <c r="F52" s="44"/>
      <c r="G52" s="44"/>
      <c r="H52" s="50">
        <v>1524</v>
      </c>
      <c r="I52" s="16"/>
      <c r="J52" s="606" t="s">
        <v>9172</v>
      </c>
    </row>
    <row r="53" spans="1:10" ht="22.15" customHeight="1">
      <c r="A53" s="40" t="s">
        <v>10580</v>
      </c>
      <c r="B53" s="16" t="s">
        <v>265</v>
      </c>
      <c r="C53" s="16" t="s">
        <v>58</v>
      </c>
      <c r="D53" s="16"/>
      <c r="E53" s="16"/>
      <c r="F53" s="44"/>
      <c r="G53" s="44"/>
      <c r="H53" s="17">
        <v>84</v>
      </c>
      <c r="I53" s="16"/>
      <c r="J53" s="606"/>
    </row>
    <row r="54" spans="1:10" ht="22.15" customHeight="1">
      <c r="A54" s="40" t="s">
        <v>11362</v>
      </c>
      <c r="B54" s="16" t="s">
        <v>209</v>
      </c>
      <c r="C54" s="16" t="s">
        <v>163</v>
      </c>
      <c r="D54" s="16"/>
      <c r="E54" s="16"/>
      <c r="F54" s="44"/>
      <c r="G54" s="44"/>
      <c r="H54" s="355">
        <v>142</v>
      </c>
      <c r="I54" s="16"/>
      <c r="J54" s="531" t="s">
        <v>11454</v>
      </c>
    </row>
    <row r="55" spans="1:10" ht="22.15" customHeight="1">
      <c r="A55" s="40" t="s">
        <v>10514</v>
      </c>
      <c r="B55" s="16" t="s">
        <v>209</v>
      </c>
      <c r="C55" s="16" t="s">
        <v>163</v>
      </c>
      <c r="D55" s="16"/>
      <c r="E55" s="16"/>
      <c r="F55" s="44"/>
      <c r="G55" s="44"/>
      <c r="H55" s="355">
        <v>132</v>
      </c>
      <c r="I55" s="16"/>
      <c r="J55" s="531"/>
    </row>
    <row r="56" spans="1:10" ht="22.15" customHeight="1">
      <c r="A56" s="40" t="s">
        <v>11569</v>
      </c>
      <c r="B56" s="16" t="s">
        <v>209</v>
      </c>
      <c r="C56" s="16" t="s">
        <v>163</v>
      </c>
      <c r="D56" s="16"/>
      <c r="E56" s="16"/>
      <c r="F56" s="44"/>
      <c r="G56" s="44"/>
      <c r="H56" s="355">
        <v>91</v>
      </c>
      <c r="I56" s="16"/>
      <c r="J56" s="531"/>
    </row>
    <row r="57" spans="1:10" ht="22.15" customHeight="1">
      <c r="A57" s="40" t="s">
        <v>11363</v>
      </c>
      <c r="B57" s="16" t="s">
        <v>209</v>
      </c>
      <c r="C57" s="16" t="s">
        <v>163</v>
      </c>
      <c r="D57" s="16"/>
      <c r="E57" s="16"/>
      <c r="F57" s="44"/>
      <c r="G57" s="44"/>
      <c r="H57" s="355">
        <v>86</v>
      </c>
      <c r="I57" s="16"/>
      <c r="J57" s="531" t="s">
        <v>11455</v>
      </c>
    </row>
    <row r="58" spans="1:10" ht="22.15" customHeight="1">
      <c r="A58" s="40" t="s">
        <v>10514</v>
      </c>
      <c r="B58" s="16" t="s">
        <v>209</v>
      </c>
      <c r="C58" s="16" t="s">
        <v>163</v>
      </c>
      <c r="D58" s="16"/>
      <c r="E58" s="16"/>
      <c r="F58" s="44"/>
      <c r="G58" s="44"/>
      <c r="H58" s="355">
        <v>61</v>
      </c>
      <c r="I58" s="16"/>
      <c r="J58" s="531"/>
    </row>
    <row r="59" spans="1:10" ht="22.15" customHeight="1">
      <c r="A59" s="40" t="s">
        <v>10628</v>
      </c>
      <c r="B59" s="16" t="s">
        <v>265</v>
      </c>
      <c r="C59" s="16" t="s">
        <v>58</v>
      </c>
      <c r="D59" s="16"/>
      <c r="E59" s="16"/>
      <c r="F59" s="44"/>
      <c r="G59" s="44"/>
      <c r="H59" s="355">
        <v>1020</v>
      </c>
      <c r="I59" s="16"/>
      <c r="J59" s="531" t="s">
        <v>11456</v>
      </c>
    </row>
    <row r="60" spans="1:10" ht="22.15" customHeight="1">
      <c r="A60" s="40" t="s">
        <v>10629</v>
      </c>
      <c r="B60" s="16" t="s">
        <v>265</v>
      </c>
      <c r="C60" s="16" t="s">
        <v>58</v>
      </c>
      <c r="D60" s="16"/>
      <c r="E60" s="16"/>
      <c r="F60" s="44"/>
      <c r="G60" s="44"/>
      <c r="H60" s="355">
        <v>180</v>
      </c>
      <c r="I60" s="16"/>
      <c r="J60" s="531"/>
    </row>
    <row r="61" spans="1:10" ht="22.15" customHeight="1">
      <c r="A61" s="40" t="s">
        <v>10630</v>
      </c>
      <c r="B61" s="16" t="s">
        <v>265</v>
      </c>
      <c r="C61" s="16" t="s">
        <v>58</v>
      </c>
      <c r="D61" s="16"/>
      <c r="E61" s="16"/>
      <c r="F61" s="44"/>
      <c r="G61" s="44"/>
      <c r="H61" s="355">
        <v>600</v>
      </c>
      <c r="I61" s="16"/>
      <c r="J61" s="531"/>
    </row>
    <row r="62" spans="1:10" ht="22.15" customHeight="1">
      <c r="A62" s="40" t="s">
        <v>10631</v>
      </c>
      <c r="B62" s="16" t="s">
        <v>265</v>
      </c>
      <c r="C62" s="16" t="s">
        <v>58</v>
      </c>
      <c r="D62" s="16"/>
      <c r="E62" s="16"/>
      <c r="F62" s="44"/>
      <c r="G62" s="44"/>
      <c r="H62" s="355">
        <v>400</v>
      </c>
      <c r="I62" s="16"/>
      <c r="J62" s="531"/>
    </row>
    <row r="63" spans="1:10" ht="22.15" customHeight="1">
      <c r="A63" s="40" t="s">
        <v>10221</v>
      </c>
      <c r="B63" s="16" t="s">
        <v>265</v>
      </c>
      <c r="C63" s="16" t="s">
        <v>58</v>
      </c>
      <c r="D63" s="16"/>
      <c r="E63" s="16"/>
      <c r="F63" s="44"/>
      <c r="G63" s="44"/>
      <c r="H63" s="22">
        <v>1830</v>
      </c>
      <c r="I63" s="16"/>
      <c r="J63" s="558" t="s">
        <v>9176</v>
      </c>
    </row>
    <row r="64" spans="1:10" ht="22.15" customHeight="1">
      <c r="A64" s="40" t="s">
        <v>10220</v>
      </c>
      <c r="B64" s="16" t="s">
        <v>265</v>
      </c>
      <c r="C64" s="16" t="s">
        <v>58</v>
      </c>
      <c r="D64" s="16"/>
      <c r="E64" s="16"/>
      <c r="F64" s="44"/>
      <c r="G64" s="44"/>
      <c r="H64" s="22">
        <v>1960</v>
      </c>
      <c r="I64" s="16"/>
      <c r="J64" s="558"/>
    </row>
    <row r="65" spans="1:10" ht="22.15" customHeight="1">
      <c r="A65" s="40" t="s">
        <v>10195</v>
      </c>
      <c r="B65" s="16" t="s">
        <v>209</v>
      </c>
      <c r="C65" s="16" t="s">
        <v>163</v>
      </c>
      <c r="D65" s="16"/>
      <c r="E65" s="16"/>
      <c r="F65" s="44"/>
      <c r="G65" s="44"/>
      <c r="H65" s="22">
        <v>222</v>
      </c>
      <c r="I65" s="16"/>
      <c r="J65" s="558" t="s">
        <v>9177</v>
      </c>
    </row>
    <row r="66" spans="1:10" ht="22.15" customHeight="1">
      <c r="A66" s="40" t="s">
        <v>9877</v>
      </c>
      <c r="B66" s="16" t="s">
        <v>209</v>
      </c>
      <c r="C66" s="16" t="s">
        <v>163</v>
      </c>
      <c r="D66" s="16"/>
      <c r="E66" s="16"/>
      <c r="F66" s="44"/>
      <c r="G66" s="44"/>
      <c r="H66" s="22">
        <v>222</v>
      </c>
      <c r="I66" s="16"/>
      <c r="J66" s="558"/>
    </row>
    <row r="67" spans="1:10" ht="22.15" customHeight="1">
      <c r="A67" s="40" t="s">
        <v>9249</v>
      </c>
      <c r="B67" s="16" t="s">
        <v>288</v>
      </c>
      <c r="C67" s="16" t="s">
        <v>54</v>
      </c>
      <c r="D67" s="16"/>
      <c r="E67" s="16">
        <v>74</v>
      </c>
      <c r="F67" s="44"/>
      <c r="G67" s="44"/>
      <c r="H67" s="22">
        <v>8</v>
      </c>
      <c r="I67" s="16"/>
      <c r="J67" s="539" t="s">
        <v>9178</v>
      </c>
    </row>
    <row r="68" spans="1:10" ht="22.15" customHeight="1">
      <c r="A68" s="40" t="s">
        <v>9248</v>
      </c>
      <c r="B68" s="16" t="s">
        <v>288</v>
      </c>
      <c r="C68" s="16" t="s">
        <v>54</v>
      </c>
      <c r="D68" s="16"/>
      <c r="E68" s="16">
        <v>104</v>
      </c>
      <c r="F68" s="44"/>
      <c r="G68" s="44"/>
      <c r="H68" s="22">
        <v>2</v>
      </c>
      <c r="I68" s="16"/>
      <c r="J68" s="539"/>
    </row>
    <row r="69" spans="1:10" ht="22.15" customHeight="1">
      <c r="A69" s="40" t="s">
        <v>9249</v>
      </c>
      <c r="B69" s="16" t="s">
        <v>288</v>
      </c>
      <c r="C69" s="16" t="s">
        <v>54</v>
      </c>
      <c r="D69" s="16"/>
      <c r="E69" s="16">
        <v>106</v>
      </c>
      <c r="F69" s="44"/>
      <c r="G69" s="44"/>
      <c r="H69" s="22">
        <v>6</v>
      </c>
      <c r="I69" s="16"/>
      <c r="J69" s="539"/>
    </row>
    <row r="70" spans="1:10" ht="22.15" customHeight="1">
      <c r="A70" s="40" t="s">
        <v>9122</v>
      </c>
      <c r="B70" s="16" t="s">
        <v>288</v>
      </c>
      <c r="C70" s="16" t="s">
        <v>54</v>
      </c>
      <c r="D70" s="16"/>
      <c r="E70" s="16">
        <v>229</v>
      </c>
      <c r="F70" s="44"/>
      <c r="G70" s="44"/>
      <c r="H70" s="22">
        <v>2</v>
      </c>
      <c r="I70" s="16"/>
      <c r="J70" s="539"/>
    </row>
    <row r="71" spans="1:10" ht="22.15" customHeight="1">
      <c r="A71" s="40" t="s">
        <v>9249</v>
      </c>
      <c r="B71" s="16" t="s">
        <v>288</v>
      </c>
      <c r="C71" s="16" t="s">
        <v>54</v>
      </c>
      <c r="D71" s="16"/>
      <c r="E71" s="16">
        <v>256</v>
      </c>
      <c r="F71" s="44"/>
      <c r="G71" s="44"/>
      <c r="H71" s="22">
        <v>13</v>
      </c>
      <c r="I71" s="16"/>
      <c r="J71" s="539"/>
    </row>
    <row r="72" spans="1:10" ht="22.15" customHeight="1">
      <c r="A72" s="40" t="s">
        <v>9252</v>
      </c>
      <c r="B72" s="16" t="s">
        <v>288</v>
      </c>
      <c r="C72" s="16" t="s">
        <v>54</v>
      </c>
      <c r="D72" s="16"/>
      <c r="E72" s="16">
        <v>319</v>
      </c>
      <c r="F72" s="44"/>
      <c r="G72" s="44"/>
      <c r="H72" s="22">
        <v>21</v>
      </c>
      <c r="I72" s="16"/>
      <c r="J72" s="539"/>
    </row>
    <row r="73" spans="1:10" ht="22.15" customHeight="1">
      <c r="A73" s="40" t="s">
        <v>9249</v>
      </c>
      <c r="B73" s="16" t="s">
        <v>288</v>
      </c>
      <c r="C73" s="16" t="s">
        <v>54</v>
      </c>
      <c r="D73" s="16"/>
      <c r="E73" s="16">
        <v>323</v>
      </c>
      <c r="F73" s="44"/>
      <c r="G73" s="44"/>
      <c r="H73" s="22">
        <v>5</v>
      </c>
      <c r="I73" s="16"/>
      <c r="J73" s="539"/>
    </row>
    <row r="74" spans="1:10" ht="22.15" customHeight="1">
      <c r="A74" s="40" t="s">
        <v>9124</v>
      </c>
      <c r="B74" s="16" t="s">
        <v>288</v>
      </c>
      <c r="C74" s="16" t="s">
        <v>54</v>
      </c>
      <c r="D74" s="16"/>
      <c r="E74" s="16">
        <v>326</v>
      </c>
      <c r="F74" s="44"/>
      <c r="G74" s="44"/>
      <c r="H74" s="22">
        <v>4</v>
      </c>
      <c r="I74" s="16"/>
      <c r="J74" s="539"/>
    </row>
    <row r="75" spans="1:10" ht="22.15" customHeight="1">
      <c r="A75" s="40" t="s">
        <v>9248</v>
      </c>
      <c r="B75" s="16" t="s">
        <v>288</v>
      </c>
      <c r="C75" s="16" t="s">
        <v>54</v>
      </c>
      <c r="D75" s="16"/>
      <c r="E75" s="16">
        <v>331</v>
      </c>
      <c r="F75" s="44"/>
      <c r="G75" s="44"/>
      <c r="H75" s="22">
        <v>2</v>
      </c>
      <c r="I75" s="16"/>
      <c r="J75" s="539"/>
    </row>
    <row r="76" spans="1:10" ht="22.15" customHeight="1">
      <c r="A76" s="40" t="s">
        <v>9249</v>
      </c>
      <c r="B76" s="16" t="s">
        <v>288</v>
      </c>
      <c r="C76" s="16" t="s">
        <v>54</v>
      </c>
      <c r="D76" s="16"/>
      <c r="E76" s="16">
        <v>331</v>
      </c>
      <c r="F76" s="44"/>
      <c r="G76" s="44"/>
      <c r="H76" s="22">
        <v>2</v>
      </c>
      <c r="I76" s="16"/>
      <c r="J76" s="539"/>
    </row>
    <row r="77" spans="1:10" ht="22.15" customHeight="1">
      <c r="A77" s="40" t="s">
        <v>9249</v>
      </c>
      <c r="B77" s="16" t="s">
        <v>288</v>
      </c>
      <c r="C77" s="16" t="s">
        <v>54</v>
      </c>
      <c r="D77" s="16"/>
      <c r="E77" s="16">
        <v>344</v>
      </c>
      <c r="F77" s="44"/>
      <c r="G77" s="44"/>
      <c r="H77" s="22">
        <v>4</v>
      </c>
      <c r="I77" s="16"/>
      <c r="J77" s="539"/>
    </row>
    <row r="78" spans="1:10" ht="22.15" customHeight="1">
      <c r="A78" s="40" t="s">
        <v>9123</v>
      </c>
      <c r="B78" s="16" t="s">
        <v>288</v>
      </c>
      <c r="C78" s="16" t="s">
        <v>54</v>
      </c>
      <c r="D78" s="16"/>
      <c r="E78" s="16">
        <v>363</v>
      </c>
      <c r="F78" s="44"/>
      <c r="G78" s="44"/>
      <c r="H78" s="22">
        <v>4</v>
      </c>
      <c r="I78" s="16"/>
      <c r="J78" s="539" t="s">
        <v>9716</v>
      </c>
    </row>
    <row r="79" spans="1:10" ht="22.15" customHeight="1">
      <c r="A79" s="40" t="s">
        <v>9122</v>
      </c>
      <c r="B79" s="16" t="s">
        <v>288</v>
      </c>
      <c r="C79" s="16" t="s">
        <v>54</v>
      </c>
      <c r="D79" s="16"/>
      <c r="E79" s="16">
        <v>371</v>
      </c>
      <c r="F79" s="44"/>
      <c r="G79" s="44"/>
      <c r="H79" s="22">
        <v>8</v>
      </c>
      <c r="I79" s="16"/>
      <c r="J79" s="539"/>
    </row>
    <row r="80" spans="1:10" ht="22.15" customHeight="1">
      <c r="A80" s="40" t="s">
        <v>9249</v>
      </c>
      <c r="B80" s="16" t="s">
        <v>288</v>
      </c>
      <c r="C80" s="16" t="s">
        <v>54</v>
      </c>
      <c r="D80" s="16"/>
      <c r="E80" s="16">
        <v>375</v>
      </c>
      <c r="F80" s="44"/>
      <c r="G80" s="44"/>
      <c r="H80" s="22">
        <v>8</v>
      </c>
      <c r="I80" s="16"/>
      <c r="J80" s="539"/>
    </row>
    <row r="81" spans="1:10" ht="22.15" customHeight="1">
      <c r="A81" s="40" t="s">
        <v>9123</v>
      </c>
      <c r="B81" s="16" t="s">
        <v>288</v>
      </c>
      <c r="C81" s="16" t="s">
        <v>54</v>
      </c>
      <c r="D81" s="16"/>
      <c r="E81" s="16">
        <v>375</v>
      </c>
      <c r="F81" s="44"/>
      <c r="G81" s="44"/>
      <c r="H81" s="22">
        <v>3</v>
      </c>
      <c r="I81" s="16"/>
      <c r="J81" s="539"/>
    </row>
    <row r="82" spans="1:10" ht="22.15" customHeight="1">
      <c r="A82" s="40" t="s">
        <v>9123</v>
      </c>
      <c r="B82" s="16" t="s">
        <v>288</v>
      </c>
      <c r="C82" s="16" t="s">
        <v>54</v>
      </c>
      <c r="D82" s="16"/>
      <c r="E82" s="16">
        <v>401</v>
      </c>
      <c r="F82" s="44"/>
      <c r="G82" s="44"/>
      <c r="H82" s="22">
        <v>1</v>
      </c>
      <c r="I82" s="16"/>
      <c r="J82" s="539"/>
    </row>
    <row r="83" spans="1:10" ht="22.15" customHeight="1">
      <c r="A83" s="40" t="s">
        <v>9249</v>
      </c>
      <c r="B83" s="16" t="s">
        <v>288</v>
      </c>
      <c r="C83" s="16" t="s">
        <v>54</v>
      </c>
      <c r="D83" s="16"/>
      <c r="E83" s="16">
        <v>465</v>
      </c>
      <c r="F83" s="44"/>
      <c r="G83" s="44"/>
      <c r="H83" s="22">
        <v>2</v>
      </c>
      <c r="I83" s="16"/>
      <c r="J83" s="539"/>
    </row>
    <row r="84" spans="1:10" ht="22.15" customHeight="1">
      <c r="A84" s="40" t="s">
        <v>9123</v>
      </c>
      <c r="B84" s="16" t="s">
        <v>288</v>
      </c>
      <c r="C84" s="16" t="s">
        <v>54</v>
      </c>
      <c r="D84" s="16"/>
      <c r="E84" s="16">
        <v>465</v>
      </c>
      <c r="F84" s="44"/>
      <c r="G84" s="44"/>
      <c r="H84" s="22">
        <v>3</v>
      </c>
      <c r="I84" s="16"/>
      <c r="J84" s="539"/>
    </row>
    <row r="85" spans="1:10" ht="22.15" customHeight="1">
      <c r="A85" s="40" t="s">
        <v>9249</v>
      </c>
      <c r="B85" s="16" t="s">
        <v>288</v>
      </c>
      <c r="C85" s="16" t="s">
        <v>54</v>
      </c>
      <c r="D85" s="16"/>
      <c r="E85" s="16">
        <v>479</v>
      </c>
      <c r="F85" s="44"/>
      <c r="G85" s="44"/>
      <c r="H85" s="22">
        <v>3</v>
      </c>
      <c r="I85" s="16"/>
      <c r="J85" s="539"/>
    </row>
    <row r="86" spans="1:10" ht="22.15" customHeight="1">
      <c r="A86" s="40" t="s">
        <v>9123</v>
      </c>
      <c r="B86" s="16" t="s">
        <v>288</v>
      </c>
      <c r="C86" s="16" t="s">
        <v>54</v>
      </c>
      <c r="D86" s="16"/>
      <c r="E86" s="16">
        <v>479</v>
      </c>
      <c r="F86" s="44"/>
      <c r="G86" s="44"/>
      <c r="H86" s="22">
        <v>5</v>
      </c>
      <c r="I86" s="16"/>
      <c r="J86" s="539"/>
    </row>
    <row r="87" spans="1:10" ht="22.15" customHeight="1">
      <c r="A87" s="40" t="s">
        <v>9249</v>
      </c>
      <c r="B87" s="16" t="s">
        <v>288</v>
      </c>
      <c r="C87" s="16" t="s">
        <v>54</v>
      </c>
      <c r="D87" s="16"/>
      <c r="E87" s="16">
        <v>480</v>
      </c>
      <c r="F87" s="44"/>
      <c r="G87" s="44"/>
      <c r="H87" s="22">
        <v>7</v>
      </c>
      <c r="I87" s="16"/>
      <c r="J87" s="539"/>
    </row>
    <row r="88" spans="1:10" ht="22.15" customHeight="1">
      <c r="A88" s="40" t="s">
        <v>9122</v>
      </c>
      <c r="B88" s="16" t="s">
        <v>288</v>
      </c>
      <c r="C88" s="16" t="s">
        <v>54</v>
      </c>
      <c r="D88" s="16"/>
      <c r="E88" s="16">
        <v>480</v>
      </c>
      <c r="F88" s="44"/>
      <c r="G88" s="44"/>
      <c r="H88" s="22">
        <v>3</v>
      </c>
      <c r="I88" s="16"/>
      <c r="J88" s="539"/>
    </row>
    <row r="89" spans="1:10" ht="22.15" customHeight="1">
      <c r="A89" s="40" t="s">
        <v>9249</v>
      </c>
      <c r="B89" s="16" t="s">
        <v>288</v>
      </c>
      <c r="C89" s="16" t="s">
        <v>54</v>
      </c>
      <c r="D89" s="16"/>
      <c r="E89" s="16">
        <v>482</v>
      </c>
      <c r="F89" s="44"/>
      <c r="G89" s="44"/>
      <c r="H89" s="22">
        <v>5</v>
      </c>
      <c r="I89" s="16"/>
      <c r="J89" s="539"/>
    </row>
    <row r="90" spans="1:10" ht="22.15" customHeight="1">
      <c r="A90" s="40" t="s">
        <v>9123</v>
      </c>
      <c r="B90" s="16" t="s">
        <v>288</v>
      </c>
      <c r="C90" s="16" t="s">
        <v>54</v>
      </c>
      <c r="D90" s="16"/>
      <c r="E90" s="16">
        <v>483</v>
      </c>
      <c r="F90" s="44"/>
      <c r="G90" s="44"/>
      <c r="H90" s="22">
        <v>14</v>
      </c>
      <c r="I90" s="16"/>
      <c r="J90" s="539"/>
    </row>
    <row r="91" spans="1:10" ht="22.15" customHeight="1">
      <c r="A91" s="40" t="s">
        <v>9124</v>
      </c>
      <c r="B91" s="16" t="s">
        <v>288</v>
      </c>
      <c r="C91" s="16" t="s">
        <v>54</v>
      </c>
      <c r="D91" s="16"/>
      <c r="E91" s="16">
        <v>483</v>
      </c>
      <c r="F91" s="44"/>
      <c r="G91" s="44"/>
      <c r="H91" s="22">
        <v>5</v>
      </c>
      <c r="I91" s="16"/>
      <c r="J91" s="539" t="s">
        <v>9897</v>
      </c>
    </row>
    <row r="92" spans="1:10" ht="22.15" customHeight="1">
      <c r="A92" s="40" t="s">
        <v>9244</v>
      </c>
      <c r="B92" s="16" t="s">
        <v>288</v>
      </c>
      <c r="C92" s="16" t="s">
        <v>54</v>
      </c>
      <c r="D92" s="16"/>
      <c r="E92" s="16">
        <v>485</v>
      </c>
      <c r="F92" s="44"/>
      <c r="G92" s="44"/>
      <c r="H92" s="22">
        <v>4</v>
      </c>
      <c r="I92" s="16"/>
      <c r="J92" s="539"/>
    </row>
    <row r="93" spans="1:10" ht="22.15" customHeight="1">
      <c r="A93" s="40" t="s">
        <v>9124</v>
      </c>
      <c r="B93" s="16" t="s">
        <v>288</v>
      </c>
      <c r="C93" s="16" t="s">
        <v>54</v>
      </c>
      <c r="D93" s="16"/>
      <c r="E93" s="16">
        <v>496</v>
      </c>
      <c r="F93" s="44"/>
      <c r="G93" s="44"/>
      <c r="H93" s="22">
        <v>3</v>
      </c>
      <c r="I93" s="16"/>
      <c r="J93" s="539"/>
    </row>
    <row r="94" spans="1:10" ht="22.15" customHeight="1">
      <c r="A94" s="40" t="s">
        <v>9256</v>
      </c>
      <c r="B94" s="16" t="s">
        <v>288</v>
      </c>
      <c r="C94" s="16" t="s">
        <v>54</v>
      </c>
      <c r="D94" s="16"/>
      <c r="E94" s="16">
        <v>1003</v>
      </c>
      <c r="F94" s="44"/>
      <c r="G94" s="44"/>
      <c r="H94" s="22">
        <v>9</v>
      </c>
      <c r="I94" s="16"/>
      <c r="J94" s="539"/>
    </row>
    <row r="95" spans="1:10" ht="22.15" customHeight="1">
      <c r="A95" s="40" t="s">
        <v>9122</v>
      </c>
      <c r="B95" s="16" t="s">
        <v>288</v>
      </c>
      <c r="C95" s="16" t="s">
        <v>54</v>
      </c>
      <c r="D95" s="16"/>
      <c r="E95" s="16" t="s">
        <v>4920</v>
      </c>
      <c r="F95" s="44"/>
      <c r="G95" s="44"/>
      <c r="H95" s="22">
        <v>2</v>
      </c>
      <c r="I95" s="16"/>
      <c r="J95" s="539"/>
    </row>
    <row r="96" spans="1:10" ht="22.15" customHeight="1">
      <c r="A96" s="40" t="s">
        <v>9244</v>
      </c>
      <c r="B96" s="16" t="s">
        <v>288</v>
      </c>
      <c r="C96" s="16" t="s">
        <v>54</v>
      </c>
      <c r="D96" s="16"/>
      <c r="E96" s="16" t="s">
        <v>4920</v>
      </c>
      <c r="F96" s="44"/>
      <c r="G96" s="44"/>
      <c r="H96" s="22">
        <v>6</v>
      </c>
      <c r="I96" s="16"/>
      <c r="J96" s="539"/>
    </row>
    <row r="97" spans="1:10" ht="22.15" customHeight="1">
      <c r="A97" s="40" t="s">
        <v>9252</v>
      </c>
      <c r="B97" s="16" t="s">
        <v>288</v>
      </c>
      <c r="C97" s="16" t="s">
        <v>54</v>
      </c>
      <c r="D97" s="16"/>
      <c r="E97" s="16" t="s">
        <v>8960</v>
      </c>
      <c r="F97" s="44"/>
      <c r="G97" s="44"/>
      <c r="H97" s="22">
        <v>10</v>
      </c>
      <c r="I97" s="16"/>
      <c r="J97" s="539"/>
    </row>
    <row r="98" spans="1:10" ht="22.15" customHeight="1">
      <c r="A98" s="40" t="s">
        <v>9249</v>
      </c>
      <c r="B98" s="16" t="s">
        <v>288</v>
      </c>
      <c r="C98" s="16" t="s">
        <v>54</v>
      </c>
      <c r="D98" s="16"/>
      <c r="E98" s="16" t="s">
        <v>2439</v>
      </c>
      <c r="F98" s="44"/>
      <c r="G98" s="44"/>
      <c r="H98" s="22">
        <v>3</v>
      </c>
      <c r="I98" s="16"/>
      <c r="J98" s="539"/>
    </row>
    <row r="99" spans="1:10" ht="22.15" customHeight="1">
      <c r="A99" s="40" t="s">
        <v>9123</v>
      </c>
      <c r="B99" s="16" t="s">
        <v>288</v>
      </c>
      <c r="C99" s="16" t="s">
        <v>54</v>
      </c>
      <c r="D99" s="16"/>
      <c r="E99" s="16" t="s">
        <v>2439</v>
      </c>
      <c r="F99" s="44"/>
      <c r="G99" s="44"/>
      <c r="H99" s="22">
        <v>4</v>
      </c>
      <c r="I99" s="16"/>
      <c r="J99" s="539"/>
    </row>
    <row r="100" spans="1:10" ht="22.15" customHeight="1">
      <c r="A100" s="40" t="s">
        <v>9248</v>
      </c>
      <c r="B100" s="16" t="s">
        <v>288</v>
      </c>
      <c r="C100" s="16" t="s">
        <v>54</v>
      </c>
      <c r="D100" s="16"/>
      <c r="E100" s="16" t="s">
        <v>7526</v>
      </c>
      <c r="F100" s="44"/>
      <c r="G100" s="44"/>
      <c r="H100" s="22">
        <v>3</v>
      </c>
      <c r="I100" s="16"/>
      <c r="J100" s="539" t="s">
        <v>9924</v>
      </c>
    </row>
    <row r="101" spans="1:10" ht="22.15" customHeight="1">
      <c r="A101" s="40" t="s">
        <v>9249</v>
      </c>
      <c r="B101" s="16" t="s">
        <v>288</v>
      </c>
      <c r="C101" s="16" t="s">
        <v>54</v>
      </c>
      <c r="D101" s="16"/>
      <c r="E101" s="16" t="s">
        <v>7526</v>
      </c>
      <c r="F101" s="44"/>
      <c r="G101" s="44"/>
      <c r="H101" s="22">
        <v>6</v>
      </c>
      <c r="I101" s="16"/>
      <c r="J101" s="539"/>
    </row>
    <row r="102" spans="1:10" ht="22.15" customHeight="1">
      <c r="A102" s="40" t="s">
        <v>9249</v>
      </c>
      <c r="B102" s="16" t="s">
        <v>288</v>
      </c>
      <c r="C102" s="16" t="s">
        <v>54</v>
      </c>
      <c r="D102" s="16"/>
      <c r="E102" s="16" t="s">
        <v>4614</v>
      </c>
      <c r="F102" s="44"/>
      <c r="G102" s="44"/>
      <c r="H102" s="22">
        <v>4</v>
      </c>
      <c r="I102" s="16"/>
      <c r="J102" s="539"/>
    </row>
    <row r="103" spans="1:10" ht="22.15" customHeight="1">
      <c r="A103" s="40" t="s">
        <v>9244</v>
      </c>
      <c r="B103" s="16" t="s">
        <v>288</v>
      </c>
      <c r="C103" s="16" t="s">
        <v>54</v>
      </c>
      <c r="D103" s="16"/>
      <c r="E103" s="16">
        <v>101</v>
      </c>
      <c r="F103" s="44"/>
      <c r="G103" s="44"/>
      <c r="H103" s="22">
        <v>7</v>
      </c>
      <c r="I103" s="16"/>
      <c r="J103" s="539"/>
    </row>
    <row r="104" spans="1:10" ht="22.15" customHeight="1">
      <c r="A104" s="40" t="s">
        <v>9124</v>
      </c>
      <c r="B104" s="16" t="s">
        <v>288</v>
      </c>
      <c r="C104" s="16" t="s">
        <v>54</v>
      </c>
      <c r="D104" s="16"/>
      <c r="E104" s="16" t="s">
        <v>6389</v>
      </c>
      <c r="F104" s="44"/>
      <c r="G104" s="44"/>
      <c r="H104" s="18">
        <v>6</v>
      </c>
      <c r="I104" s="16"/>
      <c r="J104" s="17" t="s">
        <v>9925</v>
      </c>
    </row>
    <row r="105" spans="1:10" ht="22.15" customHeight="1">
      <c r="A105" s="40" t="s">
        <v>11464</v>
      </c>
      <c r="B105" s="16" t="s">
        <v>204</v>
      </c>
      <c r="C105" s="16" t="s">
        <v>82</v>
      </c>
      <c r="D105" s="16"/>
      <c r="E105" s="16"/>
      <c r="F105" s="44"/>
      <c r="G105" s="44"/>
      <c r="H105" s="18">
        <v>4040</v>
      </c>
      <c r="I105" s="16"/>
      <c r="J105" s="531" t="s">
        <v>9717</v>
      </c>
    </row>
    <row r="106" spans="1:10" ht="22.15" customHeight="1">
      <c r="A106" s="40" t="s">
        <v>10026</v>
      </c>
      <c r="B106" s="16" t="s">
        <v>204</v>
      </c>
      <c r="C106" s="16" t="s">
        <v>82</v>
      </c>
      <c r="D106" s="16"/>
      <c r="E106" s="16"/>
      <c r="F106" s="44"/>
      <c r="G106" s="44"/>
      <c r="H106" s="23">
        <v>2121</v>
      </c>
      <c r="I106" s="16"/>
      <c r="J106" s="531"/>
    </row>
    <row r="107" spans="1:10" ht="22.15" customHeight="1">
      <c r="A107" s="40" t="s">
        <v>9691</v>
      </c>
      <c r="B107" s="16" t="s">
        <v>288</v>
      </c>
      <c r="C107" s="16" t="s">
        <v>54</v>
      </c>
      <c r="D107" s="16"/>
      <c r="E107" s="16">
        <v>60387</v>
      </c>
      <c r="F107" s="44"/>
      <c r="G107" s="44"/>
      <c r="H107" s="23">
        <v>9</v>
      </c>
      <c r="I107" s="16"/>
      <c r="J107" s="536" t="s">
        <v>9718</v>
      </c>
    </row>
    <row r="108" spans="1:10" ht="22.15" customHeight="1">
      <c r="A108" s="40" t="s">
        <v>9692</v>
      </c>
      <c r="B108" s="16" t="s">
        <v>288</v>
      </c>
      <c r="C108" s="16" t="s">
        <v>54</v>
      </c>
      <c r="D108" s="16"/>
      <c r="E108" s="16">
        <v>60927</v>
      </c>
      <c r="F108" s="44"/>
      <c r="G108" s="44"/>
      <c r="H108" s="23">
        <v>10</v>
      </c>
      <c r="I108" s="16"/>
      <c r="J108" s="536"/>
    </row>
    <row r="109" spans="1:10" ht="22.15" customHeight="1">
      <c r="A109" s="40" t="s">
        <v>9693</v>
      </c>
      <c r="B109" s="16" t="s">
        <v>288</v>
      </c>
      <c r="C109" s="16" t="s">
        <v>54</v>
      </c>
      <c r="D109" s="16"/>
      <c r="E109" s="16">
        <v>60387</v>
      </c>
      <c r="F109" s="44"/>
      <c r="G109" s="44"/>
      <c r="H109" s="23">
        <v>30</v>
      </c>
      <c r="I109" s="16"/>
      <c r="J109" s="536" t="s">
        <v>9635</v>
      </c>
    </row>
    <row r="110" spans="1:10" ht="22.15" customHeight="1">
      <c r="A110" s="40" t="s">
        <v>9122</v>
      </c>
      <c r="B110" s="16" t="s">
        <v>288</v>
      </c>
      <c r="C110" s="16" t="s">
        <v>54</v>
      </c>
      <c r="D110" s="16"/>
      <c r="E110" s="16">
        <v>60387</v>
      </c>
      <c r="F110" s="44"/>
      <c r="G110" s="44"/>
      <c r="H110" s="23">
        <v>58</v>
      </c>
      <c r="I110" s="16"/>
      <c r="J110" s="536"/>
    </row>
    <row r="111" spans="1:10" ht="22.15" customHeight="1">
      <c r="A111" s="40" t="s">
        <v>9122</v>
      </c>
      <c r="B111" s="16" t="s">
        <v>288</v>
      </c>
      <c r="C111" s="16" t="s">
        <v>54</v>
      </c>
      <c r="D111" s="16"/>
      <c r="E111" s="16">
        <v>60927</v>
      </c>
      <c r="F111" s="44"/>
      <c r="G111" s="44"/>
      <c r="H111" s="23">
        <v>9</v>
      </c>
      <c r="I111" s="16"/>
      <c r="J111" s="536"/>
    </row>
    <row r="112" spans="1:10" ht="22.15" customHeight="1">
      <c r="A112" s="40" t="s">
        <v>9122</v>
      </c>
      <c r="B112" s="16" t="s">
        <v>288</v>
      </c>
      <c r="C112" s="16" t="s">
        <v>54</v>
      </c>
      <c r="D112" s="16"/>
      <c r="E112" s="16">
        <v>61401</v>
      </c>
      <c r="F112" s="44"/>
      <c r="G112" s="44"/>
      <c r="H112" s="23">
        <v>30</v>
      </c>
      <c r="I112" s="16"/>
      <c r="J112" s="536" t="s">
        <v>9342</v>
      </c>
    </row>
    <row r="113" spans="1:10" ht="22.15" customHeight="1">
      <c r="A113" s="40" t="s">
        <v>9122</v>
      </c>
      <c r="B113" s="16" t="s">
        <v>288</v>
      </c>
      <c r="C113" s="16" t="s">
        <v>54</v>
      </c>
      <c r="D113" s="16"/>
      <c r="E113" s="16">
        <v>61439</v>
      </c>
      <c r="F113" s="44"/>
      <c r="G113" s="44"/>
      <c r="H113" s="23">
        <v>17</v>
      </c>
      <c r="I113" s="16"/>
      <c r="J113" s="536"/>
    </row>
    <row r="114" spans="1:10" ht="22.15" customHeight="1">
      <c r="A114" s="40" t="s">
        <v>9123</v>
      </c>
      <c r="B114" s="16" t="s">
        <v>288</v>
      </c>
      <c r="C114" s="16" t="s">
        <v>54</v>
      </c>
      <c r="D114" s="16"/>
      <c r="E114" s="16">
        <v>60387</v>
      </c>
      <c r="F114" s="44"/>
      <c r="G114" s="44"/>
      <c r="H114" s="23">
        <v>32</v>
      </c>
      <c r="I114" s="16"/>
      <c r="J114" s="536"/>
    </row>
    <row r="115" spans="1:10" ht="22.15" customHeight="1">
      <c r="A115" s="40" t="s">
        <v>9123</v>
      </c>
      <c r="B115" s="16" t="s">
        <v>288</v>
      </c>
      <c r="C115" s="16" t="s">
        <v>54</v>
      </c>
      <c r="D115" s="16"/>
      <c r="E115" s="16">
        <v>61401</v>
      </c>
      <c r="F115" s="44"/>
      <c r="G115" s="44"/>
      <c r="H115" s="23">
        <v>9</v>
      </c>
      <c r="I115" s="16"/>
      <c r="J115" s="536"/>
    </row>
    <row r="116" spans="1:10" ht="22.15" customHeight="1">
      <c r="A116" s="40" t="s">
        <v>9124</v>
      </c>
      <c r="B116" s="16" t="s">
        <v>288</v>
      </c>
      <c r="C116" s="16" t="s">
        <v>54</v>
      </c>
      <c r="D116" s="16"/>
      <c r="E116" s="16">
        <v>60669</v>
      </c>
      <c r="F116" s="44"/>
      <c r="G116" s="44"/>
      <c r="H116" s="23">
        <v>6</v>
      </c>
      <c r="I116" s="16"/>
      <c r="J116" s="536" t="s">
        <v>9181</v>
      </c>
    </row>
    <row r="117" spans="1:10" ht="22.15" customHeight="1">
      <c r="A117" s="40" t="s">
        <v>9124</v>
      </c>
      <c r="B117" s="16" t="s">
        <v>288</v>
      </c>
      <c r="C117" s="16" t="s">
        <v>54</v>
      </c>
      <c r="D117" s="16"/>
      <c r="E117" s="16">
        <v>61401</v>
      </c>
      <c r="F117" s="44"/>
      <c r="G117" s="44"/>
      <c r="H117" s="23">
        <v>3</v>
      </c>
      <c r="I117" s="16"/>
      <c r="J117" s="536"/>
    </row>
    <row r="118" spans="1:10" ht="22.15" customHeight="1">
      <c r="A118" s="40" t="s">
        <v>9124</v>
      </c>
      <c r="B118" s="16" t="s">
        <v>288</v>
      </c>
      <c r="C118" s="16" t="s">
        <v>54</v>
      </c>
      <c r="D118" s="16"/>
      <c r="E118" s="16">
        <v>61439</v>
      </c>
      <c r="F118" s="44"/>
      <c r="G118" s="44"/>
      <c r="H118" s="23">
        <v>6</v>
      </c>
      <c r="I118" s="16"/>
      <c r="J118" s="536"/>
    </row>
    <row r="119" spans="1:10" ht="22.15" customHeight="1">
      <c r="A119" s="40" t="s">
        <v>9124</v>
      </c>
      <c r="B119" s="16" t="s">
        <v>288</v>
      </c>
      <c r="C119" s="16" t="s">
        <v>54</v>
      </c>
      <c r="D119" s="16"/>
      <c r="E119" s="16">
        <v>61596</v>
      </c>
      <c r="F119" s="44"/>
      <c r="G119" s="44"/>
      <c r="H119" s="23">
        <v>1</v>
      </c>
      <c r="I119" s="16"/>
      <c r="J119" s="536"/>
    </row>
    <row r="120" spans="1:10" ht="22.15" customHeight="1">
      <c r="A120" s="40" t="s">
        <v>9124</v>
      </c>
      <c r="B120" s="16" t="s">
        <v>288</v>
      </c>
      <c r="C120" s="16" t="s">
        <v>54</v>
      </c>
      <c r="D120" s="16"/>
      <c r="E120" s="16">
        <v>61320</v>
      </c>
      <c r="F120" s="44"/>
      <c r="G120" s="44"/>
      <c r="H120" s="23">
        <v>5</v>
      </c>
      <c r="I120" s="16"/>
      <c r="J120" s="536"/>
    </row>
    <row r="121" spans="1:10" ht="22.15" customHeight="1">
      <c r="A121" s="40" t="s">
        <v>9124</v>
      </c>
      <c r="B121" s="16" t="s">
        <v>288</v>
      </c>
      <c r="C121" s="16" t="s">
        <v>54</v>
      </c>
      <c r="D121" s="16"/>
      <c r="E121" s="16">
        <v>60546</v>
      </c>
      <c r="F121" s="44"/>
      <c r="G121" s="44"/>
      <c r="H121" s="23">
        <v>14</v>
      </c>
      <c r="I121" s="16"/>
      <c r="J121" s="536"/>
    </row>
    <row r="122" spans="1:10" ht="22.15" customHeight="1">
      <c r="A122" s="40" t="s">
        <v>9124</v>
      </c>
      <c r="B122" s="16" t="s">
        <v>288</v>
      </c>
      <c r="C122" s="16" t="s">
        <v>54</v>
      </c>
      <c r="D122" s="16"/>
      <c r="E122" s="16">
        <v>60387</v>
      </c>
      <c r="F122" s="44"/>
      <c r="G122" s="44"/>
      <c r="H122" s="23">
        <v>2</v>
      </c>
      <c r="I122" s="16"/>
      <c r="J122" s="536"/>
    </row>
    <row r="123" spans="1:10" ht="22.15" customHeight="1">
      <c r="A123" s="40" t="s">
        <v>10155</v>
      </c>
      <c r="B123" s="16" t="s">
        <v>209</v>
      </c>
      <c r="C123" s="16" t="s">
        <v>54</v>
      </c>
      <c r="D123" s="16"/>
      <c r="E123" s="16"/>
      <c r="F123" s="44"/>
      <c r="G123" s="44"/>
      <c r="H123" s="23">
        <v>91</v>
      </c>
      <c r="I123" s="16"/>
      <c r="J123" s="23" t="s">
        <v>9343</v>
      </c>
    </row>
    <row r="124" spans="1:10" ht="22.15" customHeight="1">
      <c r="A124" s="40" t="s">
        <v>9242</v>
      </c>
      <c r="B124" s="16" t="s">
        <v>1645</v>
      </c>
      <c r="C124" s="16" t="s">
        <v>41</v>
      </c>
      <c r="D124" s="16"/>
      <c r="E124" s="16" t="s">
        <v>793</v>
      </c>
      <c r="F124" s="44"/>
      <c r="G124" s="44"/>
      <c r="H124" s="21">
        <v>1500</v>
      </c>
      <c r="I124" s="16"/>
      <c r="J124" s="21" t="s">
        <v>11457</v>
      </c>
    </row>
    <row r="125" spans="1:10" ht="22.15" customHeight="1">
      <c r="A125" s="40" t="s">
        <v>10526</v>
      </c>
      <c r="B125" s="16" t="s">
        <v>1645</v>
      </c>
      <c r="C125" s="16" t="s">
        <v>41</v>
      </c>
      <c r="D125" s="16"/>
      <c r="E125" s="16" t="s">
        <v>1181</v>
      </c>
      <c r="F125" s="44"/>
      <c r="G125" s="44"/>
      <c r="H125" s="21">
        <v>800</v>
      </c>
      <c r="I125" s="16"/>
      <c r="J125" s="21" t="s">
        <v>11458</v>
      </c>
    </row>
    <row r="126" spans="1:10" ht="22.15" customHeight="1">
      <c r="A126" s="40" t="s">
        <v>9243</v>
      </c>
      <c r="B126" s="16" t="s">
        <v>1645</v>
      </c>
      <c r="C126" s="16" t="s">
        <v>58</v>
      </c>
      <c r="D126" s="16"/>
      <c r="E126" s="16" t="s">
        <v>55</v>
      </c>
      <c r="F126" s="44"/>
      <c r="G126" s="44"/>
      <c r="H126" s="23">
        <v>2906</v>
      </c>
      <c r="I126" s="16"/>
      <c r="J126" s="400" t="s">
        <v>11459</v>
      </c>
    </row>
    <row r="127" spans="1:10" ht="22.15" customHeight="1">
      <c r="A127" s="40" t="s">
        <v>9243</v>
      </c>
      <c r="B127" s="16" t="s">
        <v>1645</v>
      </c>
      <c r="C127" s="16" t="s">
        <v>58</v>
      </c>
      <c r="D127" s="16"/>
      <c r="E127" s="16" t="s">
        <v>55</v>
      </c>
      <c r="F127" s="44"/>
      <c r="G127" s="44"/>
      <c r="H127" s="23">
        <v>1939</v>
      </c>
      <c r="I127" s="16"/>
      <c r="J127" s="400" t="s">
        <v>11460</v>
      </c>
    </row>
    <row r="128" spans="1:10" ht="22.15" customHeight="1">
      <c r="A128" s="40" t="s">
        <v>9243</v>
      </c>
      <c r="B128" s="16" t="s">
        <v>1645</v>
      </c>
      <c r="C128" s="16" t="s">
        <v>58</v>
      </c>
      <c r="D128" s="16"/>
      <c r="E128" s="16" t="s">
        <v>55</v>
      </c>
      <c r="F128" s="44"/>
      <c r="G128" s="44"/>
      <c r="H128" s="23">
        <v>8000</v>
      </c>
      <c r="I128" s="16"/>
      <c r="J128" s="400" t="s">
        <v>11461</v>
      </c>
    </row>
    <row r="129" spans="1:10" ht="22.15" customHeight="1">
      <c r="A129" s="40" t="s">
        <v>9243</v>
      </c>
      <c r="B129" s="16" t="s">
        <v>1645</v>
      </c>
      <c r="C129" s="16" t="s">
        <v>58</v>
      </c>
      <c r="D129" s="16"/>
      <c r="E129" s="16" t="s">
        <v>55</v>
      </c>
      <c r="F129" s="44"/>
      <c r="G129" s="44"/>
      <c r="H129" s="23">
        <v>126</v>
      </c>
      <c r="I129" s="16"/>
      <c r="J129" s="743" t="s">
        <v>11462</v>
      </c>
    </row>
    <row r="130" spans="1:10" ht="22.15" customHeight="1">
      <c r="A130" s="40" t="s">
        <v>9243</v>
      </c>
      <c r="B130" s="16" t="s">
        <v>1645</v>
      </c>
      <c r="C130" s="16" t="s">
        <v>58</v>
      </c>
      <c r="D130" s="16"/>
      <c r="E130" s="16" t="s">
        <v>55</v>
      </c>
      <c r="F130" s="44"/>
      <c r="G130" s="44"/>
      <c r="H130" s="23">
        <v>330</v>
      </c>
      <c r="I130" s="16"/>
      <c r="J130" s="743"/>
    </row>
    <row r="131" spans="1:10" ht="22.15" customHeight="1">
      <c r="A131" s="40" t="s">
        <v>9243</v>
      </c>
      <c r="B131" s="16" t="s">
        <v>1645</v>
      </c>
      <c r="C131" s="16" t="s">
        <v>58</v>
      </c>
      <c r="D131" s="16"/>
      <c r="E131" s="16" t="s">
        <v>55</v>
      </c>
      <c r="F131" s="44"/>
      <c r="G131" s="44"/>
      <c r="H131" s="23">
        <v>1207</v>
      </c>
      <c r="I131" s="16"/>
      <c r="J131" s="743"/>
    </row>
    <row r="132" spans="1:10" ht="22.15" customHeight="1">
      <c r="A132" s="40" t="s">
        <v>9243</v>
      </c>
      <c r="B132" s="16" t="s">
        <v>1645</v>
      </c>
      <c r="C132" s="16" t="s">
        <v>58</v>
      </c>
      <c r="D132" s="16"/>
      <c r="E132" s="16" t="s">
        <v>55</v>
      </c>
      <c r="F132" s="44"/>
      <c r="G132" s="44"/>
      <c r="H132" s="23">
        <v>243</v>
      </c>
      <c r="I132" s="16"/>
      <c r="J132" s="743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  <mergeCell ref="J57:J58"/>
    <mergeCell ref="J59:J62"/>
    <mergeCell ref="J63:J64"/>
    <mergeCell ref="J65:J66"/>
    <mergeCell ref="J67:J77"/>
    <mergeCell ref="J78:J90"/>
    <mergeCell ref="J91:J99"/>
    <mergeCell ref="J100:J103"/>
    <mergeCell ref="J129:J132"/>
    <mergeCell ref="J105:J106"/>
    <mergeCell ref="J107:J108"/>
    <mergeCell ref="J109:J111"/>
    <mergeCell ref="J112:J115"/>
    <mergeCell ref="J116:J122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6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36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6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6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6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6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dimension ref="A1:J766"/>
  <sheetViews>
    <sheetView zoomScale="115" zoomScaleNormal="115" workbookViewId="0">
      <pane ySplit="4" topLeftCell="A5" activePane="bottomLeft" state="frozen"/>
      <selection pane="bottomLeft" activeCell="H6" sqref="H6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11467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67" t="s">
        <v>10931</v>
      </c>
      <c r="B5" s="16"/>
      <c r="C5" s="16"/>
      <c r="D5" s="16"/>
      <c r="E5" s="16"/>
      <c r="F5" s="44"/>
      <c r="G5" s="44"/>
      <c r="H5" s="54">
        <v>18</v>
      </c>
      <c r="I5" s="44"/>
      <c r="J5" s="735" t="s">
        <v>11062</v>
      </c>
    </row>
    <row r="6" spans="1:10" ht="19.5" customHeight="1">
      <c r="A6" s="67" t="s">
        <v>10921</v>
      </c>
      <c r="B6" s="16"/>
      <c r="C6" s="16"/>
      <c r="D6" s="16"/>
      <c r="E6" s="16"/>
      <c r="F6" s="44"/>
      <c r="G6" s="44"/>
      <c r="H6" s="54">
        <v>7</v>
      </c>
      <c r="I6" s="44"/>
      <c r="J6" s="736"/>
    </row>
    <row r="7" spans="1:10" ht="19.5" customHeight="1">
      <c r="A7" s="67" t="s">
        <v>10951</v>
      </c>
      <c r="B7" s="16"/>
      <c r="C7" s="16"/>
      <c r="D7" s="16"/>
      <c r="E7" s="16"/>
      <c r="F7" s="44"/>
      <c r="G7" s="44"/>
      <c r="H7" s="54">
        <v>5</v>
      </c>
      <c r="I7" s="44"/>
      <c r="J7" s="737"/>
    </row>
    <row r="8" spans="1:10" ht="19.5" customHeight="1">
      <c r="A8" s="67" t="s">
        <v>10947</v>
      </c>
      <c r="B8" s="16"/>
      <c r="C8" s="16"/>
      <c r="D8" s="16"/>
      <c r="E8" s="16"/>
      <c r="F8" s="44"/>
      <c r="G8" s="44"/>
      <c r="H8" s="347">
        <v>35</v>
      </c>
      <c r="I8" s="44"/>
      <c r="J8" s="401" t="s">
        <v>11468</v>
      </c>
    </row>
    <row r="9" spans="1:10" ht="23.25" customHeight="1">
      <c r="A9" s="67" t="s">
        <v>10935</v>
      </c>
      <c r="B9" s="40"/>
      <c r="C9" s="16"/>
      <c r="D9" s="16"/>
      <c r="E9" s="16"/>
      <c r="F9" s="44"/>
      <c r="G9" s="44"/>
      <c r="H9" s="347">
        <v>20</v>
      </c>
      <c r="I9" s="44"/>
      <c r="J9" s="401" t="s">
        <v>11469</v>
      </c>
    </row>
    <row r="10" spans="1:10" ht="23.25" customHeight="1">
      <c r="A10" s="40" t="s">
        <v>9257</v>
      </c>
      <c r="B10" s="40"/>
      <c r="C10" s="16" t="s">
        <v>54</v>
      </c>
      <c r="D10" s="16"/>
      <c r="E10" s="16">
        <v>342</v>
      </c>
      <c r="F10" s="44"/>
      <c r="G10" s="44"/>
      <c r="H10" s="23">
        <v>37</v>
      </c>
      <c r="I10" s="16"/>
      <c r="J10" s="21" t="s">
        <v>9075</v>
      </c>
    </row>
    <row r="11" spans="1:10" ht="23.25" customHeight="1">
      <c r="A11" s="40" t="s">
        <v>11483</v>
      </c>
      <c r="B11" s="40"/>
      <c r="C11" s="16"/>
      <c r="D11" s="16"/>
      <c r="E11" s="16"/>
      <c r="F11" s="44"/>
      <c r="G11" s="44"/>
      <c r="H11" s="402">
        <f>18500+185</f>
        <v>18685</v>
      </c>
      <c r="I11" s="16"/>
      <c r="J11" s="746" t="s">
        <v>9076</v>
      </c>
    </row>
    <row r="12" spans="1:10" ht="15.75">
      <c r="A12" s="40" t="s">
        <v>11483</v>
      </c>
      <c r="B12" s="40"/>
      <c r="C12" s="16"/>
      <c r="D12" s="16"/>
      <c r="E12" s="16"/>
      <c r="F12" s="44"/>
      <c r="G12" s="44"/>
      <c r="H12" s="18">
        <f>3000+30</f>
        <v>3030</v>
      </c>
      <c r="I12" s="16"/>
      <c r="J12" s="577"/>
    </row>
    <row r="13" spans="1:10" ht="15.75">
      <c r="A13" s="40" t="s">
        <v>11483</v>
      </c>
      <c r="B13" s="40"/>
      <c r="C13" s="16"/>
      <c r="D13" s="16"/>
      <c r="E13" s="16"/>
      <c r="F13" s="44"/>
      <c r="G13" s="44"/>
      <c r="H13" s="18">
        <f>2000+20</f>
        <v>2020</v>
      </c>
      <c r="I13" s="16"/>
      <c r="J13" s="577"/>
    </row>
    <row r="14" spans="1:10" ht="15.75">
      <c r="A14" s="40" t="s">
        <v>11483</v>
      </c>
      <c r="B14" s="40"/>
      <c r="C14" s="16"/>
      <c r="D14" s="16"/>
      <c r="E14" s="16"/>
      <c r="F14" s="44"/>
      <c r="G14" s="44"/>
      <c r="H14" s="18">
        <f>9000+90</f>
        <v>9090</v>
      </c>
      <c r="I14" s="16"/>
      <c r="J14" s="571"/>
    </row>
    <row r="15" spans="1:10" ht="23.25" customHeight="1">
      <c r="A15" s="40" t="s">
        <v>11483</v>
      </c>
      <c r="B15" s="40"/>
      <c r="C15" s="16"/>
      <c r="D15" s="16"/>
      <c r="E15" s="16"/>
      <c r="F15" s="44"/>
      <c r="G15" s="44"/>
      <c r="H15" s="132">
        <f>4000+80</f>
        <v>4080</v>
      </c>
      <c r="I15" s="16"/>
      <c r="J15" s="746" t="s">
        <v>9677</v>
      </c>
    </row>
    <row r="16" spans="1:10" ht="23.25" customHeight="1">
      <c r="A16" s="40" t="s">
        <v>11483</v>
      </c>
      <c r="B16" s="40"/>
      <c r="C16" s="16"/>
      <c r="D16" s="16"/>
      <c r="E16" s="16"/>
      <c r="F16" s="44"/>
      <c r="G16" s="44"/>
      <c r="H16" s="132">
        <f>13000+260</f>
        <v>13260</v>
      </c>
      <c r="I16" s="16"/>
      <c r="J16" s="577"/>
    </row>
    <row r="17" spans="1:10" ht="23.25" customHeight="1">
      <c r="A17" s="40" t="s">
        <v>11483</v>
      </c>
      <c r="B17" s="40"/>
      <c r="C17" s="16"/>
      <c r="D17" s="16"/>
      <c r="E17" s="16"/>
      <c r="F17" s="44"/>
      <c r="G17" s="44"/>
      <c r="H17" s="132">
        <f>20000+400</f>
        <v>20400</v>
      </c>
      <c r="I17" s="16"/>
      <c r="J17" s="577"/>
    </row>
    <row r="18" spans="1:10" ht="23.25" customHeight="1">
      <c r="A18" s="40" t="s">
        <v>11483</v>
      </c>
      <c r="B18" s="40"/>
      <c r="C18" s="16"/>
      <c r="D18" s="16"/>
      <c r="E18" s="16"/>
      <c r="F18" s="44"/>
      <c r="G18" s="44"/>
      <c r="H18" s="132">
        <f>1650+32</f>
        <v>1682</v>
      </c>
      <c r="I18" s="16"/>
      <c r="J18" s="571"/>
    </row>
    <row r="19" spans="1:10" ht="23.25" customHeight="1">
      <c r="A19" s="3" t="s">
        <v>9534</v>
      </c>
      <c r="B19" s="40"/>
      <c r="C19" s="16" t="s">
        <v>54</v>
      </c>
      <c r="D19" s="16"/>
      <c r="E19" s="16">
        <v>102</v>
      </c>
      <c r="F19" s="44"/>
      <c r="G19" s="44"/>
      <c r="H19" s="403">
        <v>1</v>
      </c>
      <c r="I19" s="16"/>
      <c r="J19" s="747" t="s">
        <v>10646</v>
      </c>
    </row>
    <row r="20" spans="1:10" ht="23.25" customHeight="1">
      <c r="A20" s="3" t="s">
        <v>9534</v>
      </c>
      <c r="B20" s="40"/>
      <c r="C20" s="16" t="s">
        <v>54</v>
      </c>
      <c r="D20" s="16"/>
      <c r="E20" s="16" t="s">
        <v>8977</v>
      </c>
      <c r="F20" s="44"/>
      <c r="G20" s="44"/>
      <c r="H20" s="403">
        <v>2</v>
      </c>
      <c r="I20" s="16"/>
      <c r="J20" s="748"/>
    </row>
    <row r="21" spans="1:10" ht="23.25" customHeight="1">
      <c r="A21" s="3" t="s">
        <v>9534</v>
      </c>
      <c r="B21" s="40"/>
      <c r="C21" s="16" t="s">
        <v>54</v>
      </c>
      <c r="D21" s="16"/>
      <c r="E21" s="16">
        <v>324</v>
      </c>
      <c r="F21" s="44"/>
      <c r="G21" s="44"/>
      <c r="H21" s="403">
        <v>6</v>
      </c>
      <c r="I21" s="16"/>
      <c r="J21" s="748"/>
    </row>
    <row r="22" spans="1:10" ht="23.25" customHeight="1">
      <c r="A22" s="3" t="s">
        <v>9534</v>
      </c>
      <c r="B22" s="40"/>
      <c r="C22" s="16" t="s">
        <v>54</v>
      </c>
      <c r="D22" s="16"/>
      <c r="E22" s="16">
        <v>340</v>
      </c>
      <c r="F22" s="44"/>
      <c r="G22" s="44"/>
      <c r="H22" s="403">
        <v>1</v>
      </c>
      <c r="I22" s="16"/>
      <c r="J22" s="748"/>
    </row>
    <row r="23" spans="1:10" ht="23.25" customHeight="1">
      <c r="A23" s="3" t="s">
        <v>9534</v>
      </c>
      <c r="B23" s="40"/>
      <c r="C23" s="16" t="s">
        <v>54</v>
      </c>
      <c r="D23" s="16"/>
      <c r="E23" s="16" t="s">
        <v>8264</v>
      </c>
      <c r="F23" s="44"/>
      <c r="G23" s="44"/>
      <c r="H23" s="403">
        <v>2</v>
      </c>
      <c r="I23" s="16"/>
      <c r="J23" s="748"/>
    </row>
    <row r="24" spans="1:10" ht="23.25" customHeight="1">
      <c r="A24" s="3" t="s">
        <v>9534</v>
      </c>
      <c r="B24" s="40"/>
      <c r="C24" s="16" t="s">
        <v>54</v>
      </c>
      <c r="D24" s="16"/>
      <c r="E24" s="16">
        <v>450</v>
      </c>
      <c r="F24" s="44"/>
      <c r="G24" s="44"/>
      <c r="H24" s="403">
        <v>3</v>
      </c>
      <c r="I24" s="16"/>
      <c r="J24" s="748"/>
    </row>
    <row r="25" spans="1:10" ht="23.25" customHeight="1">
      <c r="A25" s="3" t="s">
        <v>9534</v>
      </c>
      <c r="B25" s="40"/>
      <c r="C25" s="16" t="s">
        <v>54</v>
      </c>
      <c r="D25" s="16"/>
      <c r="E25" s="16" t="s">
        <v>6841</v>
      </c>
      <c r="F25" s="44"/>
      <c r="G25" s="44"/>
      <c r="H25" s="403">
        <v>1</v>
      </c>
      <c r="I25" s="16"/>
      <c r="J25" s="749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4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4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31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31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31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31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31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31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31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31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31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8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8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8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8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9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9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9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9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9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9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9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9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9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9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9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9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9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9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9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9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9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9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9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9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9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9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9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9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9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9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9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9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9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9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9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9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9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9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9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9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9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31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31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6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6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6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6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6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6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6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6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6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6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6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6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6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6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6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6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8"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  <mergeCell ref="J107:J108"/>
    <mergeCell ref="J109:J111"/>
    <mergeCell ref="J112:J115"/>
    <mergeCell ref="J116:J122"/>
    <mergeCell ref="J59:J62"/>
    <mergeCell ref="J63:J64"/>
    <mergeCell ref="J65:J66"/>
    <mergeCell ref="J67:J77"/>
    <mergeCell ref="J78:J90"/>
    <mergeCell ref="J91:J99"/>
    <mergeCell ref="J185:J187"/>
    <mergeCell ref="J188:J190"/>
    <mergeCell ref="J195:J196"/>
    <mergeCell ref="J197:J198"/>
    <mergeCell ref="J5:J7"/>
    <mergeCell ref="J11:J14"/>
    <mergeCell ref="J15:J18"/>
    <mergeCell ref="J19:J25"/>
    <mergeCell ref="J129:J132"/>
    <mergeCell ref="J173:J174"/>
    <mergeCell ref="J175:J177"/>
    <mergeCell ref="J178:J179"/>
    <mergeCell ref="J180:J182"/>
    <mergeCell ref="J183:J184"/>
    <mergeCell ref="J100:J103"/>
    <mergeCell ref="J105:J10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7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37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7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7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7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7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dimension ref="A1:J759"/>
  <sheetViews>
    <sheetView topLeftCell="A2" zoomScale="130" zoomScaleNormal="130" workbookViewId="0">
      <pane ySplit="3" topLeftCell="A167" activePane="bottomLeft" state="frozen"/>
      <selection activeCell="A9" sqref="A9"/>
      <selection pane="bottomLeft" activeCell="A9" sqref="A9"/>
    </sheetView>
  </sheetViews>
  <sheetFormatPr defaultRowHeight="15"/>
  <cols>
    <col min="1" max="1" width="61.85546875" style="85" customWidth="1"/>
    <col min="2" max="2" width="16.42578125" style="35" bestFit="1" customWidth="1"/>
    <col min="3" max="3" width="11.5703125" style="35" bestFit="1" customWidth="1"/>
    <col min="4" max="4" width="4.5703125" style="35" bestFit="1" customWidth="1"/>
    <col min="5" max="5" width="9.5703125" style="35" bestFit="1" customWidth="1"/>
    <col min="6" max="6" width="6.85546875" style="69" bestFit="1" customWidth="1"/>
    <col min="7" max="7" width="5.28515625" style="69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11584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s="41" customFormat="1" ht="22.9" customHeight="1">
      <c r="A5" s="40" t="s">
        <v>9096</v>
      </c>
      <c r="B5" s="16" t="s">
        <v>235</v>
      </c>
      <c r="C5" s="16" t="s">
        <v>163</v>
      </c>
      <c r="D5" s="16"/>
      <c r="E5" s="16"/>
      <c r="F5" s="16"/>
      <c r="G5" s="16"/>
      <c r="H5" s="290">
        <v>58</v>
      </c>
      <c r="I5" s="16"/>
      <c r="J5" s="50" t="s">
        <v>11527</v>
      </c>
    </row>
    <row r="6" spans="1:10" s="41" customFormat="1" ht="22.9" customHeight="1">
      <c r="A6" s="40" t="s">
        <v>9096</v>
      </c>
      <c r="B6" s="16" t="s">
        <v>235</v>
      </c>
      <c r="C6" s="16" t="s">
        <v>163</v>
      </c>
      <c r="D6" s="16"/>
      <c r="E6" s="16"/>
      <c r="F6" s="16"/>
      <c r="G6" s="16"/>
      <c r="H6" s="347">
        <v>300</v>
      </c>
      <c r="I6" s="16"/>
      <c r="J6" s="50" t="s">
        <v>11528</v>
      </c>
    </row>
    <row r="7" spans="1:10" s="41" customFormat="1" ht="22.9" customHeight="1">
      <c r="A7" s="40" t="s">
        <v>9093</v>
      </c>
      <c r="B7" s="16" t="s">
        <v>235</v>
      </c>
      <c r="C7" s="16" t="s">
        <v>163</v>
      </c>
      <c r="D7" s="16"/>
      <c r="E7" s="16"/>
      <c r="F7" s="16"/>
      <c r="G7" s="16"/>
      <c r="H7" s="290">
        <v>80</v>
      </c>
      <c r="I7" s="16"/>
      <c r="J7" s="50" t="s">
        <v>11529</v>
      </c>
    </row>
    <row r="8" spans="1:10" s="41" customFormat="1" ht="22.9" customHeight="1">
      <c r="A8" s="40" t="s">
        <v>11582</v>
      </c>
      <c r="B8" s="16" t="s">
        <v>235</v>
      </c>
      <c r="C8" s="16" t="s">
        <v>163</v>
      </c>
      <c r="D8" s="16"/>
      <c r="E8" s="16"/>
      <c r="F8" s="16"/>
      <c r="G8" s="16"/>
      <c r="H8" s="290">
        <v>392</v>
      </c>
      <c r="I8" s="16"/>
      <c r="J8" s="50" t="s">
        <v>11530</v>
      </c>
    </row>
    <row r="9" spans="1:10" s="41" customFormat="1" ht="22.9" customHeight="1">
      <c r="A9" s="40" t="s">
        <v>11583</v>
      </c>
      <c r="B9" s="16" t="s">
        <v>235</v>
      </c>
      <c r="C9" s="16" t="s">
        <v>163</v>
      </c>
      <c r="D9" s="16"/>
      <c r="E9" s="16"/>
      <c r="F9" s="16"/>
      <c r="G9" s="16"/>
      <c r="H9" s="54">
        <v>25</v>
      </c>
      <c r="I9" s="16"/>
      <c r="J9" s="54" t="s">
        <v>11531</v>
      </c>
    </row>
    <row r="10" spans="1:10" s="41" customFormat="1" ht="22.9" customHeight="1">
      <c r="A10" s="40" t="s">
        <v>10211</v>
      </c>
      <c r="B10" s="16" t="s">
        <v>235</v>
      </c>
      <c r="C10" s="16" t="s">
        <v>163</v>
      </c>
      <c r="D10" s="16"/>
      <c r="E10" s="16"/>
      <c r="F10" s="16"/>
      <c r="G10" s="16"/>
      <c r="H10" s="139">
        <v>30</v>
      </c>
      <c r="I10" s="16"/>
      <c r="J10" s="19" t="s">
        <v>11532</v>
      </c>
    </row>
    <row r="11" spans="1:10" s="41" customFormat="1" ht="22.9" customHeight="1">
      <c r="A11" s="40" t="s">
        <v>11185</v>
      </c>
      <c r="B11" s="16" t="s">
        <v>235</v>
      </c>
      <c r="C11" s="16" t="s">
        <v>163</v>
      </c>
      <c r="D11" s="16"/>
      <c r="E11" s="16"/>
      <c r="F11" s="16"/>
      <c r="G11" s="16"/>
      <c r="H11" s="50">
        <v>20</v>
      </c>
      <c r="I11" s="16"/>
      <c r="J11" s="107" t="s">
        <v>11533</v>
      </c>
    </row>
    <row r="12" spans="1:10" s="41" customFormat="1" ht="22.9" customHeight="1">
      <c r="A12" s="40" t="s">
        <v>10931</v>
      </c>
      <c r="B12" s="16" t="s">
        <v>235</v>
      </c>
      <c r="C12" s="16" t="s">
        <v>163</v>
      </c>
      <c r="D12" s="16"/>
      <c r="E12" s="16"/>
      <c r="F12" s="16"/>
      <c r="G12" s="16"/>
      <c r="H12" s="76">
        <v>102</v>
      </c>
      <c r="I12" s="16"/>
      <c r="J12" s="86" t="s">
        <v>11534</v>
      </c>
    </row>
    <row r="13" spans="1:10" s="41" customFormat="1" ht="22.9" customHeight="1">
      <c r="A13" s="40" t="s">
        <v>11580</v>
      </c>
      <c r="B13" s="16" t="s">
        <v>235</v>
      </c>
      <c r="C13" s="16" t="s">
        <v>163</v>
      </c>
      <c r="D13" s="16"/>
      <c r="E13" s="16"/>
      <c r="F13" s="16"/>
      <c r="G13" s="16"/>
      <c r="H13" s="76">
        <v>33</v>
      </c>
      <c r="I13" s="16"/>
      <c r="J13" s="86" t="s">
        <v>11535</v>
      </c>
    </row>
    <row r="14" spans="1:10" s="41" customFormat="1" ht="22.9" customHeight="1">
      <c r="A14" s="40" t="s">
        <v>10930</v>
      </c>
      <c r="B14" s="16" t="s">
        <v>235</v>
      </c>
      <c r="C14" s="16" t="s">
        <v>163</v>
      </c>
      <c r="D14" s="16"/>
      <c r="E14" s="16"/>
      <c r="F14" s="16"/>
      <c r="G14" s="16"/>
      <c r="H14" s="76">
        <v>5</v>
      </c>
      <c r="I14" s="16"/>
      <c r="J14" s="86" t="s">
        <v>11536</v>
      </c>
    </row>
    <row r="15" spans="1:10" s="41" customFormat="1" ht="22.9" customHeight="1">
      <c r="A15" s="40" t="s">
        <v>9963</v>
      </c>
      <c r="B15" s="16" t="s">
        <v>235</v>
      </c>
      <c r="C15" s="16" t="s">
        <v>163</v>
      </c>
      <c r="D15" s="16"/>
      <c r="E15" s="16"/>
      <c r="F15" s="16"/>
      <c r="G15" s="16"/>
      <c r="H15" s="76">
        <v>30</v>
      </c>
      <c r="I15" s="16"/>
      <c r="J15" s="86" t="s">
        <v>11537</v>
      </c>
    </row>
    <row r="16" spans="1:10" s="41" customFormat="1" ht="22.9" customHeight="1">
      <c r="A16" s="40" t="s">
        <v>9957</v>
      </c>
      <c r="B16" s="16" t="s">
        <v>235</v>
      </c>
      <c r="C16" s="16" t="s">
        <v>163</v>
      </c>
      <c r="D16" s="16"/>
      <c r="E16" s="16"/>
      <c r="F16" s="16"/>
      <c r="G16" s="16"/>
      <c r="H16" s="76">
        <v>5</v>
      </c>
      <c r="I16" s="16"/>
      <c r="J16" s="86" t="s">
        <v>11538</v>
      </c>
    </row>
    <row r="17" spans="1:10" s="41" customFormat="1" ht="22.9" customHeight="1">
      <c r="A17" s="40" t="s">
        <v>11571</v>
      </c>
      <c r="B17" s="16" t="s">
        <v>235</v>
      </c>
      <c r="C17" s="16" t="s">
        <v>163</v>
      </c>
      <c r="D17" s="16"/>
      <c r="E17" s="16"/>
      <c r="F17" s="16"/>
      <c r="G17" s="16"/>
      <c r="H17" s="76">
        <v>10</v>
      </c>
      <c r="I17" s="16"/>
      <c r="J17" s="86" t="s">
        <v>11539</v>
      </c>
    </row>
    <row r="18" spans="1:10" s="41" customFormat="1" ht="22.9" customHeight="1">
      <c r="A18" s="40" t="s">
        <v>9967</v>
      </c>
      <c r="B18" s="16" t="s">
        <v>235</v>
      </c>
      <c r="C18" s="16" t="s">
        <v>163</v>
      </c>
      <c r="D18" s="16"/>
      <c r="E18" s="16"/>
      <c r="F18" s="16"/>
      <c r="G18" s="16"/>
      <c r="H18" s="76">
        <v>115</v>
      </c>
      <c r="I18" s="16"/>
      <c r="J18" s="86" t="s">
        <v>11540</v>
      </c>
    </row>
    <row r="19" spans="1:10" s="41" customFormat="1" ht="22.9" customHeight="1">
      <c r="A19" s="40" t="s">
        <v>9959</v>
      </c>
      <c r="B19" s="16" t="s">
        <v>235</v>
      </c>
      <c r="C19" s="16" t="s">
        <v>163</v>
      </c>
      <c r="D19" s="16"/>
      <c r="E19" s="16"/>
      <c r="F19" s="16"/>
      <c r="G19" s="16"/>
      <c r="H19" s="76">
        <v>5</v>
      </c>
      <c r="I19" s="16"/>
      <c r="J19" s="86" t="s">
        <v>11541</v>
      </c>
    </row>
    <row r="20" spans="1:10" s="41" customFormat="1" ht="22.9" customHeight="1">
      <c r="A20" s="40" t="s">
        <v>9956</v>
      </c>
      <c r="B20" s="16" t="s">
        <v>235</v>
      </c>
      <c r="C20" s="16" t="s">
        <v>163</v>
      </c>
      <c r="D20" s="16"/>
      <c r="E20" s="16"/>
      <c r="F20" s="16"/>
      <c r="G20" s="16"/>
      <c r="H20" s="76">
        <v>5</v>
      </c>
      <c r="I20" s="16"/>
      <c r="J20" s="86" t="s">
        <v>11542</v>
      </c>
    </row>
    <row r="21" spans="1:10" s="41" customFormat="1" ht="22.9" customHeight="1">
      <c r="A21" s="40" t="s">
        <v>9963</v>
      </c>
      <c r="B21" s="16" t="s">
        <v>235</v>
      </c>
      <c r="C21" s="16" t="s">
        <v>163</v>
      </c>
      <c r="D21" s="16"/>
      <c r="E21" s="16"/>
      <c r="F21" s="16"/>
      <c r="G21" s="16"/>
      <c r="H21" s="76">
        <v>5</v>
      </c>
      <c r="I21" s="16"/>
      <c r="J21" s="86" t="s">
        <v>11543</v>
      </c>
    </row>
    <row r="22" spans="1:10" s="41" customFormat="1" ht="22.9" customHeight="1">
      <c r="A22" s="40" t="s">
        <v>9956</v>
      </c>
      <c r="B22" s="16" t="s">
        <v>235</v>
      </c>
      <c r="C22" s="16" t="s">
        <v>163</v>
      </c>
      <c r="D22" s="16"/>
      <c r="E22" s="16"/>
      <c r="F22" s="16"/>
      <c r="G22" s="16"/>
      <c r="H22" s="76">
        <v>5</v>
      </c>
      <c r="I22" s="16"/>
      <c r="J22" s="86" t="s">
        <v>11544</v>
      </c>
    </row>
    <row r="23" spans="1:10" s="41" customFormat="1" ht="22.9" customHeight="1">
      <c r="A23" s="40" t="s">
        <v>9747</v>
      </c>
      <c r="B23" s="16" t="s">
        <v>235</v>
      </c>
      <c r="C23" s="16" t="s">
        <v>163</v>
      </c>
      <c r="D23" s="16"/>
      <c r="E23" s="16"/>
      <c r="F23" s="16"/>
      <c r="G23" s="16"/>
      <c r="H23" s="21">
        <v>35</v>
      </c>
      <c r="I23" s="16"/>
      <c r="J23" s="316" t="s">
        <v>9478</v>
      </c>
    </row>
    <row r="24" spans="1:10" s="41" customFormat="1" ht="22.9" customHeight="1">
      <c r="A24" s="40" t="s">
        <v>9381</v>
      </c>
      <c r="B24" s="16" t="s">
        <v>235</v>
      </c>
      <c r="C24" s="16" t="s">
        <v>163</v>
      </c>
      <c r="D24" s="16"/>
      <c r="E24" s="16"/>
      <c r="F24" s="16"/>
      <c r="G24" s="16"/>
      <c r="H24" s="146">
        <v>30</v>
      </c>
      <c r="I24" s="16"/>
      <c r="J24" s="316" t="s">
        <v>9479</v>
      </c>
    </row>
    <row r="25" spans="1:10" s="41" customFormat="1" ht="22.9" customHeight="1">
      <c r="A25" s="40" t="s">
        <v>10917</v>
      </c>
      <c r="B25" s="16" t="s">
        <v>235</v>
      </c>
      <c r="C25" s="16" t="s">
        <v>163</v>
      </c>
      <c r="D25" s="16"/>
      <c r="E25" s="16"/>
      <c r="F25" s="16"/>
      <c r="G25" s="16"/>
      <c r="H25" s="146">
        <v>70</v>
      </c>
      <c r="I25" s="16"/>
      <c r="J25" s="316" t="s">
        <v>9320</v>
      </c>
    </row>
    <row r="26" spans="1:10" s="41" customFormat="1" ht="22.9" customHeight="1">
      <c r="A26" s="40" t="s">
        <v>10932</v>
      </c>
      <c r="B26" s="16" t="s">
        <v>235</v>
      </c>
      <c r="C26" s="16" t="s">
        <v>163</v>
      </c>
      <c r="D26" s="16"/>
      <c r="E26" s="16"/>
      <c r="F26" s="16"/>
      <c r="G26" s="16"/>
      <c r="H26" s="146">
        <v>75</v>
      </c>
      <c r="I26" s="16"/>
      <c r="J26" s="316" t="s">
        <v>9321</v>
      </c>
    </row>
    <row r="27" spans="1:10" s="41" customFormat="1" ht="22.9" customHeight="1">
      <c r="A27" s="40" t="s">
        <v>9412</v>
      </c>
      <c r="B27" s="16" t="s">
        <v>235</v>
      </c>
      <c r="C27" s="16" t="s">
        <v>163</v>
      </c>
      <c r="D27" s="16"/>
      <c r="E27" s="16"/>
      <c r="F27" s="16"/>
      <c r="G27" s="16"/>
      <c r="H27" s="140">
        <v>99</v>
      </c>
      <c r="I27" s="16"/>
      <c r="J27" s="140" t="s">
        <v>11545</v>
      </c>
    </row>
    <row r="28" spans="1:10" s="41" customFormat="1" ht="22.9" customHeight="1">
      <c r="A28" s="40" t="s">
        <v>10200</v>
      </c>
      <c r="B28" s="16" t="s">
        <v>235</v>
      </c>
      <c r="C28" s="16" t="s">
        <v>163</v>
      </c>
      <c r="D28" s="16"/>
      <c r="E28" s="16"/>
      <c r="F28" s="16"/>
      <c r="G28" s="16"/>
      <c r="H28" s="52">
        <v>37</v>
      </c>
      <c r="I28" s="16"/>
      <c r="J28" s="414" t="s">
        <v>11546</v>
      </c>
    </row>
    <row r="29" spans="1:10" s="41" customFormat="1" ht="22.9" customHeight="1">
      <c r="A29" s="40" t="s">
        <v>10501</v>
      </c>
      <c r="B29" s="16" t="s">
        <v>235</v>
      </c>
      <c r="C29" s="16" t="s">
        <v>163</v>
      </c>
      <c r="D29" s="16"/>
      <c r="E29" s="16"/>
      <c r="F29" s="16"/>
      <c r="G29" s="16"/>
      <c r="H29" s="52">
        <v>16</v>
      </c>
      <c r="I29" s="16"/>
      <c r="J29" s="414" t="s">
        <v>9604</v>
      </c>
    </row>
    <row r="30" spans="1:10" s="41" customFormat="1" ht="22.9" customHeight="1">
      <c r="A30" s="376" t="s">
        <v>10687</v>
      </c>
      <c r="B30" s="16" t="s">
        <v>235</v>
      </c>
      <c r="C30" s="16" t="s">
        <v>163</v>
      </c>
      <c r="D30" s="16"/>
      <c r="E30" s="16"/>
      <c r="F30" s="16"/>
      <c r="G30" s="16"/>
      <c r="H30" s="161">
        <v>10</v>
      </c>
      <c r="I30" s="16"/>
      <c r="J30" s="50" t="s">
        <v>11431</v>
      </c>
    </row>
    <row r="31" spans="1:10" s="41" customFormat="1" ht="22.9" customHeight="1">
      <c r="A31" s="40" t="s">
        <v>10127</v>
      </c>
      <c r="B31" s="16" t="s">
        <v>235</v>
      </c>
      <c r="C31" s="16" t="s">
        <v>163</v>
      </c>
      <c r="D31" s="16"/>
      <c r="E31" s="16"/>
      <c r="F31" s="16"/>
      <c r="G31" s="16"/>
      <c r="H31" s="161">
        <v>80</v>
      </c>
      <c r="I31" s="16"/>
      <c r="J31" s="50" t="s">
        <v>11432</v>
      </c>
    </row>
    <row r="32" spans="1:10" s="41" customFormat="1" ht="22.9" customHeight="1">
      <c r="A32" s="40" t="s">
        <v>9369</v>
      </c>
      <c r="B32" s="16" t="s">
        <v>235</v>
      </c>
      <c r="C32" s="16" t="s">
        <v>163</v>
      </c>
      <c r="D32" s="16"/>
      <c r="E32" s="16"/>
      <c r="F32" s="16"/>
      <c r="G32" s="16"/>
      <c r="H32" s="161">
        <v>170</v>
      </c>
      <c r="I32" s="16"/>
      <c r="J32" s="50" t="s">
        <v>11547</v>
      </c>
    </row>
    <row r="33" spans="1:10" s="41" customFormat="1" ht="22.9" customHeight="1">
      <c r="A33" s="40" t="s">
        <v>9369</v>
      </c>
      <c r="B33" s="16" t="s">
        <v>235</v>
      </c>
      <c r="C33" s="16" t="s">
        <v>163</v>
      </c>
      <c r="D33" s="16"/>
      <c r="E33" s="16"/>
      <c r="F33" s="16"/>
      <c r="G33" s="16"/>
      <c r="H33" s="161">
        <v>80</v>
      </c>
      <c r="I33" s="16"/>
      <c r="J33" s="50" t="s">
        <v>9650</v>
      </c>
    </row>
    <row r="34" spans="1:10" s="41" customFormat="1" ht="22.9" customHeight="1">
      <c r="A34" s="40" t="s">
        <v>9556</v>
      </c>
      <c r="B34" s="16" t="s">
        <v>235</v>
      </c>
      <c r="C34" s="16" t="s">
        <v>163</v>
      </c>
      <c r="D34" s="16"/>
      <c r="E34" s="16"/>
      <c r="F34" s="16"/>
      <c r="G34" s="16"/>
      <c r="H34" s="161">
        <v>1660</v>
      </c>
      <c r="I34" s="16"/>
      <c r="J34" s="50" t="s">
        <v>11548</v>
      </c>
    </row>
    <row r="35" spans="1:10" s="41" customFormat="1" ht="22.9" customHeight="1">
      <c r="A35" s="40" t="s">
        <v>11186</v>
      </c>
      <c r="B35" s="16" t="s">
        <v>235</v>
      </c>
      <c r="C35" s="16" t="s">
        <v>163</v>
      </c>
      <c r="D35" s="16"/>
      <c r="E35" s="16"/>
      <c r="F35" s="16"/>
      <c r="G35" s="16"/>
      <c r="H35" s="303">
        <v>102</v>
      </c>
      <c r="I35" s="16"/>
      <c r="J35" s="50" t="s">
        <v>9573</v>
      </c>
    </row>
    <row r="36" spans="1:10" s="41" customFormat="1" ht="22.9" customHeight="1">
      <c r="A36" s="40" t="s">
        <v>10087</v>
      </c>
      <c r="B36" s="16" t="s">
        <v>204</v>
      </c>
      <c r="C36" s="16" t="s">
        <v>82</v>
      </c>
      <c r="D36" s="16"/>
      <c r="E36" s="16"/>
      <c r="F36" s="16"/>
      <c r="G36" s="16"/>
      <c r="H36" s="18">
        <v>21210</v>
      </c>
      <c r="I36" s="16"/>
      <c r="J36" s="60" t="s">
        <v>9156</v>
      </c>
    </row>
    <row r="37" spans="1:10" s="41" customFormat="1" ht="22.9" customHeight="1">
      <c r="A37" s="40" t="s">
        <v>9534</v>
      </c>
      <c r="B37" s="16" t="s">
        <v>288</v>
      </c>
      <c r="C37" s="16" t="s">
        <v>54</v>
      </c>
      <c r="D37" s="16"/>
      <c r="E37" s="16" t="s">
        <v>6387</v>
      </c>
      <c r="F37" s="16"/>
      <c r="G37" s="16"/>
      <c r="H37" s="17">
        <v>10</v>
      </c>
      <c r="I37" s="16"/>
      <c r="J37" s="60" t="s">
        <v>9652</v>
      </c>
    </row>
    <row r="38" spans="1:10" s="41" customFormat="1" ht="22.9" customHeight="1">
      <c r="A38" s="40" t="s">
        <v>9365</v>
      </c>
      <c r="B38" s="16" t="s">
        <v>283</v>
      </c>
      <c r="C38" s="16" t="s">
        <v>58</v>
      </c>
      <c r="D38" s="16"/>
      <c r="E38" s="16" t="s">
        <v>9018</v>
      </c>
      <c r="F38" s="16"/>
      <c r="G38" s="16"/>
      <c r="H38" s="50">
        <v>360</v>
      </c>
      <c r="I38" s="16"/>
      <c r="J38" s="50" t="s">
        <v>9158</v>
      </c>
    </row>
    <row r="39" spans="1:10" s="41" customFormat="1" ht="22.9" customHeight="1">
      <c r="A39" s="40" t="s">
        <v>9858</v>
      </c>
      <c r="B39" s="16" t="s">
        <v>204</v>
      </c>
      <c r="C39" s="16" t="s">
        <v>58</v>
      </c>
      <c r="D39" s="16"/>
      <c r="E39" s="16"/>
      <c r="F39" s="16"/>
      <c r="G39" s="16"/>
      <c r="H39" s="18">
        <v>3333</v>
      </c>
      <c r="I39" s="16"/>
      <c r="J39" s="50" t="s">
        <v>9914</v>
      </c>
    </row>
    <row r="40" spans="1:10" s="41" customFormat="1" ht="22.9" customHeight="1">
      <c r="A40" s="40" t="s">
        <v>9317</v>
      </c>
      <c r="B40" s="16" t="s">
        <v>204</v>
      </c>
      <c r="C40" s="16" t="s">
        <v>82</v>
      </c>
      <c r="D40" s="16"/>
      <c r="E40" s="16"/>
      <c r="F40" s="16"/>
      <c r="G40" s="16"/>
      <c r="H40" s="22">
        <v>10700</v>
      </c>
      <c r="I40" s="16"/>
      <c r="J40" s="553" t="s">
        <v>9582</v>
      </c>
    </row>
    <row r="41" spans="1:10" s="41" customFormat="1" ht="22.9" customHeight="1">
      <c r="A41" s="40" t="s">
        <v>9317</v>
      </c>
      <c r="B41" s="16" t="s">
        <v>204</v>
      </c>
      <c r="C41" s="16" t="s">
        <v>82</v>
      </c>
      <c r="D41" s="16"/>
      <c r="E41" s="16"/>
      <c r="F41" s="16"/>
      <c r="G41" s="16"/>
      <c r="H41" s="22">
        <v>32600</v>
      </c>
      <c r="I41" s="16"/>
      <c r="J41" s="553"/>
    </row>
    <row r="42" spans="1:10" s="41" customFormat="1" ht="22.9" customHeight="1">
      <c r="A42" s="40" t="s">
        <v>9318</v>
      </c>
      <c r="B42" s="16" t="s">
        <v>204</v>
      </c>
      <c r="C42" s="16" t="s">
        <v>58</v>
      </c>
      <c r="D42" s="16"/>
      <c r="E42" s="16"/>
      <c r="F42" s="16"/>
      <c r="G42" s="16"/>
      <c r="H42" s="22">
        <v>3900</v>
      </c>
      <c r="I42" s="16"/>
      <c r="J42" s="21" t="s">
        <v>9335</v>
      </c>
    </row>
    <row r="43" spans="1:10" s="41" customFormat="1" ht="22.9" customHeight="1">
      <c r="A43" s="40" t="s">
        <v>9318</v>
      </c>
      <c r="B43" s="16" t="s">
        <v>204</v>
      </c>
      <c r="C43" s="16" t="s">
        <v>58</v>
      </c>
      <c r="D43" s="16"/>
      <c r="E43" s="16"/>
      <c r="F43" s="16"/>
      <c r="G43" s="16"/>
      <c r="H43" s="22">
        <v>60400</v>
      </c>
      <c r="I43" s="16"/>
      <c r="J43" s="21" t="s">
        <v>9336</v>
      </c>
    </row>
    <row r="44" spans="1:10" s="41" customFormat="1" ht="22.9" customHeight="1">
      <c r="A44" s="376" t="s">
        <v>10557</v>
      </c>
      <c r="B44" s="16" t="s">
        <v>265</v>
      </c>
      <c r="C44" s="16" t="s">
        <v>58</v>
      </c>
      <c r="D44" s="16"/>
      <c r="E44" s="16"/>
      <c r="F44" s="16"/>
      <c r="G44" s="16"/>
      <c r="H44" s="18">
        <v>762</v>
      </c>
      <c r="I44" s="16"/>
      <c r="J44" s="18" t="s">
        <v>9160</v>
      </c>
    </row>
    <row r="45" spans="1:10" s="41" customFormat="1" ht="22.9" customHeight="1">
      <c r="A45" s="376" t="s">
        <v>10558</v>
      </c>
      <c r="B45" s="16" t="s">
        <v>265</v>
      </c>
      <c r="C45" s="16" t="s">
        <v>58</v>
      </c>
      <c r="D45" s="16"/>
      <c r="E45" s="16"/>
      <c r="F45" s="16"/>
      <c r="G45" s="16"/>
      <c r="H45" s="18">
        <v>486</v>
      </c>
      <c r="I45" s="16"/>
      <c r="J45" s="599" t="s">
        <v>9161</v>
      </c>
    </row>
    <row r="46" spans="1:10" s="41" customFormat="1" ht="22.9" customHeight="1">
      <c r="A46" s="376" t="s">
        <v>10547</v>
      </c>
      <c r="B46" s="16" t="s">
        <v>265</v>
      </c>
      <c r="C46" s="16" t="s">
        <v>58</v>
      </c>
      <c r="D46" s="16"/>
      <c r="E46" s="16"/>
      <c r="F46" s="16"/>
      <c r="G46" s="16"/>
      <c r="H46" s="18">
        <v>398</v>
      </c>
      <c r="I46" s="16"/>
      <c r="J46" s="599"/>
    </row>
    <row r="47" spans="1:10" s="41" customFormat="1" ht="22.9" customHeight="1">
      <c r="A47" s="376" t="s">
        <v>11124</v>
      </c>
      <c r="B47" s="16" t="s">
        <v>265</v>
      </c>
      <c r="C47" s="16" t="s">
        <v>58</v>
      </c>
      <c r="D47" s="16"/>
      <c r="E47" s="16"/>
      <c r="F47" s="16"/>
      <c r="G47" s="16"/>
      <c r="H47" s="18">
        <v>188</v>
      </c>
      <c r="I47" s="16"/>
      <c r="J47" s="599" t="s">
        <v>9162</v>
      </c>
    </row>
    <row r="48" spans="1:10" s="41" customFormat="1" ht="22.9" customHeight="1">
      <c r="A48" s="376" t="s">
        <v>11125</v>
      </c>
      <c r="B48" s="16" t="s">
        <v>265</v>
      </c>
      <c r="C48" s="16" t="s">
        <v>58</v>
      </c>
      <c r="D48" s="16"/>
      <c r="E48" s="16"/>
      <c r="F48" s="16"/>
      <c r="G48" s="16"/>
      <c r="H48" s="18">
        <v>112</v>
      </c>
      <c r="I48" s="16"/>
      <c r="J48" s="599"/>
    </row>
    <row r="49" spans="1:10" s="41" customFormat="1" ht="22.9" customHeight="1">
      <c r="A49" s="376" t="s">
        <v>10548</v>
      </c>
      <c r="B49" s="16" t="s">
        <v>265</v>
      </c>
      <c r="C49" s="16" t="s">
        <v>58</v>
      </c>
      <c r="D49" s="16"/>
      <c r="E49" s="16"/>
      <c r="F49" s="16"/>
      <c r="G49" s="16"/>
      <c r="H49" s="18">
        <v>242</v>
      </c>
      <c r="I49" s="16"/>
      <c r="J49" s="599"/>
    </row>
    <row r="50" spans="1:10" s="41" customFormat="1" ht="22.9" customHeight="1">
      <c r="A50" s="376" t="s">
        <v>10585</v>
      </c>
      <c r="B50" s="16" t="s">
        <v>265</v>
      </c>
      <c r="C50" s="16" t="s">
        <v>58</v>
      </c>
      <c r="D50" s="16"/>
      <c r="E50" s="16"/>
      <c r="F50" s="16"/>
      <c r="G50" s="16"/>
      <c r="H50" s="18">
        <v>272</v>
      </c>
      <c r="I50" s="16"/>
      <c r="J50" s="599"/>
    </row>
    <row r="51" spans="1:10" s="41" customFormat="1" ht="22.9" customHeight="1">
      <c r="A51" s="376" t="s">
        <v>10586</v>
      </c>
      <c r="B51" s="16" t="s">
        <v>265</v>
      </c>
      <c r="C51" s="16" t="s">
        <v>58</v>
      </c>
      <c r="D51" s="16"/>
      <c r="E51" s="16"/>
      <c r="F51" s="16"/>
      <c r="G51" s="16"/>
      <c r="H51" s="18">
        <v>172</v>
      </c>
      <c r="I51" s="16"/>
      <c r="J51" s="599"/>
    </row>
    <row r="52" spans="1:10" s="41" customFormat="1" ht="22.9" customHeight="1">
      <c r="A52" s="376" t="s">
        <v>11122</v>
      </c>
      <c r="B52" s="16" t="s">
        <v>265</v>
      </c>
      <c r="C52" s="16" t="s">
        <v>58</v>
      </c>
      <c r="D52" s="16"/>
      <c r="E52" s="16"/>
      <c r="F52" s="16"/>
      <c r="G52" s="16"/>
      <c r="H52" s="18">
        <v>280</v>
      </c>
      <c r="I52" s="16"/>
      <c r="J52" s="672" t="s">
        <v>9163</v>
      </c>
    </row>
    <row r="53" spans="1:10" s="41" customFormat="1" ht="22.9" customHeight="1">
      <c r="A53" s="376" t="s">
        <v>11123</v>
      </c>
      <c r="B53" s="16" t="s">
        <v>265</v>
      </c>
      <c r="C53" s="16" t="s">
        <v>58</v>
      </c>
      <c r="D53" s="16"/>
      <c r="E53" s="16"/>
      <c r="F53" s="16"/>
      <c r="G53" s="16"/>
      <c r="H53" s="18">
        <v>320</v>
      </c>
      <c r="I53" s="16"/>
      <c r="J53" s="672"/>
    </row>
    <row r="54" spans="1:10" s="41" customFormat="1" ht="22.9" customHeight="1">
      <c r="A54" s="376" t="s">
        <v>11510</v>
      </c>
      <c r="B54" s="16" t="s">
        <v>204</v>
      </c>
      <c r="C54" s="16" t="s">
        <v>82</v>
      </c>
      <c r="D54" s="16"/>
      <c r="E54" s="16"/>
      <c r="F54" s="16"/>
      <c r="G54" s="16"/>
      <c r="H54" s="23">
        <v>909</v>
      </c>
      <c r="I54" s="16"/>
      <c r="J54" s="60" t="s">
        <v>9165</v>
      </c>
    </row>
    <row r="55" spans="1:10" s="41" customFormat="1" ht="22.9" customHeight="1">
      <c r="A55" s="376" t="s">
        <v>11510</v>
      </c>
      <c r="B55" s="16" t="s">
        <v>204</v>
      </c>
      <c r="C55" s="16" t="s">
        <v>82</v>
      </c>
      <c r="D55" s="16"/>
      <c r="E55" s="16"/>
      <c r="F55" s="16"/>
      <c r="G55" s="16"/>
      <c r="H55" s="23">
        <v>4745</v>
      </c>
      <c r="I55" s="16"/>
      <c r="J55" s="531" t="s">
        <v>9166</v>
      </c>
    </row>
    <row r="56" spans="1:10" s="41" customFormat="1" ht="22.9" customHeight="1">
      <c r="A56" s="376" t="s">
        <v>11483</v>
      </c>
      <c r="B56" s="16" t="s">
        <v>204</v>
      </c>
      <c r="C56" s="16" t="s">
        <v>58</v>
      </c>
      <c r="D56" s="16"/>
      <c r="E56" s="16"/>
      <c r="F56" s="16"/>
      <c r="G56" s="16"/>
      <c r="H56" s="23">
        <v>3155</v>
      </c>
      <c r="I56" s="16"/>
      <c r="J56" s="531"/>
    </row>
    <row r="57" spans="1:10" s="41" customFormat="1" ht="22.9" customHeight="1">
      <c r="A57" s="376" t="s">
        <v>9435</v>
      </c>
      <c r="B57" s="16" t="s">
        <v>204</v>
      </c>
      <c r="C57" s="16" t="s">
        <v>82</v>
      </c>
      <c r="D57" s="16"/>
      <c r="E57" s="16"/>
      <c r="F57" s="16"/>
      <c r="G57" s="16"/>
      <c r="H57" s="23">
        <v>3632</v>
      </c>
      <c r="I57" s="16"/>
      <c r="J57" s="533" t="s">
        <v>9340</v>
      </c>
    </row>
    <row r="58" spans="1:10" s="41" customFormat="1" ht="22.9" customHeight="1">
      <c r="A58" s="376" t="s">
        <v>9436</v>
      </c>
      <c r="B58" s="16" t="s">
        <v>204</v>
      </c>
      <c r="C58" s="16" t="s">
        <v>58</v>
      </c>
      <c r="D58" s="16"/>
      <c r="E58" s="16"/>
      <c r="F58" s="16"/>
      <c r="G58" s="16"/>
      <c r="H58" s="23">
        <v>8268</v>
      </c>
      <c r="I58" s="16"/>
      <c r="J58" s="533"/>
    </row>
    <row r="59" spans="1:10" s="41" customFormat="1" ht="22.9" customHeight="1">
      <c r="A59" s="376" t="s">
        <v>9443</v>
      </c>
      <c r="B59" s="16" t="s">
        <v>204</v>
      </c>
      <c r="C59" s="16" t="s">
        <v>82</v>
      </c>
      <c r="D59" s="16"/>
      <c r="E59" s="16"/>
      <c r="F59" s="16"/>
      <c r="G59" s="16"/>
      <c r="H59" s="23">
        <v>17276</v>
      </c>
      <c r="I59" s="16"/>
      <c r="J59" s="54" t="s">
        <v>9548</v>
      </c>
    </row>
    <row r="60" spans="1:10" s="41" customFormat="1" ht="22.9" customHeight="1">
      <c r="A60" s="376" t="s">
        <v>9444</v>
      </c>
      <c r="B60" s="16" t="s">
        <v>204</v>
      </c>
      <c r="C60" s="16" t="s">
        <v>58</v>
      </c>
      <c r="D60" s="16"/>
      <c r="E60" s="16"/>
      <c r="F60" s="16"/>
      <c r="G60" s="16"/>
      <c r="H60" s="23">
        <v>32826</v>
      </c>
      <c r="I60" s="16"/>
      <c r="J60" s="54" t="s">
        <v>9169</v>
      </c>
    </row>
    <row r="61" spans="1:10" s="41" customFormat="1" ht="22.9" customHeight="1">
      <c r="A61" s="376" t="s">
        <v>9437</v>
      </c>
      <c r="B61" s="16" t="s">
        <v>204</v>
      </c>
      <c r="C61" s="16" t="s">
        <v>82</v>
      </c>
      <c r="D61" s="16"/>
      <c r="E61" s="16"/>
      <c r="F61" s="16"/>
      <c r="G61" s="16"/>
      <c r="H61" s="23">
        <v>10280</v>
      </c>
      <c r="I61" s="16"/>
      <c r="J61" s="533" t="s">
        <v>9170</v>
      </c>
    </row>
    <row r="62" spans="1:10" s="41" customFormat="1" ht="22.9" customHeight="1">
      <c r="A62" s="376" t="s">
        <v>9438</v>
      </c>
      <c r="B62" s="16" t="s">
        <v>204</v>
      </c>
      <c r="C62" s="16" t="s">
        <v>58</v>
      </c>
      <c r="D62" s="16"/>
      <c r="E62" s="16"/>
      <c r="F62" s="16"/>
      <c r="G62" s="16"/>
      <c r="H62" s="23">
        <v>19494</v>
      </c>
      <c r="I62" s="16"/>
      <c r="J62" s="533"/>
    </row>
    <row r="63" spans="1:10" s="41" customFormat="1" ht="22.9" customHeight="1">
      <c r="A63" s="376" t="s">
        <v>10505</v>
      </c>
      <c r="B63" s="16" t="s">
        <v>209</v>
      </c>
      <c r="C63" s="16" t="s">
        <v>163</v>
      </c>
      <c r="D63" s="16"/>
      <c r="E63" s="16"/>
      <c r="F63" s="16"/>
      <c r="G63" s="16"/>
      <c r="H63" s="49">
        <v>80</v>
      </c>
      <c r="I63" s="16"/>
      <c r="J63" s="606" t="s">
        <v>9171</v>
      </c>
    </row>
    <row r="64" spans="1:10" s="41" customFormat="1" ht="22.9" customHeight="1">
      <c r="A64" s="376" t="s">
        <v>9459</v>
      </c>
      <c r="B64" s="16" t="s">
        <v>209</v>
      </c>
      <c r="C64" s="16" t="s">
        <v>163</v>
      </c>
      <c r="D64" s="16"/>
      <c r="E64" s="16"/>
      <c r="F64" s="16"/>
      <c r="G64" s="16"/>
      <c r="H64" s="49">
        <v>200</v>
      </c>
      <c r="I64" s="16"/>
      <c r="J64" s="606"/>
    </row>
    <row r="65" spans="1:10" s="41" customFormat="1" ht="22.9" customHeight="1">
      <c r="A65" s="40" t="s">
        <v>9364</v>
      </c>
      <c r="B65" s="16" t="s">
        <v>283</v>
      </c>
      <c r="C65" s="16" t="s">
        <v>58</v>
      </c>
      <c r="D65" s="16"/>
      <c r="E65" s="16" t="s">
        <v>8223</v>
      </c>
      <c r="F65" s="16"/>
      <c r="G65" s="16"/>
      <c r="H65" s="49">
        <v>7575</v>
      </c>
      <c r="I65" s="16"/>
      <c r="J65" s="50" t="s">
        <v>9172</v>
      </c>
    </row>
    <row r="66" spans="1:10" s="41" customFormat="1" ht="22.9" customHeight="1">
      <c r="A66" s="40" t="s">
        <v>9364</v>
      </c>
      <c r="B66" s="16" t="s">
        <v>283</v>
      </c>
      <c r="C66" s="16" t="s">
        <v>58</v>
      </c>
      <c r="D66" s="16"/>
      <c r="E66" s="16" t="s">
        <v>66</v>
      </c>
      <c r="F66" s="16"/>
      <c r="G66" s="16"/>
      <c r="H66" s="49">
        <v>6615</v>
      </c>
      <c r="I66" s="16"/>
      <c r="J66" s="60" t="s">
        <v>9173</v>
      </c>
    </row>
    <row r="67" spans="1:10" s="41" customFormat="1" ht="22.9" customHeight="1">
      <c r="A67" s="40" t="s">
        <v>9364</v>
      </c>
      <c r="B67" s="16" t="s">
        <v>283</v>
      </c>
      <c r="C67" s="16" t="s">
        <v>58</v>
      </c>
      <c r="D67" s="16"/>
      <c r="E67" s="16" t="s">
        <v>10908</v>
      </c>
      <c r="F67" s="16"/>
      <c r="G67" s="16"/>
      <c r="H67" s="49">
        <v>3080</v>
      </c>
      <c r="I67" s="16"/>
      <c r="J67" s="531" t="s">
        <v>9174</v>
      </c>
    </row>
    <row r="68" spans="1:10" s="41" customFormat="1" ht="22.9" customHeight="1">
      <c r="A68" s="40" t="s">
        <v>9364</v>
      </c>
      <c r="B68" s="16" t="s">
        <v>283</v>
      </c>
      <c r="C68" s="16" t="s">
        <v>58</v>
      </c>
      <c r="D68" s="16"/>
      <c r="E68" s="16" t="s">
        <v>7810</v>
      </c>
      <c r="F68" s="16"/>
      <c r="G68" s="16"/>
      <c r="H68" s="49">
        <v>3686</v>
      </c>
      <c r="I68" s="16"/>
      <c r="J68" s="531"/>
    </row>
    <row r="69" spans="1:10" s="41" customFormat="1" ht="22.9" customHeight="1">
      <c r="A69" s="40" t="s">
        <v>9364</v>
      </c>
      <c r="B69" s="16" t="s">
        <v>283</v>
      </c>
      <c r="C69" s="16" t="s">
        <v>58</v>
      </c>
      <c r="D69" s="16"/>
      <c r="E69" s="16" t="s">
        <v>8224</v>
      </c>
      <c r="F69" s="16"/>
      <c r="G69" s="16"/>
      <c r="H69" s="49">
        <v>1848</v>
      </c>
      <c r="I69" s="16"/>
      <c r="J69" s="531"/>
    </row>
    <row r="70" spans="1:10" s="41" customFormat="1" ht="22.9" customHeight="1">
      <c r="A70" s="40" t="s">
        <v>9364</v>
      </c>
      <c r="B70" s="16" t="s">
        <v>283</v>
      </c>
      <c r="C70" s="16" t="s">
        <v>58</v>
      </c>
      <c r="D70" s="16"/>
      <c r="E70" s="16">
        <v>346</v>
      </c>
      <c r="F70" s="16"/>
      <c r="G70" s="16"/>
      <c r="H70" s="49">
        <v>1919</v>
      </c>
      <c r="I70" s="16"/>
      <c r="J70" s="531" t="s">
        <v>9175</v>
      </c>
    </row>
    <row r="71" spans="1:10" s="41" customFormat="1" ht="22.9" customHeight="1">
      <c r="A71" s="40" t="s">
        <v>9364</v>
      </c>
      <c r="B71" s="16" t="s">
        <v>283</v>
      </c>
      <c r="C71" s="16" t="s">
        <v>58</v>
      </c>
      <c r="D71" s="16"/>
      <c r="E71" s="16" t="s">
        <v>5937</v>
      </c>
      <c r="F71" s="16"/>
      <c r="G71" s="16"/>
      <c r="H71" s="49">
        <v>5757</v>
      </c>
      <c r="I71" s="16"/>
      <c r="J71" s="531"/>
    </row>
    <row r="72" spans="1:10" s="41" customFormat="1" ht="22.9" customHeight="1">
      <c r="A72" s="40" t="s">
        <v>9364</v>
      </c>
      <c r="B72" s="16" t="s">
        <v>283</v>
      </c>
      <c r="C72" s="16" t="s">
        <v>58</v>
      </c>
      <c r="D72" s="16"/>
      <c r="E72" s="16" t="s">
        <v>4457</v>
      </c>
      <c r="F72" s="16"/>
      <c r="G72" s="16"/>
      <c r="H72" s="49">
        <v>4868</v>
      </c>
      <c r="I72" s="16"/>
      <c r="J72" s="50" t="s">
        <v>9176</v>
      </c>
    </row>
    <row r="73" spans="1:10" s="41" customFormat="1" ht="22.9" customHeight="1">
      <c r="A73" s="40" t="s">
        <v>9364</v>
      </c>
      <c r="B73" s="16" t="s">
        <v>283</v>
      </c>
      <c r="C73" s="16" t="s">
        <v>58</v>
      </c>
      <c r="D73" s="16"/>
      <c r="E73" s="16" t="s">
        <v>9018</v>
      </c>
      <c r="F73" s="16"/>
      <c r="G73" s="16"/>
      <c r="H73" s="49">
        <v>825</v>
      </c>
      <c r="I73" s="16"/>
      <c r="J73" s="531" t="s">
        <v>9177</v>
      </c>
    </row>
    <row r="74" spans="1:10" s="41" customFormat="1" ht="22.9" customHeight="1">
      <c r="A74" s="40" t="s">
        <v>9364</v>
      </c>
      <c r="B74" s="16" t="s">
        <v>283</v>
      </c>
      <c r="C74" s="16" t="s">
        <v>58</v>
      </c>
      <c r="D74" s="16"/>
      <c r="E74" s="16" t="s">
        <v>9019</v>
      </c>
      <c r="F74" s="16"/>
      <c r="G74" s="16"/>
      <c r="H74" s="49">
        <v>580</v>
      </c>
      <c r="I74" s="16"/>
      <c r="J74" s="531"/>
    </row>
    <row r="75" spans="1:10" s="41" customFormat="1" ht="22.9" customHeight="1">
      <c r="A75" s="376" t="s">
        <v>10717</v>
      </c>
      <c r="B75" s="16" t="s">
        <v>204</v>
      </c>
      <c r="C75" s="16" t="s">
        <v>82</v>
      </c>
      <c r="D75" s="16"/>
      <c r="E75" s="16"/>
      <c r="F75" s="16"/>
      <c r="G75" s="16"/>
      <c r="H75" s="23">
        <v>5202</v>
      </c>
      <c r="I75" s="16"/>
      <c r="J75" s="561" t="s">
        <v>9178</v>
      </c>
    </row>
    <row r="76" spans="1:10" s="41" customFormat="1" ht="22.9" customHeight="1">
      <c r="A76" s="376" t="s">
        <v>10716</v>
      </c>
      <c r="B76" s="16" t="s">
        <v>204</v>
      </c>
      <c r="C76" s="16" t="s">
        <v>58</v>
      </c>
      <c r="D76" s="16"/>
      <c r="E76" s="16"/>
      <c r="F76" s="16"/>
      <c r="G76" s="16"/>
      <c r="H76" s="23">
        <v>10302</v>
      </c>
      <c r="I76" s="16"/>
      <c r="J76" s="561"/>
    </row>
    <row r="77" spans="1:10" s="41" customFormat="1" ht="22.9" customHeight="1">
      <c r="A77" s="376" t="s">
        <v>9451</v>
      </c>
      <c r="B77" s="16" t="s">
        <v>204</v>
      </c>
      <c r="C77" s="16" t="s">
        <v>58</v>
      </c>
      <c r="D77" s="16"/>
      <c r="E77" s="16"/>
      <c r="F77" s="16"/>
      <c r="G77" s="16"/>
      <c r="H77" s="23">
        <v>24684</v>
      </c>
      <c r="I77" s="16"/>
      <c r="J77" s="561"/>
    </row>
    <row r="78" spans="1:10" s="41" customFormat="1" ht="22.9" customHeight="1">
      <c r="A78" s="376" t="s">
        <v>10717</v>
      </c>
      <c r="B78" s="16" t="s">
        <v>204</v>
      </c>
      <c r="C78" s="16" t="s">
        <v>82</v>
      </c>
      <c r="D78" s="16"/>
      <c r="E78" s="16"/>
      <c r="F78" s="16"/>
      <c r="G78" s="16"/>
      <c r="H78" s="23">
        <v>8976</v>
      </c>
      <c r="I78" s="16"/>
      <c r="J78" s="561" t="s">
        <v>9716</v>
      </c>
    </row>
    <row r="79" spans="1:10" s="41" customFormat="1" ht="22.9" customHeight="1">
      <c r="A79" s="376" t="s">
        <v>9451</v>
      </c>
      <c r="B79" s="16" t="s">
        <v>204</v>
      </c>
      <c r="C79" s="16" t="s">
        <v>58</v>
      </c>
      <c r="D79" s="16"/>
      <c r="E79" s="16"/>
      <c r="F79" s="16"/>
      <c r="G79" s="16"/>
      <c r="H79" s="23">
        <v>18054</v>
      </c>
      <c r="I79" s="16"/>
      <c r="J79" s="561"/>
    </row>
    <row r="80" spans="1:10" s="41" customFormat="1" ht="22.9" customHeight="1">
      <c r="A80" s="40" t="s">
        <v>9122</v>
      </c>
      <c r="B80" s="16" t="s">
        <v>288</v>
      </c>
      <c r="C80" s="16" t="s">
        <v>54</v>
      </c>
      <c r="D80" s="16"/>
      <c r="E80" s="16">
        <v>480</v>
      </c>
      <c r="F80" s="16"/>
      <c r="G80" s="16"/>
      <c r="H80" s="22">
        <v>1</v>
      </c>
      <c r="I80" s="16"/>
      <c r="J80" s="539" t="s">
        <v>9897</v>
      </c>
    </row>
    <row r="81" spans="1:10" s="41" customFormat="1" ht="22.9" customHeight="1">
      <c r="A81" s="40" t="s">
        <v>9123</v>
      </c>
      <c r="B81" s="16" t="s">
        <v>288</v>
      </c>
      <c r="C81" s="16" t="s">
        <v>54</v>
      </c>
      <c r="D81" s="16"/>
      <c r="E81" s="16">
        <v>483</v>
      </c>
      <c r="F81" s="16"/>
      <c r="G81" s="16"/>
      <c r="H81" s="22">
        <v>4</v>
      </c>
      <c r="I81" s="16"/>
      <c r="J81" s="539"/>
    </row>
    <row r="82" spans="1:10" s="41" customFormat="1" ht="22.9" customHeight="1">
      <c r="A82" s="40" t="s">
        <v>9249</v>
      </c>
      <c r="B82" s="16" t="s">
        <v>288</v>
      </c>
      <c r="C82" s="16" t="s">
        <v>54</v>
      </c>
      <c r="D82" s="16"/>
      <c r="E82" s="16">
        <v>104</v>
      </c>
      <c r="F82" s="16"/>
      <c r="G82" s="16"/>
      <c r="H82" s="22">
        <v>11</v>
      </c>
      <c r="I82" s="16"/>
      <c r="J82" s="539"/>
    </row>
    <row r="83" spans="1:10" s="41" customFormat="1" ht="22.9" customHeight="1">
      <c r="A83" s="40" t="s">
        <v>9244</v>
      </c>
      <c r="B83" s="16" t="s">
        <v>288</v>
      </c>
      <c r="C83" s="16" t="s">
        <v>54</v>
      </c>
      <c r="D83" s="16"/>
      <c r="E83" s="16">
        <v>229</v>
      </c>
      <c r="F83" s="16"/>
      <c r="G83" s="16"/>
      <c r="H83" s="22">
        <v>12</v>
      </c>
      <c r="I83" s="16"/>
      <c r="J83" s="539"/>
    </row>
    <row r="84" spans="1:10" s="41" customFormat="1" ht="22.9" customHeight="1">
      <c r="A84" s="40" t="s">
        <v>9123</v>
      </c>
      <c r="B84" s="16" t="s">
        <v>288</v>
      </c>
      <c r="C84" s="16" t="s">
        <v>54</v>
      </c>
      <c r="D84" s="16"/>
      <c r="E84" s="16">
        <v>256</v>
      </c>
      <c r="F84" s="16"/>
      <c r="G84" s="16"/>
      <c r="H84" s="22">
        <v>17</v>
      </c>
      <c r="I84" s="16"/>
      <c r="J84" s="539"/>
    </row>
    <row r="85" spans="1:10" s="41" customFormat="1" ht="22.9" customHeight="1">
      <c r="A85" s="40" t="s">
        <v>9122</v>
      </c>
      <c r="B85" s="16" t="s">
        <v>288</v>
      </c>
      <c r="C85" s="16" t="s">
        <v>54</v>
      </c>
      <c r="D85" s="16"/>
      <c r="E85" s="16">
        <v>399</v>
      </c>
      <c r="F85" s="16"/>
      <c r="G85" s="16"/>
      <c r="H85" s="22">
        <v>4</v>
      </c>
      <c r="I85" s="16"/>
      <c r="J85" s="539" t="s">
        <v>9924</v>
      </c>
    </row>
    <row r="86" spans="1:10" s="41" customFormat="1" ht="22.9" customHeight="1">
      <c r="A86" s="40" t="s">
        <v>9249</v>
      </c>
      <c r="B86" s="16" t="s">
        <v>288</v>
      </c>
      <c r="C86" s="16" t="s">
        <v>54</v>
      </c>
      <c r="D86" s="16"/>
      <c r="E86" s="16">
        <v>401</v>
      </c>
      <c r="F86" s="16"/>
      <c r="G86" s="16"/>
      <c r="H86" s="22">
        <v>2</v>
      </c>
      <c r="I86" s="16"/>
      <c r="J86" s="539"/>
    </row>
    <row r="87" spans="1:10" s="41" customFormat="1" ht="22.9" customHeight="1">
      <c r="A87" s="40" t="s">
        <v>9248</v>
      </c>
      <c r="B87" s="16" t="s">
        <v>288</v>
      </c>
      <c r="C87" s="16" t="s">
        <v>54</v>
      </c>
      <c r="D87" s="16"/>
      <c r="E87" s="16">
        <v>479</v>
      </c>
      <c r="F87" s="16"/>
      <c r="G87" s="16"/>
      <c r="H87" s="22">
        <v>4</v>
      </c>
      <c r="I87" s="16"/>
      <c r="J87" s="539"/>
    </row>
    <row r="88" spans="1:10" s="41" customFormat="1" ht="22.9" customHeight="1">
      <c r="A88" s="40" t="s">
        <v>9123</v>
      </c>
      <c r="B88" s="16" t="s">
        <v>288</v>
      </c>
      <c r="C88" s="16" t="s">
        <v>54</v>
      </c>
      <c r="D88" s="16"/>
      <c r="E88" s="16">
        <v>480</v>
      </c>
      <c r="F88" s="16"/>
      <c r="G88" s="16"/>
      <c r="H88" s="22">
        <v>3</v>
      </c>
      <c r="I88" s="16"/>
      <c r="J88" s="539"/>
    </row>
    <row r="89" spans="1:10" s="41" customFormat="1" ht="22.9" customHeight="1">
      <c r="A89" s="40" t="s">
        <v>9122</v>
      </c>
      <c r="B89" s="16" t="s">
        <v>288</v>
      </c>
      <c r="C89" s="16" t="s">
        <v>54</v>
      </c>
      <c r="D89" s="16"/>
      <c r="E89" s="16">
        <v>399</v>
      </c>
      <c r="F89" s="16"/>
      <c r="G89" s="16"/>
      <c r="H89" s="22">
        <v>2</v>
      </c>
      <c r="I89" s="16"/>
      <c r="J89" s="17" t="s">
        <v>9925</v>
      </c>
    </row>
    <row r="90" spans="1:10" s="41" customFormat="1" ht="22.9" customHeight="1">
      <c r="A90" s="40" t="s">
        <v>9122</v>
      </c>
      <c r="B90" s="16" t="s">
        <v>288</v>
      </c>
      <c r="C90" s="16" t="s">
        <v>54</v>
      </c>
      <c r="D90" s="16"/>
      <c r="E90" s="16">
        <v>104</v>
      </c>
      <c r="F90" s="16"/>
      <c r="G90" s="16"/>
      <c r="H90" s="18">
        <v>1</v>
      </c>
      <c r="I90" s="16"/>
      <c r="J90" s="539" t="s">
        <v>9717</v>
      </c>
    </row>
    <row r="91" spans="1:10" s="41" customFormat="1" ht="22.9" customHeight="1">
      <c r="A91" s="40" t="s">
        <v>9124</v>
      </c>
      <c r="B91" s="16" t="s">
        <v>288</v>
      </c>
      <c r="C91" s="16" t="s">
        <v>54</v>
      </c>
      <c r="D91" s="16"/>
      <c r="E91" s="16">
        <v>104</v>
      </c>
      <c r="F91" s="16"/>
      <c r="G91" s="16"/>
      <c r="H91" s="18">
        <v>1</v>
      </c>
      <c r="I91" s="16"/>
      <c r="J91" s="539"/>
    </row>
    <row r="92" spans="1:10" s="41" customFormat="1" ht="22.9" customHeight="1">
      <c r="A92" s="40" t="s">
        <v>9257</v>
      </c>
      <c r="B92" s="16" t="s">
        <v>288</v>
      </c>
      <c r="C92" s="16" t="s">
        <v>54</v>
      </c>
      <c r="D92" s="16"/>
      <c r="E92" s="16">
        <v>340</v>
      </c>
      <c r="F92" s="16"/>
      <c r="G92" s="16"/>
      <c r="H92" s="18">
        <v>10</v>
      </c>
      <c r="I92" s="16"/>
      <c r="J92" s="539"/>
    </row>
    <row r="93" spans="1:10" s="41" customFormat="1" ht="22.9" customHeight="1">
      <c r="A93" s="40" t="s">
        <v>9251</v>
      </c>
      <c r="B93" s="16" t="s">
        <v>288</v>
      </c>
      <c r="C93" s="16" t="s">
        <v>54</v>
      </c>
      <c r="D93" s="16"/>
      <c r="E93" s="16">
        <v>340</v>
      </c>
      <c r="F93" s="16"/>
      <c r="G93" s="16"/>
      <c r="H93" s="18">
        <v>2</v>
      </c>
      <c r="I93" s="16"/>
      <c r="J93" s="539"/>
    </row>
    <row r="94" spans="1:10" s="41" customFormat="1" ht="22.9" customHeight="1">
      <c r="A94" s="40" t="s">
        <v>9250</v>
      </c>
      <c r="B94" s="16" t="s">
        <v>288</v>
      </c>
      <c r="C94" s="16" t="s">
        <v>54</v>
      </c>
      <c r="D94" s="16"/>
      <c r="E94" s="16">
        <v>340</v>
      </c>
      <c r="F94" s="16"/>
      <c r="G94" s="16"/>
      <c r="H94" s="18">
        <v>2</v>
      </c>
      <c r="I94" s="16"/>
      <c r="J94" s="539"/>
    </row>
    <row r="95" spans="1:10" s="41" customFormat="1" ht="22.9" customHeight="1">
      <c r="A95" s="40" t="s">
        <v>10511</v>
      </c>
      <c r="B95" s="16" t="s">
        <v>288</v>
      </c>
      <c r="C95" s="16" t="s">
        <v>54</v>
      </c>
      <c r="D95" s="16"/>
      <c r="E95" s="16">
        <v>340</v>
      </c>
      <c r="F95" s="16"/>
      <c r="G95" s="16"/>
      <c r="H95" s="18">
        <v>2</v>
      </c>
      <c r="I95" s="16"/>
      <c r="J95" s="539"/>
    </row>
    <row r="96" spans="1:10" s="41" customFormat="1" ht="22.9" customHeight="1">
      <c r="A96" s="40" t="s">
        <v>9251</v>
      </c>
      <c r="B96" s="16" t="s">
        <v>288</v>
      </c>
      <c r="C96" s="16" t="s">
        <v>54</v>
      </c>
      <c r="D96" s="16"/>
      <c r="E96" s="16">
        <v>342</v>
      </c>
      <c r="F96" s="16"/>
      <c r="G96" s="16"/>
      <c r="H96" s="18">
        <v>3</v>
      </c>
      <c r="I96" s="16"/>
      <c r="J96" s="539"/>
    </row>
    <row r="97" spans="1:10" s="41" customFormat="1" ht="22.9" customHeight="1">
      <c r="A97" s="40" t="s">
        <v>9250</v>
      </c>
      <c r="B97" s="16" t="s">
        <v>288</v>
      </c>
      <c r="C97" s="16" t="s">
        <v>54</v>
      </c>
      <c r="D97" s="16"/>
      <c r="E97" s="16">
        <v>342</v>
      </c>
      <c r="F97" s="16"/>
      <c r="G97" s="16"/>
      <c r="H97" s="18">
        <v>1</v>
      </c>
      <c r="I97" s="16"/>
      <c r="J97" s="539"/>
    </row>
    <row r="98" spans="1:10" s="41" customFormat="1" ht="22.9" customHeight="1">
      <c r="A98" s="40" t="s">
        <v>9251</v>
      </c>
      <c r="B98" s="16" t="s">
        <v>288</v>
      </c>
      <c r="C98" s="16" t="s">
        <v>54</v>
      </c>
      <c r="D98" s="16"/>
      <c r="E98" s="16">
        <v>364</v>
      </c>
      <c r="F98" s="16"/>
      <c r="G98" s="16"/>
      <c r="H98" s="18">
        <v>3</v>
      </c>
      <c r="I98" s="16"/>
      <c r="J98" s="539"/>
    </row>
    <row r="99" spans="1:10" s="41" customFormat="1" ht="22.9" customHeight="1">
      <c r="A99" s="40" t="s">
        <v>9250</v>
      </c>
      <c r="B99" s="16" t="s">
        <v>288</v>
      </c>
      <c r="C99" s="16" t="s">
        <v>54</v>
      </c>
      <c r="D99" s="16"/>
      <c r="E99" s="16">
        <v>373</v>
      </c>
      <c r="F99" s="16"/>
      <c r="G99" s="16"/>
      <c r="H99" s="18">
        <v>1</v>
      </c>
      <c r="I99" s="16"/>
      <c r="J99" s="539"/>
    </row>
    <row r="100" spans="1:10" s="41" customFormat="1" ht="22.9" customHeight="1">
      <c r="A100" s="40" t="s">
        <v>9252</v>
      </c>
      <c r="B100" s="16" t="s">
        <v>288</v>
      </c>
      <c r="C100" s="16" t="s">
        <v>54</v>
      </c>
      <c r="D100" s="16"/>
      <c r="E100" s="16">
        <v>419</v>
      </c>
      <c r="F100" s="16"/>
      <c r="G100" s="16"/>
      <c r="H100" s="18">
        <v>1</v>
      </c>
      <c r="I100" s="16"/>
      <c r="J100" s="539"/>
    </row>
    <row r="101" spans="1:10" s="41" customFormat="1" ht="22.9" customHeight="1">
      <c r="A101" s="40" t="s">
        <v>9122</v>
      </c>
      <c r="B101" s="16" t="s">
        <v>288</v>
      </c>
      <c r="C101" s="16" t="s">
        <v>54</v>
      </c>
      <c r="D101" s="16"/>
      <c r="E101" s="16">
        <v>419</v>
      </c>
      <c r="F101" s="16"/>
      <c r="G101" s="16"/>
      <c r="H101" s="18">
        <v>3</v>
      </c>
      <c r="I101" s="16"/>
      <c r="J101" s="539"/>
    </row>
    <row r="102" spans="1:10" s="41" customFormat="1" ht="22.9" customHeight="1">
      <c r="A102" s="40" t="s">
        <v>9123</v>
      </c>
      <c r="B102" s="16" t="s">
        <v>288</v>
      </c>
      <c r="C102" s="16" t="s">
        <v>54</v>
      </c>
      <c r="D102" s="16"/>
      <c r="E102" s="16">
        <v>449</v>
      </c>
      <c r="F102" s="16"/>
      <c r="G102" s="16"/>
      <c r="H102" s="18">
        <v>1</v>
      </c>
      <c r="I102" s="16"/>
      <c r="J102" s="539"/>
    </row>
    <row r="103" spans="1:10" s="41" customFormat="1" ht="22.9" customHeight="1">
      <c r="A103" s="40" t="s">
        <v>9122</v>
      </c>
      <c r="B103" s="16" t="s">
        <v>288</v>
      </c>
      <c r="C103" s="16" t="s">
        <v>54</v>
      </c>
      <c r="D103" s="16"/>
      <c r="E103" s="16">
        <v>449</v>
      </c>
      <c r="F103" s="16"/>
      <c r="G103" s="16"/>
      <c r="H103" s="18">
        <v>3</v>
      </c>
      <c r="I103" s="16"/>
      <c r="J103" s="539"/>
    </row>
    <row r="104" spans="1:10" s="41" customFormat="1" ht="22.9" customHeight="1">
      <c r="A104" s="40" t="s">
        <v>9124</v>
      </c>
      <c r="B104" s="16" t="s">
        <v>288</v>
      </c>
      <c r="C104" s="16" t="s">
        <v>54</v>
      </c>
      <c r="D104" s="16"/>
      <c r="E104" s="16">
        <v>449</v>
      </c>
      <c r="F104" s="16"/>
      <c r="G104" s="16"/>
      <c r="H104" s="18">
        <v>1</v>
      </c>
      <c r="I104" s="16"/>
      <c r="J104" s="539"/>
    </row>
    <row r="105" spans="1:10" s="41" customFormat="1" ht="22.9" customHeight="1">
      <c r="A105" s="40" t="s">
        <v>9123</v>
      </c>
      <c r="B105" s="16" t="s">
        <v>288</v>
      </c>
      <c r="C105" s="16" t="s">
        <v>54</v>
      </c>
      <c r="D105" s="16"/>
      <c r="E105" s="16">
        <v>450</v>
      </c>
      <c r="F105" s="16"/>
      <c r="G105" s="16"/>
      <c r="H105" s="18">
        <v>4</v>
      </c>
      <c r="I105" s="16"/>
      <c r="J105" s="539"/>
    </row>
    <row r="106" spans="1:10" s="41" customFormat="1" ht="22.9" customHeight="1">
      <c r="A106" s="40" t="s">
        <v>9257</v>
      </c>
      <c r="B106" s="16" t="s">
        <v>288</v>
      </c>
      <c r="C106" s="16" t="s">
        <v>54</v>
      </c>
      <c r="D106" s="16"/>
      <c r="E106" s="16">
        <v>450</v>
      </c>
      <c r="F106" s="16"/>
      <c r="G106" s="16"/>
      <c r="H106" s="18">
        <v>7</v>
      </c>
      <c r="I106" s="16"/>
      <c r="J106" s="539"/>
    </row>
    <row r="107" spans="1:10" s="41" customFormat="1" ht="22.9" customHeight="1">
      <c r="A107" s="40" t="s">
        <v>9250</v>
      </c>
      <c r="B107" s="16" t="s">
        <v>288</v>
      </c>
      <c r="C107" s="16" t="s">
        <v>54</v>
      </c>
      <c r="D107" s="16"/>
      <c r="E107" s="16">
        <v>450</v>
      </c>
      <c r="F107" s="16"/>
      <c r="G107" s="16"/>
      <c r="H107" s="18">
        <v>2</v>
      </c>
      <c r="I107" s="16"/>
      <c r="J107" s="539"/>
    </row>
    <row r="108" spans="1:10" s="41" customFormat="1" ht="22.9" customHeight="1">
      <c r="A108" s="40" t="s">
        <v>9124</v>
      </c>
      <c r="B108" s="16" t="s">
        <v>288</v>
      </c>
      <c r="C108" s="16" t="s">
        <v>54</v>
      </c>
      <c r="D108" s="16"/>
      <c r="E108" s="16">
        <v>486</v>
      </c>
      <c r="F108" s="16"/>
      <c r="G108" s="16"/>
      <c r="H108" s="18">
        <v>9</v>
      </c>
      <c r="I108" s="16"/>
      <c r="J108" s="539"/>
    </row>
    <row r="109" spans="1:10" s="41" customFormat="1" ht="22.9" customHeight="1">
      <c r="A109" s="40" t="s">
        <v>9251</v>
      </c>
      <c r="B109" s="16" t="s">
        <v>288</v>
      </c>
      <c r="C109" s="16" t="s">
        <v>54</v>
      </c>
      <c r="D109" s="16"/>
      <c r="E109" s="16">
        <v>486</v>
      </c>
      <c r="F109" s="16"/>
      <c r="G109" s="16"/>
      <c r="H109" s="18">
        <v>2</v>
      </c>
      <c r="I109" s="16"/>
      <c r="J109" s="539"/>
    </row>
    <row r="110" spans="1:10" s="41" customFormat="1" ht="22.9" customHeight="1">
      <c r="A110" s="40" t="s">
        <v>9250</v>
      </c>
      <c r="B110" s="16" t="s">
        <v>288</v>
      </c>
      <c r="C110" s="16" t="s">
        <v>54</v>
      </c>
      <c r="D110" s="16"/>
      <c r="E110" s="16">
        <v>486</v>
      </c>
      <c r="F110" s="16"/>
      <c r="G110" s="16"/>
      <c r="H110" s="18">
        <v>5</v>
      </c>
      <c r="I110" s="16"/>
      <c r="J110" s="539"/>
    </row>
    <row r="111" spans="1:10" s="41" customFormat="1" ht="22.9" customHeight="1">
      <c r="A111" s="40" t="s">
        <v>9123</v>
      </c>
      <c r="B111" s="16" t="s">
        <v>288</v>
      </c>
      <c r="C111" s="16" t="s">
        <v>54</v>
      </c>
      <c r="D111" s="16"/>
      <c r="E111" s="16">
        <v>487</v>
      </c>
      <c r="F111" s="16"/>
      <c r="G111" s="16"/>
      <c r="H111" s="18">
        <v>3</v>
      </c>
      <c r="I111" s="16"/>
      <c r="J111" s="539" t="s">
        <v>9718</v>
      </c>
    </row>
    <row r="112" spans="1:10" s="41" customFormat="1" ht="22.9" customHeight="1">
      <c r="A112" s="40" t="s">
        <v>9123</v>
      </c>
      <c r="B112" s="16" t="s">
        <v>288</v>
      </c>
      <c r="C112" s="16" t="s">
        <v>54</v>
      </c>
      <c r="D112" s="16"/>
      <c r="E112" s="16" t="s">
        <v>9023</v>
      </c>
      <c r="F112" s="16"/>
      <c r="G112" s="16"/>
      <c r="H112" s="18">
        <v>1</v>
      </c>
      <c r="I112" s="16"/>
      <c r="J112" s="539"/>
    </row>
    <row r="113" spans="1:10" s="41" customFormat="1" ht="22.9" customHeight="1">
      <c r="A113" s="40" t="s">
        <v>9123</v>
      </c>
      <c r="B113" s="16" t="s">
        <v>288</v>
      </c>
      <c r="C113" s="16" t="s">
        <v>54</v>
      </c>
      <c r="D113" s="16"/>
      <c r="E113" s="16" t="s">
        <v>8226</v>
      </c>
      <c r="F113" s="16"/>
      <c r="G113" s="16"/>
      <c r="H113" s="18">
        <v>3</v>
      </c>
      <c r="I113" s="16"/>
      <c r="J113" s="539"/>
    </row>
    <row r="114" spans="1:10" s="41" customFormat="1" ht="22.9" customHeight="1">
      <c r="A114" s="40" t="s">
        <v>9123</v>
      </c>
      <c r="B114" s="16" t="s">
        <v>288</v>
      </c>
      <c r="C114" s="16" t="s">
        <v>54</v>
      </c>
      <c r="D114" s="16"/>
      <c r="E114" s="16" t="s">
        <v>4085</v>
      </c>
      <c r="F114" s="16"/>
      <c r="G114" s="16"/>
      <c r="H114" s="18">
        <v>2</v>
      </c>
      <c r="I114" s="16"/>
      <c r="J114" s="539"/>
    </row>
    <row r="115" spans="1:10" s="41" customFormat="1" ht="22.9" customHeight="1">
      <c r="A115" s="40" t="s">
        <v>9124</v>
      </c>
      <c r="B115" s="16" t="s">
        <v>288</v>
      </c>
      <c r="C115" s="16" t="s">
        <v>54</v>
      </c>
      <c r="D115" s="16"/>
      <c r="E115" s="16" t="s">
        <v>4448</v>
      </c>
      <c r="F115" s="16"/>
      <c r="G115" s="16"/>
      <c r="H115" s="18">
        <v>1</v>
      </c>
      <c r="I115" s="16"/>
      <c r="J115" s="539"/>
    </row>
    <row r="116" spans="1:10" s="41" customFormat="1" ht="22.9" customHeight="1">
      <c r="A116" s="40" t="s">
        <v>9250</v>
      </c>
      <c r="B116" s="16" t="s">
        <v>288</v>
      </c>
      <c r="C116" s="16" t="s">
        <v>54</v>
      </c>
      <c r="D116" s="16"/>
      <c r="E116" s="16" t="s">
        <v>6379</v>
      </c>
      <c r="F116" s="16"/>
      <c r="G116" s="16"/>
      <c r="H116" s="18">
        <v>5</v>
      </c>
      <c r="I116" s="16"/>
      <c r="J116" s="539"/>
    </row>
    <row r="117" spans="1:10" s="41" customFormat="1" ht="22.9" customHeight="1">
      <c r="A117" s="40" t="s">
        <v>9257</v>
      </c>
      <c r="B117" s="16" t="s">
        <v>288</v>
      </c>
      <c r="C117" s="16" t="s">
        <v>54</v>
      </c>
      <c r="D117" s="16"/>
      <c r="E117" s="16" t="s">
        <v>6843</v>
      </c>
      <c r="F117" s="16"/>
      <c r="G117" s="16"/>
      <c r="H117" s="18">
        <v>8</v>
      </c>
      <c r="I117" s="16"/>
      <c r="J117" s="539"/>
    </row>
    <row r="118" spans="1:10" s="41" customFormat="1" ht="22.9" customHeight="1">
      <c r="A118" s="40" t="s">
        <v>9258</v>
      </c>
      <c r="B118" s="16" t="s">
        <v>288</v>
      </c>
      <c r="C118" s="16" t="s">
        <v>54</v>
      </c>
      <c r="D118" s="16"/>
      <c r="E118" s="16" t="s">
        <v>6843</v>
      </c>
      <c r="F118" s="16"/>
      <c r="G118" s="16"/>
      <c r="H118" s="18">
        <v>3</v>
      </c>
      <c r="I118" s="16"/>
      <c r="J118" s="539"/>
    </row>
    <row r="119" spans="1:10" s="41" customFormat="1" ht="22.9" customHeight="1">
      <c r="A119" s="40" t="s">
        <v>9252</v>
      </c>
      <c r="B119" s="16" t="s">
        <v>288</v>
      </c>
      <c r="C119" s="16" t="s">
        <v>54</v>
      </c>
      <c r="D119" s="16"/>
      <c r="E119" s="16" t="s">
        <v>6518</v>
      </c>
      <c r="F119" s="16"/>
      <c r="G119" s="16"/>
      <c r="H119" s="18">
        <v>1</v>
      </c>
      <c r="I119" s="16"/>
      <c r="J119" s="539"/>
    </row>
    <row r="120" spans="1:10" s="41" customFormat="1" ht="22.9" customHeight="1">
      <c r="A120" s="40" t="s">
        <v>9250</v>
      </c>
      <c r="B120" s="16" t="s">
        <v>288</v>
      </c>
      <c r="C120" s="16" t="s">
        <v>54</v>
      </c>
      <c r="D120" s="16"/>
      <c r="E120" s="16" t="s">
        <v>6389</v>
      </c>
      <c r="F120" s="16"/>
      <c r="G120" s="16"/>
      <c r="H120" s="18">
        <v>6</v>
      </c>
      <c r="I120" s="16"/>
      <c r="J120" s="539"/>
    </row>
    <row r="121" spans="1:10" s="41" customFormat="1" ht="22.9" customHeight="1">
      <c r="A121" s="40" t="s">
        <v>9124</v>
      </c>
      <c r="B121" s="16" t="s">
        <v>288</v>
      </c>
      <c r="C121" s="16" t="s">
        <v>54</v>
      </c>
      <c r="D121" s="16"/>
      <c r="E121" s="16" t="s">
        <v>7324</v>
      </c>
      <c r="F121" s="16"/>
      <c r="G121" s="16"/>
      <c r="H121" s="18">
        <v>1</v>
      </c>
      <c r="I121" s="16"/>
      <c r="J121" s="539"/>
    </row>
    <row r="122" spans="1:10" s="41" customFormat="1" ht="22.9" customHeight="1">
      <c r="A122" s="40" t="s">
        <v>9124</v>
      </c>
      <c r="B122" s="16" t="s">
        <v>288</v>
      </c>
      <c r="C122" s="16" t="s">
        <v>54</v>
      </c>
      <c r="D122" s="16"/>
      <c r="E122" s="16" t="s">
        <v>6972</v>
      </c>
      <c r="F122" s="16"/>
      <c r="G122" s="16"/>
      <c r="H122" s="18">
        <v>2</v>
      </c>
      <c r="I122" s="16"/>
      <c r="J122" s="539"/>
    </row>
    <row r="123" spans="1:10" s="41" customFormat="1" ht="22.9" customHeight="1">
      <c r="A123" s="40" t="s">
        <v>9250</v>
      </c>
      <c r="B123" s="16" t="s">
        <v>288</v>
      </c>
      <c r="C123" s="16" t="s">
        <v>54</v>
      </c>
      <c r="D123" s="16"/>
      <c r="E123" s="16" t="s">
        <v>6375</v>
      </c>
      <c r="F123" s="16"/>
      <c r="G123" s="16"/>
      <c r="H123" s="18">
        <v>4</v>
      </c>
      <c r="I123" s="16"/>
      <c r="J123" s="539"/>
    </row>
    <row r="124" spans="1:10" s="41" customFormat="1" ht="22.9" customHeight="1">
      <c r="A124" s="40" t="s">
        <v>9123</v>
      </c>
      <c r="B124" s="16" t="s">
        <v>288</v>
      </c>
      <c r="C124" s="16" t="s">
        <v>54</v>
      </c>
      <c r="D124" s="16"/>
      <c r="E124" s="16" t="s">
        <v>6841</v>
      </c>
      <c r="F124" s="16"/>
      <c r="G124" s="16"/>
      <c r="H124" s="18">
        <v>3</v>
      </c>
      <c r="I124" s="16"/>
      <c r="J124" s="539"/>
    </row>
    <row r="125" spans="1:10" s="41" customFormat="1" ht="22.9" customHeight="1">
      <c r="A125" s="40" t="s">
        <v>9124</v>
      </c>
      <c r="B125" s="16" t="s">
        <v>288</v>
      </c>
      <c r="C125" s="16" t="s">
        <v>54</v>
      </c>
      <c r="D125" s="16"/>
      <c r="E125" s="16" t="s">
        <v>6841</v>
      </c>
      <c r="F125" s="16"/>
      <c r="G125" s="16"/>
      <c r="H125" s="18">
        <v>2</v>
      </c>
      <c r="I125" s="16"/>
      <c r="J125" s="539"/>
    </row>
    <row r="126" spans="1:10" s="41" customFormat="1" ht="22.9" customHeight="1">
      <c r="A126" s="40" t="s">
        <v>9250</v>
      </c>
      <c r="B126" s="16" t="s">
        <v>288</v>
      </c>
      <c r="C126" s="16" t="s">
        <v>54</v>
      </c>
      <c r="D126" s="16"/>
      <c r="E126" s="16" t="s">
        <v>6841</v>
      </c>
      <c r="F126" s="16"/>
      <c r="G126" s="16"/>
      <c r="H126" s="18">
        <v>3</v>
      </c>
      <c r="I126" s="16"/>
      <c r="J126" s="539"/>
    </row>
    <row r="127" spans="1:10" s="41" customFormat="1" ht="22.9" customHeight="1">
      <c r="A127" s="40" t="s">
        <v>9124</v>
      </c>
      <c r="B127" s="16" t="s">
        <v>288</v>
      </c>
      <c r="C127" s="16" t="s">
        <v>54</v>
      </c>
      <c r="D127" s="16"/>
      <c r="E127" s="16" t="s">
        <v>4283</v>
      </c>
      <c r="F127" s="16"/>
      <c r="G127" s="16"/>
      <c r="H127" s="18">
        <v>1</v>
      </c>
      <c r="I127" s="16"/>
      <c r="J127" s="539"/>
    </row>
    <row r="128" spans="1:10" s="41" customFormat="1" ht="22.9" customHeight="1">
      <c r="A128" s="40" t="s">
        <v>9124</v>
      </c>
      <c r="B128" s="16" t="s">
        <v>288</v>
      </c>
      <c r="C128" s="16" t="s">
        <v>54</v>
      </c>
      <c r="D128" s="16"/>
      <c r="E128" s="16" t="s">
        <v>7562</v>
      </c>
      <c r="F128" s="16"/>
      <c r="G128" s="16"/>
      <c r="H128" s="18">
        <v>3</v>
      </c>
      <c r="I128" s="16"/>
      <c r="J128" s="539"/>
    </row>
    <row r="129" spans="1:10" s="41" customFormat="1" ht="22.9" customHeight="1">
      <c r="A129" s="40" t="s">
        <v>9251</v>
      </c>
      <c r="B129" s="16" t="s">
        <v>288</v>
      </c>
      <c r="C129" s="16" t="s">
        <v>54</v>
      </c>
      <c r="D129" s="16"/>
      <c r="E129" s="16" t="s">
        <v>8977</v>
      </c>
      <c r="F129" s="16"/>
      <c r="G129" s="16"/>
      <c r="H129" s="18">
        <v>1</v>
      </c>
      <c r="I129" s="16"/>
      <c r="J129" s="539"/>
    </row>
    <row r="130" spans="1:10" s="41" customFormat="1" ht="22.9" customHeight="1">
      <c r="A130" s="40" t="s">
        <v>9252</v>
      </c>
      <c r="B130" s="16" t="s">
        <v>288</v>
      </c>
      <c r="C130" s="16" t="s">
        <v>54</v>
      </c>
      <c r="D130" s="16"/>
      <c r="E130" s="16" t="s">
        <v>9051</v>
      </c>
      <c r="F130" s="16"/>
      <c r="G130" s="16"/>
      <c r="H130" s="18">
        <v>3</v>
      </c>
      <c r="I130" s="16"/>
      <c r="J130" s="539"/>
    </row>
    <row r="131" spans="1:10" s="41" customFormat="1" ht="22.9" customHeight="1">
      <c r="A131" s="40" t="s">
        <v>9123</v>
      </c>
      <c r="B131" s="16" t="s">
        <v>288</v>
      </c>
      <c r="C131" s="16" t="s">
        <v>54</v>
      </c>
      <c r="D131" s="16"/>
      <c r="E131" s="16" t="s">
        <v>2497</v>
      </c>
      <c r="F131" s="16"/>
      <c r="G131" s="16"/>
      <c r="H131" s="18">
        <v>1</v>
      </c>
      <c r="I131" s="16"/>
      <c r="J131" s="539"/>
    </row>
    <row r="132" spans="1:10" s="41" customFormat="1" ht="22.9" customHeight="1">
      <c r="A132" s="40" t="s">
        <v>9252</v>
      </c>
      <c r="B132" s="16" t="s">
        <v>288</v>
      </c>
      <c r="C132" s="16" t="s">
        <v>54</v>
      </c>
      <c r="D132" s="16"/>
      <c r="E132" s="16" t="s">
        <v>7526</v>
      </c>
      <c r="F132" s="16"/>
      <c r="G132" s="16"/>
      <c r="H132" s="18">
        <v>12</v>
      </c>
      <c r="I132" s="16"/>
      <c r="J132" s="539"/>
    </row>
    <row r="133" spans="1:10" s="41" customFormat="1" ht="22.9" customHeight="1">
      <c r="A133" s="40" t="s">
        <v>9123</v>
      </c>
      <c r="B133" s="16" t="s">
        <v>288</v>
      </c>
      <c r="C133" s="16" t="s">
        <v>54</v>
      </c>
      <c r="D133" s="16"/>
      <c r="E133" s="16" t="s">
        <v>7761</v>
      </c>
      <c r="F133" s="16"/>
      <c r="G133" s="16"/>
      <c r="H133" s="23">
        <v>12</v>
      </c>
      <c r="I133" s="16"/>
      <c r="J133" s="539" t="s">
        <v>9635</v>
      </c>
    </row>
    <row r="134" spans="1:10" s="41" customFormat="1" ht="22.9" customHeight="1">
      <c r="A134" s="40" t="s">
        <v>9244</v>
      </c>
      <c r="B134" s="16" t="s">
        <v>288</v>
      </c>
      <c r="C134" s="16" t="s">
        <v>54</v>
      </c>
      <c r="D134" s="16"/>
      <c r="E134" s="16" t="s">
        <v>4920</v>
      </c>
      <c r="F134" s="16"/>
      <c r="G134" s="16"/>
      <c r="H134" s="22">
        <v>1</v>
      </c>
      <c r="I134" s="16"/>
      <c r="J134" s="539"/>
    </row>
    <row r="135" spans="1:10" s="41" customFormat="1" ht="22.9" customHeight="1">
      <c r="A135" s="40" t="s">
        <v>9123</v>
      </c>
      <c r="B135" s="16" t="s">
        <v>288</v>
      </c>
      <c r="C135" s="16" t="s">
        <v>54</v>
      </c>
      <c r="D135" s="16"/>
      <c r="E135" s="16">
        <v>323</v>
      </c>
      <c r="F135" s="16"/>
      <c r="G135" s="16"/>
      <c r="H135" s="22">
        <v>16</v>
      </c>
      <c r="I135" s="16"/>
      <c r="J135" s="539"/>
    </row>
    <row r="136" spans="1:10" s="41" customFormat="1" ht="22.9" customHeight="1">
      <c r="A136" s="40" t="s">
        <v>9244</v>
      </c>
      <c r="B136" s="16" t="s">
        <v>288</v>
      </c>
      <c r="C136" s="16" t="s">
        <v>54</v>
      </c>
      <c r="D136" s="16"/>
      <c r="E136" s="16">
        <v>480</v>
      </c>
      <c r="F136" s="16"/>
      <c r="G136" s="16"/>
      <c r="H136" s="22">
        <v>22</v>
      </c>
      <c r="I136" s="16"/>
      <c r="J136" s="539"/>
    </row>
    <row r="137" spans="1:10" s="41" customFormat="1" ht="22.9" customHeight="1">
      <c r="A137" s="40" t="s">
        <v>9249</v>
      </c>
      <c r="B137" s="16" t="s">
        <v>288</v>
      </c>
      <c r="C137" s="16" t="s">
        <v>54</v>
      </c>
      <c r="D137" s="16"/>
      <c r="E137" s="16">
        <v>483</v>
      </c>
      <c r="F137" s="16"/>
      <c r="G137" s="16"/>
      <c r="H137" s="22">
        <v>12</v>
      </c>
      <c r="I137" s="16"/>
      <c r="J137" s="539"/>
    </row>
    <row r="138" spans="1:10" s="41" customFormat="1" ht="22.9" customHeight="1">
      <c r="A138" s="40" t="s">
        <v>9249</v>
      </c>
      <c r="B138" s="16" t="s">
        <v>288</v>
      </c>
      <c r="C138" s="16" t="s">
        <v>54</v>
      </c>
      <c r="D138" s="16"/>
      <c r="E138" s="16">
        <v>496</v>
      </c>
      <c r="F138" s="16"/>
      <c r="G138" s="16"/>
      <c r="H138" s="22">
        <v>7</v>
      </c>
      <c r="I138" s="16"/>
      <c r="J138" s="539" t="s">
        <v>9342</v>
      </c>
    </row>
    <row r="139" spans="1:10" s="41" customFormat="1" ht="22.9" customHeight="1">
      <c r="A139" s="40" t="s">
        <v>9249</v>
      </c>
      <c r="B139" s="16" t="s">
        <v>288</v>
      </c>
      <c r="C139" s="16" t="s">
        <v>54</v>
      </c>
      <c r="D139" s="16"/>
      <c r="E139" s="16" t="s">
        <v>4293</v>
      </c>
      <c r="F139" s="16"/>
      <c r="G139" s="16"/>
      <c r="H139" s="22">
        <v>5</v>
      </c>
      <c r="I139" s="16"/>
      <c r="J139" s="539"/>
    </row>
    <row r="140" spans="1:10" s="41" customFormat="1" ht="22.9" customHeight="1">
      <c r="A140" s="40" t="s">
        <v>9249</v>
      </c>
      <c r="B140" s="16" t="s">
        <v>288</v>
      </c>
      <c r="C140" s="16" t="s">
        <v>54</v>
      </c>
      <c r="D140" s="16"/>
      <c r="E140" s="16" t="s">
        <v>6226</v>
      </c>
      <c r="F140" s="16"/>
      <c r="G140" s="16"/>
      <c r="H140" s="22">
        <v>14</v>
      </c>
      <c r="I140" s="16"/>
      <c r="J140" s="539"/>
    </row>
    <row r="141" spans="1:10" s="41" customFormat="1" ht="22.9" customHeight="1">
      <c r="A141" s="472" t="s">
        <v>9250</v>
      </c>
      <c r="B141" s="457" t="s">
        <v>288</v>
      </c>
      <c r="C141" s="457" t="s">
        <v>54</v>
      </c>
      <c r="D141" s="457"/>
      <c r="E141" s="457">
        <v>119</v>
      </c>
      <c r="F141" s="457"/>
      <c r="G141" s="457"/>
      <c r="H141" s="469">
        <v>2</v>
      </c>
      <c r="I141" s="16"/>
      <c r="J141" s="539" t="s">
        <v>9181</v>
      </c>
    </row>
    <row r="142" spans="1:10" s="41" customFormat="1" ht="22.9" customHeight="1">
      <c r="A142" s="40" t="s">
        <v>9123</v>
      </c>
      <c r="B142" s="16" t="s">
        <v>288</v>
      </c>
      <c r="C142" s="16" t="s">
        <v>54</v>
      </c>
      <c r="D142" s="16"/>
      <c r="E142" s="16">
        <v>369</v>
      </c>
      <c r="F142" s="16"/>
      <c r="G142" s="16"/>
      <c r="H142" s="18">
        <v>8</v>
      </c>
      <c r="I142" s="16"/>
      <c r="J142" s="539"/>
    </row>
    <row r="143" spans="1:10" s="41" customFormat="1" ht="22.9" customHeight="1">
      <c r="A143" s="40" t="s">
        <v>9122</v>
      </c>
      <c r="B143" s="16" t="s">
        <v>288</v>
      </c>
      <c r="C143" s="16" t="s">
        <v>54</v>
      </c>
      <c r="D143" s="16"/>
      <c r="E143" s="16">
        <v>369</v>
      </c>
      <c r="F143" s="16"/>
      <c r="G143" s="16"/>
      <c r="H143" s="18">
        <v>13</v>
      </c>
      <c r="I143" s="16"/>
      <c r="J143" s="539"/>
    </row>
    <row r="144" spans="1:10" s="41" customFormat="1" ht="22.9" customHeight="1">
      <c r="A144" s="40" t="s">
        <v>9124</v>
      </c>
      <c r="B144" s="16" t="s">
        <v>288</v>
      </c>
      <c r="C144" s="16" t="s">
        <v>54</v>
      </c>
      <c r="D144" s="16"/>
      <c r="E144" s="16">
        <v>369</v>
      </c>
      <c r="F144" s="16"/>
      <c r="G144" s="16"/>
      <c r="H144" s="18">
        <v>5</v>
      </c>
      <c r="I144" s="16"/>
      <c r="J144" s="539"/>
    </row>
    <row r="145" spans="1:10" s="41" customFormat="1" ht="22.9" customHeight="1">
      <c r="A145" s="40" t="s">
        <v>9124</v>
      </c>
      <c r="B145" s="16" t="s">
        <v>288</v>
      </c>
      <c r="C145" s="16" t="s">
        <v>54</v>
      </c>
      <c r="D145" s="16"/>
      <c r="E145" s="16">
        <v>450</v>
      </c>
      <c r="F145" s="16"/>
      <c r="G145" s="16"/>
      <c r="H145" s="18">
        <v>3</v>
      </c>
      <c r="I145" s="16"/>
      <c r="J145" s="539"/>
    </row>
    <row r="146" spans="1:10" s="41" customFormat="1" ht="22.9" customHeight="1">
      <c r="A146" s="472" t="s">
        <v>9257</v>
      </c>
      <c r="B146" s="457" t="s">
        <v>288</v>
      </c>
      <c r="C146" s="457" t="s">
        <v>54</v>
      </c>
      <c r="D146" s="457"/>
      <c r="E146" s="457">
        <v>484</v>
      </c>
      <c r="F146" s="457"/>
      <c r="G146" s="457"/>
      <c r="H146" s="469">
        <v>14</v>
      </c>
      <c r="I146" s="16"/>
      <c r="J146" s="539"/>
    </row>
    <row r="147" spans="1:10" s="41" customFormat="1" ht="22.9" customHeight="1">
      <c r="A147" s="472" t="s">
        <v>9258</v>
      </c>
      <c r="B147" s="457" t="s">
        <v>288</v>
      </c>
      <c r="C147" s="457" t="s">
        <v>54</v>
      </c>
      <c r="D147" s="457"/>
      <c r="E147" s="457">
        <v>484</v>
      </c>
      <c r="F147" s="457"/>
      <c r="G147" s="457"/>
      <c r="H147" s="469">
        <v>6</v>
      </c>
      <c r="I147" s="16"/>
      <c r="J147" s="539"/>
    </row>
    <row r="148" spans="1:10" s="41" customFormat="1" ht="22.9" customHeight="1">
      <c r="A148" s="40" t="s">
        <v>9252</v>
      </c>
      <c r="B148" s="16" t="s">
        <v>288</v>
      </c>
      <c r="C148" s="16" t="s">
        <v>54</v>
      </c>
      <c r="D148" s="16"/>
      <c r="E148" s="16" t="s">
        <v>6389</v>
      </c>
      <c r="F148" s="16"/>
      <c r="G148" s="16"/>
      <c r="H148" s="18">
        <v>27</v>
      </c>
      <c r="I148" s="16"/>
      <c r="J148" s="539" t="s">
        <v>9343</v>
      </c>
    </row>
    <row r="149" spans="1:10" s="41" customFormat="1" ht="22.9" customHeight="1">
      <c r="A149" s="472" t="s">
        <v>9258</v>
      </c>
      <c r="B149" s="457" t="s">
        <v>288</v>
      </c>
      <c r="C149" s="457" t="s">
        <v>54</v>
      </c>
      <c r="D149" s="457"/>
      <c r="E149" s="457" t="s">
        <v>6389</v>
      </c>
      <c r="F149" s="457"/>
      <c r="G149" s="457"/>
      <c r="H149" s="469">
        <v>32</v>
      </c>
      <c r="I149" s="16"/>
      <c r="J149" s="539"/>
    </row>
    <row r="150" spans="1:10" s="41" customFormat="1" ht="22.9" customHeight="1">
      <c r="A150" s="40" t="s">
        <v>9124</v>
      </c>
      <c r="B150" s="16" t="s">
        <v>288</v>
      </c>
      <c r="C150" s="16" t="s">
        <v>54</v>
      </c>
      <c r="D150" s="16"/>
      <c r="E150" s="16">
        <v>494</v>
      </c>
      <c r="F150" s="16"/>
      <c r="G150" s="16"/>
      <c r="H150" s="18">
        <v>9</v>
      </c>
      <c r="I150" s="16"/>
      <c r="J150" s="539" t="s">
        <v>9344</v>
      </c>
    </row>
    <row r="151" spans="1:10" s="41" customFormat="1" ht="22.9" customHeight="1">
      <c r="A151" s="40" t="s">
        <v>9124</v>
      </c>
      <c r="B151" s="16" t="s">
        <v>288</v>
      </c>
      <c r="C151" s="16" t="s">
        <v>54</v>
      </c>
      <c r="D151" s="16"/>
      <c r="E151" s="16" t="s">
        <v>4085</v>
      </c>
      <c r="F151" s="16"/>
      <c r="G151" s="16"/>
      <c r="H151" s="18">
        <v>7</v>
      </c>
      <c r="I151" s="16"/>
      <c r="J151" s="539"/>
    </row>
    <row r="152" spans="1:10" s="41" customFormat="1" ht="22.9" customHeight="1">
      <c r="A152" s="40" t="s">
        <v>9122</v>
      </c>
      <c r="B152" s="16" t="s">
        <v>288</v>
      </c>
      <c r="C152" s="16" t="s">
        <v>54</v>
      </c>
      <c r="D152" s="16"/>
      <c r="E152" s="16" t="s">
        <v>6518</v>
      </c>
      <c r="F152" s="16"/>
      <c r="G152" s="16"/>
      <c r="H152" s="18">
        <v>2</v>
      </c>
      <c r="I152" s="16"/>
      <c r="J152" s="539"/>
    </row>
    <row r="153" spans="1:10" s="41" customFormat="1" ht="22.9" customHeight="1">
      <c r="A153" s="40" t="s">
        <v>9123</v>
      </c>
      <c r="B153" s="16" t="s">
        <v>288</v>
      </c>
      <c r="C153" s="16" t="s">
        <v>54</v>
      </c>
      <c r="D153" s="16"/>
      <c r="E153" s="16" t="s">
        <v>6389</v>
      </c>
      <c r="F153" s="16"/>
      <c r="G153" s="16"/>
      <c r="H153" s="18">
        <v>1</v>
      </c>
      <c r="I153" s="16"/>
      <c r="J153" s="539"/>
    </row>
    <row r="154" spans="1:10" s="41" customFormat="1" ht="22.9" customHeight="1">
      <c r="A154" s="40" t="s">
        <v>9257</v>
      </c>
      <c r="B154" s="16" t="s">
        <v>288</v>
      </c>
      <c r="C154" s="16" t="s">
        <v>54</v>
      </c>
      <c r="D154" s="16"/>
      <c r="E154" s="16" t="s">
        <v>4450</v>
      </c>
      <c r="F154" s="16"/>
      <c r="G154" s="16"/>
      <c r="H154" s="18">
        <v>15</v>
      </c>
      <c r="I154" s="16"/>
      <c r="J154" s="539"/>
    </row>
    <row r="155" spans="1:10" s="41" customFormat="1" ht="22.9" customHeight="1">
      <c r="A155" s="40" t="s">
        <v>9258</v>
      </c>
      <c r="B155" s="16" t="s">
        <v>288</v>
      </c>
      <c r="C155" s="16" t="s">
        <v>54</v>
      </c>
      <c r="D155" s="16"/>
      <c r="E155" s="16" t="s">
        <v>7395</v>
      </c>
      <c r="F155" s="16"/>
      <c r="G155" s="16"/>
      <c r="H155" s="18">
        <v>5</v>
      </c>
      <c r="I155" s="16"/>
      <c r="J155" s="539"/>
    </row>
    <row r="156" spans="1:10" s="41" customFormat="1" ht="22.9" customHeight="1">
      <c r="A156" s="40" t="s">
        <v>9248</v>
      </c>
      <c r="B156" s="16" t="s">
        <v>288</v>
      </c>
      <c r="C156" s="16" t="s">
        <v>54</v>
      </c>
      <c r="D156" s="16"/>
      <c r="E156" s="16" t="s">
        <v>4089</v>
      </c>
      <c r="F156" s="16"/>
      <c r="G156" s="16"/>
      <c r="H156" s="22">
        <v>2</v>
      </c>
      <c r="I156" s="16"/>
      <c r="J156" s="17" t="s">
        <v>9345</v>
      </c>
    </row>
    <row r="157" spans="1:10" s="41" customFormat="1" ht="22.9" customHeight="1">
      <c r="A157" s="40" t="s">
        <v>9255</v>
      </c>
      <c r="B157" s="16" t="s">
        <v>288</v>
      </c>
      <c r="C157" s="16" t="s">
        <v>54</v>
      </c>
      <c r="D157" s="16"/>
      <c r="E157" s="16">
        <v>102</v>
      </c>
      <c r="F157" s="16"/>
      <c r="G157" s="16"/>
      <c r="H157" s="18">
        <v>4</v>
      </c>
      <c r="I157" s="16"/>
      <c r="J157" s="539" t="s">
        <v>9346</v>
      </c>
    </row>
    <row r="158" spans="1:10" s="41" customFormat="1" ht="22.9" customHeight="1">
      <c r="A158" s="40" t="s">
        <v>9122</v>
      </c>
      <c r="B158" s="16" t="s">
        <v>288</v>
      </c>
      <c r="C158" s="16" t="s">
        <v>54</v>
      </c>
      <c r="D158" s="16"/>
      <c r="E158" s="16">
        <v>102</v>
      </c>
      <c r="F158" s="16"/>
      <c r="G158" s="16"/>
      <c r="H158" s="18">
        <v>23</v>
      </c>
      <c r="I158" s="16"/>
      <c r="J158" s="539"/>
    </row>
    <row r="159" spans="1:10" s="41" customFormat="1" ht="22.9" customHeight="1">
      <c r="A159" s="40" t="s">
        <v>9252</v>
      </c>
      <c r="B159" s="16" t="s">
        <v>288</v>
      </c>
      <c r="C159" s="16" t="s">
        <v>54</v>
      </c>
      <c r="D159" s="16"/>
      <c r="E159" s="16">
        <v>102</v>
      </c>
      <c r="F159" s="16"/>
      <c r="G159" s="16"/>
      <c r="H159" s="18">
        <v>18</v>
      </c>
      <c r="I159" s="16"/>
      <c r="J159" s="539"/>
    </row>
    <row r="160" spans="1:10" s="41" customFormat="1" ht="22.9" customHeight="1">
      <c r="A160" s="40" t="s">
        <v>9123</v>
      </c>
      <c r="B160" s="16" t="s">
        <v>288</v>
      </c>
      <c r="C160" s="16" t="s">
        <v>54</v>
      </c>
      <c r="D160" s="16"/>
      <c r="E160" s="16">
        <v>102</v>
      </c>
      <c r="F160" s="16"/>
      <c r="G160" s="16"/>
      <c r="H160" s="18">
        <v>7</v>
      </c>
      <c r="I160" s="16"/>
      <c r="J160" s="539" t="s">
        <v>9347</v>
      </c>
    </row>
    <row r="161" spans="1:10" s="41" customFormat="1" ht="22.9" customHeight="1">
      <c r="A161" s="40" t="s">
        <v>9124</v>
      </c>
      <c r="B161" s="16" t="s">
        <v>288</v>
      </c>
      <c r="C161" s="16" t="s">
        <v>54</v>
      </c>
      <c r="D161" s="16"/>
      <c r="E161" s="16">
        <v>102</v>
      </c>
      <c r="F161" s="16"/>
      <c r="G161" s="16"/>
      <c r="H161" s="18">
        <v>15</v>
      </c>
      <c r="I161" s="16"/>
      <c r="J161" s="539"/>
    </row>
    <row r="162" spans="1:10" s="41" customFormat="1" ht="22.9" customHeight="1">
      <c r="A162" s="40" t="s">
        <v>9876</v>
      </c>
      <c r="B162" s="16" t="s">
        <v>288</v>
      </c>
      <c r="C162" s="16" t="s">
        <v>54</v>
      </c>
      <c r="D162" s="16"/>
      <c r="E162" s="16">
        <v>102</v>
      </c>
      <c r="F162" s="16"/>
      <c r="G162" s="16"/>
      <c r="H162" s="18">
        <v>1</v>
      </c>
      <c r="I162" s="16"/>
      <c r="J162" s="539"/>
    </row>
    <row r="163" spans="1:10" s="41" customFormat="1" ht="22.9" customHeight="1">
      <c r="A163" s="40" t="s">
        <v>9251</v>
      </c>
      <c r="B163" s="16" t="s">
        <v>288</v>
      </c>
      <c r="C163" s="16" t="s">
        <v>54</v>
      </c>
      <c r="D163" s="16"/>
      <c r="E163" s="16">
        <v>102</v>
      </c>
      <c r="F163" s="16"/>
      <c r="G163" s="16"/>
      <c r="H163" s="18">
        <v>10</v>
      </c>
      <c r="I163" s="16"/>
      <c r="J163" s="539"/>
    </row>
    <row r="164" spans="1:10" s="41" customFormat="1" ht="22.9" customHeight="1">
      <c r="A164" s="40" t="s">
        <v>9250</v>
      </c>
      <c r="B164" s="16" t="s">
        <v>288</v>
      </c>
      <c r="C164" s="16" t="s">
        <v>54</v>
      </c>
      <c r="D164" s="16"/>
      <c r="E164" s="16">
        <v>102</v>
      </c>
      <c r="F164" s="16"/>
      <c r="G164" s="16"/>
      <c r="H164" s="18">
        <v>14</v>
      </c>
      <c r="I164" s="16"/>
      <c r="J164" s="539"/>
    </row>
    <row r="165" spans="1:10" s="41" customFormat="1" ht="22.9" customHeight="1">
      <c r="A165" s="40" t="s">
        <v>9122</v>
      </c>
      <c r="B165" s="16" t="s">
        <v>288</v>
      </c>
      <c r="C165" s="16" t="s">
        <v>54</v>
      </c>
      <c r="D165" s="16"/>
      <c r="E165" s="16">
        <v>102</v>
      </c>
      <c r="F165" s="16"/>
      <c r="G165" s="16"/>
      <c r="H165" s="22">
        <v>2</v>
      </c>
      <c r="I165" s="16"/>
      <c r="J165" s="539" t="s">
        <v>9348</v>
      </c>
    </row>
    <row r="166" spans="1:10" s="41" customFormat="1" ht="22.9" customHeight="1">
      <c r="A166" s="40" t="s">
        <v>9252</v>
      </c>
      <c r="B166" s="16" t="s">
        <v>288</v>
      </c>
      <c r="C166" s="16" t="s">
        <v>54</v>
      </c>
      <c r="D166" s="16"/>
      <c r="E166" s="16">
        <v>102</v>
      </c>
      <c r="F166" s="16"/>
      <c r="G166" s="16"/>
      <c r="H166" s="22">
        <v>4</v>
      </c>
      <c r="I166" s="16"/>
      <c r="J166" s="539"/>
    </row>
    <row r="167" spans="1:10" s="41" customFormat="1" ht="22.9" customHeight="1">
      <c r="A167" s="40" t="s">
        <v>9123</v>
      </c>
      <c r="B167" s="16" t="s">
        <v>288</v>
      </c>
      <c r="C167" s="16" t="s">
        <v>54</v>
      </c>
      <c r="D167" s="16"/>
      <c r="E167" s="16">
        <v>255</v>
      </c>
      <c r="F167" s="16"/>
      <c r="G167" s="16"/>
      <c r="H167" s="22">
        <v>3</v>
      </c>
      <c r="I167" s="16"/>
      <c r="J167" s="539"/>
    </row>
    <row r="168" spans="1:10" s="41" customFormat="1" ht="22.9" customHeight="1">
      <c r="A168" s="40" t="s">
        <v>9124</v>
      </c>
      <c r="B168" s="16" t="s">
        <v>288</v>
      </c>
      <c r="C168" s="16" t="s">
        <v>54</v>
      </c>
      <c r="D168" s="16"/>
      <c r="E168" s="16">
        <v>102</v>
      </c>
      <c r="F168" s="16"/>
      <c r="G168" s="16"/>
      <c r="H168" s="22">
        <v>2</v>
      </c>
      <c r="I168" s="16"/>
      <c r="J168" s="539"/>
    </row>
    <row r="169" spans="1:10" s="41" customFormat="1" ht="22.9" customHeight="1">
      <c r="A169" s="472" t="s">
        <v>9257</v>
      </c>
      <c r="B169" s="457" t="s">
        <v>288</v>
      </c>
      <c r="C169" s="457" t="s">
        <v>54</v>
      </c>
      <c r="D169" s="457"/>
      <c r="E169" s="457" t="s">
        <v>6389</v>
      </c>
      <c r="F169" s="457"/>
      <c r="G169" s="457"/>
      <c r="H169" s="453">
        <v>50</v>
      </c>
      <c r="I169" s="16"/>
      <c r="J169" s="17" t="s">
        <v>9184</v>
      </c>
    </row>
    <row r="170" spans="1:10" s="41" customFormat="1" ht="22.9" customHeight="1">
      <c r="A170" s="472" t="s">
        <v>9257</v>
      </c>
      <c r="B170" s="457" t="s">
        <v>288</v>
      </c>
      <c r="C170" s="457" t="s">
        <v>54</v>
      </c>
      <c r="D170" s="457"/>
      <c r="E170" s="457" t="s">
        <v>6389</v>
      </c>
      <c r="F170" s="457"/>
      <c r="G170" s="457"/>
      <c r="H170" s="453">
        <v>43</v>
      </c>
      <c r="I170" s="16"/>
      <c r="J170" s="539" t="s">
        <v>9185</v>
      </c>
    </row>
    <row r="171" spans="1:10" s="41" customFormat="1" ht="22.9" customHeight="1">
      <c r="A171" s="40" t="s">
        <v>9122</v>
      </c>
      <c r="B171" s="16" t="s">
        <v>288</v>
      </c>
      <c r="C171" s="16" t="s">
        <v>54</v>
      </c>
      <c r="D171" s="16"/>
      <c r="E171" s="16" t="s">
        <v>6389</v>
      </c>
      <c r="F171" s="16"/>
      <c r="G171" s="16"/>
      <c r="H171" s="23">
        <v>4</v>
      </c>
      <c r="I171" s="16"/>
      <c r="J171" s="539"/>
    </row>
    <row r="172" spans="1:10" s="41" customFormat="1" ht="22.9" customHeight="1">
      <c r="A172" s="40" t="s">
        <v>9122</v>
      </c>
      <c r="B172" s="16" t="s">
        <v>288</v>
      </c>
      <c r="C172" s="16" t="s">
        <v>54</v>
      </c>
      <c r="D172" s="16"/>
      <c r="E172" s="16" t="s">
        <v>6389</v>
      </c>
      <c r="F172" s="16"/>
      <c r="G172" s="16"/>
      <c r="H172" s="23">
        <v>50</v>
      </c>
      <c r="I172" s="16"/>
      <c r="J172" s="17" t="s">
        <v>9186</v>
      </c>
    </row>
    <row r="173" spans="1:10" s="41" customFormat="1" ht="22.9" customHeight="1">
      <c r="A173" s="40" t="s">
        <v>9244</v>
      </c>
      <c r="B173" s="16" t="s">
        <v>288</v>
      </c>
      <c r="C173" s="16" t="s">
        <v>54</v>
      </c>
      <c r="D173" s="16"/>
      <c r="E173" s="16">
        <v>399</v>
      </c>
      <c r="F173" s="16"/>
      <c r="G173" s="16"/>
      <c r="H173" s="22">
        <v>18</v>
      </c>
      <c r="I173" s="16"/>
      <c r="J173" s="17" t="s">
        <v>9187</v>
      </c>
    </row>
    <row r="174" spans="1:10" s="41" customFormat="1" ht="22.9" customHeight="1">
      <c r="A174" s="40" t="s">
        <v>9255</v>
      </c>
      <c r="B174" s="16" t="s">
        <v>288</v>
      </c>
      <c r="C174" s="16" t="s">
        <v>54</v>
      </c>
      <c r="D174" s="16"/>
      <c r="E174" s="16">
        <v>375</v>
      </c>
      <c r="F174" s="16"/>
      <c r="G174" s="16"/>
      <c r="H174" s="18">
        <v>6</v>
      </c>
      <c r="I174" s="16"/>
      <c r="J174" s="539" t="s">
        <v>9188</v>
      </c>
    </row>
    <row r="175" spans="1:10" s="41" customFormat="1" ht="22.9" customHeight="1">
      <c r="A175" s="40" t="s">
        <v>9252</v>
      </c>
      <c r="B175" s="16" t="s">
        <v>288</v>
      </c>
      <c r="C175" s="16" t="s">
        <v>54</v>
      </c>
      <c r="D175" s="16"/>
      <c r="E175" s="16" t="s">
        <v>6378</v>
      </c>
      <c r="F175" s="16"/>
      <c r="G175" s="16"/>
      <c r="H175" s="18">
        <v>10</v>
      </c>
      <c r="I175" s="16"/>
      <c r="J175" s="539"/>
    </row>
    <row r="176" spans="1:10" s="41" customFormat="1" ht="22.9" customHeight="1">
      <c r="A176" s="40" t="s">
        <v>9244</v>
      </c>
      <c r="B176" s="16" t="s">
        <v>288</v>
      </c>
      <c r="C176" s="16" t="s">
        <v>54</v>
      </c>
      <c r="D176" s="16"/>
      <c r="E176" s="16">
        <v>399</v>
      </c>
      <c r="F176" s="16"/>
      <c r="G176" s="16"/>
      <c r="H176" s="22">
        <v>13</v>
      </c>
      <c r="I176" s="16"/>
      <c r="J176" s="17" t="s">
        <v>9189</v>
      </c>
    </row>
    <row r="177" spans="1:10" s="41" customFormat="1" ht="22.9" customHeight="1">
      <c r="A177" s="40" t="s">
        <v>9244</v>
      </c>
      <c r="B177" s="16" t="s">
        <v>288</v>
      </c>
      <c r="C177" s="16" t="s">
        <v>54</v>
      </c>
      <c r="D177" s="16"/>
      <c r="E177" s="16">
        <v>371</v>
      </c>
      <c r="F177" s="16"/>
      <c r="G177" s="16"/>
      <c r="H177" s="22">
        <v>40</v>
      </c>
      <c r="I177" s="16"/>
      <c r="J177" s="17" t="s">
        <v>9938</v>
      </c>
    </row>
    <row r="178" spans="1:10" s="41" customFormat="1" ht="22.9" customHeight="1">
      <c r="A178" s="40" t="s">
        <v>9244</v>
      </c>
      <c r="B178" s="16" t="s">
        <v>288</v>
      </c>
      <c r="C178" s="16" t="s">
        <v>54</v>
      </c>
      <c r="D178" s="16"/>
      <c r="E178" s="16">
        <v>329</v>
      </c>
      <c r="F178" s="16"/>
      <c r="G178" s="16"/>
      <c r="H178" s="22">
        <v>29</v>
      </c>
      <c r="I178" s="16"/>
      <c r="J178" s="17" t="s">
        <v>9939</v>
      </c>
    </row>
    <row r="179" spans="1:10" s="41" customFormat="1" ht="22.9" customHeight="1">
      <c r="A179" s="40" t="s">
        <v>9123</v>
      </c>
      <c r="B179" s="16" t="s">
        <v>288</v>
      </c>
      <c r="C179" s="16" t="s">
        <v>54</v>
      </c>
      <c r="D179" s="16"/>
      <c r="E179" s="16" t="s">
        <v>8265</v>
      </c>
      <c r="F179" s="16"/>
      <c r="G179" s="16"/>
      <c r="H179" s="22">
        <v>6</v>
      </c>
      <c r="I179" s="16"/>
      <c r="J179" s="17" t="s">
        <v>9940</v>
      </c>
    </row>
    <row r="180" spans="1:10" s="41" customFormat="1" ht="22.9" customHeight="1">
      <c r="A180" s="40" t="s">
        <v>9123</v>
      </c>
      <c r="B180" s="16" t="s">
        <v>288</v>
      </c>
      <c r="C180" s="16" t="s">
        <v>54</v>
      </c>
      <c r="D180" s="16"/>
      <c r="E180" s="16">
        <v>255</v>
      </c>
      <c r="F180" s="16"/>
      <c r="G180" s="16"/>
      <c r="H180" s="23">
        <v>141</v>
      </c>
      <c r="I180" s="16"/>
      <c r="J180" s="17" t="s">
        <v>11549</v>
      </c>
    </row>
    <row r="181" spans="1:10" s="41" customFormat="1" ht="22.9" customHeight="1">
      <c r="A181" s="40" t="s">
        <v>9258</v>
      </c>
      <c r="B181" s="16" t="s">
        <v>288</v>
      </c>
      <c r="C181" s="16" t="s">
        <v>54</v>
      </c>
      <c r="D181" s="16"/>
      <c r="E181" s="16">
        <v>450</v>
      </c>
      <c r="F181" s="16"/>
      <c r="G181" s="16"/>
      <c r="H181" s="18">
        <v>2</v>
      </c>
      <c r="I181" s="16"/>
      <c r="J181" s="539" t="s">
        <v>9195</v>
      </c>
    </row>
    <row r="182" spans="1:10" s="41" customFormat="1" ht="22.9" customHeight="1">
      <c r="A182" s="40" t="s">
        <v>9251</v>
      </c>
      <c r="B182" s="16" t="s">
        <v>288</v>
      </c>
      <c r="C182" s="16" t="s">
        <v>54</v>
      </c>
      <c r="D182" s="16"/>
      <c r="E182" s="16" t="s">
        <v>6389</v>
      </c>
      <c r="F182" s="16"/>
      <c r="G182" s="16"/>
      <c r="H182" s="18">
        <v>8</v>
      </c>
      <c r="I182" s="16"/>
      <c r="J182" s="539"/>
    </row>
    <row r="183" spans="1:10" s="41" customFormat="1" ht="22.9" customHeight="1">
      <c r="A183" s="40" t="s">
        <v>9258</v>
      </c>
      <c r="B183" s="16" t="s">
        <v>288</v>
      </c>
      <c r="C183" s="16" t="s">
        <v>54</v>
      </c>
      <c r="D183" s="16"/>
      <c r="E183" s="16" t="s">
        <v>6375</v>
      </c>
      <c r="F183" s="16"/>
      <c r="G183" s="16"/>
      <c r="H183" s="18">
        <v>6</v>
      </c>
      <c r="I183" s="16"/>
      <c r="J183" s="539"/>
    </row>
    <row r="184" spans="1:10" s="41" customFormat="1" ht="22.9" customHeight="1">
      <c r="A184" s="40" t="s">
        <v>9251</v>
      </c>
      <c r="B184" s="16" t="s">
        <v>288</v>
      </c>
      <c r="C184" s="16" t="s">
        <v>54</v>
      </c>
      <c r="D184" s="16"/>
      <c r="E184" s="16">
        <v>255</v>
      </c>
      <c r="F184" s="16"/>
      <c r="G184" s="16"/>
      <c r="H184" s="18">
        <v>34</v>
      </c>
      <c r="I184" s="16"/>
      <c r="J184" s="539" t="s">
        <v>9196</v>
      </c>
    </row>
    <row r="185" spans="1:10" s="41" customFormat="1" ht="22.9" customHeight="1">
      <c r="A185" s="40" t="s">
        <v>9252</v>
      </c>
      <c r="B185" s="16" t="s">
        <v>288</v>
      </c>
      <c r="C185" s="16" t="s">
        <v>54</v>
      </c>
      <c r="D185" s="16"/>
      <c r="E185" s="16">
        <v>486</v>
      </c>
      <c r="F185" s="16"/>
      <c r="G185" s="16"/>
      <c r="H185" s="18">
        <v>8</v>
      </c>
      <c r="I185" s="16"/>
      <c r="J185" s="539"/>
    </row>
    <row r="186" spans="1:10" s="41" customFormat="1" ht="22.9" customHeight="1">
      <c r="A186" s="472" t="s">
        <v>9257</v>
      </c>
      <c r="B186" s="457" t="s">
        <v>288</v>
      </c>
      <c r="C186" s="457" t="s">
        <v>54</v>
      </c>
      <c r="D186" s="457"/>
      <c r="E186" s="457" t="s">
        <v>6375</v>
      </c>
      <c r="F186" s="457"/>
      <c r="G186" s="457"/>
      <c r="H186" s="469">
        <v>16</v>
      </c>
      <c r="I186" s="16"/>
      <c r="J186" s="539"/>
    </row>
    <row r="187" spans="1:10" s="41" customFormat="1" ht="22.9" customHeight="1">
      <c r="A187" s="40" t="s">
        <v>9249</v>
      </c>
      <c r="B187" s="16" t="s">
        <v>288</v>
      </c>
      <c r="C187" s="16" t="s">
        <v>54</v>
      </c>
      <c r="D187" s="16"/>
      <c r="E187" s="16">
        <v>368</v>
      </c>
      <c r="F187" s="16"/>
      <c r="G187" s="16"/>
      <c r="H187" s="22">
        <v>11</v>
      </c>
      <c r="I187" s="16"/>
      <c r="J187" s="17" t="s">
        <v>9197</v>
      </c>
    </row>
    <row r="188" spans="1:10" s="41" customFormat="1" ht="22.9" customHeight="1">
      <c r="A188" s="40" t="s">
        <v>9123</v>
      </c>
      <c r="B188" s="16" t="s">
        <v>288</v>
      </c>
      <c r="C188" s="16" t="s">
        <v>54</v>
      </c>
      <c r="D188" s="16"/>
      <c r="E188" s="16">
        <v>494</v>
      </c>
      <c r="F188" s="16"/>
      <c r="G188" s="16"/>
      <c r="H188" s="18">
        <v>12</v>
      </c>
      <c r="I188" s="16"/>
      <c r="J188" s="539" t="s">
        <v>9198</v>
      </c>
    </row>
    <row r="189" spans="1:10" s="41" customFormat="1" ht="22.9" customHeight="1">
      <c r="A189" s="40" t="s">
        <v>9122</v>
      </c>
      <c r="B189" s="16" t="s">
        <v>288</v>
      </c>
      <c r="C189" s="16" t="s">
        <v>54</v>
      </c>
      <c r="D189" s="16"/>
      <c r="E189" s="16" t="s">
        <v>8226</v>
      </c>
      <c r="F189" s="16"/>
      <c r="G189" s="16"/>
      <c r="H189" s="18">
        <v>7</v>
      </c>
      <c r="I189" s="16"/>
      <c r="J189" s="539"/>
    </row>
    <row r="190" spans="1:10" s="41" customFormat="1" ht="22.9" customHeight="1">
      <c r="A190" s="40" t="s">
        <v>9255</v>
      </c>
      <c r="B190" s="16" t="s">
        <v>288</v>
      </c>
      <c r="C190" s="16" t="s">
        <v>54</v>
      </c>
      <c r="D190" s="16"/>
      <c r="E190" s="16" t="s">
        <v>4085</v>
      </c>
      <c r="F190" s="16"/>
      <c r="G190" s="16"/>
      <c r="H190" s="18">
        <v>5</v>
      </c>
      <c r="I190" s="16"/>
      <c r="J190" s="539"/>
    </row>
    <row r="191" spans="1:10" s="41" customFormat="1" ht="22.9" customHeight="1">
      <c r="A191" s="40" t="s">
        <v>9124</v>
      </c>
      <c r="B191" s="16" t="s">
        <v>288</v>
      </c>
      <c r="C191" s="16" t="s">
        <v>54</v>
      </c>
      <c r="D191" s="16"/>
      <c r="E191" s="16" t="s">
        <v>6389</v>
      </c>
      <c r="F191" s="16"/>
      <c r="G191" s="16"/>
      <c r="H191" s="18">
        <v>8</v>
      </c>
      <c r="I191" s="16"/>
      <c r="J191" s="539"/>
    </row>
    <row r="192" spans="1:10" s="41" customFormat="1" ht="22.9" customHeight="1">
      <c r="A192" s="40" t="s">
        <v>9122</v>
      </c>
      <c r="B192" s="16" t="s">
        <v>288</v>
      </c>
      <c r="C192" s="16" t="s">
        <v>54</v>
      </c>
      <c r="D192" s="16"/>
      <c r="E192" s="16" t="s">
        <v>6841</v>
      </c>
      <c r="F192" s="16"/>
      <c r="G192" s="16"/>
      <c r="H192" s="18">
        <v>6</v>
      </c>
      <c r="I192" s="16"/>
      <c r="J192" s="539" t="s">
        <v>9199</v>
      </c>
    </row>
    <row r="193" spans="1:10" s="41" customFormat="1" ht="22.9" customHeight="1">
      <c r="A193" s="40" t="s">
        <v>9875</v>
      </c>
      <c r="B193" s="16" t="s">
        <v>288</v>
      </c>
      <c r="C193" s="16" t="s">
        <v>54</v>
      </c>
      <c r="D193" s="16"/>
      <c r="E193" s="16" t="s">
        <v>7526</v>
      </c>
      <c r="F193" s="16"/>
      <c r="G193" s="16"/>
      <c r="H193" s="18">
        <v>6</v>
      </c>
      <c r="I193" s="16"/>
      <c r="J193" s="539"/>
    </row>
    <row r="194" spans="1:10" s="41" customFormat="1" ht="22.9" customHeight="1">
      <c r="A194" s="40" t="s">
        <v>9122</v>
      </c>
      <c r="B194" s="16" t="s">
        <v>288</v>
      </c>
      <c r="C194" s="16" t="s">
        <v>54</v>
      </c>
      <c r="D194" s="16"/>
      <c r="E194" s="16" t="s">
        <v>7526</v>
      </c>
      <c r="F194" s="16"/>
      <c r="G194" s="16"/>
      <c r="H194" s="18">
        <v>20</v>
      </c>
      <c r="I194" s="16"/>
      <c r="J194" s="539"/>
    </row>
    <row r="195" spans="1:10" s="41" customFormat="1" ht="22.9" customHeight="1">
      <c r="A195" s="376" t="s">
        <v>11327</v>
      </c>
      <c r="B195" s="16" t="s">
        <v>265</v>
      </c>
      <c r="C195" s="16" t="s">
        <v>58</v>
      </c>
      <c r="D195" s="16"/>
      <c r="E195" s="16"/>
      <c r="F195" s="16"/>
      <c r="G195" s="16"/>
      <c r="H195" s="411">
        <v>994</v>
      </c>
      <c r="I195" s="16"/>
      <c r="J195" s="534" t="s">
        <v>9200</v>
      </c>
    </row>
    <row r="196" spans="1:10" s="41" customFormat="1" ht="22.9" customHeight="1">
      <c r="A196" s="376" t="s">
        <v>11326</v>
      </c>
      <c r="B196" s="16" t="s">
        <v>265</v>
      </c>
      <c r="C196" s="16" t="s">
        <v>58</v>
      </c>
      <c r="D196" s="16"/>
      <c r="E196" s="16"/>
      <c r="F196" s="16"/>
      <c r="G196" s="16"/>
      <c r="H196" s="411">
        <v>698</v>
      </c>
      <c r="I196" s="16"/>
      <c r="J196" s="534"/>
    </row>
    <row r="197" spans="1:10" s="41" customFormat="1" ht="22.9" customHeight="1">
      <c r="A197" s="376" t="s">
        <v>10542</v>
      </c>
      <c r="B197" s="16" t="s">
        <v>265</v>
      </c>
      <c r="C197" s="16" t="s">
        <v>58</v>
      </c>
      <c r="D197" s="16"/>
      <c r="E197" s="16"/>
      <c r="F197" s="16"/>
      <c r="G197" s="16"/>
      <c r="H197" s="411">
        <v>296</v>
      </c>
      <c r="I197" s="16"/>
      <c r="J197" s="534" t="s">
        <v>9201</v>
      </c>
    </row>
    <row r="198" spans="1:10" s="41" customFormat="1" ht="22.9" customHeight="1">
      <c r="A198" s="376" t="s">
        <v>10545</v>
      </c>
      <c r="B198" s="16" t="s">
        <v>265</v>
      </c>
      <c r="C198" s="16" t="s">
        <v>58</v>
      </c>
      <c r="D198" s="16"/>
      <c r="E198" s="16"/>
      <c r="F198" s="16"/>
      <c r="G198" s="16"/>
      <c r="H198" s="411">
        <v>196</v>
      </c>
      <c r="I198" s="16"/>
      <c r="J198" s="534"/>
    </row>
    <row r="199" spans="1:10" s="41" customFormat="1" ht="22.9" customHeight="1">
      <c r="A199" s="376" t="s">
        <v>10544</v>
      </c>
      <c r="B199" s="16" t="s">
        <v>265</v>
      </c>
      <c r="C199" s="16" t="s">
        <v>58</v>
      </c>
      <c r="D199" s="16"/>
      <c r="E199" s="16"/>
      <c r="F199" s="16"/>
      <c r="G199" s="16"/>
      <c r="H199" s="411">
        <v>904</v>
      </c>
      <c r="I199" s="16"/>
      <c r="J199" s="534" t="s">
        <v>9202</v>
      </c>
    </row>
    <row r="200" spans="1:10" s="41" customFormat="1" ht="22.9" customHeight="1">
      <c r="A200" s="376" t="s">
        <v>10546</v>
      </c>
      <c r="B200" s="16" t="s">
        <v>265</v>
      </c>
      <c r="C200" s="16" t="s">
        <v>58</v>
      </c>
      <c r="D200" s="16"/>
      <c r="E200" s="16"/>
      <c r="F200" s="16"/>
      <c r="G200" s="16"/>
      <c r="H200" s="411">
        <v>628</v>
      </c>
      <c r="I200" s="16"/>
      <c r="J200" s="534"/>
    </row>
    <row r="201" spans="1:10" s="41" customFormat="1" ht="22.9" customHeight="1">
      <c r="A201" s="376" t="s">
        <v>11526</v>
      </c>
      <c r="B201" s="16" t="s">
        <v>209</v>
      </c>
      <c r="C201" s="16" t="s">
        <v>163</v>
      </c>
      <c r="D201" s="16"/>
      <c r="E201" s="16"/>
      <c r="F201" s="16"/>
      <c r="G201" s="16"/>
      <c r="H201" s="411">
        <v>200</v>
      </c>
      <c r="I201" s="16"/>
      <c r="J201" s="62" t="s">
        <v>9203</v>
      </c>
    </row>
    <row r="202" spans="1:10" s="41" customFormat="1" ht="22.9" customHeight="1">
      <c r="A202" s="376" t="s">
        <v>11253</v>
      </c>
      <c r="B202" s="16" t="s">
        <v>204</v>
      </c>
      <c r="C202" s="16" t="s">
        <v>61</v>
      </c>
      <c r="D202" s="16"/>
      <c r="E202" s="16"/>
      <c r="F202" s="16"/>
      <c r="G202" s="16"/>
      <c r="H202" s="304">
        <v>304</v>
      </c>
      <c r="I202" s="16"/>
      <c r="J202" s="49" t="s">
        <v>9204</v>
      </c>
    </row>
    <row r="203" spans="1:10" s="41" customFormat="1" ht="22.9" customHeight="1">
      <c r="A203" s="376" t="s">
        <v>11585</v>
      </c>
      <c r="B203" s="16" t="s">
        <v>204</v>
      </c>
      <c r="C203" s="16" t="s">
        <v>61</v>
      </c>
      <c r="D203" s="16"/>
      <c r="E203" s="16"/>
      <c r="F203" s="16"/>
      <c r="G203" s="16"/>
      <c r="H203" s="304">
        <v>304</v>
      </c>
      <c r="I203" s="16"/>
      <c r="J203" s="541" t="s">
        <v>9205</v>
      </c>
    </row>
    <row r="204" spans="1:10" s="41" customFormat="1" ht="22.9" customHeight="1">
      <c r="A204" s="376" t="s">
        <v>11585</v>
      </c>
      <c r="B204" s="16" t="s">
        <v>204</v>
      </c>
      <c r="C204" s="16" t="s">
        <v>61</v>
      </c>
      <c r="D204" s="16"/>
      <c r="E204" s="16"/>
      <c r="F204" s="16"/>
      <c r="G204" s="16"/>
      <c r="H204" s="304">
        <v>182</v>
      </c>
      <c r="I204" s="16"/>
      <c r="J204" s="541"/>
    </row>
    <row r="205" spans="1:10" s="41" customFormat="1" ht="22.9" customHeight="1">
      <c r="A205" s="376" t="s">
        <v>11256</v>
      </c>
      <c r="B205" s="16" t="s">
        <v>204</v>
      </c>
      <c r="C205" s="16" t="s">
        <v>61</v>
      </c>
      <c r="D205" s="16"/>
      <c r="E205" s="16"/>
      <c r="F205" s="16"/>
      <c r="G205" s="16"/>
      <c r="H205" s="304">
        <v>304</v>
      </c>
      <c r="I205" s="16"/>
      <c r="J205" s="750" t="s">
        <v>9206</v>
      </c>
    </row>
    <row r="206" spans="1:10" s="41" customFormat="1" ht="22.9" customHeight="1">
      <c r="A206" s="376" t="s">
        <v>11586</v>
      </c>
      <c r="B206" s="16" t="s">
        <v>204</v>
      </c>
      <c r="C206" s="16" t="s">
        <v>61</v>
      </c>
      <c r="D206" s="16"/>
      <c r="E206" s="16"/>
      <c r="F206" s="16"/>
      <c r="G206" s="16"/>
      <c r="H206" s="304">
        <v>184</v>
      </c>
      <c r="I206" s="16"/>
      <c r="J206" s="750"/>
    </row>
    <row r="207" spans="1:10" s="41" customFormat="1" ht="22.9" customHeight="1">
      <c r="A207" s="376" t="s">
        <v>11349</v>
      </c>
      <c r="B207" s="16" t="s">
        <v>204</v>
      </c>
      <c r="C207" s="16" t="s">
        <v>82</v>
      </c>
      <c r="D207" s="16"/>
      <c r="E207" s="16"/>
      <c r="F207" s="16"/>
      <c r="G207" s="16"/>
      <c r="H207" s="18">
        <v>1212</v>
      </c>
      <c r="I207" s="16"/>
      <c r="J207" s="739" t="s">
        <v>9207</v>
      </c>
    </row>
    <row r="208" spans="1:10" s="41" customFormat="1" ht="22.9" customHeight="1">
      <c r="A208" s="376" t="s">
        <v>11465</v>
      </c>
      <c r="B208" s="16" t="s">
        <v>204</v>
      </c>
      <c r="C208" s="16" t="s">
        <v>82</v>
      </c>
      <c r="D208" s="16"/>
      <c r="E208" s="16"/>
      <c r="F208" s="16"/>
      <c r="G208" s="16"/>
      <c r="H208" s="18">
        <v>1212</v>
      </c>
      <c r="I208" s="16"/>
      <c r="J208" s="739"/>
    </row>
    <row r="209" spans="1:10" s="41" customFormat="1" ht="22.9" customHeight="1">
      <c r="A209" s="376" t="s">
        <v>11587</v>
      </c>
      <c r="B209" s="16" t="s">
        <v>204</v>
      </c>
      <c r="C209" s="16" t="s">
        <v>82</v>
      </c>
      <c r="D209" s="16"/>
      <c r="E209" s="16"/>
      <c r="F209" s="16"/>
      <c r="G209" s="16"/>
      <c r="H209" s="18">
        <v>14550</v>
      </c>
      <c r="I209" s="16"/>
      <c r="J209" s="151" t="s">
        <v>11550</v>
      </c>
    </row>
    <row r="210" spans="1:10" s="41" customFormat="1" ht="22.9" customHeight="1">
      <c r="A210" s="376" t="s">
        <v>11466</v>
      </c>
      <c r="B210" s="16" t="s">
        <v>204</v>
      </c>
      <c r="C210" s="16" t="s">
        <v>82</v>
      </c>
      <c r="D210" s="16"/>
      <c r="E210" s="16"/>
      <c r="F210" s="16"/>
      <c r="G210" s="16"/>
      <c r="H210" s="18">
        <v>29100</v>
      </c>
      <c r="I210" s="16"/>
      <c r="J210" s="151" t="s">
        <v>11551</v>
      </c>
    </row>
    <row r="211" spans="1:10" s="41" customFormat="1" ht="22.9" customHeight="1">
      <c r="A211" s="376" t="s">
        <v>10230</v>
      </c>
      <c r="B211" s="16" t="s">
        <v>265</v>
      </c>
      <c r="C211" s="16" t="s">
        <v>58</v>
      </c>
      <c r="D211" s="16"/>
      <c r="E211" s="16"/>
      <c r="F211" s="16"/>
      <c r="G211" s="16"/>
      <c r="H211" s="412">
        <v>336</v>
      </c>
      <c r="I211" s="16"/>
      <c r="J211" s="531" t="s">
        <v>11552</v>
      </c>
    </row>
    <row r="212" spans="1:10" s="41" customFormat="1" ht="22.9" customHeight="1">
      <c r="A212" s="376" t="s">
        <v>10231</v>
      </c>
      <c r="B212" s="16" t="s">
        <v>265</v>
      </c>
      <c r="C212" s="16" t="s">
        <v>58</v>
      </c>
      <c r="D212" s="16"/>
      <c r="E212" s="16"/>
      <c r="F212" s="16"/>
      <c r="G212" s="16"/>
      <c r="H212" s="412">
        <v>32</v>
      </c>
      <c r="I212" s="16"/>
      <c r="J212" s="531"/>
    </row>
    <row r="213" spans="1:10" s="41" customFormat="1" ht="22.9" customHeight="1">
      <c r="A213" s="376" t="s">
        <v>11588</v>
      </c>
      <c r="B213" s="16" t="s">
        <v>265</v>
      </c>
      <c r="C213" s="16" t="s">
        <v>58</v>
      </c>
      <c r="D213" s="16"/>
      <c r="E213" s="16"/>
      <c r="F213" s="16"/>
      <c r="G213" s="16"/>
      <c r="H213" s="412">
        <v>688</v>
      </c>
      <c r="I213" s="16"/>
      <c r="J213" s="531"/>
    </row>
    <row r="214" spans="1:10" s="41" customFormat="1" ht="22.9" customHeight="1">
      <c r="A214" s="376" t="s">
        <v>11589</v>
      </c>
      <c r="B214" s="16" t="s">
        <v>265</v>
      </c>
      <c r="C214" s="16" t="s">
        <v>58</v>
      </c>
      <c r="D214" s="16"/>
      <c r="E214" s="16"/>
      <c r="F214" s="16"/>
      <c r="G214" s="16"/>
      <c r="H214" s="412">
        <v>32</v>
      </c>
      <c r="I214" s="16"/>
      <c r="J214" s="531"/>
    </row>
    <row r="215" spans="1:10" s="41" customFormat="1" ht="22.9" customHeight="1">
      <c r="A215" s="376" t="s">
        <v>10622</v>
      </c>
      <c r="B215" s="16" t="s">
        <v>265</v>
      </c>
      <c r="C215" s="16" t="s">
        <v>58</v>
      </c>
      <c r="D215" s="16"/>
      <c r="E215" s="16"/>
      <c r="F215" s="16"/>
      <c r="G215" s="16"/>
      <c r="H215" s="412">
        <v>364</v>
      </c>
      <c r="I215" s="16"/>
      <c r="J215" s="531"/>
    </row>
    <row r="216" spans="1:10" s="41" customFormat="1" ht="22.9" customHeight="1">
      <c r="A216" s="376" t="s">
        <v>10623</v>
      </c>
      <c r="B216" s="16" t="s">
        <v>265</v>
      </c>
      <c r="C216" s="16" t="s">
        <v>58</v>
      </c>
      <c r="D216" s="16"/>
      <c r="E216" s="16"/>
      <c r="F216" s="16"/>
      <c r="G216" s="16"/>
      <c r="H216" s="412">
        <v>236</v>
      </c>
      <c r="I216" s="16"/>
      <c r="J216" s="531"/>
    </row>
    <row r="217" spans="1:10" s="41" customFormat="1" ht="22.9" customHeight="1">
      <c r="A217" s="376" t="s">
        <v>10625</v>
      </c>
      <c r="B217" s="16" t="s">
        <v>265</v>
      </c>
      <c r="C217" s="16" t="s">
        <v>58</v>
      </c>
      <c r="D217" s="16"/>
      <c r="E217" s="16"/>
      <c r="F217" s="16"/>
      <c r="G217" s="16"/>
      <c r="H217" s="412">
        <v>920</v>
      </c>
      <c r="I217" s="16"/>
      <c r="J217" s="531"/>
    </row>
    <row r="218" spans="1:10" s="41" customFormat="1" ht="22.9" customHeight="1">
      <c r="A218" s="376" t="s">
        <v>10624</v>
      </c>
      <c r="B218" s="16" t="s">
        <v>265</v>
      </c>
      <c r="C218" s="16" t="s">
        <v>58</v>
      </c>
      <c r="D218" s="16"/>
      <c r="E218" s="16"/>
      <c r="F218" s="16"/>
      <c r="G218" s="16"/>
      <c r="H218" s="355">
        <v>2692</v>
      </c>
      <c r="I218" s="16"/>
      <c r="J218" s="60" t="s">
        <v>11553</v>
      </c>
    </row>
    <row r="219" spans="1:10" s="41" customFormat="1" ht="22.9" customHeight="1">
      <c r="A219" s="376" t="s">
        <v>10630</v>
      </c>
      <c r="B219" s="16" t="s">
        <v>265</v>
      </c>
      <c r="C219" s="16" t="s">
        <v>58</v>
      </c>
      <c r="D219" s="16"/>
      <c r="E219" s="16"/>
      <c r="F219" s="16"/>
      <c r="G219" s="16"/>
      <c r="H219" s="412">
        <v>900</v>
      </c>
      <c r="I219" s="16"/>
      <c r="J219" s="531" t="s">
        <v>11554</v>
      </c>
    </row>
    <row r="220" spans="1:10" s="41" customFormat="1" ht="22.9" customHeight="1">
      <c r="A220" s="376" t="s">
        <v>10631</v>
      </c>
      <c r="B220" s="16" t="s">
        <v>265</v>
      </c>
      <c r="C220" s="16" t="s">
        <v>58</v>
      </c>
      <c r="D220" s="16"/>
      <c r="E220" s="16"/>
      <c r="F220" s="16"/>
      <c r="G220" s="16"/>
      <c r="H220" s="412">
        <v>300</v>
      </c>
      <c r="I220" s="16"/>
      <c r="J220" s="531"/>
    </row>
    <row r="221" spans="1:10" s="41" customFormat="1" ht="22.9" customHeight="1">
      <c r="A221" s="376" t="s">
        <v>9416</v>
      </c>
      <c r="B221" s="16" t="s">
        <v>265</v>
      </c>
      <c r="C221" s="16" t="s">
        <v>58</v>
      </c>
      <c r="D221" s="16"/>
      <c r="E221" s="16"/>
      <c r="F221" s="16"/>
      <c r="G221" s="16"/>
      <c r="H221" s="108">
        <v>1160</v>
      </c>
      <c r="I221" s="16"/>
      <c r="J221" s="545" t="s">
        <v>9217</v>
      </c>
    </row>
    <row r="222" spans="1:10" s="41" customFormat="1" ht="22.9" customHeight="1">
      <c r="A222" s="376" t="s">
        <v>9417</v>
      </c>
      <c r="B222" s="16" t="s">
        <v>265</v>
      </c>
      <c r="C222" s="16" t="s">
        <v>58</v>
      </c>
      <c r="D222" s="16"/>
      <c r="E222" s="16"/>
      <c r="F222" s="16"/>
      <c r="G222" s="16"/>
      <c r="H222" s="108">
        <v>1690</v>
      </c>
      <c r="I222" s="16"/>
      <c r="J222" s="545"/>
    </row>
    <row r="223" spans="1:10" s="41" customFormat="1" ht="22.9" customHeight="1">
      <c r="A223" s="376" t="s">
        <v>9418</v>
      </c>
      <c r="B223" s="16" t="s">
        <v>265</v>
      </c>
      <c r="C223" s="16" t="s">
        <v>58</v>
      </c>
      <c r="D223" s="16"/>
      <c r="E223" s="16"/>
      <c r="F223" s="16"/>
      <c r="G223" s="16"/>
      <c r="H223" s="161">
        <v>60</v>
      </c>
      <c r="I223" s="16"/>
      <c r="J223" s="545"/>
    </row>
    <row r="224" spans="1:10" s="41" customFormat="1" ht="22.9" customHeight="1">
      <c r="A224" s="376" t="s">
        <v>9492</v>
      </c>
      <c r="B224" s="16" t="s">
        <v>265</v>
      </c>
      <c r="C224" s="16" t="s">
        <v>58</v>
      </c>
      <c r="D224" s="16"/>
      <c r="E224" s="16"/>
      <c r="F224" s="16"/>
      <c r="G224" s="16"/>
      <c r="H224" s="161">
        <v>1400</v>
      </c>
      <c r="I224" s="16"/>
      <c r="J224" s="545" t="s">
        <v>9218</v>
      </c>
    </row>
    <row r="225" spans="1:10" s="41" customFormat="1" ht="22.9" customHeight="1">
      <c r="A225" s="376" t="s">
        <v>9493</v>
      </c>
      <c r="B225" s="16" t="s">
        <v>265</v>
      </c>
      <c r="C225" s="16" t="s">
        <v>58</v>
      </c>
      <c r="D225" s="16"/>
      <c r="E225" s="16"/>
      <c r="F225" s="16"/>
      <c r="G225" s="16"/>
      <c r="H225" s="161">
        <v>1460</v>
      </c>
      <c r="I225" s="16"/>
      <c r="J225" s="545"/>
    </row>
    <row r="226" spans="1:10" s="41" customFormat="1" ht="22.9" customHeight="1">
      <c r="A226" s="376" t="s">
        <v>9416</v>
      </c>
      <c r="B226" s="16" t="s">
        <v>265</v>
      </c>
      <c r="C226" s="16" t="s">
        <v>58</v>
      </c>
      <c r="D226" s="16"/>
      <c r="E226" s="16"/>
      <c r="F226" s="16"/>
      <c r="G226" s="16"/>
      <c r="H226" s="161">
        <v>80</v>
      </c>
      <c r="I226" s="16"/>
      <c r="J226" s="545"/>
    </row>
    <row r="227" spans="1:10" s="41" customFormat="1" ht="22.9" customHeight="1">
      <c r="A227" s="376" t="s">
        <v>10601</v>
      </c>
      <c r="B227" s="16" t="s">
        <v>265</v>
      </c>
      <c r="C227" s="16" t="s">
        <v>58</v>
      </c>
      <c r="D227" s="16"/>
      <c r="E227" s="16"/>
      <c r="F227" s="16"/>
      <c r="G227" s="16"/>
      <c r="H227" s="161">
        <v>610</v>
      </c>
      <c r="I227" s="16"/>
      <c r="J227" s="552" t="s">
        <v>9219</v>
      </c>
    </row>
    <row r="228" spans="1:10" s="41" customFormat="1" ht="22.9" customHeight="1">
      <c r="A228" s="376" t="s">
        <v>10599</v>
      </c>
      <c r="B228" s="16" t="s">
        <v>265</v>
      </c>
      <c r="C228" s="16" t="s">
        <v>58</v>
      </c>
      <c r="D228" s="16"/>
      <c r="E228" s="16"/>
      <c r="F228" s="16"/>
      <c r="G228" s="16"/>
      <c r="H228" s="161">
        <v>1000</v>
      </c>
      <c r="I228" s="16"/>
      <c r="J228" s="552"/>
    </row>
    <row r="229" spans="1:10" s="41" customFormat="1" ht="22.9" customHeight="1">
      <c r="A229" s="376" t="s">
        <v>11278</v>
      </c>
      <c r="B229" s="16" t="s">
        <v>265</v>
      </c>
      <c r="C229" s="16" t="s">
        <v>58</v>
      </c>
      <c r="D229" s="16"/>
      <c r="E229" s="16"/>
      <c r="F229" s="16"/>
      <c r="G229" s="16"/>
      <c r="H229" s="161">
        <v>440</v>
      </c>
      <c r="I229" s="16"/>
      <c r="J229" s="552"/>
    </row>
    <row r="230" spans="1:10" s="41" customFormat="1" ht="22.9" customHeight="1">
      <c r="A230" s="376" t="s">
        <v>10160</v>
      </c>
      <c r="B230" s="16" t="s">
        <v>265</v>
      </c>
      <c r="C230" s="16" t="s">
        <v>58</v>
      </c>
      <c r="D230" s="16"/>
      <c r="E230" s="16"/>
      <c r="F230" s="16"/>
      <c r="G230" s="16"/>
      <c r="H230" s="161">
        <v>790</v>
      </c>
      <c r="I230" s="16"/>
      <c r="J230" s="552"/>
    </row>
    <row r="231" spans="1:10" s="41" customFormat="1" ht="22.9" customHeight="1">
      <c r="A231" s="376" t="s">
        <v>11590</v>
      </c>
      <c r="B231" s="16" t="s">
        <v>204</v>
      </c>
      <c r="C231" s="16" t="s">
        <v>82</v>
      </c>
      <c r="D231" s="16"/>
      <c r="E231" s="16"/>
      <c r="F231" s="16"/>
      <c r="G231" s="16"/>
      <c r="H231" s="49">
        <v>6120</v>
      </c>
      <c r="I231" s="16"/>
      <c r="J231" s="49" t="s">
        <v>11555</v>
      </c>
    </row>
    <row r="232" spans="1:10" s="41" customFormat="1" ht="22.9" customHeight="1">
      <c r="A232" s="376" t="s">
        <v>11108</v>
      </c>
      <c r="B232" s="16" t="s">
        <v>204</v>
      </c>
      <c r="C232" s="16" t="s">
        <v>82</v>
      </c>
      <c r="D232" s="16"/>
      <c r="E232" s="16"/>
      <c r="F232" s="16"/>
      <c r="G232" s="16"/>
      <c r="H232" s="49">
        <v>12036</v>
      </c>
      <c r="I232" s="16"/>
      <c r="J232" s="49" t="s">
        <v>9811</v>
      </c>
    </row>
    <row r="233" spans="1:10" s="41" customFormat="1" ht="22.9" customHeight="1">
      <c r="A233" s="376" t="s">
        <v>10102</v>
      </c>
      <c r="B233" s="16" t="s">
        <v>204</v>
      </c>
      <c r="C233" s="16" t="s">
        <v>82</v>
      </c>
      <c r="D233" s="16"/>
      <c r="E233" s="16"/>
      <c r="F233" s="16"/>
      <c r="G233" s="16"/>
      <c r="H233" s="49">
        <v>11474</v>
      </c>
      <c r="I233" s="16"/>
      <c r="J233" s="49" t="s">
        <v>9812</v>
      </c>
    </row>
    <row r="234" spans="1:10" s="41" customFormat="1" ht="22.9" customHeight="1">
      <c r="A234" s="376" t="s">
        <v>10146</v>
      </c>
      <c r="B234" s="16" t="s">
        <v>204</v>
      </c>
      <c r="C234" s="16" t="s">
        <v>82</v>
      </c>
      <c r="D234" s="16"/>
      <c r="E234" s="16"/>
      <c r="F234" s="16"/>
      <c r="G234" s="16"/>
      <c r="H234" s="49">
        <v>716</v>
      </c>
      <c r="I234" s="16"/>
      <c r="J234" s="49" t="s">
        <v>9813</v>
      </c>
    </row>
    <row r="235" spans="1:10" s="41" customFormat="1" ht="22.9" customHeight="1">
      <c r="A235" s="376" t="s">
        <v>10015</v>
      </c>
      <c r="B235" s="16" t="s">
        <v>204</v>
      </c>
      <c r="C235" s="16" t="s">
        <v>82</v>
      </c>
      <c r="D235" s="16"/>
      <c r="E235" s="16"/>
      <c r="F235" s="16"/>
      <c r="G235" s="16"/>
      <c r="H235" s="49">
        <v>2886</v>
      </c>
      <c r="I235" s="16"/>
      <c r="J235" s="49" t="s">
        <v>9814</v>
      </c>
    </row>
    <row r="236" spans="1:10" s="41" customFormat="1" ht="22.9" customHeight="1">
      <c r="A236" s="376" t="s">
        <v>10097</v>
      </c>
      <c r="B236" s="16" t="s">
        <v>204</v>
      </c>
      <c r="C236" s="16" t="s">
        <v>82</v>
      </c>
      <c r="D236" s="16"/>
      <c r="E236" s="16"/>
      <c r="F236" s="16"/>
      <c r="G236" s="16"/>
      <c r="H236" s="49">
        <v>7210</v>
      </c>
      <c r="I236" s="16"/>
      <c r="J236" s="49" t="s">
        <v>10358</v>
      </c>
    </row>
    <row r="237" spans="1:10" s="41" customFormat="1" ht="22.9" customHeight="1">
      <c r="A237" s="376" t="s">
        <v>11591</v>
      </c>
      <c r="B237" s="16" t="s">
        <v>279</v>
      </c>
      <c r="C237" s="16" t="s">
        <v>41</v>
      </c>
      <c r="D237" s="16"/>
      <c r="E237" s="16" t="s">
        <v>66</v>
      </c>
      <c r="F237" s="16"/>
      <c r="G237" s="16"/>
      <c r="H237" s="410">
        <v>100</v>
      </c>
      <c r="I237" s="16"/>
      <c r="J237" s="415" t="s">
        <v>11556</v>
      </c>
    </row>
    <row r="238" spans="1:10" s="41" customFormat="1" ht="22.9" customHeight="1">
      <c r="A238" s="376" t="s">
        <v>9654</v>
      </c>
      <c r="B238" s="16" t="s">
        <v>279</v>
      </c>
      <c r="C238" s="16" t="s">
        <v>41</v>
      </c>
      <c r="D238" s="16"/>
      <c r="E238" s="16" t="s">
        <v>55</v>
      </c>
      <c r="F238" s="16"/>
      <c r="G238" s="16"/>
      <c r="H238" s="410">
        <v>100</v>
      </c>
      <c r="I238" s="16"/>
      <c r="J238" s="415" t="s">
        <v>11557</v>
      </c>
    </row>
    <row r="239" spans="1:10" s="41" customFormat="1" ht="22.9" customHeight="1">
      <c r="A239" s="376" t="s">
        <v>9654</v>
      </c>
      <c r="B239" s="16" t="s">
        <v>279</v>
      </c>
      <c r="C239" s="16" t="s">
        <v>41</v>
      </c>
      <c r="D239" s="16"/>
      <c r="E239" s="16" t="s">
        <v>66</v>
      </c>
      <c r="F239" s="16"/>
      <c r="G239" s="16"/>
      <c r="H239" s="410">
        <v>100</v>
      </c>
      <c r="I239" s="16"/>
      <c r="J239" s="415" t="s">
        <v>11558</v>
      </c>
    </row>
    <row r="240" spans="1:10" s="41" customFormat="1" ht="22.9" customHeight="1">
      <c r="A240" s="40" t="s">
        <v>9116</v>
      </c>
      <c r="B240" s="16" t="s">
        <v>235</v>
      </c>
      <c r="C240" s="16" t="s">
        <v>163</v>
      </c>
      <c r="D240" s="16"/>
      <c r="E240" s="16"/>
      <c r="F240" s="16"/>
      <c r="G240" s="16"/>
      <c r="H240" s="21">
        <v>2072</v>
      </c>
      <c r="I240" s="16"/>
      <c r="J240" s="21" t="s">
        <v>11559</v>
      </c>
    </row>
    <row r="241" spans="1:10" s="41" customFormat="1" ht="22.9" customHeight="1">
      <c r="A241" s="40" t="s">
        <v>9242</v>
      </c>
      <c r="B241" s="16" t="s">
        <v>1645</v>
      </c>
      <c r="C241" s="16" t="s">
        <v>41</v>
      </c>
      <c r="D241" s="16"/>
      <c r="E241" s="16" t="s">
        <v>1181</v>
      </c>
      <c r="F241" s="16"/>
      <c r="G241" s="16"/>
      <c r="H241" s="52">
        <v>300</v>
      </c>
      <c r="I241" s="16"/>
      <c r="J241" s="60" t="s">
        <v>11560</v>
      </c>
    </row>
    <row r="242" spans="1:10" s="41" customFormat="1" ht="22.9" customHeight="1">
      <c r="A242" s="40" t="s">
        <v>9118</v>
      </c>
      <c r="B242" s="16" t="s">
        <v>235</v>
      </c>
      <c r="C242" s="16" t="s">
        <v>163</v>
      </c>
      <c r="D242" s="16"/>
      <c r="E242" s="16" t="s">
        <v>66</v>
      </c>
      <c r="F242" s="16"/>
      <c r="G242" s="16"/>
      <c r="H242" s="142">
        <v>1400</v>
      </c>
      <c r="I242" s="16"/>
      <c r="J242" s="228" t="s">
        <v>11561</v>
      </c>
    </row>
    <row r="243" spans="1:10" s="41" customFormat="1" ht="22.9" customHeight="1">
      <c r="A243" s="40" t="s">
        <v>9118</v>
      </c>
      <c r="B243" s="16" t="s">
        <v>235</v>
      </c>
      <c r="C243" s="16" t="s">
        <v>163</v>
      </c>
      <c r="D243" s="16"/>
      <c r="E243" s="16" t="s">
        <v>66</v>
      </c>
      <c r="F243" s="16"/>
      <c r="G243" s="16"/>
      <c r="H243" s="142">
        <v>55</v>
      </c>
      <c r="I243" s="16"/>
      <c r="J243" s="228" t="s">
        <v>11562</v>
      </c>
    </row>
    <row r="244" spans="1:10" s="41" customFormat="1" ht="22.9" customHeight="1">
      <c r="A244" s="40" t="s">
        <v>9118</v>
      </c>
      <c r="B244" s="16" t="s">
        <v>235</v>
      </c>
      <c r="C244" s="16" t="s">
        <v>163</v>
      </c>
      <c r="D244" s="16"/>
      <c r="E244" s="16" t="s">
        <v>66</v>
      </c>
      <c r="F244" s="16"/>
      <c r="G244" s="16"/>
      <c r="H244" s="142">
        <v>45</v>
      </c>
      <c r="I244" s="16"/>
      <c r="J244" s="228" t="s">
        <v>11563</v>
      </c>
    </row>
    <row r="245" spans="1:10" s="41" customFormat="1" ht="22.9" customHeight="1">
      <c r="A245" s="40" t="s">
        <v>9411</v>
      </c>
      <c r="B245" s="16" t="s">
        <v>235</v>
      </c>
      <c r="C245" s="16" t="s">
        <v>163</v>
      </c>
      <c r="D245" s="16"/>
      <c r="E245" s="16" t="s">
        <v>55</v>
      </c>
      <c r="F245" s="16"/>
      <c r="G245" s="16"/>
      <c r="H245" s="142">
        <v>2000</v>
      </c>
      <c r="I245" s="16"/>
      <c r="J245" s="228" t="s">
        <v>11564</v>
      </c>
    </row>
    <row r="246" spans="1:10" s="41" customFormat="1" ht="22.9" customHeight="1">
      <c r="A246" s="40" t="s">
        <v>11592</v>
      </c>
      <c r="B246" s="16" t="s">
        <v>279</v>
      </c>
      <c r="C246" s="16" t="s">
        <v>41</v>
      </c>
      <c r="D246" s="16"/>
      <c r="E246" s="16" t="s">
        <v>66</v>
      </c>
      <c r="F246" s="16"/>
      <c r="G246" s="16"/>
      <c r="H246" s="413">
        <v>100</v>
      </c>
      <c r="I246" s="16"/>
      <c r="J246" s="410" t="s">
        <v>11565</v>
      </c>
    </row>
    <row r="247" spans="1:10" s="41" customFormat="1" ht="22.9" customHeight="1">
      <c r="A247" s="40" t="s">
        <v>9654</v>
      </c>
      <c r="B247" s="16" t="s">
        <v>279</v>
      </c>
      <c r="C247" s="16" t="s">
        <v>41</v>
      </c>
      <c r="D247" s="16"/>
      <c r="E247" s="16" t="s">
        <v>66</v>
      </c>
      <c r="F247" s="16"/>
      <c r="G247" s="16"/>
      <c r="H247" s="413">
        <v>100</v>
      </c>
      <c r="I247" s="16"/>
      <c r="J247" s="410" t="s">
        <v>11566</v>
      </c>
    </row>
    <row r="248" spans="1:10" s="41" customFormat="1" ht="22.9" customHeight="1">
      <c r="A248" s="40" t="s">
        <v>10129</v>
      </c>
      <c r="B248" s="16" t="s">
        <v>235</v>
      </c>
      <c r="C248" s="16" t="s">
        <v>163</v>
      </c>
      <c r="D248" s="16"/>
      <c r="E248" s="16"/>
      <c r="F248" s="16"/>
      <c r="G248" s="16"/>
      <c r="H248" s="49">
        <v>300</v>
      </c>
      <c r="I248" s="16"/>
      <c r="J248" s="60" t="s">
        <v>11567</v>
      </c>
    </row>
    <row r="249" spans="1:10" s="41" customFormat="1" ht="22.9" customHeight="1">
      <c r="A249" s="40" t="s">
        <v>9666</v>
      </c>
      <c r="B249" s="16" t="s">
        <v>235</v>
      </c>
      <c r="C249" s="16" t="s">
        <v>163</v>
      </c>
      <c r="D249" s="16"/>
      <c r="E249" s="16"/>
      <c r="F249" s="16"/>
      <c r="G249" s="16"/>
      <c r="H249" s="49">
        <v>200</v>
      </c>
      <c r="I249" s="16"/>
      <c r="J249" s="60" t="s">
        <v>11568</v>
      </c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</sheetData>
  <mergeCells count="47">
    <mergeCell ref="J57:J58"/>
    <mergeCell ref="A1:J1"/>
    <mergeCell ref="A2:E2"/>
    <mergeCell ref="F2:J2"/>
    <mergeCell ref="A3:E3"/>
    <mergeCell ref="F3:J3"/>
    <mergeCell ref="J52:J53"/>
    <mergeCell ref="J40:J41"/>
    <mergeCell ref="J45:J46"/>
    <mergeCell ref="J47:J51"/>
    <mergeCell ref="J55:J56"/>
    <mergeCell ref="J150:J155"/>
    <mergeCell ref="J63:J64"/>
    <mergeCell ref="J61:J62"/>
    <mergeCell ref="J67:J69"/>
    <mergeCell ref="J70:J71"/>
    <mergeCell ref="J73:J74"/>
    <mergeCell ref="J111:J132"/>
    <mergeCell ref="J133:J137"/>
    <mergeCell ref="J138:J140"/>
    <mergeCell ref="J141:J147"/>
    <mergeCell ref="J148:J149"/>
    <mergeCell ref="J75:J77"/>
    <mergeCell ref="J78:J79"/>
    <mergeCell ref="J80:J84"/>
    <mergeCell ref="J85:J88"/>
    <mergeCell ref="J90:J110"/>
    <mergeCell ref="J157:J159"/>
    <mergeCell ref="J160:J164"/>
    <mergeCell ref="J165:J168"/>
    <mergeCell ref="J170:J171"/>
    <mergeCell ref="J174:J175"/>
    <mergeCell ref="J181:J183"/>
    <mergeCell ref="J184:J186"/>
    <mergeCell ref="J188:J191"/>
    <mergeCell ref="J192:J194"/>
    <mergeCell ref="J199:J200"/>
    <mergeCell ref="J195:J196"/>
    <mergeCell ref="J197:J198"/>
    <mergeCell ref="J221:J223"/>
    <mergeCell ref="J224:J226"/>
    <mergeCell ref="J227:J230"/>
    <mergeCell ref="J203:J204"/>
    <mergeCell ref="J205:J206"/>
    <mergeCell ref="J207:J208"/>
    <mergeCell ref="J211:J217"/>
    <mergeCell ref="J219:J22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800-000000000000}">
          <x14:formula1>
            <xm:f>'Varient Value'!$A$2:$A$568</xm:f>
          </x14:formula1>
          <xm:sqref>B5:B9933</xm:sqref>
        </x14:dataValidation>
        <x14:dataValidation type="list" allowBlank="1" showInputMessage="1" showErrorMessage="1" xr:uid="{00000000-0002-0000-3800-000001000000}">
          <x14:formula1>
            <xm:f>'Varient Value'!$F$2:$F$612</xm:f>
          </x14:formula1>
          <xm:sqref>G5:G9933</xm:sqref>
        </x14:dataValidation>
        <x14:dataValidation type="list" allowBlank="1" showInputMessage="1" showErrorMessage="1" xr:uid="{00000000-0002-0000-3800-000002000000}">
          <x14:formula1>
            <xm:f>'Varient Value'!$E$2:$E$4</xm:f>
          </x14:formula1>
          <xm:sqref>F5:F933</xm:sqref>
        </x14:dataValidation>
        <x14:dataValidation type="list" allowBlank="1" showInputMessage="1" showErrorMessage="1" xr:uid="{00000000-0002-0000-3800-000003000000}">
          <x14:formula1>
            <xm:f>'Varient Value'!$C$2:$C$244</xm:f>
          </x14:formula1>
          <xm:sqref>D5:D9933</xm:sqref>
        </x14:dataValidation>
        <x14:dataValidation type="list" allowBlank="1" showInputMessage="1" showErrorMessage="1" xr:uid="{00000000-0002-0000-3800-000004000000}">
          <x14:formula1>
            <xm:f>'Varient Value'!$B$2:$B$67</xm:f>
          </x14:formula1>
          <xm:sqref>C5:C9933</xm:sqref>
        </x14:dataValidation>
        <x14:dataValidation type="list" allowBlank="1" showInputMessage="1" showErrorMessage="1" xr:uid="{00000000-0002-0000-3800-000005000000}">
          <x14:formula1>
            <xm:f>'Varient Value'!$D:$D</xm:f>
          </x14:formula1>
          <xm:sqref>E5:E9933</xm:sqref>
        </x14:dataValidation>
      </x14:dataValidation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dimension ref="A1:J766"/>
  <sheetViews>
    <sheetView zoomScale="115" zoomScaleNormal="115" workbookViewId="0">
      <pane ySplit="4" topLeftCell="A20" activePane="bottomLeft" state="frozen"/>
      <selection activeCell="A9" sqref="A9"/>
      <selection pane="bottomLeft" activeCell="A9" sqref="A9"/>
    </sheetView>
  </sheetViews>
  <sheetFormatPr defaultRowHeight="15"/>
  <cols>
    <col min="1" max="1" width="56.140625" style="85" customWidth="1"/>
    <col min="2" max="2" width="20.85546875" style="41" customWidth="1"/>
    <col min="3" max="3" width="14.5703125" style="35" customWidth="1"/>
    <col min="4" max="4" width="4.5703125" style="35" bestFit="1" customWidth="1"/>
    <col min="5" max="5" width="6.7109375" style="35" bestFit="1" customWidth="1"/>
    <col min="6" max="6" width="6.7109375" style="69" bestFit="1" customWidth="1"/>
    <col min="7" max="7" width="7.285156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11593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.6" customHeight="1">
      <c r="A5" s="70" t="s">
        <v>10219</v>
      </c>
      <c r="B5" s="450" t="s">
        <v>1552</v>
      </c>
      <c r="C5" s="473" t="s">
        <v>58</v>
      </c>
      <c r="D5" s="16"/>
      <c r="E5" s="16"/>
      <c r="F5" s="44"/>
      <c r="G5" s="44"/>
      <c r="H5" s="18">
        <v>2402</v>
      </c>
      <c r="I5" s="44"/>
      <c r="J5" s="751" t="s">
        <v>9075</v>
      </c>
    </row>
    <row r="6" spans="1:10" ht="24.6" customHeight="1">
      <c r="A6" s="70" t="s">
        <v>10219</v>
      </c>
      <c r="B6" s="450" t="s">
        <v>1552</v>
      </c>
      <c r="C6" s="473" t="s">
        <v>58</v>
      </c>
      <c r="D6" s="16"/>
      <c r="E6" s="16"/>
      <c r="F6" s="44"/>
      <c r="G6" s="44"/>
      <c r="H6" s="18">
        <v>606</v>
      </c>
      <c r="I6" s="44"/>
      <c r="J6" s="751"/>
    </row>
    <row r="7" spans="1:10" ht="24.6" customHeight="1">
      <c r="A7" s="70" t="s">
        <v>10219</v>
      </c>
      <c r="B7" s="450" t="s">
        <v>1552</v>
      </c>
      <c r="C7" s="473" t="s">
        <v>58</v>
      </c>
      <c r="D7" s="16"/>
      <c r="E7" s="16"/>
      <c r="F7" s="44"/>
      <c r="G7" s="44"/>
      <c r="H7" s="290">
        <v>606</v>
      </c>
      <c r="I7" s="44"/>
      <c r="J7" s="751"/>
    </row>
    <row r="8" spans="1:10" ht="24.6" customHeight="1">
      <c r="A8" s="70" t="s">
        <v>10219</v>
      </c>
      <c r="B8" s="450" t="s">
        <v>1552</v>
      </c>
      <c r="C8" s="473" t="s">
        <v>58</v>
      </c>
      <c r="D8" s="16"/>
      <c r="E8" s="16"/>
      <c r="F8" s="44"/>
      <c r="G8" s="44"/>
      <c r="H8" s="146">
        <v>2404</v>
      </c>
      <c r="I8" s="44"/>
      <c r="J8" s="751"/>
    </row>
    <row r="9" spans="1:10" ht="24.6" customHeight="1">
      <c r="A9" s="70" t="s">
        <v>10219</v>
      </c>
      <c r="B9" s="450" t="s">
        <v>1552</v>
      </c>
      <c r="C9" s="473" t="s">
        <v>58</v>
      </c>
      <c r="D9" s="16"/>
      <c r="E9" s="16"/>
      <c r="F9" s="44"/>
      <c r="G9" s="44"/>
      <c r="H9" s="146">
        <v>1204</v>
      </c>
      <c r="I9" s="44"/>
      <c r="J9" s="751"/>
    </row>
    <row r="10" spans="1:10" ht="24.6" customHeight="1">
      <c r="A10" s="70" t="s">
        <v>10219</v>
      </c>
      <c r="B10" s="450" t="s">
        <v>1552</v>
      </c>
      <c r="C10" s="473" t="s">
        <v>58</v>
      </c>
      <c r="D10" s="16"/>
      <c r="E10" s="16"/>
      <c r="F10" s="44"/>
      <c r="G10" s="44"/>
      <c r="H10" s="23">
        <v>2404</v>
      </c>
      <c r="I10" s="16"/>
      <c r="J10" s="751" t="s">
        <v>9076</v>
      </c>
    </row>
    <row r="11" spans="1:10" ht="24.6" customHeight="1">
      <c r="A11" s="70" t="s">
        <v>10219</v>
      </c>
      <c r="B11" s="450" t="s">
        <v>1552</v>
      </c>
      <c r="C11" s="473" t="s">
        <v>58</v>
      </c>
      <c r="D11" s="16"/>
      <c r="E11" s="16"/>
      <c r="F11" s="44"/>
      <c r="G11" s="44"/>
      <c r="H11" s="50">
        <v>1204</v>
      </c>
      <c r="I11" s="16"/>
      <c r="J11" s="751"/>
    </row>
    <row r="12" spans="1:10" ht="24.6" customHeight="1">
      <c r="A12" s="70" t="s">
        <v>10219</v>
      </c>
      <c r="B12" s="450" t="s">
        <v>1552</v>
      </c>
      <c r="C12" s="473" t="s">
        <v>58</v>
      </c>
      <c r="D12" s="16"/>
      <c r="E12" s="16"/>
      <c r="F12" s="44"/>
      <c r="G12" s="44"/>
      <c r="H12" s="50">
        <v>1204</v>
      </c>
      <c r="I12" s="16"/>
      <c r="J12" s="751"/>
    </row>
    <row r="13" spans="1:10" ht="24.6" customHeight="1">
      <c r="A13" s="70" t="s">
        <v>10219</v>
      </c>
      <c r="B13" s="450" t="s">
        <v>1552</v>
      </c>
      <c r="C13" s="473" t="s">
        <v>58</v>
      </c>
      <c r="D13" s="16"/>
      <c r="E13" s="16"/>
      <c r="F13" s="44"/>
      <c r="G13" s="44"/>
      <c r="H13" s="50">
        <v>7202</v>
      </c>
      <c r="I13" s="16"/>
      <c r="J13" s="751"/>
    </row>
    <row r="14" spans="1:10" ht="24.6" customHeight="1">
      <c r="A14" s="70" t="s">
        <v>10219</v>
      </c>
      <c r="B14" s="450" t="s">
        <v>1552</v>
      </c>
      <c r="C14" s="473" t="s">
        <v>58</v>
      </c>
      <c r="D14" s="16"/>
      <c r="E14" s="16"/>
      <c r="F14" s="44"/>
      <c r="G14" s="44"/>
      <c r="H14" s="50">
        <v>2402</v>
      </c>
      <c r="I14" s="16"/>
      <c r="J14" s="751"/>
    </row>
    <row r="15" spans="1:10" ht="24.6" customHeight="1">
      <c r="A15" s="70" t="s">
        <v>10219</v>
      </c>
      <c r="B15" s="450" t="s">
        <v>1552</v>
      </c>
      <c r="C15" s="473" t="s">
        <v>58</v>
      </c>
      <c r="D15" s="16"/>
      <c r="E15" s="16"/>
      <c r="F15" s="44"/>
      <c r="G15" s="44"/>
      <c r="H15" s="50">
        <v>2402</v>
      </c>
      <c r="I15" s="16"/>
      <c r="J15" s="751"/>
    </row>
    <row r="16" spans="1:10" ht="24.6" customHeight="1">
      <c r="A16" s="70" t="s">
        <v>9534</v>
      </c>
      <c r="B16" s="16" t="s">
        <v>288</v>
      </c>
      <c r="C16" s="16" t="s">
        <v>54</v>
      </c>
      <c r="D16" s="16"/>
      <c r="E16" s="16">
        <v>399</v>
      </c>
      <c r="F16" s="44"/>
      <c r="G16" s="44"/>
      <c r="H16" s="50">
        <v>1</v>
      </c>
      <c r="I16" s="16"/>
      <c r="J16" s="459" t="s">
        <v>9677</v>
      </c>
    </row>
    <row r="17" spans="1:10" ht="24.6" customHeight="1">
      <c r="A17" s="70" t="s">
        <v>10684</v>
      </c>
      <c r="B17" s="16" t="s">
        <v>235</v>
      </c>
      <c r="C17" s="16" t="s">
        <v>163</v>
      </c>
      <c r="D17" s="16"/>
      <c r="E17" s="16"/>
      <c r="F17" s="44"/>
      <c r="G17" s="44"/>
      <c r="H17" s="50">
        <v>80</v>
      </c>
      <c r="I17" s="16"/>
      <c r="J17" s="475" t="s">
        <v>9079</v>
      </c>
    </row>
    <row r="18" spans="1:10" ht="24.6" customHeight="1">
      <c r="A18" s="70" t="s">
        <v>9993</v>
      </c>
      <c r="B18" s="16" t="s">
        <v>235</v>
      </c>
      <c r="C18" s="16" t="s">
        <v>163</v>
      </c>
      <c r="D18" s="16"/>
      <c r="E18" s="16"/>
      <c r="F18" s="44"/>
      <c r="G18" s="44"/>
      <c r="H18" s="50">
        <v>150</v>
      </c>
      <c r="I18" s="16"/>
      <c r="J18" s="475" t="s">
        <v>11595</v>
      </c>
    </row>
    <row r="19" spans="1:10" ht="24.6" customHeight="1">
      <c r="A19" s="70" t="s">
        <v>9671</v>
      </c>
      <c r="B19" s="16" t="s">
        <v>235</v>
      </c>
      <c r="C19" s="16" t="s">
        <v>163</v>
      </c>
      <c r="D19" s="16"/>
      <c r="E19" s="16"/>
      <c r="F19" s="44"/>
      <c r="G19" s="44"/>
      <c r="H19" s="50">
        <v>200</v>
      </c>
      <c r="I19" s="16"/>
      <c r="J19" s="475" t="s">
        <v>11596</v>
      </c>
    </row>
    <row r="20" spans="1:10" ht="24.6" customHeight="1">
      <c r="A20" s="70" t="s">
        <v>10128</v>
      </c>
      <c r="B20" s="16" t="s">
        <v>235</v>
      </c>
      <c r="C20" s="16" t="s">
        <v>163</v>
      </c>
      <c r="D20" s="16"/>
      <c r="E20" s="16"/>
      <c r="F20" s="44"/>
      <c r="G20" s="44"/>
      <c r="H20" s="50">
        <v>50</v>
      </c>
      <c r="I20" s="16"/>
      <c r="J20" s="475" t="s">
        <v>11273</v>
      </c>
    </row>
    <row r="21" spans="1:10" ht="23.25" customHeight="1">
      <c r="A21" s="7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4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4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31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31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31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31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31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31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31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31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31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8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8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8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8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9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9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9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9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9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9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9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9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9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9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9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9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9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9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9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9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9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9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9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9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9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9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9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9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9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9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9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9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9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9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9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9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9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9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9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9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9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31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31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6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6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6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6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6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6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6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6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6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6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6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6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6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6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6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6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6"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57:J58"/>
    <mergeCell ref="A1:J1"/>
    <mergeCell ref="A2:E2"/>
    <mergeCell ref="F2:J2"/>
    <mergeCell ref="A3:E3"/>
    <mergeCell ref="F3:J3"/>
    <mergeCell ref="J43:J44"/>
    <mergeCell ref="J5:J9"/>
    <mergeCell ref="J10:J15"/>
    <mergeCell ref="J46:J47"/>
    <mergeCell ref="J48:J49"/>
    <mergeCell ref="J50:J51"/>
    <mergeCell ref="J52:J53"/>
    <mergeCell ref="J54:J5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9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39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9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9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9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9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dimension ref="A1:K765"/>
  <sheetViews>
    <sheetView zoomScale="130" zoomScaleNormal="130" workbookViewId="0">
      <pane ySplit="4" topLeftCell="A5" activePane="bottomLeft" state="frozen"/>
      <selection pane="bottomLeft" activeCell="A9" sqref="A9"/>
    </sheetView>
  </sheetViews>
  <sheetFormatPr defaultRowHeight="15"/>
  <cols>
    <col min="1" max="1" width="72.140625" style="85" customWidth="1"/>
    <col min="2" max="2" width="6.42578125" style="35" customWidth="1"/>
    <col min="3" max="3" width="16.42578125" style="35" bestFit="1" customWidth="1"/>
    <col min="4" max="4" width="11.5703125" style="35" bestFit="1" customWidth="1"/>
    <col min="5" max="5" width="7.5703125" style="35" bestFit="1" customWidth="1"/>
    <col min="6" max="6" width="7.140625" style="35" bestFit="1" customWidth="1"/>
    <col min="7" max="7" width="6.7109375" style="69" bestFit="1" customWidth="1"/>
    <col min="8" max="8" width="5.28515625" style="69" customWidth="1"/>
    <col min="9" max="9" width="10.28515625" style="69" bestFit="1" customWidth="1"/>
    <col min="10" max="10" width="11.140625" style="35" bestFit="1" customWidth="1"/>
    <col min="11" max="11" width="12.7109375" style="35" bestFit="1" customWidth="1"/>
  </cols>
  <sheetData>
    <row r="1" spans="1:11" ht="30.75" customHeight="1">
      <c r="A1" s="523" t="s">
        <v>0</v>
      </c>
      <c r="B1" s="523"/>
      <c r="C1" s="524"/>
      <c r="D1" s="524"/>
      <c r="E1" s="524"/>
      <c r="F1" s="524"/>
      <c r="G1" s="524"/>
      <c r="H1" s="524"/>
      <c r="I1" s="524"/>
      <c r="J1" s="524"/>
      <c r="K1" s="524"/>
    </row>
    <row r="2" spans="1:11" ht="30.75" customHeight="1">
      <c r="A2" s="525" t="s">
        <v>1</v>
      </c>
      <c r="B2" s="525"/>
      <c r="C2" s="525"/>
      <c r="D2" s="525"/>
      <c r="E2" s="525"/>
      <c r="F2" s="525"/>
      <c r="G2" s="526" t="s">
        <v>2</v>
      </c>
      <c r="H2" s="526"/>
      <c r="I2" s="526"/>
      <c r="J2" s="526"/>
      <c r="K2" s="526"/>
    </row>
    <row r="3" spans="1:11" ht="30.75" customHeight="1">
      <c r="A3" s="527" t="s">
        <v>9074</v>
      </c>
      <c r="B3" s="527"/>
      <c r="C3" s="527"/>
      <c r="D3" s="527"/>
      <c r="E3" s="527"/>
      <c r="F3" s="527"/>
      <c r="G3" s="527" t="s">
        <v>11594</v>
      </c>
      <c r="H3" s="527"/>
      <c r="I3" s="527"/>
      <c r="J3" s="527"/>
      <c r="K3" s="527"/>
    </row>
    <row r="4" spans="1:11" ht="30.75" customHeight="1">
      <c r="A4" s="9" t="s">
        <v>3</v>
      </c>
      <c r="B4" s="4"/>
      <c r="C4" s="4" t="s">
        <v>4</v>
      </c>
      <c r="D4" s="4" t="s">
        <v>5</v>
      </c>
      <c r="E4" s="4" t="s">
        <v>6</v>
      </c>
      <c r="F4" s="4" t="s">
        <v>7</v>
      </c>
      <c r="G4" s="4" t="s">
        <v>8</v>
      </c>
      <c r="H4" s="4" t="s">
        <v>9</v>
      </c>
      <c r="I4" s="4" t="s">
        <v>10</v>
      </c>
      <c r="J4" s="4" t="s">
        <v>11</v>
      </c>
      <c r="K4" s="71" t="s">
        <v>12</v>
      </c>
    </row>
    <row r="5" spans="1:11" ht="22.15" customHeight="1">
      <c r="A5" s="466" t="s">
        <v>10495</v>
      </c>
      <c r="B5" s="44">
        <v>0</v>
      </c>
      <c r="C5" s="44" t="s">
        <v>235</v>
      </c>
      <c r="D5" s="44" t="s">
        <v>163</v>
      </c>
      <c r="E5" s="44"/>
      <c r="F5" s="44"/>
      <c r="G5" s="44"/>
      <c r="H5" s="44"/>
      <c r="I5" s="430">
        <v>15</v>
      </c>
      <c r="J5" s="44"/>
      <c r="K5" s="434" t="s">
        <v>11597</v>
      </c>
    </row>
    <row r="6" spans="1:11" ht="22.15" customHeight="1">
      <c r="A6" s="438" t="s">
        <v>11470</v>
      </c>
      <c r="B6" s="44">
        <v>0</v>
      </c>
      <c r="C6" s="44" t="s">
        <v>235</v>
      </c>
      <c r="D6" s="44" t="s">
        <v>163</v>
      </c>
      <c r="E6" s="44"/>
      <c r="F6" s="44"/>
      <c r="G6" s="44"/>
      <c r="H6" s="44"/>
      <c r="I6" s="452">
        <v>83</v>
      </c>
      <c r="J6" s="44"/>
      <c r="K6" s="465" t="s">
        <v>11598</v>
      </c>
    </row>
    <row r="7" spans="1:11" ht="22.15" customHeight="1">
      <c r="A7" s="443" t="s">
        <v>9671</v>
      </c>
      <c r="B7" s="44">
        <v>0</v>
      </c>
      <c r="C7" s="44" t="s">
        <v>235</v>
      </c>
      <c r="D7" s="44" t="s">
        <v>163</v>
      </c>
      <c r="E7" s="44"/>
      <c r="F7" s="44"/>
      <c r="G7" s="44"/>
      <c r="H7" s="44"/>
      <c r="I7" s="452">
        <v>150</v>
      </c>
      <c r="J7" s="44"/>
      <c r="K7" s="465" t="s">
        <v>11599</v>
      </c>
    </row>
    <row r="8" spans="1:11" ht="22.15" customHeight="1">
      <c r="A8" s="466" t="s">
        <v>9985</v>
      </c>
      <c r="B8" s="44">
        <v>0</v>
      </c>
      <c r="C8" s="44" t="s">
        <v>235</v>
      </c>
      <c r="D8" s="44" t="s">
        <v>163</v>
      </c>
      <c r="E8" s="44"/>
      <c r="F8" s="44"/>
      <c r="G8" s="44"/>
      <c r="H8" s="44"/>
      <c r="I8" s="452">
        <v>180</v>
      </c>
      <c r="J8" s="44"/>
      <c r="K8" s="465" t="s">
        <v>11600</v>
      </c>
    </row>
    <row r="9" spans="1:11" ht="22.15" customHeight="1">
      <c r="A9" s="443" t="s">
        <v>9993</v>
      </c>
      <c r="B9" s="44">
        <v>0</v>
      </c>
      <c r="C9" s="44" t="s">
        <v>235</v>
      </c>
      <c r="D9" s="44" t="s">
        <v>163</v>
      </c>
      <c r="E9" s="44"/>
      <c r="F9" s="44"/>
      <c r="G9" s="44"/>
      <c r="H9" s="44"/>
      <c r="I9" s="452">
        <v>110</v>
      </c>
      <c r="J9" s="44"/>
      <c r="K9" s="465" t="s">
        <v>11601</v>
      </c>
    </row>
    <row r="10" spans="1:11" ht="22.15" customHeight="1">
      <c r="A10" s="456" t="s">
        <v>10944</v>
      </c>
      <c r="B10" s="44">
        <v>0</v>
      </c>
      <c r="C10" s="44" t="s">
        <v>235</v>
      </c>
      <c r="D10" s="44" t="s">
        <v>163</v>
      </c>
      <c r="E10" s="44"/>
      <c r="F10" s="44"/>
      <c r="G10" s="44"/>
      <c r="H10" s="44"/>
      <c r="I10" s="452">
        <f>5*1.795</f>
        <v>8.9749999999999996</v>
      </c>
      <c r="J10" s="44"/>
      <c r="K10" s="754" t="s">
        <v>11602</v>
      </c>
    </row>
    <row r="11" spans="1:11" ht="22.15" customHeight="1">
      <c r="A11" s="456" t="s">
        <v>10944</v>
      </c>
      <c r="B11" s="44">
        <v>0</v>
      </c>
      <c r="C11" s="44" t="s">
        <v>235</v>
      </c>
      <c r="D11" s="44" t="s">
        <v>163</v>
      </c>
      <c r="E11" s="44"/>
      <c r="F11" s="44"/>
      <c r="G11" s="44"/>
      <c r="H11" s="44"/>
      <c r="I11" s="452">
        <f>4*1.795</f>
        <v>7.18</v>
      </c>
      <c r="J11" s="44"/>
      <c r="K11" s="754"/>
    </row>
    <row r="12" spans="1:11" ht="22.15" customHeight="1">
      <c r="A12" s="456" t="s">
        <v>9413</v>
      </c>
      <c r="B12" s="44">
        <v>0</v>
      </c>
      <c r="C12" s="44" t="s">
        <v>235</v>
      </c>
      <c r="D12" s="44" t="s">
        <v>163</v>
      </c>
      <c r="E12" s="44"/>
      <c r="F12" s="44"/>
      <c r="G12" s="44"/>
      <c r="H12" s="44"/>
      <c r="I12" s="452">
        <v>8.9749999999999996</v>
      </c>
      <c r="J12" s="44"/>
      <c r="K12" s="754" t="s">
        <v>11603</v>
      </c>
    </row>
    <row r="13" spans="1:11" ht="22.15" customHeight="1">
      <c r="A13" s="456" t="s">
        <v>9413</v>
      </c>
      <c r="B13" s="44">
        <v>0</v>
      </c>
      <c r="C13" s="44" t="s">
        <v>235</v>
      </c>
      <c r="D13" s="44" t="s">
        <v>163</v>
      </c>
      <c r="E13" s="44"/>
      <c r="F13" s="44"/>
      <c r="G13" s="44"/>
      <c r="H13" s="44"/>
      <c r="I13" s="452">
        <f>6*1.795</f>
        <v>10.77</v>
      </c>
      <c r="J13" s="44"/>
      <c r="K13" s="754"/>
    </row>
    <row r="14" spans="1:11" ht="22.15" customHeight="1">
      <c r="A14" s="467" t="s">
        <v>9413</v>
      </c>
      <c r="B14" s="44">
        <v>0</v>
      </c>
      <c r="C14" s="44" t="s">
        <v>235</v>
      </c>
      <c r="D14" s="44" t="s">
        <v>163</v>
      </c>
      <c r="E14" s="44"/>
      <c r="F14" s="44"/>
      <c r="G14" s="44"/>
      <c r="H14" s="44"/>
      <c r="I14" s="427">
        <v>10</v>
      </c>
      <c r="J14" s="44"/>
      <c r="K14" s="454" t="s">
        <v>11604</v>
      </c>
    </row>
    <row r="15" spans="1:11" ht="22.15" customHeight="1">
      <c r="A15" s="466" t="s">
        <v>9956</v>
      </c>
      <c r="B15" s="44">
        <v>0</v>
      </c>
      <c r="C15" s="44" t="s">
        <v>235</v>
      </c>
      <c r="D15" s="44" t="s">
        <v>163</v>
      </c>
      <c r="E15" s="44"/>
      <c r="F15" s="44"/>
      <c r="G15" s="44"/>
      <c r="H15" s="44"/>
      <c r="I15" s="427">
        <v>15</v>
      </c>
      <c r="J15" s="44"/>
      <c r="K15" s="454" t="s">
        <v>11535</v>
      </c>
    </row>
    <row r="16" spans="1:11" ht="22.15" customHeight="1">
      <c r="A16" s="466" t="s">
        <v>10669</v>
      </c>
      <c r="B16" s="44">
        <v>0</v>
      </c>
      <c r="C16" s="44" t="s">
        <v>235</v>
      </c>
      <c r="D16" s="44" t="s">
        <v>163</v>
      </c>
      <c r="E16" s="44"/>
      <c r="F16" s="44"/>
      <c r="G16" s="44"/>
      <c r="H16" s="44"/>
      <c r="I16" s="431">
        <v>15</v>
      </c>
      <c r="J16" s="44"/>
      <c r="K16" s="447" t="s">
        <v>11605</v>
      </c>
    </row>
    <row r="17" spans="1:11" ht="22.15" customHeight="1">
      <c r="A17" s="466" t="s">
        <v>10946</v>
      </c>
      <c r="B17" s="44">
        <v>0</v>
      </c>
      <c r="C17" s="44" t="s">
        <v>235</v>
      </c>
      <c r="D17" s="44" t="s">
        <v>163</v>
      </c>
      <c r="E17" s="44"/>
      <c r="F17" s="44"/>
      <c r="G17" s="44"/>
      <c r="H17" s="44"/>
      <c r="I17" s="435">
        <v>130</v>
      </c>
      <c r="J17" s="44"/>
      <c r="K17" s="447" t="s">
        <v>11528</v>
      </c>
    </row>
    <row r="18" spans="1:11" ht="22.15" customHeight="1">
      <c r="A18" s="466" t="s">
        <v>10036</v>
      </c>
      <c r="B18" s="44">
        <v>0</v>
      </c>
      <c r="C18" s="44" t="s">
        <v>235</v>
      </c>
      <c r="D18" s="44" t="s">
        <v>163</v>
      </c>
      <c r="E18" s="44"/>
      <c r="F18" s="44"/>
      <c r="G18" s="44"/>
      <c r="H18" s="44"/>
      <c r="I18" s="468">
        <v>34</v>
      </c>
      <c r="J18" s="44"/>
      <c r="K18" s="432" t="s">
        <v>11606</v>
      </c>
    </row>
    <row r="19" spans="1:11" ht="22.15" customHeight="1">
      <c r="A19" s="466" t="s">
        <v>10034</v>
      </c>
      <c r="B19" s="44">
        <v>0</v>
      </c>
      <c r="C19" s="44" t="s">
        <v>235</v>
      </c>
      <c r="D19" s="44" t="s">
        <v>163</v>
      </c>
      <c r="E19" s="44"/>
      <c r="F19" s="44"/>
      <c r="G19" s="44"/>
      <c r="H19" s="44"/>
      <c r="I19" s="468">
        <v>8</v>
      </c>
      <c r="J19" s="44"/>
      <c r="K19" s="432" t="s">
        <v>11607</v>
      </c>
    </row>
    <row r="20" spans="1:11" ht="22.15" customHeight="1">
      <c r="A20" s="466" t="s">
        <v>10033</v>
      </c>
      <c r="B20" s="44">
        <v>0</v>
      </c>
      <c r="C20" s="44" t="s">
        <v>235</v>
      </c>
      <c r="D20" s="44" t="s">
        <v>163</v>
      </c>
      <c r="E20" s="44"/>
      <c r="F20" s="44"/>
      <c r="G20" s="44"/>
      <c r="H20" s="44"/>
      <c r="I20" s="468">
        <v>8</v>
      </c>
      <c r="J20" s="44"/>
      <c r="K20" s="432" t="s">
        <v>11608</v>
      </c>
    </row>
    <row r="21" spans="1:11" ht="22.15" customHeight="1">
      <c r="A21" s="466" t="s">
        <v>10035</v>
      </c>
      <c r="B21" s="44">
        <v>0</v>
      </c>
      <c r="C21" s="44" t="s">
        <v>235</v>
      </c>
      <c r="D21" s="44" t="s">
        <v>163</v>
      </c>
      <c r="E21" s="44"/>
      <c r="F21" s="44"/>
      <c r="G21" s="44"/>
      <c r="H21" s="44"/>
      <c r="I21" s="468">
        <v>10</v>
      </c>
      <c r="J21" s="44"/>
      <c r="K21" s="432" t="s">
        <v>11609</v>
      </c>
    </row>
    <row r="22" spans="1:11" ht="22.15" customHeight="1">
      <c r="A22" s="466" t="s">
        <v>10034</v>
      </c>
      <c r="B22" s="44">
        <v>0</v>
      </c>
      <c r="C22" s="44" t="s">
        <v>235</v>
      </c>
      <c r="D22" s="44" t="s">
        <v>163</v>
      </c>
      <c r="E22" s="44"/>
      <c r="F22" s="44"/>
      <c r="G22" s="44"/>
      <c r="H22" s="44"/>
      <c r="I22" s="468">
        <v>104</v>
      </c>
      <c r="J22" s="44"/>
      <c r="K22" s="432" t="s">
        <v>11610</v>
      </c>
    </row>
    <row r="23" spans="1:11" ht="22.15" customHeight="1">
      <c r="A23" s="466" t="s">
        <v>10036</v>
      </c>
      <c r="B23" s="44">
        <v>0</v>
      </c>
      <c r="C23" s="44" t="s">
        <v>235</v>
      </c>
      <c r="D23" s="44" t="s">
        <v>163</v>
      </c>
      <c r="E23" s="44"/>
      <c r="F23" s="44"/>
      <c r="G23" s="44"/>
      <c r="H23" s="44"/>
      <c r="I23" s="468">
        <v>104</v>
      </c>
      <c r="J23" s="44"/>
      <c r="K23" s="432" t="s">
        <v>11611</v>
      </c>
    </row>
    <row r="24" spans="1:11" ht="22.15" customHeight="1">
      <c r="A24" s="466" t="s">
        <v>9381</v>
      </c>
      <c r="B24" s="44">
        <v>0</v>
      </c>
      <c r="C24" s="44" t="s">
        <v>235</v>
      </c>
      <c r="D24" s="44" t="s">
        <v>163</v>
      </c>
      <c r="E24" s="44"/>
      <c r="F24" s="44"/>
      <c r="G24" s="44"/>
      <c r="H24" s="44"/>
      <c r="I24" s="433">
        <v>40</v>
      </c>
      <c r="J24" s="44"/>
      <c r="K24" s="474" t="s">
        <v>11612</v>
      </c>
    </row>
    <row r="25" spans="1:11" ht="22.15" customHeight="1">
      <c r="A25" s="466" t="s">
        <v>10495</v>
      </c>
      <c r="B25" s="44">
        <v>0</v>
      </c>
      <c r="C25" s="44" t="s">
        <v>235</v>
      </c>
      <c r="D25" s="44" t="s">
        <v>163</v>
      </c>
      <c r="E25" s="44"/>
      <c r="F25" s="44"/>
      <c r="G25" s="44"/>
      <c r="H25" s="44"/>
      <c r="I25" s="433">
        <v>100</v>
      </c>
      <c r="J25" s="44"/>
      <c r="K25" s="474" t="s">
        <v>11613</v>
      </c>
    </row>
    <row r="26" spans="1:11" ht="22.15" customHeight="1">
      <c r="A26" s="466" t="s">
        <v>9382</v>
      </c>
      <c r="B26" s="44">
        <v>0</v>
      </c>
      <c r="C26" s="44" t="s">
        <v>235</v>
      </c>
      <c r="D26" s="44" t="s">
        <v>163</v>
      </c>
      <c r="E26" s="44"/>
      <c r="F26" s="44"/>
      <c r="G26" s="44"/>
      <c r="H26" s="44"/>
      <c r="I26" s="433">
        <v>65</v>
      </c>
      <c r="J26" s="44"/>
      <c r="K26" s="474" t="s">
        <v>11614</v>
      </c>
    </row>
    <row r="27" spans="1:11" ht="22.15" customHeight="1">
      <c r="A27" s="466" t="s">
        <v>10496</v>
      </c>
      <c r="B27" s="44">
        <v>0</v>
      </c>
      <c r="C27" s="44" t="s">
        <v>235</v>
      </c>
      <c r="D27" s="44" t="s">
        <v>163</v>
      </c>
      <c r="E27" s="44"/>
      <c r="F27" s="44"/>
      <c r="G27" s="44"/>
      <c r="H27" s="44"/>
      <c r="I27" s="433">
        <v>150</v>
      </c>
      <c r="J27" s="44"/>
      <c r="K27" s="474" t="s">
        <v>11615</v>
      </c>
    </row>
    <row r="28" spans="1:11" ht="22.15" customHeight="1">
      <c r="A28" s="466" t="s">
        <v>10925</v>
      </c>
      <c r="B28" s="44">
        <v>0</v>
      </c>
      <c r="C28" s="44" t="s">
        <v>235</v>
      </c>
      <c r="D28" s="44" t="s">
        <v>163</v>
      </c>
      <c r="E28" s="44"/>
      <c r="F28" s="44"/>
      <c r="G28" s="44"/>
      <c r="H28" s="44"/>
      <c r="I28" s="433">
        <v>137</v>
      </c>
      <c r="J28" s="44"/>
      <c r="K28" s="474" t="s">
        <v>11616</v>
      </c>
    </row>
    <row r="29" spans="1:11" ht="22.15" customHeight="1">
      <c r="A29" s="466" t="s">
        <v>9975</v>
      </c>
      <c r="B29" s="44">
        <v>0</v>
      </c>
      <c r="C29" s="44" t="s">
        <v>235</v>
      </c>
      <c r="D29" s="44" t="s">
        <v>163</v>
      </c>
      <c r="E29" s="44"/>
      <c r="F29" s="44"/>
      <c r="G29" s="44"/>
      <c r="H29" s="44"/>
      <c r="I29" s="433">
        <v>75</v>
      </c>
      <c r="J29" s="44"/>
      <c r="K29" s="459" t="s">
        <v>11617</v>
      </c>
    </row>
    <row r="30" spans="1:11" ht="22.15" customHeight="1">
      <c r="A30" s="466" t="s">
        <v>9976</v>
      </c>
      <c r="B30" s="44">
        <v>0</v>
      </c>
      <c r="C30" s="44" t="s">
        <v>235</v>
      </c>
      <c r="D30" s="44" t="s">
        <v>163</v>
      </c>
      <c r="E30" s="44"/>
      <c r="F30" s="44"/>
      <c r="G30" s="44"/>
      <c r="H30" s="44"/>
      <c r="I30" s="433">
        <v>150</v>
      </c>
      <c r="J30" s="44"/>
      <c r="K30" s="459" t="s">
        <v>11618</v>
      </c>
    </row>
    <row r="31" spans="1:11" ht="22.15" customHeight="1">
      <c r="A31" s="466" t="s">
        <v>9084</v>
      </c>
      <c r="B31" s="44">
        <v>0</v>
      </c>
      <c r="C31" s="44" t="s">
        <v>235</v>
      </c>
      <c r="D31" s="44" t="s">
        <v>163</v>
      </c>
      <c r="E31" s="44"/>
      <c r="F31" s="44"/>
      <c r="G31" s="44"/>
      <c r="H31" s="44"/>
      <c r="I31" s="433">
        <v>35</v>
      </c>
      <c r="J31" s="44"/>
      <c r="K31" s="459" t="s">
        <v>11619</v>
      </c>
    </row>
    <row r="32" spans="1:11" ht="22.15" customHeight="1">
      <c r="A32" s="466" t="s">
        <v>10034</v>
      </c>
      <c r="B32" s="44">
        <v>0</v>
      </c>
      <c r="C32" s="44" t="s">
        <v>235</v>
      </c>
      <c r="D32" s="44" t="s">
        <v>163</v>
      </c>
      <c r="E32" s="44"/>
      <c r="F32" s="44"/>
      <c r="G32" s="44"/>
      <c r="H32" s="44"/>
      <c r="I32" s="441">
        <v>84</v>
      </c>
      <c r="J32" s="44"/>
      <c r="K32" s="459" t="s">
        <v>11620</v>
      </c>
    </row>
    <row r="33" spans="1:11" ht="22.15" customHeight="1">
      <c r="A33" s="466" t="s">
        <v>10036</v>
      </c>
      <c r="B33" s="44">
        <v>0</v>
      </c>
      <c r="C33" s="44" t="s">
        <v>235</v>
      </c>
      <c r="D33" s="44" t="s">
        <v>163</v>
      </c>
      <c r="E33" s="44"/>
      <c r="F33" s="44"/>
      <c r="G33" s="44"/>
      <c r="H33" s="44"/>
      <c r="I33" s="441">
        <v>100</v>
      </c>
      <c r="J33" s="44"/>
      <c r="K33" s="459" t="s">
        <v>11621</v>
      </c>
    </row>
    <row r="34" spans="1:11" ht="22.15" customHeight="1">
      <c r="A34" s="466" t="s">
        <v>10218</v>
      </c>
      <c r="B34" s="44">
        <v>0</v>
      </c>
      <c r="C34" s="44" t="s">
        <v>235</v>
      </c>
      <c r="D34" s="44" t="s">
        <v>163</v>
      </c>
      <c r="E34" s="44"/>
      <c r="F34" s="44"/>
      <c r="G34" s="44"/>
      <c r="H34" s="44"/>
      <c r="I34" s="441">
        <v>33</v>
      </c>
      <c r="J34" s="44"/>
      <c r="K34" s="459" t="s">
        <v>11622</v>
      </c>
    </row>
    <row r="35" spans="1:11" ht="22.15" customHeight="1">
      <c r="A35" s="466" t="s">
        <v>10218</v>
      </c>
      <c r="B35" s="44">
        <v>0</v>
      </c>
      <c r="C35" s="44" t="s">
        <v>235</v>
      </c>
      <c r="D35" s="44" t="s">
        <v>163</v>
      </c>
      <c r="E35" s="44"/>
      <c r="F35" s="44"/>
      <c r="G35" s="44"/>
      <c r="H35" s="44"/>
      <c r="I35" s="441">
        <v>63</v>
      </c>
      <c r="J35" s="44"/>
      <c r="K35" s="459" t="s">
        <v>11623</v>
      </c>
    </row>
    <row r="36" spans="1:11" ht="22.15" customHeight="1">
      <c r="A36" s="466" t="s">
        <v>9096</v>
      </c>
      <c r="B36" s="44">
        <v>0</v>
      </c>
      <c r="C36" s="44" t="s">
        <v>235</v>
      </c>
      <c r="D36" s="44" t="s">
        <v>163</v>
      </c>
      <c r="E36" s="44"/>
      <c r="F36" s="44"/>
      <c r="G36" s="44"/>
      <c r="H36" s="44"/>
      <c r="I36" s="461">
        <v>421</v>
      </c>
      <c r="J36" s="44"/>
      <c r="K36" s="459" t="s">
        <v>11624</v>
      </c>
    </row>
    <row r="37" spans="1:11" ht="22.15" customHeight="1">
      <c r="A37" s="466" t="s">
        <v>9096</v>
      </c>
      <c r="B37" s="44">
        <v>0</v>
      </c>
      <c r="C37" s="44" t="s">
        <v>235</v>
      </c>
      <c r="D37" s="44" t="s">
        <v>163</v>
      </c>
      <c r="E37" s="44"/>
      <c r="F37" s="44"/>
      <c r="G37" s="44"/>
      <c r="H37" s="44"/>
      <c r="I37" s="461">
        <v>210</v>
      </c>
      <c r="J37" s="44"/>
      <c r="K37" s="459" t="s">
        <v>11625</v>
      </c>
    </row>
    <row r="38" spans="1:11" ht="22.15" customHeight="1">
      <c r="A38" s="466" t="s">
        <v>10501</v>
      </c>
      <c r="B38" s="44">
        <v>0</v>
      </c>
      <c r="C38" s="44" t="s">
        <v>235</v>
      </c>
      <c r="D38" s="44" t="s">
        <v>163</v>
      </c>
      <c r="E38" s="44"/>
      <c r="F38" s="44"/>
      <c r="G38" s="44"/>
      <c r="H38" s="44"/>
      <c r="I38" s="461">
        <v>37</v>
      </c>
      <c r="J38" s="44"/>
      <c r="K38" s="459" t="s">
        <v>11626</v>
      </c>
    </row>
    <row r="39" spans="1:11" ht="22.15" customHeight="1">
      <c r="A39" s="466" t="s">
        <v>11582</v>
      </c>
      <c r="B39" s="44">
        <v>0</v>
      </c>
      <c r="C39" s="44" t="s">
        <v>235</v>
      </c>
      <c r="D39" s="44" t="s">
        <v>163</v>
      </c>
      <c r="E39" s="44"/>
      <c r="F39" s="44"/>
      <c r="G39" s="44"/>
      <c r="H39" s="44"/>
      <c r="I39" s="461">
        <v>540</v>
      </c>
      <c r="J39" s="44"/>
      <c r="K39" s="459" t="s">
        <v>11627</v>
      </c>
    </row>
    <row r="40" spans="1:11" ht="22.15" customHeight="1">
      <c r="A40" s="466" t="s">
        <v>11676</v>
      </c>
      <c r="B40" s="44">
        <v>0</v>
      </c>
      <c r="C40" s="44" t="s">
        <v>235</v>
      </c>
      <c r="D40" s="44" t="s">
        <v>163</v>
      </c>
      <c r="E40" s="44"/>
      <c r="F40" s="44"/>
      <c r="G40" s="44"/>
      <c r="H40" s="44"/>
      <c r="I40" s="461">
        <v>15</v>
      </c>
      <c r="J40" s="44"/>
      <c r="K40" s="459" t="s">
        <v>11628</v>
      </c>
    </row>
    <row r="41" spans="1:11" ht="22.15" customHeight="1">
      <c r="A41" s="466" t="s">
        <v>10203</v>
      </c>
      <c r="B41" s="44">
        <v>0</v>
      </c>
      <c r="C41" s="44" t="s">
        <v>235</v>
      </c>
      <c r="D41" s="44" t="s">
        <v>163</v>
      </c>
      <c r="E41" s="44"/>
      <c r="F41" s="44"/>
      <c r="G41" s="44"/>
      <c r="H41" s="44"/>
      <c r="I41" s="428">
        <v>82</v>
      </c>
      <c r="J41" s="44"/>
      <c r="K41" s="459" t="s">
        <v>11629</v>
      </c>
    </row>
    <row r="42" spans="1:11" ht="22.15" customHeight="1">
      <c r="A42" s="466" t="s">
        <v>9369</v>
      </c>
      <c r="B42" s="44">
        <v>0</v>
      </c>
      <c r="C42" s="44" t="s">
        <v>235</v>
      </c>
      <c r="D42" s="44" t="s">
        <v>163</v>
      </c>
      <c r="E42" s="44"/>
      <c r="F42" s="44"/>
      <c r="G42" s="44"/>
      <c r="H42" s="44"/>
      <c r="I42" s="428">
        <v>45</v>
      </c>
      <c r="J42" s="44"/>
      <c r="K42" s="459" t="s">
        <v>11630</v>
      </c>
    </row>
    <row r="43" spans="1:11" ht="22.15" customHeight="1">
      <c r="A43" s="466" t="s">
        <v>11677</v>
      </c>
      <c r="B43" s="44">
        <v>0</v>
      </c>
      <c r="C43" s="44" t="s">
        <v>204</v>
      </c>
      <c r="D43" s="44" t="s">
        <v>82</v>
      </c>
      <c r="E43" s="44"/>
      <c r="F43" s="44"/>
      <c r="G43" s="44"/>
      <c r="H43" s="44"/>
      <c r="I43" s="444">
        <v>1283</v>
      </c>
      <c r="J43" s="44"/>
      <c r="K43" s="753" t="s">
        <v>11631</v>
      </c>
    </row>
    <row r="44" spans="1:11" ht="22.15" customHeight="1">
      <c r="A44" s="466" t="s">
        <v>11149</v>
      </c>
      <c r="B44" s="44">
        <v>0</v>
      </c>
      <c r="C44" s="44" t="s">
        <v>204</v>
      </c>
      <c r="D44" s="44" t="s">
        <v>82</v>
      </c>
      <c r="E44" s="44"/>
      <c r="F44" s="44"/>
      <c r="G44" s="44"/>
      <c r="H44" s="44"/>
      <c r="I44" s="444">
        <v>627</v>
      </c>
      <c r="J44" s="44"/>
      <c r="K44" s="753"/>
    </row>
    <row r="45" spans="1:11" ht="22.15" customHeight="1">
      <c r="A45" s="466" t="s">
        <v>11302</v>
      </c>
      <c r="B45" s="44">
        <v>0</v>
      </c>
      <c r="C45" s="44" t="s">
        <v>204</v>
      </c>
      <c r="D45" s="44" t="s">
        <v>82</v>
      </c>
      <c r="E45" s="44"/>
      <c r="F45" s="44"/>
      <c r="G45" s="44"/>
      <c r="H45" s="44"/>
      <c r="I45" s="444">
        <v>17675</v>
      </c>
      <c r="J45" s="44"/>
      <c r="K45" s="442" t="s">
        <v>11632</v>
      </c>
    </row>
    <row r="46" spans="1:11" ht="28.5">
      <c r="A46" s="449" t="s">
        <v>10071</v>
      </c>
      <c r="B46" s="44">
        <v>0</v>
      </c>
      <c r="C46" s="44" t="s">
        <v>209</v>
      </c>
      <c r="D46" s="44" t="s">
        <v>163</v>
      </c>
      <c r="E46" s="44"/>
      <c r="F46" s="44"/>
      <c r="G46" s="44"/>
      <c r="H46" s="44"/>
      <c r="I46" s="436">
        <v>210</v>
      </c>
      <c r="J46" s="44"/>
      <c r="K46" s="464" t="s">
        <v>11633</v>
      </c>
    </row>
    <row r="47" spans="1:11" ht="22.15" customHeight="1">
      <c r="A47" s="466" t="s">
        <v>10154</v>
      </c>
      <c r="B47" s="44">
        <v>0</v>
      </c>
      <c r="C47" s="44" t="s">
        <v>209</v>
      </c>
      <c r="D47" s="44" t="s">
        <v>163</v>
      </c>
      <c r="E47" s="44"/>
      <c r="F47" s="44"/>
      <c r="G47" s="44"/>
      <c r="H47" s="44"/>
      <c r="I47" s="430">
        <v>101</v>
      </c>
      <c r="J47" s="44"/>
      <c r="K47" s="471" t="s">
        <v>11634</v>
      </c>
    </row>
    <row r="48" spans="1:11" ht="22.15" customHeight="1">
      <c r="A48" s="466" t="s">
        <v>10532</v>
      </c>
      <c r="B48" s="44">
        <v>0</v>
      </c>
      <c r="C48" s="44" t="s">
        <v>209</v>
      </c>
      <c r="D48" s="44" t="s">
        <v>163</v>
      </c>
      <c r="E48" s="44"/>
      <c r="F48" s="44"/>
      <c r="G48" s="44"/>
      <c r="H48" s="44"/>
      <c r="I48" s="430">
        <v>201</v>
      </c>
      <c r="J48" s="44"/>
      <c r="K48" s="755" t="s">
        <v>11635</v>
      </c>
    </row>
    <row r="49" spans="1:11" ht="22.15" customHeight="1">
      <c r="A49" s="466" t="s">
        <v>11144</v>
      </c>
      <c r="B49" s="44">
        <v>0</v>
      </c>
      <c r="C49" s="44" t="s">
        <v>209</v>
      </c>
      <c r="D49" s="44" t="s">
        <v>163</v>
      </c>
      <c r="E49" s="44"/>
      <c r="F49" s="44"/>
      <c r="G49" s="44"/>
      <c r="H49" s="44"/>
      <c r="I49" s="430">
        <v>655</v>
      </c>
      <c r="J49" s="44"/>
      <c r="K49" s="755"/>
    </row>
    <row r="50" spans="1:11" ht="22.15" customHeight="1">
      <c r="A50" s="466" t="s">
        <v>11131</v>
      </c>
      <c r="B50" s="44">
        <v>0</v>
      </c>
      <c r="C50" s="44" t="s">
        <v>209</v>
      </c>
      <c r="D50" s="44" t="s">
        <v>163</v>
      </c>
      <c r="E50" s="44"/>
      <c r="F50" s="44"/>
      <c r="G50" s="44"/>
      <c r="H50" s="44"/>
      <c r="I50" s="430">
        <v>302</v>
      </c>
      <c r="J50" s="44"/>
      <c r="K50" s="755"/>
    </row>
    <row r="51" spans="1:11" ht="22.15" customHeight="1">
      <c r="A51" s="466" t="s">
        <v>11129</v>
      </c>
      <c r="B51" s="44">
        <v>0</v>
      </c>
      <c r="C51" s="44" t="s">
        <v>209</v>
      </c>
      <c r="D51" s="44" t="s">
        <v>163</v>
      </c>
      <c r="E51" s="44"/>
      <c r="F51" s="44"/>
      <c r="G51" s="44"/>
      <c r="H51" s="44"/>
      <c r="I51" s="430">
        <v>302</v>
      </c>
      <c r="J51" s="44"/>
      <c r="K51" s="755"/>
    </row>
    <row r="52" spans="1:11" ht="22.15" customHeight="1">
      <c r="A52" s="466" t="s">
        <v>10156</v>
      </c>
      <c r="B52" s="44">
        <v>0</v>
      </c>
      <c r="C52" s="44" t="s">
        <v>209</v>
      </c>
      <c r="D52" s="44" t="s">
        <v>163</v>
      </c>
      <c r="E52" s="44"/>
      <c r="F52" s="44"/>
      <c r="G52" s="44"/>
      <c r="H52" s="44"/>
      <c r="I52" s="452">
        <v>950</v>
      </c>
      <c r="J52" s="44"/>
      <c r="K52" s="465" t="s">
        <v>11636</v>
      </c>
    </row>
    <row r="53" spans="1:11" ht="22.15" customHeight="1">
      <c r="A53" s="466" t="s">
        <v>10577</v>
      </c>
      <c r="B53" s="44">
        <v>0</v>
      </c>
      <c r="C53" s="44" t="s">
        <v>265</v>
      </c>
      <c r="D53" s="44" t="s">
        <v>58</v>
      </c>
      <c r="E53" s="44"/>
      <c r="F53" s="44"/>
      <c r="G53" s="44"/>
      <c r="H53" s="44"/>
      <c r="I53" s="426">
        <v>3924</v>
      </c>
      <c r="J53" s="44"/>
      <c r="K53" s="447" t="s">
        <v>11637</v>
      </c>
    </row>
    <row r="54" spans="1:11" ht="22.15" customHeight="1">
      <c r="A54" s="466" t="s">
        <v>10578</v>
      </c>
      <c r="B54" s="44">
        <v>0</v>
      </c>
      <c r="C54" s="44" t="s">
        <v>265</v>
      </c>
      <c r="D54" s="44" t="s">
        <v>58</v>
      </c>
      <c r="E54" s="44"/>
      <c r="F54" s="44"/>
      <c r="G54" s="44"/>
      <c r="H54" s="44"/>
      <c r="I54" s="426">
        <v>956</v>
      </c>
      <c r="J54" s="44"/>
      <c r="K54" s="447" t="s">
        <v>11638</v>
      </c>
    </row>
    <row r="55" spans="1:11" ht="22.15" customHeight="1">
      <c r="A55" s="466" t="s">
        <v>10579</v>
      </c>
      <c r="B55" s="44">
        <v>0</v>
      </c>
      <c r="C55" s="44" t="s">
        <v>265</v>
      </c>
      <c r="D55" s="44" t="s">
        <v>58</v>
      </c>
      <c r="E55" s="44"/>
      <c r="F55" s="44"/>
      <c r="G55" s="44"/>
      <c r="H55" s="44"/>
      <c r="I55" s="426">
        <v>1080</v>
      </c>
      <c r="J55" s="44"/>
      <c r="K55" s="752" t="s">
        <v>11639</v>
      </c>
    </row>
    <row r="56" spans="1:11" ht="22.15" customHeight="1">
      <c r="A56" s="466" t="s">
        <v>10580</v>
      </c>
      <c r="B56" s="44">
        <v>0</v>
      </c>
      <c r="C56" s="44" t="s">
        <v>265</v>
      </c>
      <c r="D56" s="44" t="s">
        <v>58</v>
      </c>
      <c r="E56" s="44"/>
      <c r="F56" s="44"/>
      <c r="G56" s="44"/>
      <c r="H56" s="44"/>
      <c r="I56" s="426">
        <v>624</v>
      </c>
      <c r="J56" s="44"/>
      <c r="K56" s="752"/>
    </row>
    <row r="57" spans="1:11" ht="22.15" customHeight="1">
      <c r="A57" s="466" t="s">
        <v>10583</v>
      </c>
      <c r="B57" s="44">
        <v>0</v>
      </c>
      <c r="C57" s="44" t="s">
        <v>265</v>
      </c>
      <c r="D57" s="44" t="s">
        <v>58</v>
      </c>
      <c r="E57" s="44"/>
      <c r="F57" s="44"/>
      <c r="G57" s="44"/>
      <c r="H57" s="44"/>
      <c r="I57" s="426">
        <v>372</v>
      </c>
      <c r="J57" s="44"/>
      <c r="K57" s="752" t="s">
        <v>11640</v>
      </c>
    </row>
    <row r="58" spans="1:11" ht="22.15" customHeight="1">
      <c r="A58" s="466" t="s">
        <v>10584</v>
      </c>
      <c r="B58" s="44">
        <v>0</v>
      </c>
      <c r="C58" s="44" t="s">
        <v>265</v>
      </c>
      <c r="D58" s="44" t="s">
        <v>58</v>
      </c>
      <c r="E58" s="44"/>
      <c r="F58" s="44"/>
      <c r="G58" s="44"/>
      <c r="H58" s="44"/>
      <c r="I58" s="426">
        <v>228</v>
      </c>
      <c r="J58" s="44"/>
      <c r="K58" s="752"/>
    </row>
    <row r="59" spans="1:11" ht="22.15" customHeight="1">
      <c r="A59" s="466" t="s">
        <v>10565</v>
      </c>
      <c r="B59" s="44">
        <v>0</v>
      </c>
      <c r="C59" s="44" t="s">
        <v>265</v>
      </c>
      <c r="D59" s="44" t="s">
        <v>58</v>
      </c>
      <c r="E59" s="44"/>
      <c r="F59" s="44"/>
      <c r="G59" s="44"/>
      <c r="H59" s="44"/>
      <c r="I59" s="426">
        <v>372</v>
      </c>
      <c r="J59" s="44"/>
      <c r="K59" s="752" t="s">
        <v>11641</v>
      </c>
    </row>
    <row r="60" spans="1:11" ht="22.15" customHeight="1">
      <c r="A60" s="466" t="s">
        <v>10566</v>
      </c>
      <c r="B60" s="44">
        <v>0</v>
      </c>
      <c r="C60" s="44" t="s">
        <v>265</v>
      </c>
      <c r="D60" s="44" t="s">
        <v>58</v>
      </c>
      <c r="E60" s="44"/>
      <c r="F60" s="44"/>
      <c r="G60" s="44"/>
      <c r="H60" s="44"/>
      <c r="I60" s="426">
        <v>228</v>
      </c>
      <c r="J60" s="44"/>
      <c r="K60" s="752"/>
    </row>
    <row r="61" spans="1:11" ht="22.15" customHeight="1">
      <c r="A61" s="466" t="s">
        <v>10579</v>
      </c>
      <c r="B61" s="44">
        <v>0</v>
      </c>
      <c r="C61" s="44" t="s">
        <v>265</v>
      </c>
      <c r="D61" s="44" t="s">
        <v>58</v>
      </c>
      <c r="E61" s="44"/>
      <c r="F61" s="44"/>
      <c r="G61" s="44"/>
      <c r="H61" s="44"/>
      <c r="I61" s="426">
        <v>584</v>
      </c>
      <c r="J61" s="44"/>
      <c r="K61" s="752" t="s">
        <v>11642</v>
      </c>
    </row>
    <row r="62" spans="1:11" ht="22.15" customHeight="1">
      <c r="A62" s="466" t="s">
        <v>10580</v>
      </c>
      <c r="B62" s="44">
        <v>0</v>
      </c>
      <c r="C62" s="44" t="s">
        <v>265</v>
      </c>
      <c r="D62" s="44" t="s">
        <v>58</v>
      </c>
      <c r="E62" s="44"/>
      <c r="F62" s="44"/>
      <c r="G62" s="44"/>
      <c r="H62" s="44"/>
      <c r="I62" s="426">
        <v>376</v>
      </c>
      <c r="J62" s="44"/>
      <c r="K62" s="752"/>
    </row>
    <row r="63" spans="1:11" ht="22.15" customHeight="1">
      <c r="A63" s="466" t="s">
        <v>11120</v>
      </c>
      <c r="B63" s="44">
        <v>0</v>
      </c>
      <c r="C63" s="44" t="s">
        <v>204</v>
      </c>
      <c r="D63" s="44" t="s">
        <v>58</v>
      </c>
      <c r="E63" s="44"/>
      <c r="F63" s="44"/>
      <c r="G63" s="44"/>
      <c r="H63" s="44"/>
      <c r="I63" s="451">
        <v>10</v>
      </c>
      <c r="J63" s="44"/>
      <c r="K63" s="756" t="s">
        <v>11643</v>
      </c>
    </row>
    <row r="64" spans="1:11" ht="22.15" customHeight="1">
      <c r="A64" s="466" t="s">
        <v>10748</v>
      </c>
      <c r="B64" s="44">
        <v>0</v>
      </c>
      <c r="C64" s="44" t="s">
        <v>204</v>
      </c>
      <c r="D64" s="44" t="s">
        <v>82</v>
      </c>
      <c r="E64" s="44"/>
      <c r="F64" s="44"/>
      <c r="G64" s="44"/>
      <c r="H64" s="44"/>
      <c r="I64" s="427">
        <v>1530</v>
      </c>
      <c r="J64" s="44"/>
      <c r="K64" s="756"/>
    </row>
    <row r="65" spans="1:11" ht="22.15" customHeight="1">
      <c r="A65" s="466" t="s">
        <v>11182</v>
      </c>
      <c r="B65" s="44">
        <v>0</v>
      </c>
      <c r="C65" s="44" t="s">
        <v>204</v>
      </c>
      <c r="D65" s="44" t="s">
        <v>82</v>
      </c>
      <c r="E65" s="44"/>
      <c r="F65" s="44"/>
      <c r="G65" s="44"/>
      <c r="H65" s="44"/>
      <c r="I65" s="430">
        <v>5050</v>
      </c>
      <c r="J65" s="44"/>
      <c r="K65" s="454" t="s">
        <v>9156</v>
      </c>
    </row>
    <row r="66" spans="1:11" ht="22.15" customHeight="1">
      <c r="A66" s="466" t="s">
        <v>11576</v>
      </c>
      <c r="B66" s="44">
        <v>0</v>
      </c>
      <c r="C66" s="44" t="s">
        <v>204</v>
      </c>
      <c r="D66" s="44" t="s">
        <v>82</v>
      </c>
      <c r="E66" s="44"/>
      <c r="F66" s="44"/>
      <c r="G66" s="44"/>
      <c r="H66" s="44"/>
      <c r="I66" s="427">
        <v>200</v>
      </c>
      <c r="J66" s="44"/>
      <c r="K66" s="454" t="s">
        <v>9157</v>
      </c>
    </row>
    <row r="67" spans="1:11" ht="22.15" customHeight="1">
      <c r="A67" s="466" t="s">
        <v>11305</v>
      </c>
      <c r="B67" s="44">
        <v>0</v>
      </c>
      <c r="C67" s="44" t="s">
        <v>204</v>
      </c>
      <c r="D67" s="44" t="s">
        <v>82</v>
      </c>
      <c r="E67" s="44"/>
      <c r="F67" s="44"/>
      <c r="G67" s="44"/>
      <c r="H67" s="44"/>
      <c r="I67" s="444">
        <v>1263</v>
      </c>
      <c r="J67" s="44"/>
      <c r="K67" s="454" t="s">
        <v>9477</v>
      </c>
    </row>
    <row r="68" spans="1:11" ht="22.15" customHeight="1">
      <c r="A68" s="455" t="s">
        <v>9250</v>
      </c>
      <c r="B68" s="44">
        <v>0</v>
      </c>
      <c r="C68" s="44" t="s">
        <v>288</v>
      </c>
      <c r="D68" s="44" t="s">
        <v>54</v>
      </c>
      <c r="E68" s="44"/>
      <c r="F68" s="44" t="s">
        <v>7393</v>
      </c>
      <c r="G68" s="44"/>
      <c r="H68" s="44"/>
      <c r="I68" s="430">
        <v>2</v>
      </c>
      <c r="J68" s="44"/>
      <c r="K68" s="757" t="s">
        <v>11644</v>
      </c>
    </row>
    <row r="69" spans="1:11" ht="22.15" customHeight="1">
      <c r="A69" s="455" t="s">
        <v>9122</v>
      </c>
      <c r="B69" s="44">
        <v>0</v>
      </c>
      <c r="C69" s="44" t="s">
        <v>288</v>
      </c>
      <c r="D69" s="44" t="s">
        <v>54</v>
      </c>
      <c r="E69" s="44"/>
      <c r="F69" s="44" t="s">
        <v>6378</v>
      </c>
      <c r="G69" s="44"/>
      <c r="H69" s="44"/>
      <c r="I69" s="430">
        <v>18</v>
      </c>
      <c r="J69" s="44"/>
      <c r="K69" s="757"/>
    </row>
    <row r="70" spans="1:11" ht="22.15" customHeight="1">
      <c r="A70" s="455" t="s">
        <v>10018</v>
      </c>
      <c r="B70" s="44">
        <v>0</v>
      </c>
      <c r="C70" s="44" t="s">
        <v>288</v>
      </c>
      <c r="D70" s="44" t="s">
        <v>54</v>
      </c>
      <c r="E70" s="44"/>
      <c r="F70" s="44">
        <v>102</v>
      </c>
      <c r="G70" s="44"/>
      <c r="H70" s="44"/>
      <c r="I70" s="430">
        <v>3</v>
      </c>
      <c r="J70" s="44"/>
      <c r="K70" s="757"/>
    </row>
    <row r="71" spans="1:11" ht="22.15" customHeight="1">
      <c r="A71" s="439" t="s">
        <v>9257</v>
      </c>
      <c r="B71" s="437">
        <v>0</v>
      </c>
      <c r="C71" s="437" t="s">
        <v>288</v>
      </c>
      <c r="D71" s="437" t="s">
        <v>54</v>
      </c>
      <c r="E71" s="437"/>
      <c r="F71" s="437">
        <v>102</v>
      </c>
      <c r="G71" s="437"/>
      <c r="H71" s="437"/>
      <c r="I71" s="440">
        <v>27</v>
      </c>
      <c r="J71" s="44"/>
      <c r="K71" s="757"/>
    </row>
    <row r="72" spans="1:11" ht="22.15" customHeight="1">
      <c r="A72" s="455" t="s">
        <v>9123</v>
      </c>
      <c r="B72" s="44">
        <v>0</v>
      </c>
      <c r="C72" s="44" t="s">
        <v>288</v>
      </c>
      <c r="D72" s="44" t="s">
        <v>54</v>
      </c>
      <c r="E72" s="44"/>
      <c r="F72" s="44">
        <v>372</v>
      </c>
      <c r="G72" s="44"/>
      <c r="H72" s="44"/>
      <c r="I72" s="429">
        <v>6</v>
      </c>
      <c r="J72" s="44"/>
      <c r="K72" s="757" t="s">
        <v>11645</v>
      </c>
    </row>
    <row r="73" spans="1:11" ht="22.15" customHeight="1">
      <c r="A73" s="455" t="s">
        <v>9252</v>
      </c>
      <c r="B73" s="44">
        <v>0</v>
      </c>
      <c r="C73" s="44" t="s">
        <v>288</v>
      </c>
      <c r="D73" s="44" t="s">
        <v>54</v>
      </c>
      <c r="E73" s="44"/>
      <c r="F73" s="44">
        <v>1091</v>
      </c>
      <c r="G73" s="44"/>
      <c r="H73" s="44"/>
      <c r="I73" s="429">
        <v>8</v>
      </c>
      <c r="J73" s="44"/>
      <c r="K73" s="757"/>
    </row>
    <row r="74" spans="1:11" ht="22.15" customHeight="1">
      <c r="A74" s="466" t="s">
        <v>11427</v>
      </c>
      <c r="B74" s="44">
        <v>0</v>
      </c>
      <c r="C74" s="44" t="s">
        <v>204</v>
      </c>
      <c r="D74" s="44" t="s">
        <v>82</v>
      </c>
      <c r="E74" s="44"/>
      <c r="F74" s="44"/>
      <c r="G74" s="44"/>
      <c r="H74" s="44"/>
      <c r="I74" s="430">
        <v>4500</v>
      </c>
      <c r="J74" s="44"/>
      <c r="K74" s="446" t="s">
        <v>11646</v>
      </c>
    </row>
    <row r="75" spans="1:11" ht="22.15" customHeight="1">
      <c r="A75" s="460" t="s">
        <v>11678</v>
      </c>
      <c r="B75" s="44">
        <v>0</v>
      </c>
      <c r="C75" s="44" t="s">
        <v>204</v>
      </c>
      <c r="D75" s="44" t="s">
        <v>82</v>
      </c>
      <c r="E75" s="44"/>
      <c r="F75" s="44"/>
      <c r="G75" s="44"/>
      <c r="H75" s="44"/>
      <c r="I75" s="430">
        <v>1000</v>
      </c>
      <c r="J75" s="44"/>
      <c r="K75" s="446" t="s">
        <v>11647</v>
      </c>
    </row>
    <row r="76" spans="1:11" ht="22.15" customHeight="1">
      <c r="A76" s="460" t="s">
        <v>11487</v>
      </c>
      <c r="B76" s="44">
        <v>0</v>
      </c>
      <c r="C76" s="44" t="s">
        <v>204</v>
      </c>
      <c r="D76" s="44" t="s">
        <v>82</v>
      </c>
      <c r="E76" s="44"/>
      <c r="F76" s="44"/>
      <c r="G76" s="44"/>
      <c r="H76" s="44"/>
      <c r="I76" s="430">
        <v>3000</v>
      </c>
      <c r="J76" s="44"/>
      <c r="K76" s="446" t="s">
        <v>11648</v>
      </c>
    </row>
    <row r="77" spans="1:11" ht="22.15" customHeight="1">
      <c r="A77" s="460" t="s">
        <v>11679</v>
      </c>
      <c r="B77" s="44">
        <v>0</v>
      </c>
      <c r="C77" s="44" t="s">
        <v>204</v>
      </c>
      <c r="D77" s="44" t="s">
        <v>82</v>
      </c>
      <c r="E77" s="44"/>
      <c r="F77" s="44"/>
      <c r="G77" s="44"/>
      <c r="H77" s="44"/>
      <c r="I77" s="430">
        <v>4800</v>
      </c>
      <c r="J77" s="44"/>
      <c r="K77" s="446" t="s">
        <v>11649</v>
      </c>
    </row>
    <row r="78" spans="1:11" ht="22.15" customHeight="1">
      <c r="A78" s="466" t="s">
        <v>11680</v>
      </c>
      <c r="B78" s="44">
        <v>0</v>
      </c>
      <c r="C78" s="44" t="s">
        <v>204</v>
      </c>
      <c r="D78" s="44" t="s">
        <v>82</v>
      </c>
      <c r="E78" s="44"/>
      <c r="F78" s="44"/>
      <c r="G78" s="44"/>
      <c r="H78" s="44"/>
      <c r="I78" s="430">
        <v>5000</v>
      </c>
      <c r="J78" s="44"/>
      <c r="K78" s="446" t="s">
        <v>11650</v>
      </c>
    </row>
    <row r="79" spans="1:11" ht="22.15" customHeight="1">
      <c r="A79" s="466" t="s">
        <v>10751</v>
      </c>
      <c r="B79" s="44">
        <v>0</v>
      </c>
      <c r="C79" s="44" t="s">
        <v>204</v>
      </c>
      <c r="D79" s="44" t="s">
        <v>82</v>
      </c>
      <c r="E79" s="44"/>
      <c r="F79" s="44"/>
      <c r="G79" s="44"/>
      <c r="H79" s="44"/>
      <c r="I79" s="430">
        <v>9000</v>
      </c>
      <c r="J79" s="44"/>
      <c r="K79" s="446" t="s">
        <v>11651</v>
      </c>
    </row>
    <row r="80" spans="1:11" ht="22.15" customHeight="1">
      <c r="A80" s="466" t="s">
        <v>10752</v>
      </c>
      <c r="B80" s="44">
        <v>0</v>
      </c>
      <c r="C80" s="44" t="s">
        <v>204</v>
      </c>
      <c r="D80" s="44" t="s">
        <v>82</v>
      </c>
      <c r="E80" s="44"/>
      <c r="F80" s="44"/>
      <c r="G80" s="44"/>
      <c r="H80" s="44"/>
      <c r="I80" s="430">
        <v>3700</v>
      </c>
      <c r="J80" s="44"/>
      <c r="K80" s="446" t="s">
        <v>11652</v>
      </c>
    </row>
    <row r="81" spans="1:11" ht="22.15" customHeight="1">
      <c r="A81" s="466" t="s">
        <v>11310</v>
      </c>
      <c r="B81" s="44">
        <v>0</v>
      </c>
      <c r="C81" s="44" t="s">
        <v>204</v>
      </c>
      <c r="D81" s="44" t="s">
        <v>82</v>
      </c>
      <c r="E81" s="44"/>
      <c r="F81" s="44"/>
      <c r="G81" s="44"/>
      <c r="H81" s="44"/>
      <c r="I81" s="430">
        <v>8200</v>
      </c>
      <c r="J81" s="44"/>
      <c r="K81" s="446" t="s">
        <v>11653</v>
      </c>
    </row>
    <row r="82" spans="1:11" ht="22.15" customHeight="1">
      <c r="A82" s="466" t="s">
        <v>11311</v>
      </c>
      <c r="B82" s="44">
        <v>0</v>
      </c>
      <c r="C82" s="44" t="s">
        <v>204</v>
      </c>
      <c r="D82" s="44" t="s">
        <v>82</v>
      </c>
      <c r="E82" s="44"/>
      <c r="F82" s="44"/>
      <c r="G82" s="44"/>
      <c r="H82" s="44"/>
      <c r="I82" s="430">
        <v>1250</v>
      </c>
      <c r="J82" s="44"/>
      <c r="K82" s="446" t="s">
        <v>11654</v>
      </c>
    </row>
    <row r="83" spans="1:11" ht="22.15" customHeight="1">
      <c r="A83" s="466" t="s">
        <v>11312</v>
      </c>
      <c r="B83" s="44">
        <v>0</v>
      </c>
      <c r="C83" s="44" t="s">
        <v>204</v>
      </c>
      <c r="D83" s="44" t="s">
        <v>82</v>
      </c>
      <c r="E83" s="44"/>
      <c r="F83" s="44"/>
      <c r="G83" s="44"/>
      <c r="H83" s="44"/>
      <c r="I83" s="430">
        <v>1950</v>
      </c>
      <c r="J83" s="44"/>
      <c r="K83" s="446" t="s">
        <v>11655</v>
      </c>
    </row>
    <row r="84" spans="1:11" ht="22.15" customHeight="1">
      <c r="A84" s="466" t="s">
        <v>11313</v>
      </c>
      <c r="B84" s="44">
        <v>0</v>
      </c>
      <c r="C84" s="44" t="s">
        <v>204</v>
      </c>
      <c r="D84" s="44" t="s">
        <v>82</v>
      </c>
      <c r="E84" s="44"/>
      <c r="F84" s="44"/>
      <c r="G84" s="44"/>
      <c r="H84" s="44"/>
      <c r="I84" s="430">
        <v>2000</v>
      </c>
      <c r="J84" s="44"/>
      <c r="K84" s="446" t="s">
        <v>11656</v>
      </c>
    </row>
    <row r="85" spans="1:11" ht="22.15" customHeight="1">
      <c r="A85" s="460" t="s">
        <v>11681</v>
      </c>
      <c r="B85" s="44">
        <v>0</v>
      </c>
      <c r="C85" s="44" t="s">
        <v>204</v>
      </c>
      <c r="D85" s="44" t="s">
        <v>82</v>
      </c>
      <c r="E85" s="44"/>
      <c r="F85" s="44"/>
      <c r="G85" s="44"/>
      <c r="H85" s="44"/>
      <c r="I85" s="430">
        <v>7300</v>
      </c>
      <c r="J85" s="44"/>
      <c r="K85" s="446" t="s">
        <v>11657</v>
      </c>
    </row>
    <row r="86" spans="1:11" ht="22.15" customHeight="1">
      <c r="A86" s="460" t="s">
        <v>10026</v>
      </c>
      <c r="B86" s="44">
        <v>0</v>
      </c>
      <c r="C86" s="44" t="s">
        <v>204</v>
      </c>
      <c r="D86" s="44" t="s">
        <v>82</v>
      </c>
      <c r="E86" s="44"/>
      <c r="F86" s="44"/>
      <c r="G86" s="44"/>
      <c r="H86" s="44"/>
      <c r="I86" s="430">
        <v>800</v>
      </c>
      <c r="J86" s="44"/>
      <c r="K86" s="446" t="s">
        <v>11658</v>
      </c>
    </row>
    <row r="87" spans="1:11" ht="22.15" customHeight="1">
      <c r="A87" s="460" t="s">
        <v>11316</v>
      </c>
      <c r="B87" s="44">
        <v>0</v>
      </c>
      <c r="C87" s="44" t="s">
        <v>204</v>
      </c>
      <c r="D87" s="44" t="s">
        <v>82</v>
      </c>
      <c r="E87" s="44"/>
      <c r="F87" s="44"/>
      <c r="G87" s="44"/>
      <c r="H87" s="44"/>
      <c r="I87" s="430">
        <v>11600</v>
      </c>
      <c r="J87" s="44"/>
      <c r="K87" s="446" t="s">
        <v>11659</v>
      </c>
    </row>
    <row r="88" spans="1:11" ht="22.15" customHeight="1">
      <c r="A88" s="460" t="s">
        <v>11682</v>
      </c>
      <c r="B88" s="44">
        <v>0</v>
      </c>
      <c r="C88" s="44" t="s">
        <v>204</v>
      </c>
      <c r="D88" s="44" t="s">
        <v>82</v>
      </c>
      <c r="E88" s="44"/>
      <c r="F88" s="44"/>
      <c r="G88" s="44"/>
      <c r="H88" s="44"/>
      <c r="I88" s="430">
        <v>15800</v>
      </c>
      <c r="J88" s="44"/>
      <c r="K88" s="446" t="s">
        <v>11660</v>
      </c>
    </row>
    <row r="89" spans="1:11" ht="22.15" customHeight="1">
      <c r="A89" s="460" t="s">
        <v>10085</v>
      </c>
      <c r="B89" s="44">
        <v>0</v>
      </c>
      <c r="C89" s="44" t="s">
        <v>204</v>
      </c>
      <c r="D89" s="44" t="s">
        <v>82</v>
      </c>
      <c r="E89" s="44"/>
      <c r="F89" s="44"/>
      <c r="G89" s="44"/>
      <c r="H89" s="44"/>
      <c r="I89" s="430">
        <v>2700</v>
      </c>
      <c r="J89" s="44"/>
      <c r="K89" s="446" t="s">
        <v>11661</v>
      </c>
    </row>
    <row r="90" spans="1:11" ht="22.15" customHeight="1">
      <c r="A90" s="460" t="s">
        <v>10087</v>
      </c>
      <c r="B90" s="44">
        <v>0</v>
      </c>
      <c r="C90" s="44" t="s">
        <v>204</v>
      </c>
      <c r="D90" s="44" t="s">
        <v>82</v>
      </c>
      <c r="E90" s="44"/>
      <c r="F90" s="44"/>
      <c r="G90" s="44"/>
      <c r="H90" s="44"/>
      <c r="I90" s="430">
        <v>9500</v>
      </c>
      <c r="J90" s="44"/>
      <c r="K90" s="446" t="s">
        <v>11662</v>
      </c>
    </row>
    <row r="91" spans="1:11" ht="22.15" customHeight="1">
      <c r="A91" s="460" t="s">
        <v>9117</v>
      </c>
      <c r="B91" s="44">
        <v>0</v>
      </c>
      <c r="C91" s="44" t="s">
        <v>235</v>
      </c>
      <c r="D91" s="44" t="s">
        <v>163</v>
      </c>
      <c r="E91" s="44"/>
      <c r="F91" s="44"/>
      <c r="G91" s="44"/>
      <c r="H91" s="44"/>
      <c r="I91" s="441">
        <v>300</v>
      </c>
      <c r="J91" s="44"/>
      <c r="K91" s="445" t="s">
        <v>11663</v>
      </c>
    </row>
    <row r="92" spans="1:11" ht="22.15" customHeight="1">
      <c r="A92" s="458" t="s">
        <v>11683</v>
      </c>
      <c r="B92" s="44">
        <v>0</v>
      </c>
      <c r="C92" s="44" t="s">
        <v>235</v>
      </c>
      <c r="D92" s="44" t="s">
        <v>163</v>
      </c>
      <c r="E92" s="44"/>
      <c r="F92" s="44" t="s">
        <v>66</v>
      </c>
      <c r="G92" s="44"/>
      <c r="H92" s="44"/>
      <c r="I92" s="429">
        <v>2100</v>
      </c>
      <c r="J92" s="44"/>
      <c r="K92" s="462" t="s">
        <v>11664</v>
      </c>
    </row>
    <row r="93" spans="1:11" ht="22.15" customHeight="1">
      <c r="A93" s="470" t="s">
        <v>9242</v>
      </c>
      <c r="B93" s="44">
        <v>0</v>
      </c>
      <c r="C93" s="44" t="s">
        <v>1645</v>
      </c>
      <c r="D93" s="44" t="s">
        <v>41</v>
      </c>
      <c r="E93" s="44"/>
      <c r="F93" s="44" t="s">
        <v>793</v>
      </c>
      <c r="G93" s="44"/>
      <c r="H93" s="44"/>
      <c r="I93" s="461">
        <v>800</v>
      </c>
      <c r="J93" s="44"/>
      <c r="K93" s="446" t="s">
        <v>11665</v>
      </c>
    </row>
    <row r="94" spans="1:11" ht="22.15" customHeight="1">
      <c r="A94" s="458" t="s">
        <v>9389</v>
      </c>
      <c r="B94" s="44">
        <v>0</v>
      </c>
      <c r="C94" s="44" t="s">
        <v>1645</v>
      </c>
      <c r="D94" s="44" t="s">
        <v>58</v>
      </c>
      <c r="E94" s="44" t="s">
        <v>8472</v>
      </c>
      <c r="F94" s="44" t="s">
        <v>51</v>
      </c>
      <c r="G94" s="44"/>
      <c r="H94" s="44"/>
      <c r="I94" s="441">
        <v>14656</v>
      </c>
      <c r="J94" s="44"/>
      <c r="K94" s="445" t="s">
        <v>11666</v>
      </c>
    </row>
    <row r="95" spans="1:11" ht="22.15" customHeight="1">
      <c r="A95" s="458" t="s">
        <v>9389</v>
      </c>
      <c r="B95" s="44">
        <v>0</v>
      </c>
      <c r="C95" s="44" t="s">
        <v>1645</v>
      </c>
      <c r="D95" s="44" t="s">
        <v>58</v>
      </c>
      <c r="E95" s="44" t="s">
        <v>8475</v>
      </c>
      <c r="F95" s="44" t="s">
        <v>51</v>
      </c>
      <c r="G95" s="44"/>
      <c r="H95" s="44"/>
      <c r="I95" s="441">
        <v>14656</v>
      </c>
      <c r="J95" s="44"/>
      <c r="K95" s="445" t="s">
        <v>11667</v>
      </c>
    </row>
    <row r="96" spans="1:11" ht="22.15" customHeight="1">
      <c r="A96" s="463" t="s">
        <v>9243</v>
      </c>
      <c r="B96" s="44">
        <v>0</v>
      </c>
      <c r="C96" s="44" t="s">
        <v>1645</v>
      </c>
      <c r="D96" s="44" t="s">
        <v>58</v>
      </c>
      <c r="E96" s="44"/>
      <c r="F96" s="44" t="s">
        <v>55</v>
      </c>
      <c r="G96" s="44"/>
      <c r="H96" s="44"/>
      <c r="I96" s="428">
        <v>78</v>
      </c>
      <c r="J96" s="44"/>
      <c r="K96" s="751" t="s">
        <v>11668</v>
      </c>
    </row>
    <row r="97" spans="1:11" ht="22.15" customHeight="1">
      <c r="A97" s="463" t="s">
        <v>9243</v>
      </c>
      <c r="B97" s="44">
        <v>0</v>
      </c>
      <c r="C97" s="44" t="s">
        <v>1645</v>
      </c>
      <c r="D97" s="44" t="s">
        <v>58</v>
      </c>
      <c r="E97" s="44"/>
      <c r="F97" s="44" t="s">
        <v>55</v>
      </c>
      <c r="G97" s="44"/>
      <c r="H97" s="44"/>
      <c r="I97" s="428">
        <v>1102</v>
      </c>
      <c r="J97" s="44"/>
      <c r="K97" s="751"/>
    </row>
    <row r="98" spans="1:11" ht="22.15" customHeight="1">
      <c r="A98" s="463" t="s">
        <v>9243</v>
      </c>
      <c r="B98" s="44">
        <v>0</v>
      </c>
      <c r="C98" s="44" t="s">
        <v>1645</v>
      </c>
      <c r="D98" s="44" t="s">
        <v>58</v>
      </c>
      <c r="E98" s="44"/>
      <c r="F98" s="44" t="s">
        <v>55</v>
      </c>
      <c r="G98" s="44"/>
      <c r="H98" s="44"/>
      <c r="I98" s="428">
        <v>20</v>
      </c>
      <c r="J98" s="44"/>
      <c r="K98" s="751"/>
    </row>
    <row r="99" spans="1:11" ht="22.15" customHeight="1">
      <c r="A99" s="463" t="s">
        <v>9243</v>
      </c>
      <c r="B99" s="44">
        <v>0</v>
      </c>
      <c r="C99" s="44" t="s">
        <v>1645</v>
      </c>
      <c r="D99" s="44" t="s">
        <v>58</v>
      </c>
      <c r="E99" s="44"/>
      <c r="F99" s="44" t="s">
        <v>55</v>
      </c>
      <c r="G99" s="44"/>
      <c r="H99" s="44"/>
      <c r="I99" s="428">
        <v>2460</v>
      </c>
      <c r="J99" s="44"/>
      <c r="K99" s="459" t="s">
        <v>11669</v>
      </c>
    </row>
    <row r="100" spans="1:11" ht="22.15" customHeight="1">
      <c r="A100" s="463" t="s">
        <v>9243</v>
      </c>
      <c r="B100" s="44">
        <v>0</v>
      </c>
      <c r="C100" s="44" t="s">
        <v>1645</v>
      </c>
      <c r="D100" s="44" t="s">
        <v>58</v>
      </c>
      <c r="E100" s="44"/>
      <c r="F100" s="44" t="s">
        <v>55</v>
      </c>
      <c r="G100" s="44"/>
      <c r="H100" s="44"/>
      <c r="I100" s="428">
        <v>1567</v>
      </c>
      <c r="J100" s="44"/>
      <c r="K100" s="459" t="s">
        <v>11670</v>
      </c>
    </row>
    <row r="101" spans="1:11" ht="22.15" customHeight="1">
      <c r="A101" s="463" t="s">
        <v>9243</v>
      </c>
      <c r="B101" s="44">
        <v>0</v>
      </c>
      <c r="C101" s="44" t="s">
        <v>1645</v>
      </c>
      <c r="D101" s="44" t="s">
        <v>58</v>
      </c>
      <c r="E101" s="44"/>
      <c r="F101" s="44" t="s">
        <v>55</v>
      </c>
      <c r="G101" s="44"/>
      <c r="H101" s="44"/>
      <c r="I101" s="428">
        <v>2902</v>
      </c>
      <c r="J101" s="44"/>
      <c r="K101" s="751" t="s">
        <v>11671</v>
      </c>
    </row>
    <row r="102" spans="1:11" ht="22.15" customHeight="1">
      <c r="A102" s="463" t="s">
        <v>9243</v>
      </c>
      <c r="B102" s="44">
        <v>0</v>
      </c>
      <c r="C102" s="44" t="s">
        <v>1645</v>
      </c>
      <c r="D102" s="44" t="s">
        <v>58</v>
      </c>
      <c r="E102" s="44"/>
      <c r="F102" s="44" t="s">
        <v>55</v>
      </c>
      <c r="G102" s="44"/>
      <c r="H102" s="44"/>
      <c r="I102" s="428">
        <v>198</v>
      </c>
      <c r="J102" s="44"/>
      <c r="K102" s="751"/>
    </row>
    <row r="103" spans="1:11" ht="22.15" customHeight="1">
      <c r="A103" s="463" t="s">
        <v>9243</v>
      </c>
      <c r="B103" s="44">
        <v>0</v>
      </c>
      <c r="C103" s="44" t="s">
        <v>1645</v>
      </c>
      <c r="D103" s="44" t="s">
        <v>58</v>
      </c>
      <c r="E103" s="44"/>
      <c r="F103" s="44" t="s">
        <v>55</v>
      </c>
      <c r="G103" s="44"/>
      <c r="H103" s="44"/>
      <c r="I103" s="428">
        <v>8000</v>
      </c>
      <c r="J103" s="44"/>
      <c r="K103" s="459" t="s">
        <v>11672</v>
      </c>
    </row>
    <row r="104" spans="1:11" ht="22.15" customHeight="1">
      <c r="A104" s="448" t="s">
        <v>9116</v>
      </c>
      <c r="B104" s="44">
        <v>0</v>
      </c>
      <c r="C104" s="44" t="s">
        <v>235</v>
      </c>
      <c r="D104" s="44" t="s">
        <v>163</v>
      </c>
      <c r="E104" s="44"/>
      <c r="F104" s="44"/>
      <c r="G104" s="44"/>
      <c r="H104" s="44"/>
      <c r="I104" s="428">
        <f>3000+104</f>
        <v>3104</v>
      </c>
      <c r="J104" s="44"/>
      <c r="K104" s="459" t="s">
        <v>11673</v>
      </c>
    </row>
    <row r="105" spans="1:11" ht="22.15" customHeight="1">
      <c r="A105" s="448" t="s">
        <v>9118</v>
      </c>
      <c r="B105" s="44">
        <v>0</v>
      </c>
      <c r="C105" s="44" t="s">
        <v>235</v>
      </c>
      <c r="D105" s="44" t="s">
        <v>163</v>
      </c>
      <c r="E105" s="44"/>
      <c r="F105" s="44" t="s">
        <v>66</v>
      </c>
      <c r="G105" s="44"/>
      <c r="H105" s="44"/>
      <c r="I105" s="428">
        <v>1000</v>
      </c>
      <c r="J105" s="44"/>
      <c r="K105" s="459" t="s">
        <v>11674</v>
      </c>
    </row>
    <row r="106" spans="1:11" ht="22.15" customHeight="1">
      <c r="A106" s="448" t="s">
        <v>9411</v>
      </c>
      <c r="B106" s="44">
        <v>0</v>
      </c>
      <c r="C106" s="44" t="s">
        <v>235</v>
      </c>
      <c r="D106" s="44" t="s">
        <v>163</v>
      </c>
      <c r="E106" s="44"/>
      <c r="F106" s="44" t="s">
        <v>55</v>
      </c>
      <c r="G106" s="44"/>
      <c r="H106" s="44"/>
      <c r="I106" s="428">
        <v>1500</v>
      </c>
      <c r="J106" s="44"/>
      <c r="K106" s="459" t="s">
        <v>11675</v>
      </c>
    </row>
    <row r="107" spans="1:11" ht="23.25" customHeight="1">
      <c r="A107" s="40"/>
      <c r="B107" s="44"/>
      <c r="C107" s="16"/>
      <c r="D107" s="16"/>
      <c r="E107" s="16"/>
      <c r="F107" s="16"/>
      <c r="G107" s="44"/>
      <c r="H107" s="44"/>
      <c r="I107" s="23"/>
      <c r="J107" s="16"/>
      <c r="K107" s="102"/>
    </row>
    <row r="108" spans="1:11" ht="23.25" customHeight="1">
      <c r="A108" s="40"/>
      <c r="B108" s="44"/>
      <c r="C108" s="16"/>
      <c r="D108" s="16"/>
      <c r="E108" s="16"/>
      <c r="F108" s="16"/>
      <c r="G108" s="44"/>
      <c r="H108" s="44"/>
      <c r="I108" s="23"/>
      <c r="J108" s="16"/>
      <c r="K108" s="536"/>
    </row>
    <row r="109" spans="1:11" ht="23.25" customHeight="1">
      <c r="A109" s="40"/>
      <c r="B109" s="44"/>
      <c r="C109" s="16"/>
      <c r="D109" s="16"/>
      <c r="E109" s="16"/>
      <c r="F109" s="16"/>
      <c r="G109" s="44"/>
      <c r="H109" s="44"/>
      <c r="I109" s="23"/>
      <c r="J109" s="16"/>
      <c r="K109" s="536"/>
    </row>
    <row r="110" spans="1:11" ht="23.25" customHeight="1">
      <c r="A110" s="40"/>
      <c r="B110" s="44"/>
      <c r="C110" s="16"/>
      <c r="D110" s="16"/>
      <c r="E110" s="16"/>
      <c r="F110" s="16"/>
      <c r="G110" s="44"/>
      <c r="H110" s="44"/>
      <c r="I110" s="23"/>
      <c r="J110" s="16"/>
      <c r="K110" s="536"/>
    </row>
    <row r="111" spans="1:11" ht="23.25" customHeight="1">
      <c r="A111" s="40"/>
      <c r="B111" s="44"/>
      <c r="C111" s="16"/>
      <c r="D111" s="16"/>
      <c r="E111" s="16"/>
      <c r="F111" s="16"/>
      <c r="G111" s="44"/>
      <c r="H111" s="44"/>
      <c r="I111" s="23"/>
      <c r="J111" s="16"/>
      <c r="K111" s="536"/>
    </row>
    <row r="112" spans="1:11" ht="23.25" customHeight="1">
      <c r="A112" s="40"/>
      <c r="B112" s="44"/>
      <c r="C112" s="16"/>
      <c r="D112" s="16"/>
      <c r="E112" s="16"/>
      <c r="F112" s="16"/>
      <c r="G112" s="44"/>
      <c r="H112" s="44"/>
      <c r="I112" s="23"/>
      <c r="J112" s="16"/>
      <c r="K112" s="536"/>
    </row>
    <row r="113" spans="1:11" ht="23.25" customHeight="1">
      <c r="A113" s="40"/>
      <c r="B113" s="44"/>
      <c r="C113" s="16"/>
      <c r="D113" s="16"/>
      <c r="E113" s="16"/>
      <c r="F113" s="16"/>
      <c r="G113" s="44"/>
      <c r="H113" s="44"/>
      <c r="I113" s="23"/>
      <c r="J113" s="16"/>
      <c r="K113" s="536"/>
    </row>
    <row r="114" spans="1:11" ht="23.25" customHeight="1">
      <c r="A114" s="40"/>
      <c r="B114" s="44"/>
      <c r="C114" s="16"/>
      <c r="D114" s="16"/>
      <c r="E114" s="16"/>
      <c r="F114" s="16"/>
      <c r="G114" s="44"/>
      <c r="H114" s="44"/>
      <c r="I114" s="23"/>
      <c r="J114" s="16"/>
      <c r="K114" s="536"/>
    </row>
    <row r="115" spans="1:11" ht="23.25" customHeight="1">
      <c r="A115" s="40"/>
      <c r="B115" s="44"/>
      <c r="C115" s="16"/>
      <c r="D115" s="16"/>
      <c r="E115" s="16"/>
      <c r="F115" s="16"/>
      <c r="G115" s="44"/>
      <c r="H115" s="44"/>
      <c r="I115" s="23"/>
      <c r="J115" s="16"/>
      <c r="K115" s="536"/>
    </row>
    <row r="116" spans="1:11" ht="23.25" customHeight="1">
      <c r="A116" s="40"/>
      <c r="B116" s="44"/>
      <c r="C116" s="16"/>
      <c r="D116" s="16"/>
      <c r="E116" s="16"/>
      <c r="F116" s="16"/>
      <c r="G116" s="44"/>
      <c r="H116" s="44"/>
      <c r="I116" s="23"/>
      <c r="J116" s="16"/>
      <c r="K116" s="536"/>
    </row>
    <row r="117" spans="1:11" ht="23.25" customHeight="1">
      <c r="A117" s="40"/>
      <c r="B117" s="44"/>
      <c r="C117" s="16"/>
      <c r="D117" s="16"/>
      <c r="E117" s="16"/>
      <c r="F117" s="16"/>
      <c r="G117" s="44"/>
      <c r="H117" s="44"/>
      <c r="I117" s="23"/>
      <c r="J117" s="16"/>
      <c r="K117" s="536"/>
    </row>
    <row r="118" spans="1:11" ht="23.25" customHeight="1">
      <c r="A118" s="40"/>
      <c r="B118" s="44"/>
      <c r="C118" s="16"/>
      <c r="D118" s="16"/>
      <c r="E118" s="16"/>
      <c r="F118" s="16"/>
      <c r="G118" s="44"/>
      <c r="H118" s="44"/>
      <c r="I118" s="23"/>
      <c r="J118" s="16"/>
      <c r="K118" s="536"/>
    </row>
    <row r="119" spans="1:11" ht="23.25" customHeight="1">
      <c r="A119" s="40"/>
      <c r="B119" s="44"/>
      <c r="C119" s="16"/>
      <c r="D119" s="16"/>
      <c r="E119" s="16"/>
      <c r="F119" s="16"/>
      <c r="G119" s="44"/>
      <c r="H119" s="44"/>
      <c r="I119" s="23"/>
      <c r="J119" s="16"/>
      <c r="K119" s="536"/>
    </row>
    <row r="120" spans="1:11" ht="23.25" customHeight="1">
      <c r="A120" s="40"/>
      <c r="B120" s="44"/>
      <c r="C120" s="16"/>
      <c r="D120" s="16"/>
      <c r="E120" s="16"/>
      <c r="F120" s="16"/>
      <c r="G120" s="44"/>
      <c r="H120" s="44"/>
      <c r="I120" s="23"/>
      <c r="J120" s="16"/>
      <c r="K120" s="536"/>
    </row>
    <row r="121" spans="1:11" ht="23.25" customHeight="1">
      <c r="A121" s="40"/>
      <c r="B121" s="44"/>
      <c r="C121" s="16"/>
      <c r="D121" s="16"/>
      <c r="E121" s="16"/>
      <c r="F121" s="16"/>
      <c r="G121" s="44"/>
      <c r="H121" s="44"/>
      <c r="I121" s="23"/>
      <c r="J121" s="16"/>
      <c r="K121" s="536"/>
    </row>
    <row r="122" spans="1:11" ht="23.25" customHeight="1">
      <c r="A122" s="40"/>
      <c r="B122" s="44"/>
      <c r="C122" s="16"/>
      <c r="D122" s="16"/>
      <c r="E122" s="16"/>
      <c r="F122" s="16"/>
      <c r="G122" s="44"/>
      <c r="H122" s="44"/>
      <c r="I122" s="23"/>
      <c r="J122" s="16"/>
      <c r="K122" s="23"/>
    </row>
    <row r="123" spans="1:11" ht="23.25" customHeight="1">
      <c r="A123" s="40"/>
      <c r="B123" s="44"/>
      <c r="C123" s="16"/>
      <c r="D123" s="16"/>
      <c r="E123" s="16"/>
      <c r="F123" s="16"/>
      <c r="G123" s="44"/>
      <c r="H123" s="44"/>
      <c r="I123" s="21"/>
      <c r="J123" s="16"/>
      <c r="K123" s="21"/>
    </row>
    <row r="124" spans="1:11" ht="23.25" customHeight="1">
      <c r="A124" s="40"/>
      <c r="B124" s="44"/>
      <c r="C124" s="16"/>
      <c r="D124" s="16"/>
      <c r="E124" s="16"/>
      <c r="F124" s="16"/>
      <c r="G124" s="44"/>
      <c r="H124" s="44"/>
      <c r="I124" s="21"/>
      <c r="J124" s="16"/>
      <c r="K124" s="21"/>
    </row>
    <row r="125" spans="1:11" ht="23.25" customHeight="1">
      <c r="A125" s="40"/>
      <c r="B125" s="44"/>
      <c r="C125" s="16"/>
      <c r="D125" s="16"/>
      <c r="E125" s="16"/>
      <c r="F125" s="16"/>
      <c r="G125" s="44"/>
      <c r="H125" s="44"/>
      <c r="I125" s="23"/>
      <c r="J125" s="16"/>
      <c r="K125" s="400"/>
    </row>
    <row r="126" spans="1:11" ht="23.25" customHeight="1">
      <c r="A126" s="40"/>
      <c r="B126" s="44"/>
      <c r="C126" s="16"/>
      <c r="D126" s="16"/>
      <c r="E126" s="16"/>
      <c r="F126" s="16"/>
      <c r="G126" s="44"/>
      <c r="H126" s="44"/>
      <c r="I126" s="23"/>
      <c r="J126" s="16"/>
      <c r="K126" s="400"/>
    </row>
    <row r="127" spans="1:11" ht="23.25" customHeight="1">
      <c r="A127" s="40"/>
      <c r="B127" s="44"/>
      <c r="C127" s="16"/>
      <c r="D127" s="16"/>
      <c r="E127" s="16"/>
      <c r="F127" s="16"/>
      <c r="G127" s="44"/>
      <c r="H127" s="44"/>
      <c r="I127" s="23"/>
      <c r="J127" s="16"/>
      <c r="K127" s="400"/>
    </row>
    <row r="128" spans="1:11" ht="23.25" customHeight="1">
      <c r="A128" s="40"/>
      <c r="B128" s="44"/>
      <c r="C128" s="16"/>
      <c r="D128" s="16"/>
      <c r="E128" s="16"/>
      <c r="F128" s="16"/>
      <c r="G128" s="44"/>
      <c r="H128" s="44"/>
      <c r="I128" s="23"/>
      <c r="J128" s="16"/>
      <c r="K128" s="743"/>
    </row>
    <row r="129" spans="1:11" ht="23.25" customHeight="1">
      <c r="A129" s="40"/>
      <c r="B129" s="44"/>
      <c r="C129" s="16"/>
      <c r="D129" s="16"/>
      <c r="E129" s="16"/>
      <c r="F129" s="16"/>
      <c r="G129" s="44"/>
      <c r="H129" s="44"/>
      <c r="I129" s="23"/>
      <c r="J129" s="16"/>
      <c r="K129" s="743"/>
    </row>
    <row r="130" spans="1:11" ht="23.25" customHeight="1">
      <c r="A130" s="40"/>
      <c r="B130" s="44"/>
      <c r="C130" s="16"/>
      <c r="D130" s="16"/>
      <c r="E130" s="16"/>
      <c r="F130" s="16"/>
      <c r="G130" s="44"/>
      <c r="H130" s="44"/>
      <c r="I130" s="23"/>
      <c r="J130" s="16"/>
      <c r="K130" s="743"/>
    </row>
    <row r="131" spans="1:11" ht="23.25" customHeight="1">
      <c r="A131" s="40"/>
      <c r="B131" s="44"/>
      <c r="C131" s="16"/>
      <c r="D131" s="16"/>
      <c r="E131" s="16"/>
      <c r="F131" s="16"/>
      <c r="G131" s="44"/>
      <c r="H131" s="44"/>
      <c r="I131" s="23"/>
      <c r="J131" s="16"/>
      <c r="K131" s="743"/>
    </row>
    <row r="132" spans="1:11" ht="23.25" customHeight="1">
      <c r="A132" s="47"/>
      <c r="B132" s="17"/>
      <c r="C132" s="16"/>
      <c r="D132" s="16"/>
      <c r="E132" s="16"/>
      <c r="F132" s="16"/>
      <c r="G132" s="44"/>
      <c r="H132" s="44"/>
      <c r="I132" s="58"/>
      <c r="J132" s="16"/>
      <c r="K132" s="17"/>
    </row>
    <row r="133" spans="1:11" ht="23.25" customHeight="1">
      <c r="A133" s="47"/>
      <c r="B133" s="17"/>
      <c r="C133" s="16"/>
      <c r="D133" s="16"/>
      <c r="E133" s="16"/>
      <c r="F133" s="16"/>
      <c r="G133" s="44"/>
      <c r="H133" s="44"/>
      <c r="I133" s="17"/>
      <c r="J133" s="16"/>
      <c r="K133" s="70"/>
    </row>
    <row r="134" spans="1:11" ht="23.25" customHeight="1">
      <c r="A134" s="47"/>
      <c r="B134" s="17"/>
      <c r="C134" s="16"/>
      <c r="D134" s="16"/>
      <c r="E134" s="16"/>
      <c r="F134" s="16"/>
      <c r="G134" s="44"/>
      <c r="H134" s="44"/>
      <c r="I134" s="17"/>
      <c r="J134" s="16"/>
      <c r="K134" s="70"/>
    </row>
    <row r="135" spans="1:11" ht="23.25" customHeight="1">
      <c r="A135" s="47"/>
      <c r="B135" s="17"/>
      <c r="C135" s="16"/>
      <c r="D135" s="16"/>
      <c r="E135" s="16"/>
      <c r="F135" s="16"/>
      <c r="G135" s="44"/>
      <c r="H135" s="44"/>
      <c r="I135" s="17"/>
      <c r="J135" s="16"/>
      <c r="K135" s="70"/>
    </row>
    <row r="136" spans="1:11" ht="23.25" customHeight="1">
      <c r="A136" s="47"/>
      <c r="B136" s="17"/>
      <c r="C136" s="16"/>
      <c r="D136" s="16"/>
      <c r="E136" s="16"/>
      <c r="F136" s="16"/>
      <c r="G136" s="44"/>
      <c r="H136" s="44"/>
      <c r="I136" s="17"/>
      <c r="J136" s="16"/>
      <c r="K136" s="70"/>
    </row>
    <row r="137" spans="1:11" ht="23.25" customHeight="1">
      <c r="A137" s="47"/>
      <c r="B137" s="17"/>
      <c r="C137" s="16"/>
      <c r="D137" s="16"/>
      <c r="E137" s="16"/>
      <c r="F137" s="16"/>
      <c r="G137" s="44"/>
      <c r="H137" s="44"/>
      <c r="I137" s="19"/>
      <c r="J137" s="16"/>
      <c r="K137" s="70"/>
    </row>
    <row r="138" spans="1:11" ht="23.25" customHeight="1">
      <c r="A138" s="47"/>
      <c r="B138" s="17"/>
      <c r="C138" s="16"/>
      <c r="D138" s="16"/>
      <c r="E138" s="16"/>
      <c r="F138" s="16"/>
      <c r="G138" s="44"/>
      <c r="H138" s="44"/>
      <c r="I138" s="19"/>
      <c r="J138" s="16"/>
      <c r="K138" s="70"/>
    </row>
    <row r="139" spans="1:11" ht="23.25" customHeight="1">
      <c r="A139" s="47"/>
      <c r="B139" s="17"/>
      <c r="C139" s="16"/>
      <c r="D139" s="16"/>
      <c r="E139" s="16"/>
      <c r="F139" s="16"/>
      <c r="G139" s="44"/>
      <c r="H139" s="44"/>
      <c r="I139" s="50"/>
      <c r="J139" s="16"/>
      <c r="K139" s="70"/>
    </row>
    <row r="140" spans="1:11" ht="23.25" customHeight="1">
      <c r="A140" s="47"/>
      <c r="B140" s="17"/>
      <c r="C140" s="16"/>
      <c r="D140" s="16"/>
      <c r="E140" s="16"/>
      <c r="F140" s="16"/>
      <c r="G140" s="44"/>
      <c r="H140" s="44"/>
      <c r="I140" s="19"/>
      <c r="J140" s="16"/>
      <c r="K140" s="70"/>
    </row>
    <row r="141" spans="1:11" ht="23.25" customHeight="1">
      <c r="A141" s="47"/>
      <c r="B141" s="17"/>
      <c r="C141" s="16"/>
      <c r="D141" s="16"/>
      <c r="E141" s="16"/>
      <c r="F141" s="16"/>
      <c r="G141" s="44"/>
      <c r="H141" s="44"/>
      <c r="I141" s="19"/>
      <c r="J141" s="16"/>
      <c r="K141" s="70"/>
    </row>
    <row r="142" spans="1:11" ht="23.25" customHeight="1">
      <c r="A142" s="47"/>
      <c r="B142" s="17"/>
      <c r="C142" s="16"/>
      <c r="D142" s="16"/>
      <c r="E142" s="16"/>
      <c r="F142" s="16"/>
      <c r="G142" s="44"/>
      <c r="H142" s="44"/>
      <c r="I142" s="19"/>
      <c r="J142" s="16"/>
      <c r="K142" s="70"/>
    </row>
    <row r="143" spans="1:11" ht="23.25" customHeight="1">
      <c r="A143" s="47"/>
      <c r="B143" s="17"/>
      <c r="C143" s="16"/>
      <c r="D143" s="16"/>
      <c r="E143" s="16"/>
      <c r="F143" s="16"/>
      <c r="G143" s="44"/>
      <c r="H143" s="44"/>
      <c r="I143" s="17"/>
      <c r="J143" s="16"/>
      <c r="K143" s="17"/>
    </row>
    <row r="144" spans="1:11" ht="23.25" customHeight="1">
      <c r="A144" s="47"/>
      <c r="B144" s="17"/>
      <c r="C144" s="16"/>
      <c r="D144" s="16"/>
      <c r="E144" s="16"/>
      <c r="F144" s="16"/>
      <c r="G144" s="44"/>
      <c r="H144" s="44"/>
      <c r="I144" s="17"/>
      <c r="J144" s="16"/>
      <c r="K144" s="17"/>
    </row>
    <row r="145" spans="1:11" ht="23.25" customHeight="1">
      <c r="A145" s="47"/>
      <c r="B145" s="17"/>
      <c r="C145" s="16"/>
      <c r="D145" s="16"/>
      <c r="E145" s="16"/>
      <c r="F145" s="16"/>
      <c r="G145" s="44"/>
      <c r="H145" s="44"/>
      <c r="I145" s="19"/>
      <c r="J145" s="16"/>
      <c r="K145" s="70"/>
    </row>
    <row r="146" spans="1:11" ht="23.25" customHeight="1">
      <c r="A146" s="47"/>
      <c r="B146" s="17"/>
      <c r="C146" s="16"/>
      <c r="D146" s="16"/>
      <c r="E146" s="16"/>
      <c r="F146" s="16"/>
      <c r="G146" s="44"/>
      <c r="H146" s="44"/>
      <c r="I146" s="19"/>
      <c r="J146" s="16"/>
      <c r="K146" s="70"/>
    </row>
    <row r="147" spans="1:11" ht="23.25" customHeight="1">
      <c r="A147" s="47"/>
      <c r="B147" s="17"/>
      <c r="C147" s="16"/>
      <c r="D147" s="16"/>
      <c r="E147" s="16"/>
      <c r="F147" s="16"/>
      <c r="G147" s="44"/>
      <c r="H147" s="44"/>
      <c r="I147" s="19"/>
      <c r="J147" s="16"/>
      <c r="K147" s="70"/>
    </row>
    <row r="148" spans="1:11" ht="23.25" customHeight="1">
      <c r="A148" s="47"/>
      <c r="B148" s="17"/>
      <c r="C148" s="16"/>
      <c r="D148" s="16"/>
      <c r="E148" s="16"/>
      <c r="F148" s="16"/>
      <c r="G148" s="44"/>
      <c r="H148" s="44"/>
      <c r="I148" s="19"/>
      <c r="J148" s="16"/>
      <c r="K148" s="70"/>
    </row>
    <row r="149" spans="1:11" ht="23.25" customHeight="1">
      <c r="A149" s="47"/>
      <c r="B149" s="17"/>
      <c r="C149" s="16"/>
      <c r="D149" s="16"/>
      <c r="E149" s="16"/>
      <c r="F149" s="16"/>
      <c r="G149" s="44"/>
      <c r="H149" s="44"/>
      <c r="I149" s="19"/>
      <c r="J149" s="16"/>
      <c r="K149" s="70"/>
    </row>
    <row r="150" spans="1:11" ht="23.25" customHeight="1">
      <c r="A150" s="47"/>
      <c r="B150" s="17"/>
      <c r="C150" s="16"/>
      <c r="D150" s="16"/>
      <c r="E150" s="16"/>
      <c r="F150" s="16"/>
      <c r="G150" s="44"/>
      <c r="H150" s="44"/>
      <c r="I150" s="19"/>
      <c r="J150" s="16"/>
      <c r="K150" s="70"/>
    </row>
    <row r="151" spans="1:11" ht="23.25" customHeight="1">
      <c r="A151" s="47"/>
      <c r="B151" s="17"/>
      <c r="C151" s="16"/>
      <c r="D151" s="16"/>
      <c r="E151" s="16"/>
      <c r="F151" s="16"/>
      <c r="G151" s="44"/>
      <c r="H151" s="44"/>
      <c r="I151" s="50"/>
      <c r="J151" s="16"/>
      <c r="K151" s="70"/>
    </row>
    <row r="152" spans="1:11" ht="23.25" customHeight="1">
      <c r="A152" s="47"/>
      <c r="B152" s="17"/>
      <c r="C152" s="16"/>
      <c r="D152" s="16"/>
      <c r="E152" s="16"/>
      <c r="F152" s="16"/>
      <c r="G152" s="44"/>
      <c r="H152" s="44"/>
      <c r="I152" s="19"/>
      <c r="J152" s="16"/>
      <c r="K152" s="70"/>
    </row>
    <row r="153" spans="1:11" ht="23.25" customHeight="1">
      <c r="A153" s="47"/>
      <c r="B153" s="17"/>
      <c r="C153" s="16"/>
      <c r="D153" s="16"/>
      <c r="E153" s="16"/>
      <c r="F153" s="16"/>
      <c r="G153" s="44"/>
      <c r="H153" s="44"/>
      <c r="I153" s="19"/>
      <c r="J153" s="16"/>
      <c r="K153" s="70"/>
    </row>
    <row r="154" spans="1:11" ht="23.25" customHeight="1">
      <c r="A154" s="47"/>
      <c r="B154" s="17"/>
      <c r="C154" s="16"/>
      <c r="D154" s="16"/>
      <c r="E154" s="16"/>
      <c r="F154" s="16"/>
      <c r="G154" s="44"/>
      <c r="H154" s="44"/>
      <c r="I154" s="19"/>
      <c r="J154" s="16"/>
      <c r="K154" s="70"/>
    </row>
    <row r="155" spans="1:11" ht="23.25" customHeight="1">
      <c r="A155" s="47"/>
      <c r="B155" s="17"/>
      <c r="C155" s="16"/>
      <c r="D155" s="16"/>
      <c r="E155" s="16"/>
      <c r="F155" s="16"/>
      <c r="G155" s="44"/>
      <c r="H155" s="44"/>
      <c r="I155" s="19"/>
      <c r="J155" s="16"/>
      <c r="K155" s="70"/>
    </row>
    <row r="156" spans="1:11" ht="23.25" customHeight="1">
      <c r="A156" s="47"/>
      <c r="B156" s="17"/>
      <c r="C156" s="16"/>
      <c r="D156" s="16"/>
      <c r="E156" s="16"/>
      <c r="F156" s="16"/>
      <c r="G156" s="44"/>
      <c r="H156" s="44"/>
      <c r="I156" s="19"/>
      <c r="J156" s="16"/>
      <c r="K156" s="70"/>
    </row>
    <row r="157" spans="1:11" ht="23.25" customHeight="1">
      <c r="A157" s="47"/>
      <c r="B157" s="17"/>
      <c r="C157" s="16"/>
      <c r="D157" s="16"/>
      <c r="E157" s="16"/>
      <c r="F157" s="16"/>
      <c r="G157" s="44"/>
      <c r="H157" s="44"/>
      <c r="I157" s="17"/>
      <c r="J157" s="16"/>
      <c r="K157" s="17"/>
    </row>
    <row r="158" spans="1:11" ht="23.25" customHeight="1">
      <c r="A158" s="47"/>
      <c r="B158" s="17"/>
      <c r="C158" s="16"/>
      <c r="D158" s="16"/>
      <c r="E158" s="16"/>
      <c r="F158" s="16"/>
      <c r="G158" s="44"/>
      <c r="H158" s="44"/>
      <c r="I158" s="19"/>
      <c r="J158" s="16"/>
      <c r="K158" s="17"/>
    </row>
    <row r="159" spans="1:11" ht="23.25" customHeight="1">
      <c r="A159" s="47"/>
      <c r="B159" s="17"/>
      <c r="C159" s="16"/>
      <c r="D159" s="16"/>
      <c r="E159" s="16"/>
      <c r="F159" s="16"/>
      <c r="G159" s="44"/>
      <c r="H159" s="44"/>
      <c r="I159" s="19"/>
      <c r="J159" s="16"/>
      <c r="K159" s="17"/>
    </row>
    <row r="160" spans="1:11" ht="23.25" customHeight="1">
      <c r="A160" s="47"/>
      <c r="B160" s="17"/>
      <c r="C160" s="16"/>
      <c r="D160" s="16"/>
      <c r="E160" s="16"/>
      <c r="F160" s="16"/>
      <c r="G160" s="44"/>
      <c r="H160" s="44"/>
      <c r="I160" s="19"/>
      <c r="J160" s="16"/>
      <c r="K160" s="17"/>
    </row>
    <row r="161" spans="1:11" ht="23.25" customHeight="1">
      <c r="A161" s="47"/>
      <c r="B161" s="17"/>
      <c r="C161" s="16"/>
      <c r="D161" s="16"/>
      <c r="E161" s="16"/>
      <c r="F161" s="16"/>
      <c r="G161" s="44"/>
      <c r="H161" s="44"/>
      <c r="I161" s="17"/>
      <c r="J161" s="16"/>
      <c r="K161" s="70"/>
    </row>
    <row r="162" spans="1:11" ht="23.25" customHeight="1">
      <c r="A162" s="47"/>
      <c r="B162" s="17"/>
      <c r="C162" s="16"/>
      <c r="D162" s="16"/>
      <c r="E162" s="16"/>
      <c r="F162" s="16"/>
      <c r="G162" s="44"/>
      <c r="H162" s="44"/>
      <c r="I162" s="17"/>
      <c r="J162" s="16"/>
      <c r="K162" s="70"/>
    </row>
    <row r="163" spans="1:11" ht="23.25" customHeight="1">
      <c r="A163" s="47"/>
      <c r="B163" s="17"/>
      <c r="C163" s="16"/>
      <c r="D163" s="16"/>
      <c r="E163" s="16"/>
      <c r="F163" s="16"/>
      <c r="G163" s="44"/>
      <c r="H163" s="44"/>
      <c r="I163" s="17"/>
      <c r="J163" s="16"/>
      <c r="K163" s="70"/>
    </row>
    <row r="164" spans="1:11" ht="23.25" customHeight="1">
      <c r="A164" s="47"/>
      <c r="B164" s="17"/>
      <c r="C164" s="16"/>
      <c r="D164" s="16"/>
      <c r="E164" s="16"/>
      <c r="F164" s="16"/>
      <c r="G164" s="44"/>
      <c r="H164" s="44"/>
      <c r="I164" s="19"/>
      <c r="J164" s="16"/>
      <c r="K164" s="17"/>
    </row>
    <row r="165" spans="1:11" ht="23.25" customHeight="1">
      <c r="A165" s="47"/>
      <c r="B165" s="17"/>
      <c r="C165" s="16"/>
      <c r="D165" s="16"/>
      <c r="E165" s="16"/>
      <c r="F165" s="16"/>
      <c r="G165" s="44"/>
      <c r="H165" s="44"/>
      <c r="I165" s="19"/>
      <c r="J165" s="16"/>
      <c r="K165" s="70"/>
    </row>
    <row r="166" spans="1:11" ht="23.25" customHeight="1">
      <c r="A166" s="47"/>
      <c r="B166" s="17"/>
      <c r="C166" s="16"/>
      <c r="D166" s="16"/>
      <c r="E166" s="16"/>
      <c r="F166" s="16"/>
      <c r="G166" s="44"/>
      <c r="H166" s="44"/>
      <c r="I166" s="19"/>
      <c r="J166" s="16"/>
      <c r="K166" s="70"/>
    </row>
    <row r="167" spans="1:11" ht="23.25" customHeight="1">
      <c r="A167" s="47"/>
      <c r="B167" s="17"/>
      <c r="C167" s="16"/>
      <c r="D167" s="16"/>
      <c r="E167" s="16"/>
      <c r="F167" s="16"/>
      <c r="G167" s="44"/>
      <c r="H167" s="44"/>
      <c r="I167" s="17"/>
      <c r="J167" s="16"/>
      <c r="K167" s="70"/>
    </row>
    <row r="168" spans="1:11" ht="23.25" customHeight="1">
      <c r="A168" s="47"/>
      <c r="B168" s="17"/>
      <c r="C168" s="16"/>
      <c r="D168" s="16"/>
      <c r="E168" s="16"/>
      <c r="F168" s="16"/>
      <c r="G168" s="44"/>
      <c r="H168" s="44"/>
      <c r="I168" s="17"/>
      <c r="J168" s="16"/>
      <c r="K168" s="70"/>
    </row>
    <row r="169" spans="1:11" ht="23.25" customHeight="1">
      <c r="A169" s="47"/>
      <c r="B169" s="17"/>
      <c r="C169" s="16"/>
      <c r="D169" s="16"/>
      <c r="E169" s="16"/>
      <c r="F169" s="16"/>
      <c r="G169" s="44"/>
      <c r="H169" s="44"/>
      <c r="I169" s="19"/>
      <c r="J169" s="16"/>
      <c r="K169" s="17"/>
    </row>
    <row r="170" spans="1:11" ht="23.25" customHeight="1">
      <c r="A170" s="73"/>
      <c r="B170" s="312"/>
      <c r="C170" s="16"/>
      <c r="D170" s="16"/>
      <c r="E170" s="16"/>
      <c r="F170" s="16"/>
      <c r="G170" s="44"/>
      <c r="H170" s="44"/>
      <c r="I170" s="49"/>
      <c r="J170" s="16"/>
      <c r="K170" s="60"/>
    </row>
    <row r="171" spans="1:11" ht="23.25" customHeight="1">
      <c r="A171" s="47"/>
      <c r="B171" s="17"/>
      <c r="C171" s="16"/>
      <c r="D171" s="16"/>
      <c r="E171" s="16"/>
      <c r="F171" s="16"/>
      <c r="G171" s="44"/>
      <c r="H171" s="44"/>
      <c r="I171" s="49"/>
      <c r="J171" s="16"/>
      <c r="K171" s="60"/>
    </row>
    <row r="172" spans="1:11" ht="23.25" customHeight="1">
      <c r="A172" s="47"/>
      <c r="B172" s="17"/>
      <c r="C172" s="16"/>
      <c r="D172" s="16"/>
      <c r="E172" s="16"/>
      <c r="F172" s="16"/>
      <c r="G172" s="44"/>
      <c r="H172" s="44"/>
      <c r="I172" s="23"/>
      <c r="J172" s="16"/>
      <c r="K172" s="531"/>
    </row>
    <row r="173" spans="1:11" ht="23.25" customHeight="1">
      <c r="A173" s="47"/>
      <c r="B173" s="17"/>
      <c r="C173" s="16"/>
      <c r="D173" s="16"/>
      <c r="E173" s="16"/>
      <c r="F173" s="16"/>
      <c r="G173" s="44"/>
      <c r="H173" s="44"/>
      <c r="I173" s="23"/>
      <c r="J173" s="16"/>
      <c r="K173" s="531"/>
    </row>
    <row r="174" spans="1:11" ht="23.25" customHeight="1">
      <c r="A174" s="47"/>
      <c r="B174" s="17"/>
      <c r="C174" s="16"/>
      <c r="D174" s="16"/>
      <c r="E174" s="16"/>
      <c r="F174" s="16"/>
      <c r="G174" s="44"/>
      <c r="H174" s="44"/>
      <c r="I174" s="23"/>
      <c r="J174" s="16"/>
      <c r="K174" s="531"/>
    </row>
    <row r="175" spans="1:11" ht="23.25" customHeight="1">
      <c r="A175" s="47"/>
      <c r="B175" s="17"/>
      <c r="C175" s="16"/>
      <c r="D175" s="16"/>
      <c r="E175" s="16"/>
      <c r="F175" s="16"/>
      <c r="G175" s="44"/>
      <c r="H175" s="44"/>
      <c r="I175" s="23"/>
      <c r="J175" s="16"/>
      <c r="K175" s="531"/>
    </row>
    <row r="176" spans="1:11" ht="23.25" customHeight="1">
      <c r="A176" s="47"/>
      <c r="B176" s="17"/>
      <c r="C176" s="16"/>
      <c r="D176" s="16"/>
      <c r="E176" s="16"/>
      <c r="F176" s="16"/>
      <c r="G176" s="44"/>
      <c r="H176" s="44"/>
      <c r="I176" s="23"/>
      <c r="J176" s="16"/>
      <c r="K176" s="531"/>
    </row>
    <row r="177" spans="1:11" ht="23.25" customHeight="1">
      <c r="A177" s="47"/>
      <c r="B177" s="17"/>
      <c r="C177" s="16"/>
      <c r="D177" s="16"/>
      <c r="E177" s="16"/>
      <c r="F177" s="16"/>
      <c r="G177" s="44"/>
      <c r="H177" s="44"/>
      <c r="I177" s="23"/>
      <c r="J177" s="16"/>
      <c r="K177" s="531"/>
    </row>
    <row r="178" spans="1:11" ht="23.25" customHeight="1">
      <c r="A178" s="47"/>
      <c r="B178" s="17"/>
      <c r="C178" s="16"/>
      <c r="D178" s="16"/>
      <c r="E178" s="16"/>
      <c r="F178" s="16"/>
      <c r="G178" s="44"/>
      <c r="H178" s="44"/>
      <c r="I178" s="23"/>
      <c r="J178" s="16"/>
      <c r="K178" s="531"/>
    </row>
    <row r="179" spans="1:11" ht="23.25" customHeight="1">
      <c r="A179" s="47"/>
      <c r="B179" s="17"/>
      <c r="C179" s="16"/>
      <c r="D179" s="16"/>
      <c r="E179" s="16"/>
      <c r="F179" s="16"/>
      <c r="G179" s="44"/>
      <c r="H179" s="44"/>
      <c r="I179" s="23"/>
      <c r="J179" s="16"/>
      <c r="K179" s="531"/>
    </row>
    <row r="180" spans="1:11" ht="23.25" customHeight="1">
      <c r="A180" s="47"/>
      <c r="B180" s="17"/>
      <c r="C180" s="16"/>
      <c r="D180" s="16"/>
      <c r="E180" s="16"/>
      <c r="F180" s="16"/>
      <c r="G180" s="44"/>
      <c r="H180" s="44"/>
      <c r="I180" s="23"/>
      <c r="J180" s="16"/>
      <c r="K180" s="531"/>
    </row>
    <row r="181" spans="1:11" ht="23.25" customHeight="1">
      <c r="A181" s="47"/>
      <c r="B181" s="17"/>
      <c r="C181" s="16"/>
      <c r="D181" s="16"/>
      <c r="E181" s="16"/>
      <c r="F181" s="16"/>
      <c r="G181" s="44"/>
      <c r="H181" s="44"/>
      <c r="I181" s="23"/>
      <c r="J181" s="16"/>
      <c r="K181" s="531"/>
    </row>
    <row r="182" spans="1:11" ht="23.25" customHeight="1">
      <c r="A182" s="47"/>
      <c r="B182" s="17"/>
      <c r="C182" s="16"/>
      <c r="D182" s="16"/>
      <c r="E182" s="16"/>
      <c r="F182" s="16"/>
      <c r="G182" s="44"/>
      <c r="H182" s="44"/>
      <c r="I182" s="23"/>
      <c r="J182" s="16"/>
      <c r="K182" s="531"/>
    </row>
    <row r="183" spans="1:11" ht="23.25" customHeight="1">
      <c r="A183" s="47"/>
      <c r="B183" s="17"/>
      <c r="C183" s="16"/>
      <c r="D183" s="16"/>
      <c r="E183" s="16"/>
      <c r="F183" s="16"/>
      <c r="G183" s="44"/>
      <c r="H183" s="44"/>
      <c r="I183" s="23"/>
      <c r="J183" s="16"/>
      <c r="K183" s="531"/>
    </row>
    <row r="184" spans="1:11" ht="23.25" customHeight="1">
      <c r="A184" s="47"/>
      <c r="B184" s="17"/>
      <c r="C184" s="16"/>
      <c r="D184" s="16"/>
      <c r="E184" s="16"/>
      <c r="F184" s="16"/>
      <c r="G184" s="44"/>
      <c r="H184" s="44"/>
      <c r="I184" s="23"/>
      <c r="J184" s="16"/>
      <c r="K184" s="531"/>
    </row>
    <row r="185" spans="1:11" ht="23.25" customHeight="1">
      <c r="A185" s="47"/>
      <c r="B185" s="17"/>
      <c r="C185" s="16"/>
      <c r="D185" s="16"/>
      <c r="E185" s="16"/>
      <c r="F185" s="16"/>
      <c r="G185" s="44"/>
      <c r="H185" s="44"/>
      <c r="I185" s="23"/>
      <c r="J185" s="16"/>
      <c r="K185" s="531"/>
    </row>
    <row r="186" spans="1:11" ht="23.25" customHeight="1">
      <c r="A186" s="47"/>
      <c r="B186" s="17"/>
      <c r="C186" s="16"/>
      <c r="D186" s="16"/>
      <c r="E186" s="16"/>
      <c r="F186" s="16"/>
      <c r="G186" s="44"/>
      <c r="H186" s="44"/>
      <c r="I186" s="23"/>
      <c r="J186" s="16"/>
      <c r="K186" s="531"/>
    </row>
    <row r="187" spans="1:11" ht="23.25" customHeight="1">
      <c r="A187" s="47"/>
      <c r="B187" s="17"/>
      <c r="C187" s="16"/>
      <c r="D187" s="16"/>
      <c r="E187" s="16"/>
      <c r="F187" s="16"/>
      <c r="G187" s="44"/>
      <c r="H187" s="44"/>
      <c r="I187" s="23"/>
      <c r="J187" s="16"/>
      <c r="K187" s="531"/>
    </row>
    <row r="188" spans="1:11" ht="23.25" customHeight="1">
      <c r="A188" s="47"/>
      <c r="B188" s="17"/>
      <c r="C188" s="16"/>
      <c r="D188" s="16"/>
      <c r="E188" s="16"/>
      <c r="F188" s="16"/>
      <c r="G188" s="44"/>
      <c r="H188" s="44"/>
      <c r="I188" s="23"/>
      <c r="J188" s="16"/>
      <c r="K188" s="531"/>
    </row>
    <row r="189" spans="1:11" ht="23.25" customHeight="1">
      <c r="A189" s="47"/>
      <c r="B189" s="17"/>
      <c r="C189" s="16"/>
      <c r="D189" s="16"/>
      <c r="E189" s="16"/>
      <c r="F189" s="16"/>
      <c r="G189" s="44"/>
      <c r="H189" s="44"/>
      <c r="I189" s="23"/>
      <c r="J189" s="16"/>
      <c r="K189" s="531"/>
    </row>
    <row r="190" spans="1:11" ht="23.25" customHeight="1">
      <c r="A190" s="47"/>
      <c r="B190" s="17"/>
      <c r="C190" s="16"/>
      <c r="D190" s="16"/>
      <c r="E190" s="16"/>
      <c r="F190" s="16"/>
      <c r="G190" s="44"/>
      <c r="H190" s="44"/>
      <c r="I190" s="49"/>
      <c r="J190" s="16"/>
      <c r="K190" s="60"/>
    </row>
    <row r="191" spans="1:11" ht="23.25" customHeight="1">
      <c r="A191" s="47"/>
      <c r="B191" s="17"/>
      <c r="C191" s="16"/>
      <c r="D191" s="16"/>
      <c r="E191" s="16"/>
      <c r="F191" s="16"/>
      <c r="G191" s="44"/>
      <c r="H191" s="44"/>
      <c r="I191" s="49"/>
      <c r="J191" s="16"/>
      <c r="K191" s="60"/>
    </row>
    <row r="192" spans="1:11" ht="23.25" customHeight="1">
      <c r="A192" s="47"/>
      <c r="B192" s="17"/>
      <c r="C192" s="16"/>
      <c r="D192" s="16"/>
      <c r="E192" s="16"/>
      <c r="F192" s="16"/>
      <c r="G192" s="44"/>
      <c r="H192" s="44"/>
      <c r="I192" s="49"/>
      <c r="J192" s="16"/>
      <c r="K192" s="60"/>
    </row>
    <row r="193" spans="1:11" ht="23.25" customHeight="1">
      <c r="A193" s="47"/>
      <c r="B193" s="17"/>
      <c r="C193" s="16"/>
      <c r="D193" s="16"/>
      <c r="E193" s="16"/>
      <c r="F193" s="16"/>
      <c r="G193" s="44"/>
      <c r="H193" s="44"/>
      <c r="I193" s="49"/>
      <c r="J193" s="16"/>
      <c r="K193" s="60"/>
    </row>
    <row r="194" spans="1:11" ht="23.25" customHeight="1">
      <c r="A194" s="47"/>
      <c r="B194" s="17"/>
      <c r="C194" s="16"/>
      <c r="D194" s="16"/>
      <c r="E194" s="16"/>
      <c r="F194" s="16"/>
      <c r="G194" s="44"/>
      <c r="H194" s="44"/>
      <c r="I194" s="49"/>
      <c r="J194" s="16"/>
      <c r="K194" s="531"/>
    </row>
    <row r="195" spans="1:11" ht="23.25" customHeight="1">
      <c r="A195" s="47"/>
      <c r="B195" s="17"/>
      <c r="C195" s="16"/>
      <c r="D195" s="16"/>
      <c r="E195" s="16"/>
      <c r="F195" s="16"/>
      <c r="G195" s="44"/>
      <c r="H195" s="44"/>
      <c r="I195" s="49"/>
      <c r="J195" s="16"/>
      <c r="K195" s="531"/>
    </row>
    <row r="196" spans="1:11" ht="23.25" customHeight="1">
      <c r="A196" s="47"/>
      <c r="B196" s="17"/>
      <c r="C196" s="16"/>
      <c r="D196" s="16"/>
      <c r="E196" s="16"/>
      <c r="F196" s="16"/>
      <c r="G196" s="44"/>
      <c r="H196" s="44"/>
      <c r="I196" s="49"/>
      <c r="J196" s="16"/>
      <c r="K196" s="531"/>
    </row>
    <row r="197" spans="1:11" ht="23.25" customHeight="1">
      <c r="A197" s="47"/>
      <c r="B197" s="17"/>
      <c r="C197" s="16"/>
      <c r="D197" s="16"/>
      <c r="E197" s="16"/>
      <c r="F197" s="16"/>
      <c r="G197" s="44"/>
      <c r="H197" s="44"/>
      <c r="I197" s="49"/>
      <c r="J197" s="16"/>
      <c r="K197" s="531"/>
    </row>
    <row r="198" spans="1:11" ht="23.25" customHeight="1">
      <c r="A198" s="47"/>
      <c r="B198" s="17"/>
      <c r="C198" s="16"/>
      <c r="D198" s="16"/>
      <c r="E198" s="16"/>
      <c r="F198" s="16"/>
      <c r="G198" s="44"/>
      <c r="H198" s="44"/>
      <c r="I198" s="49"/>
      <c r="J198" s="16"/>
      <c r="K198" s="60"/>
    </row>
    <row r="199" spans="1:11" ht="23.25" customHeight="1">
      <c r="A199" s="47"/>
      <c r="B199" s="17"/>
      <c r="C199" s="16"/>
      <c r="D199" s="16"/>
      <c r="E199" s="16"/>
      <c r="F199" s="16"/>
      <c r="G199" s="44"/>
      <c r="H199" s="44"/>
      <c r="I199" s="49"/>
      <c r="J199" s="16"/>
      <c r="K199" s="60"/>
    </row>
    <row r="200" spans="1:11" ht="23.25" customHeight="1">
      <c r="A200" s="47"/>
      <c r="B200" s="17"/>
      <c r="C200" s="16"/>
      <c r="D200" s="16"/>
      <c r="E200" s="16"/>
      <c r="F200" s="16"/>
      <c r="G200" s="44"/>
      <c r="H200" s="44"/>
      <c r="I200" s="49"/>
      <c r="J200" s="16"/>
      <c r="K200" s="59"/>
    </row>
    <row r="201" spans="1:11" ht="23.25" customHeight="1">
      <c r="A201" s="47"/>
      <c r="B201" s="17"/>
      <c r="C201" s="16"/>
      <c r="D201" s="16"/>
      <c r="E201" s="16"/>
      <c r="F201" s="16"/>
      <c r="G201" s="44"/>
      <c r="H201" s="44"/>
      <c r="I201" s="49"/>
      <c r="J201" s="16"/>
      <c r="K201" s="60"/>
    </row>
    <row r="202" spans="1:11" ht="15.75">
      <c r="A202" s="47"/>
      <c r="B202" s="17"/>
      <c r="C202" s="16"/>
      <c r="D202" s="16"/>
      <c r="E202" s="16"/>
      <c r="F202" s="16"/>
      <c r="G202" s="44"/>
      <c r="H202" s="44"/>
      <c r="I202" s="49"/>
      <c r="J202" s="16"/>
      <c r="K202" s="60"/>
    </row>
    <row r="203" spans="1:11" ht="15.75">
      <c r="A203" s="47"/>
      <c r="B203" s="17"/>
      <c r="C203" s="16"/>
      <c r="D203" s="16"/>
      <c r="E203" s="16"/>
      <c r="F203" s="16"/>
      <c r="G203" s="44"/>
      <c r="H203" s="44"/>
      <c r="I203" s="44"/>
      <c r="J203" s="16"/>
      <c r="K203" s="16"/>
    </row>
    <row r="204" spans="1:11" ht="15.75">
      <c r="A204" s="47"/>
      <c r="B204" s="17"/>
      <c r="C204" s="16"/>
      <c r="D204" s="16"/>
      <c r="E204" s="16"/>
      <c r="F204" s="16"/>
      <c r="G204" s="44"/>
      <c r="H204" s="44"/>
      <c r="I204" s="44"/>
      <c r="J204" s="16"/>
      <c r="K204" s="16"/>
    </row>
    <row r="205" spans="1:11" ht="15.75">
      <c r="A205" s="47"/>
      <c r="B205" s="17"/>
      <c r="C205" s="16"/>
      <c r="D205" s="16"/>
      <c r="E205" s="16"/>
      <c r="F205" s="16"/>
      <c r="G205" s="44"/>
      <c r="H205" s="44"/>
      <c r="I205" s="44"/>
      <c r="J205" s="16"/>
      <c r="K205" s="16"/>
    </row>
    <row r="206" spans="1:11" ht="15.75">
      <c r="A206" s="47"/>
      <c r="B206" s="17"/>
      <c r="C206" s="16"/>
      <c r="D206" s="16"/>
      <c r="E206" s="16"/>
      <c r="F206" s="16"/>
      <c r="G206" s="44"/>
      <c r="H206" s="44"/>
      <c r="I206" s="44"/>
      <c r="J206" s="16"/>
      <c r="K206" s="16"/>
    </row>
    <row r="207" spans="1:11" ht="15.75">
      <c r="A207" s="47"/>
      <c r="B207" s="17"/>
      <c r="C207" s="16"/>
      <c r="D207" s="16"/>
      <c r="E207" s="16"/>
      <c r="F207" s="16"/>
      <c r="G207" s="44"/>
      <c r="H207" s="44"/>
      <c r="I207" s="44"/>
      <c r="J207" s="16"/>
      <c r="K207" s="16"/>
    </row>
    <row r="208" spans="1:11" ht="15.75">
      <c r="A208" s="47"/>
      <c r="B208" s="17"/>
      <c r="C208" s="16"/>
      <c r="D208" s="16"/>
      <c r="E208" s="16"/>
      <c r="F208" s="16"/>
      <c r="G208" s="44"/>
      <c r="H208" s="44"/>
      <c r="I208" s="44"/>
      <c r="J208" s="16"/>
      <c r="K208" s="16"/>
    </row>
    <row r="209" spans="1:11" ht="15.75">
      <c r="A209" s="47"/>
      <c r="B209" s="17"/>
      <c r="C209" s="16"/>
      <c r="D209" s="16"/>
      <c r="E209" s="16"/>
      <c r="F209" s="16"/>
      <c r="G209" s="44"/>
      <c r="H209" s="44"/>
      <c r="I209" s="44"/>
      <c r="J209" s="16"/>
      <c r="K209" s="16"/>
    </row>
    <row r="210" spans="1:11" ht="15.75">
      <c r="A210" s="47"/>
      <c r="B210" s="17"/>
      <c r="C210" s="16"/>
      <c r="D210" s="16"/>
      <c r="E210" s="16"/>
      <c r="F210" s="16"/>
      <c r="G210" s="44"/>
      <c r="H210" s="44"/>
      <c r="I210" s="44"/>
      <c r="J210" s="16"/>
      <c r="K210" s="16"/>
    </row>
    <row r="211" spans="1:11" ht="15.75">
      <c r="A211" s="47"/>
      <c r="B211" s="17"/>
      <c r="C211" s="16"/>
      <c r="D211" s="16"/>
      <c r="E211" s="16"/>
      <c r="F211" s="16"/>
      <c r="G211" s="44"/>
      <c r="H211" s="44"/>
      <c r="I211" s="44"/>
      <c r="J211" s="16"/>
      <c r="K211" s="16"/>
    </row>
    <row r="212" spans="1:11" ht="15.75">
      <c r="A212" s="47"/>
      <c r="B212" s="17"/>
      <c r="C212" s="16"/>
      <c r="D212" s="16"/>
      <c r="E212" s="16"/>
      <c r="F212" s="16"/>
      <c r="G212" s="44"/>
      <c r="H212" s="44"/>
      <c r="I212" s="44"/>
      <c r="J212" s="16"/>
      <c r="K212" s="16"/>
    </row>
    <row r="213" spans="1:11">
      <c r="A213" s="67"/>
      <c r="B213" s="16"/>
      <c r="C213" s="16"/>
      <c r="D213" s="16"/>
      <c r="E213" s="16"/>
      <c r="F213" s="16"/>
      <c r="G213" s="44"/>
      <c r="H213" s="44"/>
      <c r="I213" s="44"/>
      <c r="J213" s="16"/>
      <c r="K213" s="16"/>
    </row>
    <row r="214" spans="1:11">
      <c r="A214" s="67"/>
      <c r="B214" s="16"/>
      <c r="C214" s="16"/>
      <c r="D214" s="16"/>
      <c r="E214" s="16"/>
      <c r="F214" s="16"/>
      <c r="G214" s="44"/>
      <c r="H214" s="44"/>
      <c r="I214" s="44"/>
      <c r="J214" s="16"/>
      <c r="K214" s="16"/>
    </row>
    <row r="215" spans="1:11">
      <c r="A215" s="67"/>
      <c r="B215" s="16"/>
      <c r="C215" s="16"/>
      <c r="D215" s="16"/>
      <c r="E215" s="16"/>
      <c r="F215" s="16"/>
      <c r="G215" s="44"/>
      <c r="H215" s="44"/>
      <c r="I215" s="44"/>
      <c r="J215" s="16"/>
      <c r="K215" s="16"/>
    </row>
    <row r="216" spans="1:11">
      <c r="A216" s="67"/>
      <c r="B216" s="16"/>
      <c r="C216" s="16"/>
      <c r="D216" s="16"/>
      <c r="E216" s="16"/>
      <c r="F216" s="16"/>
      <c r="G216" s="44"/>
      <c r="H216" s="44"/>
      <c r="I216" s="44"/>
      <c r="J216" s="16"/>
      <c r="K216" s="16"/>
    </row>
    <row r="217" spans="1:11">
      <c r="A217" s="67"/>
      <c r="B217" s="16"/>
      <c r="C217" s="16"/>
      <c r="D217" s="16"/>
      <c r="E217" s="16"/>
      <c r="F217" s="16"/>
      <c r="G217" s="44"/>
      <c r="H217" s="44"/>
      <c r="I217" s="44"/>
      <c r="J217" s="16"/>
      <c r="K217" s="16"/>
    </row>
    <row r="218" spans="1:11">
      <c r="A218" s="67"/>
      <c r="B218" s="16"/>
      <c r="C218" s="16"/>
      <c r="D218" s="16"/>
      <c r="E218" s="16"/>
      <c r="F218" s="16"/>
      <c r="G218" s="44"/>
      <c r="H218" s="44"/>
      <c r="I218" s="44"/>
      <c r="J218" s="16"/>
      <c r="K218" s="16"/>
    </row>
    <row r="219" spans="1:11">
      <c r="A219" s="67"/>
      <c r="B219" s="16"/>
      <c r="C219" s="16"/>
      <c r="D219" s="16"/>
      <c r="E219" s="16"/>
      <c r="F219" s="16"/>
      <c r="G219" s="44"/>
      <c r="H219" s="44"/>
      <c r="I219" s="44"/>
      <c r="J219" s="16"/>
      <c r="K219" s="16"/>
    </row>
    <row r="220" spans="1:11">
      <c r="A220" s="67"/>
      <c r="B220" s="16"/>
      <c r="C220" s="16"/>
      <c r="D220" s="16"/>
      <c r="E220" s="16"/>
      <c r="F220" s="16"/>
      <c r="G220" s="44"/>
      <c r="H220" s="44"/>
      <c r="I220" s="44"/>
      <c r="J220" s="16"/>
      <c r="K220" s="16"/>
    </row>
    <row r="221" spans="1:11">
      <c r="A221" s="67"/>
      <c r="B221" s="16"/>
      <c r="C221" s="16"/>
      <c r="D221" s="16"/>
      <c r="E221" s="16"/>
      <c r="F221" s="16"/>
      <c r="G221" s="44"/>
      <c r="H221" s="44"/>
      <c r="I221" s="44"/>
      <c r="J221" s="16"/>
      <c r="K221" s="16"/>
    </row>
    <row r="222" spans="1:11">
      <c r="A222" s="67"/>
      <c r="B222" s="16"/>
      <c r="C222" s="16"/>
      <c r="D222" s="16"/>
      <c r="E222" s="16"/>
      <c r="F222" s="16"/>
      <c r="G222" s="44"/>
      <c r="H222" s="44"/>
      <c r="I222" s="44"/>
      <c r="J222" s="16"/>
      <c r="K222" s="16"/>
    </row>
    <row r="223" spans="1:11">
      <c r="A223" s="67"/>
      <c r="B223" s="16"/>
      <c r="C223" s="16"/>
      <c r="D223" s="16"/>
      <c r="E223" s="16"/>
      <c r="F223" s="16"/>
      <c r="G223" s="44"/>
      <c r="H223" s="44"/>
      <c r="I223" s="44"/>
      <c r="J223" s="16"/>
      <c r="K223" s="16"/>
    </row>
    <row r="224" spans="1:11">
      <c r="A224" s="67"/>
      <c r="B224" s="16"/>
      <c r="C224" s="16"/>
      <c r="D224" s="16"/>
      <c r="E224" s="16"/>
      <c r="F224" s="16"/>
      <c r="G224" s="44"/>
      <c r="H224" s="44"/>
      <c r="I224" s="44"/>
      <c r="J224" s="16"/>
      <c r="K224" s="16"/>
    </row>
    <row r="225" spans="1:11">
      <c r="A225" s="67"/>
      <c r="B225" s="16"/>
      <c r="C225" s="16"/>
      <c r="D225" s="16"/>
      <c r="E225" s="16"/>
      <c r="F225" s="16"/>
      <c r="G225" s="44"/>
      <c r="H225" s="44"/>
      <c r="I225" s="44"/>
      <c r="J225" s="16"/>
      <c r="K225" s="16"/>
    </row>
    <row r="226" spans="1:11">
      <c r="A226" s="67"/>
      <c r="B226" s="16"/>
      <c r="C226" s="16"/>
      <c r="D226" s="16"/>
      <c r="E226" s="16"/>
      <c r="F226" s="16"/>
      <c r="G226" s="44"/>
      <c r="H226" s="44"/>
      <c r="I226" s="44"/>
      <c r="J226" s="16"/>
      <c r="K226" s="16"/>
    </row>
    <row r="227" spans="1:11">
      <c r="A227" s="67"/>
      <c r="B227" s="16"/>
      <c r="C227" s="16"/>
      <c r="D227" s="16"/>
      <c r="E227" s="16"/>
      <c r="F227" s="16"/>
      <c r="G227" s="44"/>
      <c r="H227" s="44"/>
      <c r="I227" s="44"/>
      <c r="J227" s="16"/>
      <c r="K227" s="16"/>
    </row>
    <row r="228" spans="1:11">
      <c r="A228" s="67"/>
      <c r="B228" s="16"/>
      <c r="C228" s="16"/>
      <c r="D228" s="16"/>
      <c r="E228" s="16"/>
      <c r="F228" s="16"/>
      <c r="G228" s="44"/>
      <c r="H228" s="44"/>
      <c r="I228" s="44"/>
      <c r="J228" s="16"/>
      <c r="K228" s="16"/>
    </row>
    <row r="229" spans="1:11">
      <c r="A229" s="67"/>
      <c r="B229" s="16"/>
      <c r="C229" s="16"/>
      <c r="D229" s="16"/>
      <c r="E229" s="16"/>
      <c r="F229" s="16"/>
      <c r="G229" s="44"/>
      <c r="H229" s="44"/>
      <c r="I229" s="44"/>
      <c r="J229" s="16"/>
      <c r="K229" s="16"/>
    </row>
    <row r="230" spans="1:11">
      <c r="A230" s="67"/>
      <c r="B230" s="16"/>
      <c r="C230" s="16"/>
      <c r="D230" s="16"/>
      <c r="E230" s="16"/>
      <c r="F230" s="16"/>
      <c r="G230" s="44"/>
      <c r="H230" s="44"/>
      <c r="I230" s="44"/>
      <c r="J230" s="16"/>
      <c r="K230" s="16"/>
    </row>
    <row r="231" spans="1:11">
      <c r="A231" s="67"/>
      <c r="B231" s="16"/>
      <c r="C231" s="16"/>
      <c r="D231" s="16"/>
      <c r="E231" s="16"/>
      <c r="F231" s="16"/>
      <c r="G231" s="44"/>
      <c r="H231" s="44"/>
      <c r="I231" s="44"/>
      <c r="J231" s="16"/>
      <c r="K231" s="16"/>
    </row>
    <row r="232" spans="1:11">
      <c r="A232" s="67"/>
      <c r="B232" s="16"/>
      <c r="C232" s="16"/>
      <c r="D232" s="16"/>
      <c r="E232" s="16"/>
      <c r="F232" s="16"/>
      <c r="G232" s="44"/>
      <c r="H232" s="44"/>
      <c r="I232" s="44"/>
      <c r="J232" s="16"/>
      <c r="K232" s="16"/>
    </row>
    <row r="233" spans="1:11">
      <c r="A233" s="67"/>
      <c r="B233" s="16"/>
      <c r="C233" s="16"/>
      <c r="D233" s="16"/>
      <c r="E233" s="16"/>
      <c r="F233" s="16"/>
      <c r="G233" s="44"/>
      <c r="H233" s="44"/>
      <c r="I233" s="44"/>
      <c r="J233" s="16"/>
      <c r="K233" s="16"/>
    </row>
    <row r="234" spans="1:11">
      <c r="A234" s="67"/>
      <c r="B234" s="16"/>
      <c r="C234" s="16"/>
      <c r="D234" s="16"/>
      <c r="E234" s="16"/>
      <c r="F234" s="16"/>
      <c r="G234" s="44"/>
      <c r="H234" s="44"/>
      <c r="I234" s="44"/>
      <c r="J234" s="16"/>
      <c r="K234" s="16"/>
    </row>
    <row r="235" spans="1:11">
      <c r="A235" s="67"/>
      <c r="B235" s="16"/>
      <c r="C235" s="16"/>
      <c r="D235" s="16"/>
      <c r="E235" s="16"/>
      <c r="F235" s="16"/>
      <c r="G235" s="44"/>
      <c r="H235" s="44"/>
      <c r="I235" s="44"/>
      <c r="J235" s="16"/>
      <c r="K235" s="16"/>
    </row>
    <row r="236" spans="1:11">
      <c r="A236" s="67"/>
      <c r="B236" s="16"/>
      <c r="C236" s="16"/>
      <c r="D236" s="16"/>
      <c r="E236" s="16"/>
      <c r="F236" s="16"/>
      <c r="G236" s="44"/>
      <c r="H236" s="44"/>
      <c r="I236" s="44"/>
      <c r="J236" s="16"/>
      <c r="K236" s="16"/>
    </row>
    <row r="237" spans="1:11">
      <c r="A237" s="67"/>
      <c r="B237" s="16"/>
      <c r="C237" s="16"/>
      <c r="D237" s="16"/>
      <c r="E237" s="16"/>
      <c r="F237" s="16"/>
      <c r="G237" s="44"/>
      <c r="H237" s="44"/>
      <c r="I237" s="44"/>
      <c r="J237" s="16"/>
      <c r="K237" s="16"/>
    </row>
    <row r="238" spans="1:11">
      <c r="A238" s="67"/>
      <c r="B238" s="16"/>
      <c r="C238" s="16"/>
      <c r="D238" s="16"/>
      <c r="E238" s="16"/>
      <c r="F238" s="16"/>
      <c r="G238" s="44"/>
      <c r="H238" s="44"/>
      <c r="I238" s="44"/>
      <c r="J238" s="16"/>
      <c r="K238" s="16"/>
    </row>
    <row r="239" spans="1:11">
      <c r="A239" s="67"/>
      <c r="B239" s="16"/>
      <c r="C239" s="16"/>
      <c r="D239" s="16"/>
      <c r="E239" s="16"/>
      <c r="F239" s="16"/>
      <c r="G239" s="44"/>
      <c r="H239" s="44"/>
      <c r="I239" s="44"/>
      <c r="J239" s="16"/>
      <c r="K239" s="16"/>
    </row>
    <row r="240" spans="1:11">
      <c r="A240" s="67"/>
      <c r="B240" s="16"/>
      <c r="C240" s="16"/>
      <c r="D240" s="16"/>
      <c r="E240" s="16"/>
      <c r="F240" s="16"/>
      <c r="G240" s="44"/>
      <c r="H240" s="44"/>
      <c r="I240" s="44"/>
      <c r="J240" s="16"/>
      <c r="K240" s="16"/>
    </row>
    <row r="241" spans="1:11">
      <c r="A241" s="67"/>
      <c r="B241" s="16"/>
      <c r="C241" s="16"/>
      <c r="D241" s="16"/>
      <c r="E241" s="16"/>
      <c r="F241" s="16"/>
      <c r="G241" s="44"/>
      <c r="H241" s="44"/>
      <c r="I241" s="44"/>
      <c r="J241" s="16"/>
      <c r="K241" s="16"/>
    </row>
    <row r="242" spans="1:11">
      <c r="A242" s="67"/>
      <c r="B242" s="16"/>
      <c r="C242" s="16"/>
      <c r="D242" s="16"/>
      <c r="E242" s="16"/>
      <c r="F242" s="16"/>
      <c r="G242" s="44"/>
      <c r="H242" s="44"/>
      <c r="I242" s="44"/>
      <c r="J242" s="16"/>
      <c r="K242" s="16"/>
    </row>
    <row r="243" spans="1:11">
      <c r="A243" s="67"/>
      <c r="B243" s="16"/>
      <c r="C243" s="16"/>
      <c r="D243" s="16"/>
      <c r="E243" s="16"/>
      <c r="F243" s="16"/>
      <c r="G243" s="44"/>
      <c r="H243" s="44"/>
      <c r="I243" s="44"/>
      <c r="J243" s="16"/>
      <c r="K243" s="16"/>
    </row>
    <row r="244" spans="1:11">
      <c r="A244" s="67"/>
      <c r="B244" s="16"/>
      <c r="C244" s="16"/>
      <c r="D244" s="16"/>
      <c r="E244" s="16"/>
      <c r="F244" s="16"/>
      <c r="G244" s="44"/>
      <c r="H244" s="44"/>
      <c r="I244" s="44"/>
      <c r="J244" s="16"/>
      <c r="K244" s="16"/>
    </row>
    <row r="245" spans="1:11">
      <c r="A245" s="67"/>
      <c r="B245" s="16"/>
      <c r="C245" s="16"/>
      <c r="D245" s="16"/>
      <c r="E245" s="16"/>
      <c r="F245" s="16"/>
      <c r="G245" s="44"/>
      <c r="H245" s="44"/>
      <c r="I245" s="44"/>
      <c r="J245" s="16"/>
      <c r="K245" s="16"/>
    </row>
    <row r="246" spans="1:11">
      <c r="A246" s="67"/>
      <c r="B246" s="16"/>
      <c r="C246" s="16"/>
      <c r="D246" s="16"/>
      <c r="E246" s="16"/>
      <c r="F246" s="16"/>
      <c r="G246" s="44"/>
      <c r="H246" s="44"/>
      <c r="I246" s="44"/>
      <c r="J246" s="16"/>
      <c r="K246" s="16"/>
    </row>
    <row r="247" spans="1:11">
      <c r="A247" s="67"/>
      <c r="B247" s="16"/>
      <c r="C247" s="16"/>
      <c r="D247" s="16"/>
      <c r="E247" s="16"/>
      <c r="F247" s="16"/>
      <c r="G247" s="44"/>
      <c r="H247" s="44"/>
      <c r="I247" s="44"/>
      <c r="J247" s="16"/>
      <c r="K247" s="16"/>
    </row>
    <row r="248" spans="1:11">
      <c r="A248" s="67"/>
      <c r="B248" s="16"/>
      <c r="C248" s="16"/>
      <c r="D248" s="16"/>
      <c r="E248" s="16"/>
      <c r="F248" s="16"/>
      <c r="G248" s="44"/>
      <c r="H248" s="44"/>
      <c r="I248" s="44"/>
      <c r="J248" s="16"/>
      <c r="K248" s="16"/>
    </row>
    <row r="249" spans="1:11">
      <c r="A249" s="67"/>
      <c r="B249" s="16"/>
      <c r="C249" s="16"/>
      <c r="D249" s="16"/>
      <c r="E249" s="16"/>
      <c r="F249" s="16"/>
      <c r="G249" s="44"/>
      <c r="H249" s="44"/>
      <c r="I249" s="44"/>
      <c r="J249" s="16"/>
      <c r="K249" s="16"/>
    </row>
    <row r="250" spans="1:11">
      <c r="A250" s="67"/>
      <c r="B250" s="16"/>
      <c r="C250" s="16"/>
      <c r="D250" s="16"/>
      <c r="E250" s="16"/>
      <c r="F250" s="16"/>
      <c r="G250" s="44"/>
      <c r="H250" s="44"/>
      <c r="I250" s="44"/>
      <c r="J250" s="16"/>
      <c r="K250" s="16"/>
    </row>
    <row r="251" spans="1:11">
      <c r="A251" s="67"/>
      <c r="B251" s="16"/>
      <c r="C251" s="16"/>
      <c r="D251" s="16"/>
      <c r="E251" s="16"/>
      <c r="F251" s="16"/>
      <c r="G251" s="44"/>
      <c r="H251" s="44"/>
      <c r="I251" s="44"/>
      <c r="J251" s="16"/>
      <c r="K251" s="16"/>
    </row>
    <row r="252" spans="1:11">
      <c r="A252" s="67"/>
      <c r="B252" s="16"/>
      <c r="C252" s="16"/>
      <c r="D252" s="16"/>
      <c r="E252" s="16"/>
      <c r="F252" s="16"/>
      <c r="G252" s="44"/>
      <c r="H252" s="44"/>
      <c r="I252" s="44"/>
      <c r="J252" s="16"/>
      <c r="K252" s="16"/>
    </row>
    <row r="253" spans="1:11">
      <c r="A253" s="67"/>
      <c r="B253" s="16"/>
      <c r="C253" s="16"/>
      <c r="D253" s="16"/>
      <c r="E253" s="16"/>
      <c r="F253" s="16"/>
      <c r="G253" s="44"/>
      <c r="H253" s="44"/>
      <c r="I253" s="44"/>
      <c r="J253" s="16"/>
      <c r="K253" s="16"/>
    </row>
    <row r="254" spans="1:11">
      <c r="A254" s="67"/>
      <c r="B254" s="16"/>
      <c r="C254" s="16"/>
      <c r="D254" s="16"/>
      <c r="E254" s="16"/>
      <c r="F254" s="16"/>
      <c r="G254" s="44"/>
      <c r="H254" s="44"/>
      <c r="I254" s="44"/>
      <c r="J254" s="16"/>
      <c r="K254" s="16"/>
    </row>
    <row r="255" spans="1:11">
      <c r="A255" s="67"/>
      <c r="B255" s="16"/>
      <c r="C255" s="16"/>
      <c r="D255" s="16"/>
      <c r="E255" s="16"/>
      <c r="F255" s="16"/>
      <c r="G255" s="44"/>
      <c r="H255" s="44"/>
      <c r="I255" s="44"/>
      <c r="J255" s="16"/>
      <c r="K255" s="16"/>
    </row>
    <row r="256" spans="1:11">
      <c r="A256" s="67"/>
      <c r="B256" s="16"/>
      <c r="C256" s="16"/>
      <c r="D256" s="16"/>
      <c r="E256" s="16"/>
      <c r="F256" s="16"/>
      <c r="G256" s="44"/>
      <c r="H256" s="44"/>
      <c r="I256" s="44"/>
      <c r="J256" s="16"/>
      <c r="K256" s="16"/>
    </row>
    <row r="257" spans="1:11">
      <c r="A257" s="67"/>
      <c r="B257" s="16"/>
      <c r="C257" s="16"/>
      <c r="D257" s="16"/>
      <c r="E257" s="16"/>
      <c r="F257" s="16"/>
      <c r="G257" s="44"/>
      <c r="H257" s="44"/>
      <c r="I257" s="44"/>
      <c r="J257" s="16"/>
      <c r="K257" s="16"/>
    </row>
    <row r="258" spans="1:11">
      <c r="A258" s="67"/>
      <c r="B258" s="16"/>
      <c r="C258" s="16"/>
      <c r="D258" s="16"/>
      <c r="E258" s="16"/>
      <c r="F258" s="16"/>
      <c r="G258" s="44"/>
      <c r="H258" s="44"/>
      <c r="I258" s="44"/>
      <c r="J258" s="16"/>
      <c r="K258" s="16"/>
    </row>
    <row r="259" spans="1:11">
      <c r="A259" s="67"/>
      <c r="B259" s="16"/>
      <c r="C259" s="16"/>
      <c r="D259" s="16"/>
      <c r="E259" s="16"/>
      <c r="F259" s="16"/>
      <c r="G259" s="44"/>
      <c r="H259" s="44"/>
      <c r="I259" s="44"/>
      <c r="J259" s="16"/>
      <c r="K259" s="16"/>
    </row>
    <row r="260" spans="1:11">
      <c r="A260" s="67"/>
      <c r="B260" s="16"/>
      <c r="C260" s="16"/>
      <c r="D260" s="16"/>
      <c r="E260" s="16"/>
      <c r="F260" s="16"/>
      <c r="G260" s="44"/>
      <c r="H260" s="44"/>
      <c r="I260" s="44"/>
      <c r="J260" s="16"/>
      <c r="K260" s="16"/>
    </row>
    <row r="261" spans="1:11">
      <c r="A261" s="67"/>
      <c r="B261" s="16"/>
      <c r="C261" s="16"/>
      <c r="D261" s="16"/>
      <c r="E261" s="16"/>
      <c r="F261" s="16"/>
      <c r="G261" s="44"/>
      <c r="H261" s="44"/>
      <c r="I261" s="44"/>
      <c r="J261" s="16"/>
      <c r="K261" s="16"/>
    </row>
    <row r="262" spans="1:11">
      <c r="A262" s="67"/>
      <c r="B262" s="16"/>
      <c r="C262" s="16"/>
      <c r="D262" s="16"/>
      <c r="E262" s="16"/>
      <c r="F262" s="16"/>
      <c r="G262" s="44"/>
      <c r="H262" s="44"/>
      <c r="I262" s="44"/>
      <c r="J262" s="16"/>
      <c r="K262" s="16"/>
    </row>
    <row r="263" spans="1:11">
      <c r="A263" s="67"/>
      <c r="B263" s="16"/>
      <c r="C263" s="16"/>
      <c r="D263" s="16"/>
      <c r="E263" s="16"/>
      <c r="F263" s="16"/>
      <c r="G263" s="44"/>
      <c r="H263" s="44"/>
      <c r="I263" s="44"/>
      <c r="J263" s="16"/>
      <c r="K263" s="16"/>
    </row>
    <row r="264" spans="1:11">
      <c r="A264" s="67"/>
      <c r="B264" s="16"/>
      <c r="C264" s="16"/>
      <c r="D264" s="16"/>
      <c r="E264" s="16"/>
      <c r="F264" s="16"/>
      <c r="G264" s="44"/>
      <c r="H264" s="44"/>
      <c r="I264" s="44"/>
      <c r="J264" s="16"/>
      <c r="K264" s="16"/>
    </row>
    <row r="265" spans="1:11">
      <c r="A265" s="67"/>
      <c r="B265" s="16"/>
      <c r="C265" s="16"/>
      <c r="D265" s="16"/>
      <c r="E265" s="16"/>
      <c r="F265" s="16"/>
      <c r="G265" s="44"/>
      <c r="H265" s="44"/>
      <c r="I265" s="44"/>
      <c r="J265" s="16"/>
      <c r="K265" s="16"/>
    </row>
    <row r="266" spans="1:11">
      <c r="A266" s="67"/>
      <c r="B266" s="16"/>
      <c r="C266" s="16"/>
      <c r="D266" s="16"/>
      <c r="E266" s="16"/>
      <c r="F266" s="16"/>
      <c r="G266" s="44"/>
      <c r="H266" s="44"/>
      <c r="I266" s="44"/>
      <c r="J266" s="16"/>
      <c r="K266" s="16"/>
    </row>
    <row r="267" spans="1:11">
      <c r="A267" s="67"/>
      <c r="B267" s="16"/>
      <c r="C267" s="16"/>
      <c r="D267" s="16"/>
      <c r="E267" s="16"/>
      <c r="F267" s="16"/>
      <c r="G267" s="44"/>
      <c r="H267" s="44"/>
      <c r="I267" s="44"/>
      <c r="J267" s="16"/>
      <c r="K267" s="16"/>
    </row>
    <row r="268" spans="1:11">
      <c r="A268" s="67"/>
      <c r="B268" s="16"/>
      <c r="C268" s="16"/>
      <c r="D268" s="16"/>
      <c r="E268" s="16"/>
      <c r="F268" s="16"/>
      <c r="G268" s="44"/>
      <c r="H268" s="44"/>
      <c r="I268" s="44"/>
      <c r="J268" s="16"/>
      <c r="K268" s="16"/>
    </row>
    <row r="269" spans="1:11">
      <c r="A269" s="67"/>
      <c r="B269" s="16"/>
      <c r="C269" s="16"/>
      <c r="D269" s="16"/>
      <c r="E269" s="16"/>
      <c r="F269" s="16"/>
      <c r="G269" s="44"/>
      <c r="H269" s="44"/>
      <c r="I269" s="44"/>
      <c r="J269" s="16"/>
      <c r="K269" s="16"/>
    </row>
    <row r="270" spans="1:11">
      <c r="A270" s="67"/>
      <c r="B270" s="16"/>
      <c r="C270" s="16"/>
      <c r="D270" s="16"/>
      <c r="E270" s="16"/>
      <c r="F270" s="16"/>
      <c r="G270" s="44"/>
      <c r="H270" s="44"/>
      <c r="I270" s="44"/>
      <c r="J270" s="16"/>
      <c r="K270" s="16"/>
    </row>
    <row r="271" spans="1:11">
      <c r="A271" s="67"/>
      <c r="B271" s="16"/>
      <c r="C271" s="16"/>
      <c r="D271" s="16"/>
      <c r="E271" s="16"/>
      <c r="F271" s="16"/>
      <c r="G271" s="44"/>
      <c r="H271" s="44"/>
      <c r="I271" s="44"/>
      <c r="J271" s="16"/>
      <c r="K271" s="16"/>
    </row>
    <row r="272" spans="1:11">
      <c r="A272" s="67"/>
      <c r="B272" s="16"/>
      <c r="C272" s="16"/>
      <c r="D272" s="16"/>
      <c r="E272" s="16"/>
      <c r="F272" s="16"/>
      <c r="G272" s="44"/>
      <c r="H272" s="44"/>
      <c r="I272" s="44"/>
      <c r="J272" s="16"/>
      <c r="K272" s="16"/>
    </row>
    <row r="273" spans="1:11">
      <c r="A273" s="67"/>
      <c r="B273" s="16"/>
      <c r="C273" s="16"/>
      <c r="D273" s="16"/>
      <c r="E273" s="16"/>
      <c r="F273" s="16"/>
      <c r="G273" s="44"/>
      <c r="H273" s="44"/>
      <c r="I273" s="44"/>
      <c r="J273" s="16"/>
      <c r="K273" s="16"/>
    </row>
    <row r="274" spans="1:11">
      <c r="A274" s="67"/>
      <c r="B274" s="16"/>
      <c r="C274" s="16"/>
      <c r="D274" s="16"/>
      <c r="E274" s="16"/>
      <c r="F274" s="16"/>
      <c r="G274" s="44"/>
      <c r="H274" s="44"/>
      <c r="I274" s="44"/>
      <c r="J274" s="16"/>
      <c r="K274" s="16"/>
    </row>
    <row r="275" spans="1:11">
      <c r="A275" s="67"/>
      <c r="B275" s="16"/>
      <c r="C275" s="16"/>
      <c r="D275" s="16"/>
      <c r="E275" s="16"/>
      <c r="F275" s="16"/>
      <c r="G275" s="44"/>
      <c r="H275" s="44"/>
      <c r="I275" s="44"/>
      <c r="J275" s="16"/>
      <c r="K275" s="16"/>
    </row>
    <row r="276" spans="1:11">
      <c r="A276" s="67"/>
      <c r="B276" s="16"/>
      <c r="C276" s="16"/>
      <c r="D276" s="16"/>
      <c r="E276" s="16"/>
      <c r="F276" s="16"/>
      <c r="G276" s="44"/>
      <c r="H276" s="44"/>
      <c r="I276" s="44"/>
      <c r="J276" s="16"/>
      <c r="K276" s="16"/>
    </row>
    <row r="277" spans="1:11">
      <c r="A277" s="67"/>
      <c r="B277" s="16"/>
      <c r="C277" s="16"/>
      <c r="D277" s="16"/>
      <c r="E277" s="16"/>
      <c r="F277" s="16"/>
      <c r="G277" s="44"/>
      <c r="H277" s="44"/>
      <c r="I277" s="44"/>
      <c r="J277" s="16"/>
      <c r="K277" s="16"/>
    </row>
    <row r="278" spans="1:11">
      <c r="A278" s="67"/>
      <c r="B278" s="16"/>
      <c r="C278" s="16"/>
      <c r="D278" s="16"/>
      <c r="E278" s="16"/>
      <c r="F278" s="16"/>
      <c r="G278" s="44"/>
      <c r="H278" s="44"/>
      <c r="I278" s="44"/>
      <c r="J278" s="16"/>
      <c r="K278" s="16"/>
    </row>
    <row r="279" spans="1:11">
      <c r="A279" s="67"/>
      <c r="B279" s="16"/>
      <c r="C279" s="16"/>
      <c r="D279" s="16"/>
      <c r="E279" s="16"/>
      <c r="F279" s="16"/>
      <c r="G279" s="44"/>
      <c r="H279" s="44"/>
      <c r="I279" s="44"/>
      <c r="J279" s="16"/>
      <c r="K279" s="16"/>
    </row>
    <row r="280" spans="1:11">
      <c r="A280" s="67"/>
      <c r="B280" s="16"/>
      <c r="C280" s="16"/>
      <c r="D280" s="16"/>
      <c r="E280" s="16"/>
      <c r="F280" s="16"/>
      <c r="G280" s="44"/>
      <c r="H280" s="44"/>
      <c r="I280" s="44"/>
      <c r="J280" s="16"/>
      <c r="K280" s="16"/>
    </row>
    <row r="281" spans="1:11">
      <c r="A281" s="67"/>
      <c r="B281" s="16"/>
      <c r="C281" s="16"/>
      <c r="D281" s="16"/>
      <c r="E281" s="16"/>
      <c r="F281" s="16"/>
      <c r="G281" s="44"/>
      <c r="H281" s="44"/>
      <c r="I281" s="44"/>
      <c r="J281" s="16"/>
      <c r="K281" s="16"/>
    </row>
    <row r="282" spans="1:11">
      <c r="A282" s="67"/>
      <c r="B282" s="16"/>
      <c r="C282" s="16"/>
      <c r="D282" s="16"/>
      <c r="E282" s="16"/>
      <c r="F282" s="16"/>
      <c r="G282" s="44"/>
      <c r="H282" s="44"/>
      <c r="I282" s="44"/>
      <c r="J282" s="16"/>
      <c r="K282" s="16"/>
    </row>
    <row r="283" spans="1:11">
      <c r="A283" s="67"/>
      <c r="B283" s="16"/>
      <c r="C283" s="16"/>
      <c r="D283" s="16"/>
      <c r="E283" s="16"/>
      <c r="F283" s="16"/>
      <c r="G283" s="44"/>
      <c r="H283" s="44"/>
      <c r="I283" s="44"/>
      <c r="J283" s="16"/>
      <c r="K283" s="16"/>
    </row>
    <row r="284" spans="1:11">
      <c r="A284" s="67"/>
      <c r="B284" s="16"/>
      <c r="C284" s="16"/>
      <c r="D284" s="16"/>
      <c r="E284" s="16"/>
      <c r="F284" s="16"/>
      <c r="G284" s="44"/>
      <c r="H284" s="44"/>
      <c r="I284" s="44"/>
      <c r="J284" s="16"/>
      <c r="K284" s="16"/>
    </row>
    <row r="285" spans="1:11">
      <c r="A285" s="67"/>
      <c r="B285" s="16"/>
      <c r="C285" s="16"/>
      <c r="D285" s="16"/>
      <c r="E285" s="16"/>
      <c r="F285" s="16"/>
      <c r="G285" s="44"/>
      <c r="H285" s="44"/>
      <c r="I285" s="44"/>
      <c r="J285" s="16"/>
      <c r="K285" s="16"/>
    </row>
    <row r="286" spans="1:11">
      <c r="A286" s="67"/>
      <c r="B286" s="16"/>
      <c r="C286" s="16"/>
      <c r="D286" s="16"/>
      <c r="E286" s="16"/>
      <c r="F286" s="16"/>
      <c r="G286" s="44"/>
      <c r="H286" s="44"/>
      <c r="I286" s="44"/>
      <c r="J286" s="16"/>
      <c r="K286" s="16"/>
    </row>
    <row r="287" spans="1:11">
      <c r="A287" s="67"/>
      <c r="B287" s="16"/>
      <c r="C287" s="16"/>
      <c r="D287" s="16"/>
      <c r="E287" s="16"/>
      <c r="F287" s="16"/>
      <c r="G287" s="44"/>
      <c r="H287" s="44"/>
      <c r="I287" s="44"/>
      <c r="J287" s="16"/>
      <c r="K287" s="16"/>
    </row>
    <row r="288" spans="1:11">
      <c r="A288" s="67"/>
      <c r="B288" s="16"/>
      <c r="C288" s="16"/>
      <c r="D288" s="16"/>
      <c r="E288" s="16"/>
      <c r="F288" s="16"/>
      <c r="G288" s="44"/>
      <c r="H288" s="44"/>
      <c r="I288" s="44"/>
      <c r="J288" s="16"/>
      <c r="K288" s="16"/>
    </row>
    <row r="289" spans="1:11">
      <c r="A289" s="67"/>
      <c r="B289" s="16"/>
      <c r="C289" s="16"/>
      <c r="D289" s="16"/>
      <c r="E289" s="16"/>
      <c r="F289" s="16"/>
      <c r="G289" s="44"/>
      <c r="H289" s="44"/>
      <c r="I289" s="44"/>
      <c r="J289" s="16"/>
      <c r="K289" s="16"/>
    </row>
    <row r="290" spans="1:11">
      <c r="A290" s="67"/>
      <c r="B290" s="16"/>
      <c r="C290" s="16"/>
      <c r="D290" s="16"/>
      <c r="E290" s="16"/>
      <c r="F290" s="16"/>
      <c r="G290" s="44"/>
      <c r="H290" s="44"/>
      <c r="I290" s="44"/>
      <c r="J290" s="16"/>
      <c r="K290" s="16"/>
    </row>
    <row r="291" spans="1:11">
      <c r="A291" s="67"/>
      <c r="B291" s="16"/>
      <c r="C291" s="16"/>
      <c r="D291" s="16"/>
      <c r="E291" s="16"/>
      <c r="F291" s="16"/>
      <c r="G291" s="44"/>
      <c r="H291" s="44"/>
      <c r="I291" s="44"/>
      <c r="J291" s="16"/>
      <c r="K291" s="16"/>
    </row>
    <row r="292" spans="1:11">
      <c r="A292" s="67"/>
      <c r="B292" s="16"/>
      <c r="C292" s="16"/>
      <c r="D292" s="16"/>
      <c r="E292" s="16"/>
      <c r="F292" s="16"/>
      <c r="G292" s="44"/>
      <c r="H292" s="44"/>
      <c r="I292" s="44"/>
      <c r="J292" s="16"/>
      <c r="K292" s="16"/>
    </row>
    <row r="293" spans="1:11">
      <c r="A293" s="67"/>
      <c r="B293" s="16"/>
      <c r="C293" s="16"/>
      <c r="D293" s="16"/>
      <c r="E293" s="16"/>
      <c r="F293" s="16"/>
      <c r="G293" s="44"/>
      <c r="H293" s="44"/>
      <c r="I293" s="44"/>
      <c r="J293" s="16"/>
      <c r="K293" s="16"/>
    </row>
    <row r="294" spans="1:11">
      <c r="A294" s="67"/>
      <c r="B294" s="16"/>
      <c r="C294" s="16"/>
      <c r="D294" s="16"/>
      <c r="E294" s="16"/>
      <c r="F294" s="16"/>
      <c r="G294" s="44"/>
      <c r="H294" s="44"/>
      <c r="I294" s="44"/>
      <c r="J294" s="16"/>
      <c r="K294" s="16"/>
    </row>
    <row r="295" spans="1:11">
      <c r="A295" s="67"/>
      <c r="B295" s="16"/>
      <c r="C295" s="16"/>
      <c r="D295" s="16"/>
      <c r="E295" s="16"/>
      <c r="F295" s="16"/>
      <c r="G295" s="44"/>
      <c r="H295" s="44"/>
      <c r="I295" s="44"/>
      <c r="J295" s="16"/>
      <c r="K295" s="16"/>
    </row>
    <row r="296" spans="1:11">
      <c r="A296" s="67"/>
      <c r="B296" s="16"/>
      <c r="C296" s="16"/>
      <c r="D296" s="16"/>
      <c r="E296" s="16"/>
      <c r="F296" s="16"/>
      <c r="G296" s="44"/>
      <c r="H296" s="44"/>
      <c r="I296" s="44"/>
      <c r="J296" s="16"/>
      <c r="K296" s="16"/>
    </row>
    <row r="297" spans="1:11">
      <c r="A297" s="67"/>
      <c r="B297" s="16"/>
      <c r="C297" s="16"/>
      <c r="D297" s="16"/>
      <c r="E297" s="16"/>
      <c r="F297" s="16"/>
      <c r="G297" s="44"/>
      <c r="H297" s="44"/>
      <c r="I297" s="44"/>
      <c r="J297" s="16"/>
      <c r="K297" s="16"/>
    </row>
    <row r="298" spans="1:11">
      <c r="A298" s="67"/>
      <c r="B298" s="16"/>
      <c r="C298" s="16"/>
      <c r="D298" s="16"/>
      <c r="E298" s="16"/>
      <c r="F298" s="16"/>
      <c r="G298" s="44"/>
      <c r="H298" s="44"/>
      <c r="I298" s="44"/>
      <c r="J298" s="16"/>
      <c r="K298" s="16"/>
    </row>
    <row r="299" spans="1:11">
      <c r="A299" s="67"/>
      <c r="B299" s="16"/>
      <c r="C299" s="16"/>
      <c r="D299" s="16"/>
      <c r="E299" s="16"/>
      <c r="F299" s="16"/>
      <c r="G299" s="44"/>
      <c r="H299" s="44"/>
      <c r="I299" s="44"/>
      <c r="J299" s="16"/>
      <c r="K299" s="16"/>
    </row>
    <row r="300" spans="1:11">
      <c r="A300" s="67"/>
      <c r="B300" s="16"/>
      <c r="C300" s="16"/>
      <c r="D300" s="16"/>
      <c r="E300" s="16"/>
      <c r="F300" s="16"/>
      <c r="G300" s="44"/>
      <c r="H300" s="44"/>
      <c r="I300" s="44"/>
      <c r="J300" s="16"/>
      <c r="K300" s="16"/>
    </row>
    <row r="301" spans="1:11">
      <c r="A301" s="67"/>
      <c r="B301" s="16"/>
      <c r="C301" s="16"/>
      <c r="D301" s="16"/>
      <c r="E301" s="16"/>
      <c r="F301" s="16"/>
      <c r="G301" s="44"/>
      <c r="H301" s="44"/>
      <c r="I301" s="44"/>
      <c r="J301" s="16"/>
      <c r="K301" s="16"/>
    </row>
    <row r="302" spans="1:11">
      <c r="A302" s="67"/>
      <c r="B302" s="16"/>
      <c r="C302" s="16"/>
      <c r="D302" s="16"/>
      <c r="E302" s="16"/>
      <c r="F302" s="16"/>
      <c r="G302" s="44"/>
      <c r="H302" s="44"/>
      <c r="I302" s="44"/>
      <c r="J302" s="16"/>
      <c r="K302" s="16"/>
    </row>
    <row r="303" spans="1:11">
      <c r="A303" s="67"/>
      <c r="B303" s="16"/>
      <c r="C303" s="16"/>
      <c r="D303" s="16"/>
      <c r="E303" s="16"/>
      <c r="F303" s="16"/>
      <c r="G303" s="44"/>
      <c r="H303" s="44"/>
      <c r="I303" s="44"/>
      <c r="J303" s="16"/>
      <c r="K303" s="16"/>
    </row>
    <row r="304" spans="1:11">
      <c r="A304" s="67"/>
      <c r="B304" s="16"/>
      <c r="C304" s="16"/>
      <c r="D304" s="16"/>
      <c r="E304" s="16"/>
      <c r="F304" s="16"/>
      <c r="G304" s="44"/>
      <c r="H304" s="44"/>
      <c r="I304" s="44"/>
      <c r="J304" s="16"/>
      <c r="K304" s="16"/>
    </row>
    <row r="305" spans="1:11">
      <c r="A305" s="67"/>
      <c r="B305" s="16"/>
      <c r="C305" s="16"/>
      <c r="D305" s="16"/>
      <c r="E305" s="16"/>
      <c r="F305" s="16"/>
      <c r="G305" s="44"/>
      <c r="H305" s="44"/>
      <c r="I305" s="44"/>
      <c r="J305" s="16"/>
      <c r="K305" s="16"/>
    </row>
    <row r="306" spans="1:11">
      <c r="A306" s="67"/>
      <c r="B306" s="16"/>
      <c r="C306" s="16"/>
      <c r="D306" s="16"/>
      <c r="E306" s="16"/>
      <c r="F306" s="16"/>
      <c r="G306" s="44"/>
      <c r="H306" s="44"/>
      <c r="I306" s="44"/>
      <c r="J306" s="16"/>
      <c r="K306" s="16"/>
    </row>
    <row r="307" spans="1:11">
      <c r="A307" s="67"/>
      <c r="B307" s="16"/>
      <c r="C307" s="16"/>
      <c r="D307" s="16"/>
      <c r="E307" s="16"/>
      <c r="F307" s="16"/>
      <c r="G307" s="44"/>
      <c r="H307" s="44"/>
      <c r="I307" s="44"/>
      <c r="J307" s="16"/>
      <c r="K307" s="16"/>
    </row>
    <row r="308" spans="1:11">
      <c r="A308" s="67"/>
      <c r="B308" s="16"/>
      <c r="C308" s="16"/>
      <c r="D308" s="16"/>
      <c r="E308" s="16"/>
      <c r="F308" s="16"/>
      <c r="G308" s="44"/>
      <c r="H308" s="44"/>
      <c r="I308" s="44"/>
      <c r="J308" s="16"/>
      <c r="K308" s="16"/>
    </row>
    <row r="309" spans="1:11">
      <c r="A309" s="67"/>
      <c r="B309" s="16"/>
      <c r="C309" s="16"/>
      <c r="D309" s="16"/>
      <c r="E309" s="16"/>
      <c r="F309" s="16"/>
      <c r="G309" s="44"/>
      <c r="H309" s="44"/>
      <c r="I309" s="44"/>
      <c r="J309" s="16"/>
      <c r="K309" s="16"/>
    </row>
    <row r="310" spans="1:11">
      <c r="A310" s="67"/>
      <c r="B310" s="16"/>
      <c r="C310" s="16"/>
      <c r="D310" s="16"/>
      <c r="E310" s="16"/>
      <c r="F310" s="16"/>
      <c r="G310" s="44"/>
      <c r="H310" s="44"/>
      <c r="I310" s="44"/>
      <c r="J310" s="16"/>
      <c r="K310" s="16"/>
    </row>
    <row r="311" spans="1:11">
      <c r="A311" s="67"/>
      <c r="B311" s="16"/>
      <c r="C311" s="16"/>
      <c r="D311" s="16"/>
      <c r="E311" s="16"/>
      <c r="F311" s="16"/>
      <c r="G311" s="44"/>
      <c r="H311" s="44"/>
      <c r="I311" s="44"/>
      <c r="J311" s="16"/>
      <c r="K311" s="16"/>
    </row>
    <row r="312" spans="1:11">
      <c r="A312" s="67"/>
      <c r="B312" s="16"/>
      <c r="C312" s="16"/>
      <c r="D312" s="16"/>
      <c r="E312" s="16"/>
      <c r="F312" s="16"/>
      <c r="G312" s="44"/>
      <c r="H312" s="44"/>
      <c r="I312" s="44"/>
      <c r="J312" s="16"/>
      <c r="K312" s="16"/>
    </row>
    <row r="313" spans="1:11">
      <c r="A313" s="67"/>
      <c r="B313" s="16"/>
      <c r="C313" s="16"/>
      <c r="D313" s="16"/>
      <c r="E313" s="16"/>
      <c r="F313" s="16"/>
      <c r="G313" s="44"/>
      <c r="H313" s="44"/>
      <c r="I313" s="44"/>
      <c r="J313" s="16"/>
      <c r="K313" s="16"/>
    </row>
    <row r="314" spans="1:11">
      <c r="A314" s="67"/>
      <c r="B314" s="16"/>
      <c r="C314" s="16"/>
      <c r="D314" s="16"/>
      <c r="E314" s="16"/>
      <c r="F314" s="16"/>
      <c r="G314" s="44"/>
      <c r="H314" s="44"/>
      <c r="I314" s="44"/>
      <c r="J314" s="16"/>
      <c r="K314" s="16"/>
    </row>
    <row r="315" spans="1:11">
      <c r="A315" s="67"/>
      <c r="B315" s="16"/>
      <c r="C315" s="16"/>
      <c r="D315" s="16"/>
      <c r="E315" s="16"/>
      <c r="F315" s="16"/>
      <c r="G315" s="44"/>
      <c r="H315" s="44"/>
      <c r="I315" s="44"/>
      <c r="J315" s="16"/>
      <c r="K315" s="16"/>
    </row>
    <row r="316" spans="1:11">
      <c r="A316" s="67"/>
      <c r="B316" s="16"/>
      <c r="C316" s="16"/>
      <c r="D316" s="16"/>
      <c r="E316" s="16"/>
      <c r="F316" s="16"/>
      <c r="G316" s="44"/>
      <c r="H316" s="44"/>
      <c r="I316" s="44"/>
      <c r="J316" s="16"/>
      <c r="K316" s="16"/>
    </row>
    <row r="317" spans="1:11">
      <c r="A317" s="67"/>
      <c r="B317" s="16"/>
      <c r="C317" s="16"/>
      <c r="D317" s="16"/>
      <c r="E317" s="16"/>
      <c r="F317" s="16"/>
      <c r="G317" s="44"/>
      <c r="H317" s="44"/>
      <c r="I317" s="44"/>
      <c r="J317" s="16"/>
      <c r="K317" s="16"/>
    </row>
    <row r="318" spans="1:11">
      <c r="A318" s="67"/>
      <c r="B318" s="16"/>
      <c r="C318" s="16"/>
      <c r="D318" s="16"/>
      <c r="E318" s="16"/>
      <c r="F318" s="16"/>
      <c r="G318" s="44"/>
      <c r="H318" s="44"/>
      <c r="I318" s="44"/>
      <c r="J318" s="16"/>
      <c r="K318" s="16"/>
    </row>
    <row r="319" spans="1:11">
      <c r="A319" s="67"/>
      <c r="B319" s="16"/>
      <c r="C319" s="16"/>
      <c r="D319" s="16"/>
      <c r="E319" s="16"/>
      <c r="F319" s="16"/>
      <c r="G319" s="44"/>
      <c r="H319" s="44"/>
      <c r="I319" s="44"/>
      <c r="J319" s="16"/>
      <c r="K319" s="16"/>
    </row>
    <row r="320" spans="1:11">
      <c r="A320" s="67"/>
      <c r="B320" s="16"/>
      <c r="C320" s="16"/>
      <c r="D320" s="16"/>
      <c r="E320" s="16"/>
      <c r="F320" s="16"/>
      <c r="G320" s="44"/>
      <c r="H320" s="44"/>
      <c r="I320" s="44"/>
      <c r="J320" s="16"/>
      <c r="K320" s="16"/>
    </row>
    <row r="321" spans="1:11">
      <c r="A321" s="67"/>
      <c r="B321" s="16"/>
      <c r="C321" s="16"/>
      <c r="D321" s="16"/>
      <c r="E321" s="16"/>
      <c r="F321" s="16"/>
      <c r="G321" s="44"/>
      <c r="H321" s="44"/>
      <c r="I321" s="44"/>
      <c r="J321" s="16"/>
      <c r="K321" s="16"/>
    </row>
    <row r="322" spans="1:11">
      <c r="A322" s="67"/>
      <c r="B322" s="16"/>
      <c r="C322" s="16"/>
      <c r="D322" s="16"/>
      <c r="E322" s="16"/>
      <c r="F322" s="16"/>
      <c r="G322" s="44"/>
      <c r="H322" s="44"/>
      <c r="I322" s="44"/>
      <c r="J322" s="16"/>
      <c r="K322" s="16"/>
    </row>
    <row r="323" spans="1:11">
      <c r="A323" s="67"/>
      <c r="B323" s="16"/>
      <c r="C323" s="16"/>
      <c r="D323" s="16"/>
      <c r="E323" s="16"/>
      <c r="F323" s="16"/>
      <c r="G323" s="44"/>
      <c r="H323" s="44"/>
      <c r="I323" s="44"/>
      <c r="J323" s="16"/>
      <c r="K323" s="16"/>
    </row>
    <row r="324" spans="1:11">
      <c r="A324" s="67"/>
      <c r="B324" s="16"/>
      <c r="C324" s="16"/>
      <c r="D324" s="16"/>
      <c r="E324" s="16"/>
      <c r="F324" s="16"/>
      <c r="G324" s="44"/>
      <c r="H324" s="44"/>
      <c r="I324" s="44"/>
      <c r="J324" s="16"/>
      <c r="K324" s="16"/>
    </row>
    <row r="325" spans="1:11">
      <c r="A325" s="67"/>
      <c r="B325" s="16"/>
      <c r="C325" s="16"/>
      <c r="D325" s="16"/>
      <c r="E325" s="16"/>
      <c r="F325" s="16"/>
      <c r="G325" s="44"/>
      <c r="H325" s="44"/>
      <c r="I325" s="44"/>
      <c r="J325" s="16"/>
      <c r="K325" s="16"/>
    </row>
    <row r="326" spans="1:11">
      <c r="A326" s="67"/>
      <c r="B326" s="16"/>
      <c r="C326" s="16"/>
      <c r="D326" s="16"/>
      <c r="E326" s="16"/>
      <c r="F326" s="16"/>
      <c r="G326" s="44"/>
      <c r="H326" s="44"/>
      <c r="I326" s="44"/>
      <c r="J326" s="16"/>
      <c r="K326" s="16"/>
    </row>
    <row r="327" spans="1:11">
      <c r="A327" s="67"/>
      <c r="B327" s="16"/>
      <c r="C327" s="16"/>
      <c r="D327" s="16"/>
      <c r="E327" s="16"/>
      <c r="F327" s="16"/>
      <c r="G327" s="44"/>
      <c r="H327" s="44"/>
      <c r="I327" s="44"/>
      <c r="J327" s="16"/>
      <c r="K327" s="16"/>
    </row>
    <row r="328" spans="1:11">
      <c r="A328" s="67"/>
      <c r="B328" s="16"/>
      <c r="C328" s="16"/>
      <c r="D328" s="16"/>
      <c r="E328" s="16"/>
      <c r="F328" s="16"/>
      <c r="G328" s="44"/>
      <c r="H328" s="44"/>
      <c r="I328" s="44"/>
      <c r="J328" s="16"/>
      <c r="K328" s="16"/>
    </row>
    <row r="329" spans="1:11">
      <c r="A329" s="67"/>
      <c r="B329" s="16"/>
      <c r="C329" s="16"/>
      <c r="D329" s="16"/>
      <c r="E329" s="16"/>
      <c r="F329" s="16"/>
      <c r="G329" s="44"/>
      <c r="H329" s="44"/>
      <c r="I329" s="44"/>
      <c r="J329" s="16"/>
      <c r="K329" s="16"/>
    </row>
    <row r="330" spans="1:11">
      <c r="A330" s="67"/>
      <c r="B330" s="16"/>
      <c r="C330" s="16"/>
      <c r="D330" s="16"/>
      <c r="E330" s="16"/>
      <c r="F330" s="16"/>
      <c r="G330" s="44"/>
      <c r="H330" s="44"/>
      <c r="I330" s="44"/>
      <c r="J330" s="16"/>
      <c r="K330" s="16"/>
    </row>
    <row r="331" spans="1:11">
      <c r="A331" s="67"/>
      <c r="B331" s="16"/>
      <c r="C331" s="16"/>
      <c r="D331" s="16"/>
      <c r="E331" s="16"/>
      <c r="F331" s="16"/>
      <c r="G331" s="44"/>
      <c r="H331" s="44"/>
      <c r="I331" s="44"/>
      <c r="J331" s="16"/>
      <c r="K331" s="16"/>
    </row>
    <row r="332" spans="1:11">
      <c r="A332" s="67"/>
      <c r="B332" s="16"/>
      <c r="C332" s="16"/>
      <c r="D332" s="16"/>
      <c r="E332" s="16"/>
      <c r="F332" s="16"/>
      <c r="G332" s="44"/>
      <c r="H332" s="44"/>
      <c r="I332" s="44"/>
      <c r="J332" s="16"/>
      <c r="K332" s="16"/>
    </row>
    <row r="333" spans="1:11">
      <c r="A333" s="67"/>
      <c r="B333" s="16"/>
      <c r="C333" s="16"/>
      <c r="D333" s="16"/>
      <c r="E333" s="16"/>
      <c r="F333" s="16"/>
      <c r="G333" s="44"/>
      <c r="H333" s="44"/>
      <c r="I333" s="44"/>
      <c r="J333" s="16"/>
      <c r="K333" s="16"/>
    </row>
    <row r="334" spans="1:11">
      <c r="A334" s="67"/>
      <c r="B334" s="16"/>
      <c r="C334" s="16"/>
      <c r="D334" s="16"/>
      <c r="E334" s="16"/>
      <c r="F334" s="16"/>
      <c r="G334" s="44"/>
      <c r="H334" s="44"/>
      <c r="I334" s="44"/>
      <c r="J334" s="16"/>
      <c r="K334" s="16"/>
    </row>
    <row r="335" spans="1:11">
      <c r="A335" s="67"/>
      <c r="B335" s="16"/>
      <c r="C335" s="16"/>
      <c r="D335" s="16"/>
      <c r="E335" s="16"/>
      <c r="F335" s="16"/>
      <c r="G335" s="44"/>
      <c r="H335" s="44"/>
      <c r="I335" s="44"/>
      <c r="J335" s="16"/>
      <c r="K335" s="16"/>
    </row>
    <row r="336" spans="1:11">
      <c r="A336" s="67"/>
      <c r="B336" s="16"/>
      <c r="C336" s="16"/>
      <c r="D336" s="16"/>
      <c r="E336" s="16"/>
      <c r="F336" s="16"/>
      <c r="G336" s="44"/>
      <c r="H336" s="44"/>
      <c r="I336" s="44"/>
      <c r="J336" s="16"/>
      <c r="K336" s="16"/>
    </row>
    <row r="337" spans="1:11">
      <c r="A337" s="67"/>
      <c r="B337" s="16"/>
      <c r="C337" s="16"/>
      <c r="D337" s="16"/>
      <c r="E337" s="16"/>
      <c r="F337" s="16"/>
      <c r="G337" s="44"/>
      <c r="H337" s="44"/>
      <c r="I337" s="44"/>
      <c r="J337" s="16"/>
      <c r="K337" s="16"/>
    </row>
    <row r="338" spans="1:11">
      <c r="A338" s="67"/>
      <c r="B338" s="16"/>
      <c r="C338" s="16"/>
      <c r="D338" s="16"/>
      <c r="E338" s="16"/>
      <c r="F338" s="16"/>
      <c r="G338" s="44"/>
      <c r="H338" s="44"/>
      <c r="I338" s="44"/>
      <c r="J338" s="16"/>
      <c r="K338" s="16"/>
    </row>
    <row r="339" spans="1:11">
      <c r="A339" s="67"/>
      <c r="B339" s="16"/>
      <c r="C339" s="16"/>
      <c r="D339" s="16"/>
      <c r="E339" s="16"/>
      <c r="F339" s="16"/>
      <c r="G339" s="44"/>
      <c r="H339" s="44"/>
      <c r="I339" s="44"/>
      <c r="J339" s="16"/>
      <c r="K339" s="16"/>
    </row>
    <row r="340" spans="1:11">
      <c r="A340" s="67"/>
      <c r="B340" s="16"/>
      <c r="C340" s="16"/>
      <c r="D340" s="16"/>
      <c r="E340" s="16"/>
      <c r="F340" s="16"/>
      <c r="G340" s="44"/>
      <c r="H340" s="44"/>
      <c r="I340" s="44"/>
      <c r="J340" s="16"/>
      <c r="K340" s="16"/>
    </row>
    <row r="341" spans="1:11">
      <c r="A341" s="67"/>
      <c r="B341" s="16"/>
      <c r="C341" s="16"/>
      <c r="D341" s="16"/>
      <c r="E341" s="16"/>
      <c r="F341" s="16"/>
      <c r="G341" s="44"/>
      <c r="H341" s="44"/>
      <c r="I341" s="44"/>
      <c r="J341" s="16"/>
      <c r="K341" s="16"/>
    </row>
    <row r="342" spans="1:11">
      <c r="A342" s="67"/>
      <c r="B342" s="16"/>
      <c r="C342" s="16"/>
      <c r="D342" s="16"/>
      <c r="E342" s="16"/>
      <c r="F342" s="16"/>
      <c r="G342" s="44"/>
      <c r="H342" s="44"/>
      <c r="I342" s="44"/>
      <c r="J342" s="16"/>
      <c r="K342" s="16"/>
    </row>
    <row r="343" spans="1:11">
      <c r="A343" s="67"/>
      <c r="B343" s="16"/>
      <c r="C343" s="16"/>
      <c r="D343" s="16"/>
      <c r="E343" s="16"/>
      <c r="F343" s="16"/>
      <c r="G343" s="44"/>
      <c r="H343" s="44"/>
      <c r="I343" s="44"/>
      <c r="J343" s="16"/>
      <c r="K343" s="16"/>
    </row>
    <row r="344" spans="1:11">
      <c r="A344" s="67"/>
      <c r="B344" s="16"/>
      <c r="C344" s="16"/>
      <c r="D344" s="16"/>
      <c r="E344" s="16"/>
      <c r="F344" s="16"/>
      <c r="G344" s="44"/>
      <c r="H344" s="44"/>
      <c r="I344" s="44"/>
      <c r="J344" s="16"/>
      <c r="K344" s="16"/>
    </row>
    <row r="345" spans="1:11">
      <c r="A345" s="67"/>
      <c r="B345" s="16"/>
      <c r="C345" s="16"/>
      <c r="D345" s="16"/>
      <c r="E345" s="16"/>
      <c r="F345" s="16"/>
      <c r="G345" s="44"/>
      <c r="H345" s="44"/>
      <c r="I345" s="44"/>
      <c r="J345" s="16"/>
      <c r="K345" s="16"/>
    </row>
    <row r="346" spans="1:11">
      <c r="A346" s="67"/>
      <c r="B346" s="16"/>
      <c r="C346" s="16"/>
      <c r="D346" s="16"/>
      <c r="E346" s="16"/>
      <c r="F346" s="16"/>
      <c r="G346" s="44"/>
      <c r="H346" s="44"/>
      <c r="I346" s="44"/>
      <c r="J346" s="16"/>
      <c r="K346" s="16"/>
    </row>
    <row r="347" spans="1:11">
      <c r="A347" s="67"/>
      <c r="B347" s="16"/>
      <c r="C347" s="16"/>
      <c r="D347" s="16"/>
      <c r="E347" s="16"/>
      <c r="F347" s="16"/>
      <c r="G347" s="44"/>
      <c r="H347" s="44"/>
      <c r="I347" s="44"/>
      <c r="J347" s="16"/>
      <c r="K347" s="16"/>
    </row>
    <row r="348" spans="1:11">
      <c r="A348" s="67"/>
      <c r="B348" s="16"/>
      <c r="C348" s="16"/>
      <c r="D348" s="16"/>
      <c r="E348" s="16"/>
      <c r="F348" s="16"/>
      <c r="G348" s="44"/>
      <c r="H348" s="44"/>
      <c r="I348" s="44"/>
      <c r="J348" s="16"/>
      <c r="K348" s="16"/>
    </row>
    <row r="349" spans="1:11">
      <c r="A349" s="67"/>
      <c r="B349" s="16"/>
      <c r="C349" s="16"/>
      <c r="D349" s="16"/>
      <c r="E349" s="16"/>
      <c r="F349" s="16"/>
      <c r="G349" s="44"/>
      <c r="H349" s="44"/>
      <c r="I349" s="44"/>
      <c r="J349" s="16"/>
      <c r="K349" s="16"/>
    </row>
    <row r="350" spans="1:11">
      <c r="A350" s="67"/>
      <c r="B350" s="16"/>
      <c r="C350" s="16"/>
      <c r="D350" s="16"/>
      <c r="E350" s="16"/>
      <c r="F350" s="16"/>
      <c r="G350" s="44"/>
      <c r="H350" s="44"/>
      <c r="I350" s="44"/>
      <c r="J350" s="16"/>
      <c r="K350" s="16"/>
    </row>
    <row r="351" spans="1:11">
      <c r="A351" s="67"/>
      <c r="B351" s="16"/>
      <c r="C351" s="16"/>
      <c r="D351" s="16"/>
      <c r="E351" s="16"/>
      <c r="F351" s="16"/>
      <c r="G351" s="44"/>
      <c r="H351" s="44"/>
      <c r="I351" s="44"/>
      <c r="J351" s="16"/>
      <c r="K351" s="16"/>
    </row>
    <row r="352" spans="1:11">
      <c r="A352" s="67"/>
      <c r="B352" s="16"/>
      <c r="C352" s="16"/>
      <c r="D352" s="16"/>
      <c r="E352" s="16"/>
      <c r="F352" s="16"/>
      <c r="G352" s="44"/>
      <c r="H352" s="44"/>
      <c r="I352" s="44"/>
      <c r="J352" s="16"/>
      <c r="K352" s="16"/>
    </row>
    <row r="353" spans="1:11">
      <c r="A353" s="67"/>
      <c r="B353" s="16"/>
      <c r="C353" s="16"/>
      <c r="D353" s="16"/>
      <c r="E353" s="16"/>
      <c r="F353" s="16"/>
      <c r="G353" s="44"/>
      <c r="H353" s="44"/>
      <c r="I353" s="44"/>
      <c r="J353" s="16"/>
      <c r="K353" s="16"/>
    </row>
    <row r="354" spans="1:11">
      <c r="A354" s="67"/>
      <c r="B354" s="16"/>
      <c r="C354" s="16"/>
      <c r="D354" s="16"/>
      <c r="E354" s="16"/>
      <c r="F354" s="16"/>
      <c r="G354" s="44"/>
      <c r="H354" s="44"/>
      <c r="I354" s="44"/>
      <c r="J354" s="16"/>
      <c r="K354" s="16"/>
    </row>
    <row r="355" spans="1:11">
      <c r="A355" s="67"/>
      <c r="B355" s="16"/>
      <c r="C355" s="16"/>
      <c r="D355" s="16"/>
      <c r="E355" s="16"/>
      <c r="F355" s="16"/>
      <c r="G355" s="44"/>
      <c r="H355" s="44"/>
      <c r="I355" s="44"/>
      <c r="J355" s="16"/>
      <c r="K355" s="16"/>
    </row>
    <row r="356" spans="1:11">
      <c r="A356" s="67"/>
      <c r="B356" s="16"/>
      <c r="C356" s="16"/>
      <c r="D356" s="16"/>
      <c r="E356" s="16"/>
      <c r="F356" s="16"/>
      <c r="G356" s="44"/>
      <c r="H356" s="44"/>
      <c r="I356" s="44"/>
      <c r="J356" s="16"/>
      <c r="K356" s="16"/>
    </row>
    <row r="357" spans="1:11">
      <c r="A357" s="67"/>
      <c r="B357" s="16"/>
      <c r="C357" s="16"/>
      <c r="D357" s="16"/>
      <c r="E357" s="16"/>
      <c r="F357" s="16"/>
      <c r="G357" s="44"/>
      <c r="H357" s="44"/>
      <c r="I357" s="44"/>
      <c r="J357" s="16"/>
      <c r="K357" s="16"/>
    </row>
    <row r="358" spans="1:11">
      <c r="A358" s="67"/>
      <c r="B358" s="16"/>
      <c r="C358" s="16"/>
      <c r="D358" s="16"/>
      <c r="E358" s="16"/>
      <c r="F358" s="16"/>
      <c r="G358" s="44"/>
      <c r="H358" s="44"/>
      <c r="I358" s="44"/>
      <c r="J358" s="16"/>
      <c r="K358" s="16"/>
    </row>
    <row r="359" spans="1:11">
      <c r="A359" s="67"/>
      <c r="B359" s="16"/>
      <c r="C359" s="16"/>
      <c r="D359" s="16"/>
      <c r="E359" s="16"/>
      <c r="F359" s="16"/>
      <c r="G359" s="44"/>
      <c r="H359" s="44"/>
      <c r="I359" s="44"/>
      <c r="J359" s="16"/>
      <c r="K359" s="16"/>
    </row>
    <row r="360" spans="1:11">
      <c r="A360" s="67"/>
      <c r="B360" s="16"/>
      <c r="C360" s="16"/>
      <c r="D360" s="16"/>
      <c r="E360" s="16"/>
      <c r="F360" s="16"/>
      <c r="G360" s="44"/>
      <c r="H360" s="44"/>
      <c r="I360" s="44"/>
      <c r="J360" s="16"/>
      <c r="K360" s="16"/>
    </row>
    <row r="361" spans="1:11">
      <c r="A361" s="67"/>
      <c r="B361" s="16"/>
      <c r="C361" s="16"/>
      <c r="D361" s="16"/>
      <c r="E361" s="16"/>
      <c r="F361" s="16"/>
      <c r="G361" s="44"/>
      <c r="H361" s="44"/>
      <c r="I361" s="44"/>
      <c r="J361" s="16"/>
      <c r="K361" s="16"/>
    </row>
    <row r="362" spans="1:11">
      <c r="A362" s="67"/>
      <c r="B362" s="16"/>
      <c r="C362" s="16"/>
      <c r="D362" s="16"/>
      <c r="E362" s="16"/>
      <c r="F362" s="16"/>
      <c r="G362" s="44"/>
      <c r="H362" s="44"/>
      <c r="I362" s="44"/>
      <c r="J362" s="16"/>
      <c r="K362" s="16"/>
    </row>
    <row r="363" spans="1:11">
      <c r="A363" s="67"/>
      <c r="B363" s="16"/>
      <c r="C363" s="16"/>
      <c r="D363" s="16"/>
      <c r="E363" s="16"/>
      <c r="F363" s="16"/>
      <c r="G363" s="44"/>
      <c r="H363" s="44"/>
      <c r="I363" s="44"/>
      <c r="J363" s="16"/>
      <c r="K363" s="16"/>
    </row>
    <row r="364" spans="1:11">
      <c r="A364" s="67"/>
      <c r="B364" s="16"/>
      <c r="C364" s="16"/>
      <c r="D364" s="16"/>
      <c r="E364" s="16"/>
      <c r="F364" s="16"/>
      <c r="G364" s="44"/>
      <c r="H364" s="44"/>
      <c r="I364" s="44"/>
      <c r="J364" s="16"/>
      <c r="K364" s="16"/>
    </row>
    <row r="365" spans="1:11">
      <c r="A365" s="67"/>
      <c r="B365" s="16"/>
      <c r="C365" s="16"/>
      <c r="D365" s="16"/>
      <c r="E365" s="16"/>
      <c r="F365" s="16"/>
      <c r="G365" s="44"/>
      <c r="H365" s="44"/>
      <c r="I365" s="44"/>
      <c r="J365" s="16"/>
      <c r="K365" s="16"/>
    </row>
    <row r="366" spans="1:11">
      <c r="A366" s="67"/>
      <c r="B366" s="16"/>
      <c r="C366" s="16"/>
      <c r="D366" s="16"/>
      <c r="E366" s="16"/>
      <c r="F366" s="16"/>
      <c r="G366" s="44"/>
      <c r="H366" s="44"/>
      <c r="I366" s="44"/>
      <c r="J366" s="16"/>
      <c r="K366" s="16"/>
    </row>
    <row r="367" spans="1:11">
      <c r="A367" s="67"/>
      <c r="B367" s="16"/>
      <c r="C367" s="16"/>
      <c r="D367" s="16"/>
      <c r="E367" s="16"/>
      <c r="F367" s="16"/>
      <c r="G367" s="44"/>
      <c r="H367" s="44"/>
      <c r="I367" s="44"/>
      <c r="J367" s="16"/>
      <c r="K367" s="16"/>
    </row>
    <row r="368" spans="1:11">
      <c r="A368" s="67"/>
      <c r="B368" s="16"/>
      <c r="C368" s="16"/>
      <c r="D368" s="16"/>
      <c r="E368" s="16"/>
      <c r="F368" s="16"/>
      <c r="G368" s="44"/>
      <c r="H368" s="44"/>
      <c r="I368" s="44"/>
      <c r="J368" s="16"/>
      <c r="K368" s="16"/>
    </row>
    <row r="369" spans="1:11">
      <c r="A369" s="67"/>
      <c r="B369" s="16"/>
      <c r="C369" s="16"/>
      <c r="D369" s="16"/>
      <c r="E369" s="16"/>
      <c r="F369" s="16"/>
      <c r="G369" s="44"/>
      <c r="H369" s="44"/>
      <c r="I369" s="44"/>
      <c r="J369" s="16"/>
      <c r="K369" s="16"/>
    </row>
    <row r="370" spans="1:11">
      <c r="A370" s="67"/>
      <c r="B370" s="16"/>
      <c r="C370" s="16"/>
      <c r="D370" s="16"/>
      <c r="E370" s="16"/>
      <c r="F370" s="16"/>
      <c r="G370" s="44"/>
      <c r="H370" s="44"/>
      <c r="I370" s="44"/>
      <c r="J370" s="16"/>
      <c r="K370" s="16"/>
    </row>
    <row r="371" spans="1:11">
      <c r="A371" s="67"/>
      <c r="B371" s="16"/>
      <c r="C371" s="16"/>
      <c r="D371" s="16"/>
      <c r="E371" s="16"/>
      <c r="F371" s="16"/>
      <c r="G371" s="44"/>
      <c r="H371" s="44"/>
      <c r="I371" s="44"/>
      <c r="J371" s="16"/>
      <c r="K371" s="16"/>
    </row>
    <row r="372" spans="1:11">
      <c r="A372" s="67"/>
      <c r="B372" s="16"/>
      <c r="C372" s="16"/>
      <c r="D372" s="16"/>
      <c r="E372" s="16"/>
      <c r="F372" s="16"/>
      <c r="G372" s="44"/>
      <c r="H372" s="44"/>
      <c r="I372" s="44"/>
      <c r="J372" s="16"/>
      <c r="K372" s="16"/>
    </row>
    <row r="373" spans="1:11">
      <c r="A373" s="67"/>
      <c r="B373" s="16"/>
      <c r="C373" s="16"/>
      <c r="D373" s="16"/>
      <c r="E373" s="16"/>
      <c r="F373" s="16"/>
      <c r="G373" s="44"/>
      <c r="H373" s="44"/>
      <c r="I373" s="44"/>
      <c r="J373" s="16"/>
      <c r="K373" s="16"/>
    </row>
    <row r="374" spans="1:11">
      <c r="A374" s="67"/>
      <c r="B374" s="16"/>
      <c r="C374" s="16"/>
      <c r="D374" s="16"/>
      <c r="E374" s="16"/>
      <c r="F374" s="16"/>
      <c r="G374" s="44"/>
      <c r="H374" s="44"/>
      <c r="I374" s="44"/>
      <c r="J374" s="16"/>
      <c r="K374" s="16"/>
    </row>
    <row r="375" spans="1:11">
      <c r="A375" s="67"/>
      <c r="B375" s="16"/>
      <c r="C375" s="16"/>
      <c r="D375" s="16"/>
      <c r="E375" s="16"/>
      <c r="F375" s="16"/>
      <c r="G375" s="44"/>
      <c r="H375" s="44"/>
      <c r="I375" s="44"/>
      <c r="J375" s="16"/>
      <c r="K375" s="16"/>
    </row>
    <row r="376" spans="1:11">
      <c r="A376" s="67"/>
      <c r="B376" s="16"/>
      <c r="C376" s="16"/>
      <c r="D376" s="16"/>
      <c r="E376" s="16"/>
      <c r="F376" s="16"/>
      <c r="G376" s="44"/>
      <c r="H376" s="44"/>
      <c r="I376" s="44"/>
      <c r="J376" s="16"/>
      <c r="K376" s="16"/>
    </row>
    <row r="377" spans="1:11">
      <c r="A377" s="67"/>
      <c r="B377" s="16"/>
      <c r="C377" s="16"/>
      <c r="D377" s="16"/>
      <c r="E377" s="16"/>
      <c r="F377" s="16"/>
      <c r="G377" s="44"/>
      <c r="H377" s="44"/>
      <c r="I377" s="44"/>
      <c r="J377" s="16"/>
      <c r="K377" s="16"/>
    </row>
    <row r="378" spans="1:11">
      <c r="A378" s="67"/>
      <c r="B378" s="16"/>
      <c r="C378" s="16"/>
      <c r="D378" s="16"/>
      <c r="E378" s="16"/>
      <c r="F378" s="16"/>
      <c r="G378" s="44"/>
      <c r="H378" s="44"/>
      <c r="I378" s="44"/>
      <c r="J378" s="16"/>
      <c r="K378" s="16"/>
    </row>
    <row r="379" spans="1:11">
      <c r="A379" s="67"/>
      <c r="B379" s="16"/>
      <c r="C379" s="16"/>
      <c r="D379" s="16"/>
      <c r="E379" s="16"/>
      <c r="F379" s="16"/>
      <c r="G379" s="44"/>
      <c r="H379" s="44"/>
      <c r="I379" s="44"/>
      <c r="J379" s="16"/>
      <c r="K379" s="16"/>
    </row>
    <row r="380" spans="1:11">
      <c r="A380" s="67"/>
      <c r="B380" s="16"/>
      <c r="C380" s="16"/>
      <c r="D380" s="16"/>
      <c r="E380" s="16"/>
      <c r="F380" s="16"/>
      <c r="G380" s="44"/>
      <c r="H380" s="44"/>
      <c r="I380" s="44"/>
      <c r="J380" s="16"/>
      <c r="K380" s="16"/>
    </row>
    <row r="381" spans="1:11">
      <c r="A381" s="67"/>
      <c r="B381" s="16"/>
      <c r="C381" s="16"/>
      <c r="D381" s="16"/>
      <c r="E381" s="16"/>
      <c r="F381" s="16"/>
      <c r="G381" s="44"/>
      <c r="H381" s="44"/>
      <c r="I381" s="44"/>
      <c r="J381" s="16"/>
      <c r="K381" s="16"/>
    </row>
    <row r="382" spans="1:11">
      <c r="A382" s="67"/>
      <c r="B382" s="16"/>
      <c r="C382" s="16"/>
      <c r="D382" s="16"/>
      <c r="E382" s="16"/>
      <c r="F382" s="16"/>
      <c r="G382" s="44"/>
      <c r="H382" s="44"/>
      <c r="I382" s="44"/>
      <c r="J382" s="16"/>
      <c r="K382" s="16"/>
    </row>
    <row r="383" spans="1:11">
      <c r="A383" s="67"/>
      <c r="B383" s="16"/>
      <c r="C383" s="16"/>
      <c r="D383" s="16"/>
      <c r="E383" s="16"/>
      <c r="F383" s="16"/>
      <c r="G383" s="44"/>
      <c r="H383" s="44"/>
      <c r="I383" s="44"/>
      <c r="J383" s="16"/>
      <c r="K383" s="16"/>
    </row>
    <row r="384" spans="1:11">
      <c r="A384" s="67"/>
      <c r="B384" s="16"/>
      <c r="C384" s="16"/>
      <c r="D384" s="16"/>
      <c r="E384" s="16"/>
      <c r="F384" s="16"/>
      <c r="G384" s="44"/>
      <c r="H384" s="44"/>
      <c r="I384" s="44"/>
      <c r="J384" s="16"/>
      <c r="K384" s="16"/>
    </row>
    <row r="385" spans="1:11">
      <c r="A385" s="67"/>
      <c r="B385" s="16"/>
      <c r="C385" s="16"/>
      <c r="D385" s="16"/>
      <c r="E385" s="16"/>
      <c r="F385" s="16"/>
      <c r="G385" s="44"/>
      <c r="H385" s="44"/>
      <c r="I385" s="44"/>
      <c r="J385" s="16"/>
      <c r="K385" s="16"/>
    </row>
    <row r="386" spans="1:11">
      <c r="A386" s="67"/>
      <c r="B386" s="16"/>
      <c r="C386" s="16"/>
      <c r="D386" s="16"/>
      <c r="E386" s="16"/>
      <c r="F386" s="16"/>
      <c r="G386" s="44"/>
      <c r="H386" s="44"/>
      <c r="I386" s="44"/>
      <c r="J386" s="16"/>
      <c r="K386" s="16"/>
    </row>
    <row r="387" spans="1:11">
      <c r="A387" s="67"/>
      <c r="B387" s="16"/>
      <c r="C387" s="16"/>
      <c r="D387" s="16"/>
      <c r="E387" s="16"/>
      <c r="F387" s="16"/>
      <c r="G387" s="44"/>
      <c r="H387" s="44"/>
      <c r="I387" s="44"/>
      <c r="J387" s="16"/>
      <c r="K387" s="16"/>
    </row>
    <row r="388" spans="1:11">
      <c r="A388" s="67"/>
      <c r="B388" s="16"/>
      <c r="C388" s="16"/>
      <c r="D388" s="16"/>
      <c r="E388" s="16"/>
      <c r="F388" s="16"/>
      <c r="G388" s="44"/>
      <c r="H388" s="44"/>
      <c r="I388" s="44"/>
      <c r="J388" s="16"/>
      <c r="K388" s="16"/>
    </row>
    <row r="389" spans="1:11">
      <c r="A389" s="67"/>
      <c r="B389" s="16"/>
      <c r="C389" s="16"/>
      <c r="D389" s="16"/>
      <c r="E389" s="16"/>
      <c r="F389" s="16"/>
      <c r="G389" s="44"/>
      <c r="H389" s="44"/>
      <c r="I389" s="44"/>
      <c r="J389" s="16"/>
      <c r="K389" s="16"/>
    </row>
    <row r="390" spans="1:11">
      <c r="A390" s="67"/>
      <c r="B390" s="16"/>
      <c r="C390" s="16"/>
      <c r="D390" s="16"/>
      <c r="E390" s="16"/>
      <c r="F390" s="16"/>
      <c r="G390" s="44"/>
      <c r="H390" s="44"/>
      <c r="I390" s="44"/>
      <c r="J390" s="16"/>
      <c r="K390" s="16"/>
    </row>
    <row r="391" spans="1:11">
      <c r="A391" s="67"/>
      <c r="B391" s="16"/>
      <c r="C391" s="16"/>
      <c r="D391" s="16"/>
      <c r="E391" s="16"/>
      <c r="F391" s="16"/>
      <c r="G391" s="44"/>
      <c r="H391" s="44"/>
      <c r="I391" s="44"/>
      <c r="J391" s="16"/>
      <c r="K391" s="16"/>
    </row>
    <row r="392" spans="1:11">
      <c r="A392" s="67"/>
      <c r="B392" s="16"/>
      <c r="C392" s="16"/>
      <c r="D392" s="16"/>
      <c r="E392" s="16"/>
      <c r="F392" s="16"/>
      <c r="G392" s="44"/>
      <c r="H392" s="44"/>
      <c r="I392" s="44"/>
      <c r="J392" s="16"/>
      <c r="K392" s="16"/>
    </row>
    <row r="393" spans="1:11">
      <c r="A393" s="67"/>
      <c r="B393" s="16"/>
      <c r="C393" s="16"/>
      <c r="D393" s="16"/>
      <c r="E393" s="16"/>
      <c r="F393" s="16"/>
      <c r="G393" s="44"/>
      <c r="H393" s="44"/>
      <c r="I393" s="44"/>
      <c r="J393" s="16"/>
      <c r="K393" s="16"/>
    </row>
    <row r="394" spans="1:11">
      <c r="A394" s="67"/>
      <c r="B394" s="16"/>
      <c r="C394" s="16"/>
      <c r="D394" s="16"/>
      <c r="E394" s="16"/>
      <c r="F394" s="16"/>
      <c r="G394" s="44"/>
      <c r="H394" s="44"/>
      <c r="I394" s="44"/>
      <c r="J394" s="16"/>
      <c r="K394" s="16"/>
    </row>
    <row r="395" spans="1:11">
      <c r="A395" s="67"/>
      <c r="B395" s="16"/>
      <c r="C395" s="16"/>
      <c r="D395" s="16"/>
      <c r="E395" s="16"/>
      <c r="F395" s="16"/>
      <c r="G395" s="44"/>
      <c r="H395" s="44"/>
      <c r="I395" s="44"/>
      <c r="J395" s="16"/>
      <c r="K395" s="16"/>
    </row>
    <row r="396" spans="1:11">
      <c r="A396" s="67"/>
      <c r="B396" s="16"/>
      <c r="C396" s="16"/>
      <c r="D396" s="16"/>
      <c r="E396" s="16"/>
      <c r="F396" s="16"/>
      <c r="G396" s="44"/>
      <c r="H396" s="44"/>
      <c r="I396" s="44"/>
      <c r="J396" s="16"/>
      <c r="K396" s="16"/>
    </row>
    <row r="397" spans="1:11">
      <c r="A397" s="67"/>
      <c r="B397" s="16"/>
      <c r="C397" s="16"/>
      <c r="D397" s="16"/>
      <c r="E397" s="16"/>
      <c r="F397" s="16"/>
      <c r="G397" s="44"/>
      <c r="H397" s="44"/>
      <c r="I397" s="44"/>
      <c r="J397" s="16"/>
      <c r="K397" s="16"/>
    </row>
    <row r="398" spans="1:11">
      <c r="A398" s="67"/>
      <c r="B398" s="16"/>
      <c r="C398" s="16"/>
      <c r="D398" s="16"/>
      <c r="E398" s="16"/>
      <c r="F398" s="16"/>
      <c r="G398" s="44"/>
      <c r="H398" s="44"/>
      <c r="I398" s="44"/>
      <c r="J398" s="16"/>
      <c r="K398" s="16"/>
    </row>
    <row r="399" spans="1:11">
      <c r="A399" s="67"/>
      <c r="B399" s="16"/>
      <c r="C399" s="16"/>
      <c r="D399" s="16"/>
      <c r="E399" s="16"/>
      <c r="F399" s="16"/>
      <c r="G399" s="44"/>
      <c r="H399" s="44"/>
      <c r="I399" s="44"/>
      <c r="J399" s="16"/>
      <c r="K399" s="16"/>
    </row>
    <row r="400" spans="1:11">
      <c r="A400" s="67"/>
      <c r="B400" s="16"/>
      <c r="C400" s="16"/>
      <c r="D400" s="16"/>
      <c r="E400" s="16"/>
      <c r="F400" s="16"/>
      <c r="G400" s="44"/>
      <c r="H400" s="44"/>
      <c r="I400" s="44"/>
      <c r="J400" s="16"/>
      <c r="K400" s="16"/>
    </row>
    <row r="401" spans="1:11">
      <c r="A401" s="67"/>
      <c r="B401" s="16"/>
      <c r="C401" s="16"/>
      <c r="D401" s="16"/>
      <c r="E401" s="16"/>
      <c r="F401" s="16"/>
      <c r="G401" s="44"/>
      <c r="H401" s="44"/>
      <c r="I401" s="44"/>
      <c r="J401" s="16"/>
      <c r="K401" s="16"/>
    </row>
    <row r="402" spans="1:11">
      <c r="A402" s="67"/>
      <c r="B402" s="16"/>
      <c r="C402" s="16"/>
      <c r="D402" s="16"/>
      <c r="E402" s="16"/>
      <c r="F402" s="16"/>
      <c r="G402" s="44"/>
      <c r="H402" s="44"/>
      <c r="I402" s="44"/>
      <c r="J402" s="16"/>
      <c r="K402" s="16"/>
    </row>
    <row r="403" spans="1:11">
      <c r="A403" s="67"/>
      <c r="B403" s="16"/>
      <c r="C403" s="16"/>
      <c r="D403" s="16"/>
      <c r="E403" s="16"/>
      <c r="F403" s="16"/>
      <c r="G403" s="44"/>
      <c r="H403" s="44"/>
      <c r="I403" s="44"/>
      <c r="J403" s="16"/>
      <c r="K403" s="16"/>
    </row>
    <row r="404" spans="1:11">
      <c r="A404" s="67"/>
      <c r="B404" s="16"/>
      <c r="C404" s="16"/>
      <c r="D404" s="16"/>
      <c r="E404" s="16"/>
      <c r="F404" s="16"/>
      <c r="G404" s="44"/>
      <c r="H404" s="44"/>
      <c r="I404" s="44"/>
      <c r="J404" s="16"/>
      <c r="K404" s="16"/>
    </row>
    <row r="405" spans="1:11">
      <c r="A405" s="67"/>
      <c r="B405" s="16"/>
      <c r="C405" s="16"/>
      <c r="D405" s="16"/>
      <c r="E405" s="16"/>
      <c r="F405" s="16"/>
      <c r="G405" s="44"/>
      <c r="H405" s="44"/>
      <c r="I405" s="44"/>
      <c r="J405" s="16"/>
      <c r="K405" s="16"/>
    </row>
    <row r="406" spans="1:11">
      <c r="A406" s="67"/>
      <c r="B406" s="16"/>
      <c r="C406" s="16"/>
      <c r="D406" s="16"/>
      <c r="E406" s="16"/>
      <c r="F406" s="16"/>
      <c r="G406" s="44"/>
      <c r="H406" s="44"/>
      <c r="I406" s="44"/>
      <c r="J406" s="16"/>
      <c r="K406" s="16"/>
    </row>
    <row r="407" spans="1:11">
      <c r="A407" s="67"/>
      <c r="B407" s="16"/>
      <c r="C407" s="16"/>
      <c r="D407" s="16"/>
      <c r="E407" s="16"/>
      <c r="F407" s="16"/>
      <c r="G407" s="44"/>
      <c r="H407" s="44"/>
      <c r="I407" s="44"/>
      <c r="J407" s="16"/>
      <c r="K407" s="16"/>
    </row>
    <row r="408" spans="1:11">
      <c r="A408" s="67"/>
      <c r="B408" s="16"/>
      <c r="C408" s="16"/>
      <c r="D408" s="16"/>
      <c r="E408" s="16"/>
      <c r="F408" s="16"/>
      <c r="G408" s="44"/>
      <c r="H408" s="44"/>
      <c r="I408" s="44"/>
      <c r="J408" s="16"/>
      <c r="K408" s="16"/>
    </row>
    <row r="409" spans="1:11">
      <c r="A409" s="67"/>
      <c r="B409" s="16"/>
      <c r="C409" s="16"/>
      <c r="D409" s="16"/>
      <c r="E409" s="16"/>
      <c r="F409" s="16"/>
      <c r="G409" s="44"/>
      <c r="H409" s="44"/>
      <c r="I409" s="44"/>
      <c r="J409" s="16"/>
      <c r="K409" s="16"/>
    </row>
    <row r="410" spans="1:11">
      <c r="A410" s="67"/>
      <c r="B410" s="16"/>
      <c r="C410" s="16"/>
      <c r="D410" s="16"/>
      <c r="E410" s="16"/>
      <c r="F410" s="16"/>
      <c r="G410" s="44"/>
      <c r="H410" s="44"/>
      <c r="I410" s="44"/>
      <c r="J410" s="16"/>
      <c r="K410" s="16"/>
    </row>
    <row r="411" spans="1:11">
      <c r="A411" s="67"/>
      <c r="B411" s="16"/>
      <c r="C411" s="16"/>
      <c r="D411" s="16"/>
      <c r="E411" s="16"/>
      <c r="F411" s="16"/>
      <c r="G411" s="44"/>
      <c r="H411" s="44"/>
      <c r="I411" s="44"/>
      <c r="J411" s="16"/>
      <c r="K411" s="16"/>
    </row>
    <row r="412" spans="1:11">
      <c r="A412" s="67"/>
      <c r="B412" s="16"/>
      <c r="C412" s="16"/>
      <c r="D412" s="16"/>
      <c r="E412" s="16"/>
      <c r="F412" s="16"/>
      <c r="G412" s="44"/>
      <c r="H412" s="44"/>
      <c r="I412" s="44"/>
      <c r="J412" s="16"/>
      <c r="K412" s="16"/>
    </row>
    <row r="413" spans="1:11">
      <c r="A413" s="67"/>
      <c r="B413" s="16"/>
      <c r="C413" s="16"/>
      <c r="D413" s="16"/>
      <c r="E413" s="16"/>
      <c r="F413" s="16"/>
      <c r="G413" s="44"/>
      <c r="H413" s="44"/>
      <c r="I413" s="44"/>
      <c r="J413" s="16"/>
      <c r="K413" s="16"/>
    </row>
    <row r="414" spans="1:11">
      <c r="A414" s="67"/>
      <c r="B414" s="16"/>
      <c r="C414" s="16"/>
      <c r="D414" s="16"/>
      <c r="E414" s="16"/>
      <c r="F414" s="16"/>
      <c r="G414" s="44"/>
      <c r="H414" s="44"/>
      <c r="I414" s="44"/>
      <c r="J414" s="16"/>
      <c r="K414" s="16"/>
    </row>
    <row r="415" spans="1:11">
      <c r="A415" s="67"/>
      <c r="B415" s="16"/>
      <c r="C415" s="16"/>
      <c r="D415" s="16"/>
      <c r="E415" s="16"/>
      <c r="F415" s="16"/>
      <c r="G415" s="44"/>
      <c r="H415" s="44"/>
      <c r="I415" s="44"/>
      <c r="J415" s="16"/>
      <c r="K415" s="16"/>
    </row>
    <row r="416" spans="1:11">
      <c r="A416" s="67"/>
      <c r="B416" s="16"/>
      <c r="C416" s="16"/>
      <c r="D416" s="16"/>
      <c r="E416" s="16"/>
      <c r="F416" s="16"/>
      <c r="G416" s="44"/>
      <c r="H416" s="44"/>
      <c r="I416" s="44"/>
      <c r="J416" s="16"/>
      <c r="K416" s="16"/>
    </row>
    <row r="417" spans="1:11">
      <c r="A417" s="67"/>
      <c r="B417" s="16"/>
      <c r="C417" s="16"/>
      <c r="D417" s="16"/>
      <c r="E417" s="16"/>
      <c r="F417" s="16"/>
      <c r="G417" s="44"/>
      <c r="H417" s="44"/>
      <c r="I417" s="44"/>
      <c r="J417" s="16"/>
      <c r="K417" s="16"/>
    </row>
    <row r="418" spans="1:11">
      <c r="A418" s="67"/>
      <c r="B418" s="16"/>
      <c r="C418" s="16"/>
      <c r="D418" s="16"/>
      <c r="E418" s="16"/>
      <c r="F418" s="16"/>
      <c r="G418" s="44"/>
      <c r="H418" s="44"/>
      <c r="I418" s="44"/>
      <c r="J418" s="16"/>
      <c r="K418" s="16"/>
    </row>
    <row r="419" spans="1:11">
      <c r="A419" s="67"/>
      <c r="B419" s="16"/>
      <c r="C419" s="16"/>
      <c r="D419" s="16"/>
      <c r="E419" s="16"/>
      <c r="F419" s="16"/>
      <c r="G419" s="44"/>
      <c r="H419" s="44"/>
      <c r="I419" s="44"/>
      <c r="J419" s="16"/>
      <c r="K419" s="16"/>
    </row>
    <row r="420" spans="1:11">
      <c r="A420" s="67"/>
      <c r="B420" s="16"/>
      <c r="C420" s="16"/>
      <c r="D420" s="16"/>
      <c r="E420" s="16"/>
      <c r="F420" s="16"/>
      <c r="G420" s="44"/>
      <c r="H420" s="44"/>
      <c r="I420" s="44"/>
      <c r="J420" s="16"/>
      <c r="K420" s="16"/>
    </row>
    <row r="421" spans="1:11">
      <c r="A421" s="67"/>
      <c r="B421" s="16"/>
      <c r="C421" s="16"/>
      <c r="D421" s="16"/>
      <c r="E421" s="16"/>
      <c r="F421" s="16"/>
      <c r="G421" s="44"/>
      <c r="H421" s="44"/>
      <c r="I421" s="44"/>
      <c r="J421" s="16"/>
      <c r="K421" s="16"/>
    </row>
    <row r="422" spans="1:11">
      <c r="A422" s="67"/>
      <c r="B422" s="16"/>
      <c r="C422" s="16"/>
      <c r="D422" s="16"/>
      <c r="E422" s="16"/>
      <c r="F422" s="16"/>
      <c r="G422" s="44"/>
      <c r="H422" s="44"/>
      <c r="I422" s="44"/>
      <c r="J422" s="16"/>
      <c r="K422" s="16"/>
    </row>
    <row r="423" spans="1:11">
      <c r="A423" s="67"/>
      <c r="B423" s="16"/>
      <c r="C423" s="16"/>
      <c r="D423" s="16"/>
      <c r="E423" s="16"/>
      <c r="F423" s="16"/>
      <c r="G423" s="44"/>
      <c r="H423" s="44"/>
      <c r="I423" s="44"/>
      <c r="J423" s="16"/>
      <c r="K423" s="16"/>
    </row>
    <row r="424" spans="1:11">
      <c r="A424" s="67"/>
      <c r="B424" s="16"/>
      <c r="C424" s="16"/>
      <c r="D424" s="16"/>
      <c r="E424" s="16"/>
      <c r="F424" s="16"/>
      <c r="G424" s="44"/>
      <c r="H424" s="44"/>
      <c r="I424" s="44"/>
      <c r="J424" s="16"/>
      <c r="K424" s="16"/>
    </row>
    <row r="425" spans="1:11">
      <c r="A425" s="67"/>
      <c r="B425" s="16"/>
      <c r="C425" s="16"/>
      <c r="D425" s="16"/>
      <c r="E425" s="16"/>
      <c r="F425" s="16"/>
      <c r="G425" s="44"/>
      <c r="H425" s="44"/>
      <c r="I425" s="44"/>
      <c r="J425" s="16"/>
      <c r="K425" s="16"/>
    </row>
    <row r="426" spans="1:11">
      <c r="A426" s="67"/>
      <c r="B426" s="16"/>
      <c r="C426" s="16"/>
      <c r="D426" s="16"/>
      <c r="E426" s="16"/>
      <c r="F426" s="16"/>
      <c r="G426" s="44"/>
      <c r="H426" s="44"/>
      <c r="I426" s="44"/>
      <c r="J426" s="16"/>
      <c r="K426" s="16"/>
    </row>
    <row r="427" spans="1:11">
      <c r="A427" s="67"/>
      <c r="B427" s="16"/>
      <c r="C427" s="16"/>
      <c r="D427" s="16"/>
      <c r="E427" s="16"/>
      <c r="F427" s="16"/>
      <c r="G427" s="44"/>
      <c r="H427" s="44"/>
      <c r="I427" s="44"/>
      <c r="J427" s="16"/>
      <c r="K427" s="16"/>
    </row>
    <row r="428" spans="1:11">
      <c r="A428" s="67"/>
      <c r="B428" s="16"/>
      <c r="C428" s="16"/>
      <c r="D428" s="16"/>
      <c r="E428" s="16"/>
      <c r="F428" s="16"/>
      <c r="G428" s="44"/>
      <c r="H428" s="44"/>
      <c r="I428" s="44"/>
      <c r="J428" s="16"/>
      <c r="K428" s="16"/>
    </row>
    <row r="429" spans="1:11">
      <c r="A429" s="67"/>
      <c r="B429" s="16"/>
      <c r="C429" s="16"/>
      <c r="D429" s="16"/>
      <c r="E429" s="16"/>
      <c r="F429" s="16"/>
      <c r="G429" s="44"/>
      <c r="H429" s="44"/>
      <c r="I429" s="44"/>
      <c r="J429" s="16"/>
      <c r="K429" s="16"/>
    </row>
    <row r="430" spans="1:11">
      <c r="A430" s="67"/>
      <c r="B430" s="16"/>
      <c r="C430" s="16"/>
      <c r="D430" s="16"/>
      <c r="E430" s="16"/>
      <c r="F430" s="16"/>
      <c r="G430" s="44"/>
      <c r="H430" s="44"/>
      <c r="I430" s="44"/>
      <c r="J430" s="16"/>
      <c r="K430" s="16"/>
    </row>
    <row r="431" spans="1:11">
      <c r="A431" s="67"/>
      <c r="B431" s="16"/>
      <c r="C431" s="16"/>
      <c r="D431" s="16"/>
      <c r="E431" s="16"/>
      <c r="F431" s="16"/>
      <c r="G431" s="44"/>
      <c r="H431" s="44"/>
      <c r="I431" s="44"/>
      <c r="J431" s="16"/>
      <c r="K431" s="16"/>
    </row>
    <row r="432" spans="1:11">
      <c r="A432" s="67"/>
      <c r="B432" s="16"/>
      <c r="C432" s="16"/>
      <c r="D432" s="16"/>
      <c r="E432" s="16"/>
      <c r="F432" s="16"/>
      <c r="G432" s="44"/>
      <c r="H432" s="44"/>
      <c r="I432" s="44"/>
      <c r="J432" s="16"/>
      <c r="K432" s="16"/>
    </row>
    <row r="433" spans="1:11">
      <c r="A433" s="67"/>
      <c r="B433" s="16"/>
      <c r="C433" s="16"/>
      <c r="D433" s="16"/>
      <c r="E433" s="16"/>
      <c r="F433" s="16"/>
      <c r="G433" s="44"/>
      <c r="H433" s="44"/>
      <c r="I433" s="44"/>
      <c r="J433" s="16"/>
      <c r="K433" s="16"/>
    </row>
    <row r="434" spans="1:11">
      <c r="A434" s="67"/>
      <c r="B434" s="16"/>
      <c r="C434" s="16"/>
      <c r="D434" s="16"/>
      <c r="E434" s="16"/>
      <c r="F434" s="16"/>
      <c r="G434" s="44"/>
      <c r="H434" s="44"/>
      <c r="I434" s="44"/>
      <c r="J434" s="16"/>
      <c r="K434" s="16"/>
    </row>
    <row r="435" spans="1:11">
      <c r="A435" s="67"/>
      <c r="B435" s="16"/>
      <c r="C435" s="16"/>
      <c r="D435" s="16"/>
      <c r="E435" s="16"/>
      <c r="F435" s="16"/>
      <c r="G435" s="44"/>
      <c r="H435" s="44"/>
      <c r="I435" s="44"/>
      <c r="J435" s="16"/>
      <c r="K435" s="16"/>
    </row>
    <row r="436" spans="1:11">
      <c r="A436" s="67"/>
      <c r="B436" s="16"/>
      <c r="C436" s="16"/>
      <c r="D436" s="16"/>
      <c r="E436" s="16"/>
      <c r="F436" s="16"/>
      <c r="G436" s="44"/>
      <c r="H436" s="44"/>
      <c r="I436" s="44"/>
      <c r="J436" s="16"/>
      <c r="K436" s="16"/>
    </row>
    <row r="437" spans="1:11">
      <c r="A437" s="67"/>
      <c r="B437" s="16"/>
      <c r="C437" s="16"/>
      <c r="D437" s="16"/>
      <c r="E437" s="16"/>
      <c r="F437" s="16"/>
      <c r="G437" s="44"/>
      <c r="H437" s="44"/>
      <c r="I437" s="44"/>
      <c r="J437" s="16"/>
      <c r="K437" s="16"/>
    </row>
    <row r="438" spans="1:11">
      <c r="A438" s="67"/>
      <c r="B438" s="16"/>
      <c r="C438" s="16"/>
      <c r="D438" s="16"/>
      <c r="E438" s="16"/>
      <c r="F438" s="16"/>
      <c r="G438" s="44"/>
      <c r="H438" s="44"/>
      <c r="I438" s="44"/>
      <c r="J438" s="16"/>
      <c r="K438" s="16"/>
    </row>
    <row r="439" spans="1:11">
      <c r="A439" s="67"/>
      <c r="B439" s="16"/>
      <c r="C439" s="16"/>
      <c r="D439" s="16"/>
      <c r="E439" s="16"/>
      <c r="F439" s="16"/>
      <c r="G439" s="44"/>
      <c r="H439" s="44"/>
      <c r="I439" s="44"/>
      <c r="J439" s="16"/>
      <c r="K439" s="16"/>
    </row>
    <row r="440" spans="1:11">
      <c r="A440" s="67"/>
      <c r="B440" s="16"/>
      <c r="C440" s="16"/>
      <c r="D440" s="16"/>
      <c r="E440" s="16"/>
      <c r="F440" s="16"/>
      <c r="G440" s="44"/>
      <c r="H440" s="44"/>
      <c r="I440" s="44"/>
      <c r="J440" s="16"/>
      <c r="K440" s="16"/>
    </row>
    <row r="441" spans="1:11">
      <c r="A441" s="67"/>
      <c r="B441" s="16"/>
      <c r="C441" s="16"/>
      <c r="D441" s="16"/>
      <c r="E441" s="16"/>
      <c r="F441" s="16"/>
      <c r="G441" s="44"/>
      <c r="H441" s="44"/>
      <c r="I441" s="44"/>
      <c r="J441" s="16"/>
      <c r="K441" s="16"/>
    </row>
    <row r="442" spans="1:11">
      <c r="A442" s="67"/>
      <c r="B442" s="16"/>
      <c r="C442" s="16"/>
      <c r="D442" s="16"/>
      <c r="E442" s="16"/>
      <c r="F442" s="16"/>
      <c r="G442" s="44"/>
      <c r="H442" s="44"/>
      <c r="I442" s="44"/>
      <c r="J442" s="16"/>
      <c r="K442" s="16"/>
    </row>
    <row r="443" spans="1:11">
      <c r="A443" s="67"/>
      <c r="B443" s="16"/>
      <c r="C443" s="16"/>
      <c r="D443" s="16"/>
      <c r="E443" s="16"/>
      <c r="F443" s="16"/>
      <c r="G443" s="44"/>
      <c r="H443" s="44"/>
      <c r="I443" s="44"/>
      <c r="J443" s="16"/>
      <c r="K443" s="16"/>
    </row>
    <row r="444" spans="1:11">
      <c r="A444" s="67"/>
      <c r="B444" s="16"/>
      <c r="C444" s="16"/>
      <c r="D444" s="16"/>
      <c r="E444" s="16"/>
      <c r="F444" s="16"/>
      <c r="G444" s="44"/>
      <c r="H444" s="44"/>
      <c r="I444" s="44"/>
      <c r="J444" s="16"/>
      <c r="K444" s="16"/>
    </row>
    <row r="445" spans="1:11">
      <c r="A445" s="67"/>
      <c r="B445" s="16"/>
      <c r="C445" s="16"/>
      <c r="D445" s="16"/>
      <c r="E445" s="16"/>
      <c r="F445" s="16"/>
      <c r="G445" s="44"/>
      <c r="H445" s="44"/>
      <c r="I445" s="44"/>
      <c r="J445" s="16"/>
      <c r="K445" s="16"/>
    </row>
    <row r="446" spans="1:11">
      <c r="A446" s="67"/>
      <c r="B446" s="16"/>
      <c r="C446" s="16"/>
      <c r="D446" s="16"/>
      <c r="E446" s="16"/>
      <c r="F446" s="16"/>
      <c r="G446" s="44"/>
      <c r="H446" s="44"/>
      <c r="I446" s="44"/>
      <c r="J446" s="16"/>
      <c r="K446" s="16"/>
    </row>
    <row r="447" spans="1:11">
      <c r="A447" s="67"/>
      <c r="B447" s="16"/>
      <c r="C447" s="16"/>
      <c r="D447" s="16"/>
      <c r="E447" s="16"/>
      <c r="F447" s="16"/>
      <c r="G447" s="44"/>
      <c r="H447" s="44"/>
      <c r="I447" s="44"/>
      <c r="J447" s="16"/>
      <c r="K447" s="16"/>
    </row>
    <row r="448" spans="1:11">
      <c r="A448" s="67"/>
      <c r="B448" s="16"/>
      <c r="C448" s="16"/>
      <c r="D448" s="16"/>
      <c r="E448" s="16"/>
      <c r="F448" s="16"/>
      <c r="G448" s="44"/>
      <c r="H448" s="44"/>
      <c r="I448" s="44"/>
      <c r="J448" s="16"/>
      <c r="K448" s="16"/>
    </row>
    <row r="449" spans="1:11">
      <c r="A449" s="67"/>
      <c r="B449" s="16"/>
      <c r="C449" s="16"/>
      <c r="D449" s="16"/>
      <c r="E449" s="16"/>
      <c r="F449" s="16"/>
      <c r="G449" s="44"/>
      <c r="H449" s="44"/>
      <c r="I449" s="44"/>
      <c r="J449" s="16"/>
      <c r="K449" s="16"/>
    </row>
    <row r="450" spans="1:11">
      <c r="A450" s="67"/>
      <c r="B450" s="16"/>
      <c r="C450" s="16"/>
      <c r="D450" s="16"/>
      <c r="E450" s="16"/>
      <c r="F450" s="16"/>
      <c r="G450" s="44"/>
      <c r="H450" s="44"/>
      <c r="I450" s="44"/>
      <c r="J450" s="16"/>
      <c r="K450" s="16"/>
    </row>
    <row r="451" spans="1:11">
      <c r="A451" s="67"/>
      <c r="B451" s="16"/>
      <c r="C451" s="16"/>
      <c r="D451" s="16"/>
      <c r="E451" s="16"/>
      <c r="F451" s="16"/>
      <c r="G451" s="44"/>
      <c r="H451" s="44"/>
      <c r="I451" s="44"/>
      <c r="J451" s="16"/>
      <c r="K451" s="16"/>
    </row>
    <row r="452" spans="1:11">
      <c r="A452" s="67"/>
      <c r="B452" s="16"/>
      <c r="C452" s="16"/>
      <c r="D452" s="16"/>
      <c r="E452" s="16"/>
      <c r="F452" s="16"/>
      <c r="G452" s="44"/>
      <c r="H452" s="44"/>
      <c r="I452" s="44"/>
      <c r="J452" s="16"/>
      <c r="K452" s="16"/>
    </row>
    <row r="453" spans="1:11">
      <c r="A453" s="67"/>
      <c r="B453" s="16"/>
      <c r="C453" s="16"/>
      <c r="D453" s="16"/>
      <c r="E453" s="16"/>
      <c r="F453" s="16"/>
      <c r="G453" s="44"/>
      <c r="H453" s="44"/>
      <c r="I453" s="44"/>
      <c r="J453" s="16"/>
      <c r="K453" s="16"/>
    </row>
    <row r="454" spans="1:11">
      <c r="A454" s="67"/>
      <c r="B454" s="16"/>
      <c r="C454" s="16"/>
      <c r="D454" s="16"/>
      <c r="E454" s="16"/>
      <c r="F454" s="16"/>
      <c r="G454" s="44"/>
      <c r="H454" s="44"/>
      <c r="I454" s="44"/>
      <c r="J454" s="16"/>
      <c r="K454" s="16"/>
    </row>
    <row r="455" spans="1:11">
      <c r="A455" s="67"/>
      <c r="B455" s="16"/>
      <c r="C455" s="16"/>
      <c r="D455" s="16"/>
      <c r="E455" s="16"/>
      <c r="F455" s="16"/>
      <c r="G455" s="44"/>
      <c r="H455" s="44"/>
      <c r="I455" s="44"/>
      <c r="J455" s="16"/>
      <c r="K455" s="16"/>
    </row>
    <row r="456" spans="1:11">
      <c r="A456" s="67"/>
      <c r="B456" s="16"/>
      <c r="C456" s="16"/>
      <c r="D456" s="16"/>
      <c r="E456" s="16"/>
      <c r="F456" s="16"/>
      <c r="G456" s="44"/>
      <c r="H456" s="44"/>
      <c r="I456" s="44"/>
      <c r="J456" s="16"/>
      <c r="K456" s="16"/>
    </row>
    <row r="457" spans="1:11">
      <c r="A457" s="67"/>
      <c r="B457" s="16"/>
      <c r="C457" s="16"/>
      <c r="D457" s="16"/>
      <c r="E457" s="16"/>
      <c r="F457" s="16"/>
      <c r="G457" s="44"/>
      <c r="H457" s="44"/>
      <c r="I457" s="44"/>
      <c r="J457" s="16"/>
      <c r="K457" s="16"/>
    </row>
    <row r="458" spans="1:11">
      <c r="A458" s="67"/>
      <c r="B458" s="16"/>
      <c r="C458" s="16"/>
      <c r="D458" s="16"/>
      <c r="E458" s="16"/>
      <c r="F458" s="16"/>
      <c r="G458" s="44"/>
      <c r="H458" s="44"/>
      <c r="I458" s="44"/>
      <c r="J458" s="16"/>
      <c r="K458" s="16"/>
    </row>
    <row r="459" spans="1:11">
      <c r="A459" s="67"/>
      <c r="B459" s="16"/>
      <c r="C459" s="16"/>
      <c r="D459" s="16"/>
      <c r="E459" s="16"/>
      <c r="F459" s="16"/>
      <c r="G459" s="44"/>
      <c r="H459" s="44"/>
      <c r="I459" s="44"/>
      <c r="J459" s="16"/>
      <c r="K459" s="16"/>
    </row>
    <row r="460" spans="1:11">
      <c r="A460" s="67"/>
      <c r="B460" s="16"/>
      <c r="C460" s="16"/>
      <c r="D460" s="16"/>
      <c r="E460" s="16"/>
      <c r="F460" s="16"/>
      <c r="G460" s="44"/>
      <c r="H460" s="44"/>
      <c r="I460" s="44"/>
      <c r="J460" s="16"/>
      <c r="K460" s="16"/>
    </row>
    <row r="461" spans="1:11">
      <c r="A461" s="67"/>
      <c r="B461" s="16"/>
      <c r="C461" s="16"/>
      <c r="D461" s="16"/>
      <c r="E461" s="16"/>
      <c r="F461" s="16"/>
      <c r="G461" s="44"/>
      <c r="H461" s="44"/>
      <c r="I461" s="44"/>
      <c r="J461" s="16"/>
      <c r="K461" s="16"/>
    </row>
    <row r="462" spans="1:11">
      <c r="A462" s="67"/>
      <c r="B462" s="16"/>
      <c r="C462" s="16"/>
      <c r="D462" s="16"/>
      <c r="E462" s="16"/>
      <c r="F462" s="16"/>
      <c r="G462" s="44"/>
      <c r="H462" s="44"/>
      <c r="I462" s="44"/>
      <c r="J462" s="16"/>
      <c r="K462" s="16"/>
    </row>
    <row r="463" spans="1:11">
      <c r="A463" s="67"/>
      <c r="B463" s="16"/>
      <c r="C463" s="16"/>
      <c r="D463" s="16"/>
      <c r="E463" s="16"/>
      <c r="F463" s="16"/>
      <c r="G463" s="44"/>
      <c r="H463" s="44"/>
      <c r="I463" s="44"/>
      <c r="J463" s="16"/>
      <c r="K463" s="16"/>
    </row>
    <row r="464" spans="1:11">
      <c r="A464" s="67"/>
      <c r="B464" s="16"/>
      <c r="C464" s="16"/>
      <c r="D464" s="16"/>
      <c r="E464" s="16"/>
      <c r="F464" s="16"/>
      <c r="G464" s="44"/>
      <c r="H464" s="44"/>
      <c r="I464" s="44"/>
      <c r="J464" s="16"/>
      <c r="K464" s="16"/>
    </row>
    <row r="465" spans="1:11">
      <c r="A465" s="67"/>
      <c r="B465" s="16"/>
      <c r="C465" s="16"/>
      <c r="D465" s="16"/>
      <c r="E465" s="16"/>
      <c r="F465" s="16"/>
      <c r="G465" s="44"/>
      <c r="H465" s="44"/>
      <c r="I465" s="44"/>
      <c r="J465" s="16"/>
      <c r="K465" s="16"/>
    </row>
    <row r="466" spans="1:11">
      <c r="A466" s="67"/>
      <c r="B466" s="16"/>
      <c r="C466" s="16"/>
      <c r="D466" s="16"/>
      <c r="E466" s="16"/>
      <c r="F466" s="16"/>
      <c r="G466" s="44"/>
      <c r="H466" s="44"/>
      <c r="I466" s="44"/>
      <c r="J466" s="16"/>
      <c r="K466" s="16"/>
    </row>
    <row r="467" spans="1:11">
      <c r="A467" s="67"/>
      <c r="B467" s="16"/>
      <c r="C467" s="16"/>
      <c r="D467" s="16"/>
      <c r="E467" s="16"/>
      <c r="F467" s="16"/>
      <c r="G467" s="44"/>
      <c r="H467" s="44"/>
      <c r="I467" s="44"/>
      <c r="J467" s="16"/>
      <c r="K467" s="16"/>
    </row>
    <row r="468" spans="1:11">
      <c r="A468" s="67"/>
      <c r="B468" s="16"/>
      <c r="C468" s="16"/>
      <c r="D468" s="16"/>
      <c r="E468" s="16"/>
      <c r="F468" s="16"/>
      <c r="G468" s="44"/>
      <c r="H468" s="44"/>
      <c r="I468" s="44"/>
      <c r="J468" s="16"/>
      <c r="K468" s="16"/>
    </row>
    <row r="469" spans="1:11">
      <c r="A469" s="67"/>
      <c r="B469" s="16"/>
      <c r="C469" s="16"/>
      <c r="D469" s="16"/>
      <c r="E469" s="16"/>
      <c r="F469" s="16"/>
      <c r="G469" s="44"/>
      <c r="H469" s="44"/>
      <c r="I469" s="44"/>
      <c r="J469" s="16"/>
      <c r="K469" s="16"/>
    </row>
    <row r="470" spans="1:11">
      <c r="A470" s="67"/>
      <c r="B470" s="16"/>
      <c r="C470" s="16"/>
      <c r="D470" s="16"/>
      <c r="E470" s="16"/>
      <c r="F470" s="16"/>
      <c r="G470" s="44"/>
      <c r="H470" s="44"/>
      <c r="I470" s="44"/>
      <c r="J470" s="16"/>
      <c r="K470" s="16"/>
    </row>
    <row r="471" spans="1:11">
      <c r="A471" s="67"/>
      <c r="B471" s="16"/>
      <c r="C471" s="16"/>
      <c r="D471" s="16"/>
      <c r="E471" s="16"/>
      <c r="F471" s="16"/>
      <c r="G471" s="44"/>
      <c r="H471" s="44"/>
      <c r="I471" s="44"/>
      <c r="J471" s="16"/>
      <c r="K471" s="16"/>
    </row>
    <row r="472" spans="1:11">
      <c r="A472" s="67"/>
      <c r="B472" s="16"/>
      <c r="C472" s="16"/>
      <c r="D472" s="16"/>
      <c r="E472" s="16"/>
      <c r="F472" s="16"/>
      <c r="G472" s="44"/>
      <c r="H472" s="44"/>
      <c r="I472" s="44"/>
      <c r="J472" s="16"/>
      <c r="K472" s="16"/>
    </row>
    <row r="473" spans="1:11">
      <c r="A473" s="67"/>
      <c r="B473" s="16"/>
      <c r="C473" s="16"/>
      <c r="D473" s="16"/>
      <c r="E473" s="16"/>
      <c r="F473" s="16"/>
      <c r="G473" s="44"/>
      <c r="H473" s="44"/>
      <c r="I473" s="44"/>
      <c r="J473" s="16"/>
      <c r="K473" s="16"/>
    </row>
    <row r="474" spans="1:11">
      <c r="A474" s="67"/>
      <c r="B474" s="16"/>
      <c r="C474" s="16"/>
      <c r="D474" s="16"/>
      <c r="E474" s="16"/>
      <c r="F474" s="16"/>
      <c r="G474" s="44"/>
      <c r="H474" s="44"/>
      <c r="I474" s="44"/>
      <c r="J474" s="16"/>
      <c r="K474" s="16"/>
    </row>
    <row r="475" spans="1:11">
      <c r="A475" s="67"/>
      <c r="B475" s="16"/>
      <c r="C475" s="16"/>
      <c r="D475" s="16"/>
      <c r="E475" s="16"/>
      <c r="F475" s="16"/>
      <c r="G475" s="44"/>
      <c r="H475" s="44"/>
      <c r="I475" s="44"/>
      <c r="J475" s="16"/>
      <c r="K475" s="16"/>
    </row>
    <row r="476" spans="1:11">
      <c r="A476" s="67"/>
      <c r="B476" s="16"/>
      <c r="C476" s="16"/>
      <c r="D476" s="16"/>
      <c r="E476" s="16"/>
      <c r="F476" s="16"/>
      <c r="G476" s="44"/>
      <c r="H476" s="44"/>
      <c r="I476" s="44"/>
      <c r="J476" s="16"/>
      <c r="K476" s="16"/>
    </row>
    <row r="477" spans="1:11">
      <c r="A477" s="67"/>
      <c r="B477" s="16"/>
      <c r="C477" s="16"/>
      <c r="D477" s="16"/>
      <c r="E477" s="16"/>
      <c r="F477" s="16"/>
      <c r="G477" s="44"/>
      <c r="H477" s="44"/>
      <c r="I477" s="44"/>
      <c r="J477" s="16"/>
      <c r="K477" s="16"/>
    </row>
    <row r="478" spans="1:11">
      <c r="A478" s="67"/>
      <c r="B478" s="16"/>
      <c r="C478" s="16"/>
      <c r="D478" s="16"/>
      <c r="E478" s="16"/>
      <c r="F478" s="16"/>
      <c r="G478" s="44"/>
      <c r="H478" s="44"/>
      <c r="I478" s="44"/>
      <c r="J478" s="16"/>
      <c r="K478" s="16"/>
    </row>
    <row r="479" spans="1:11">
      <c r="A479" s="67"/>
      <c r="B479" s="16"/>
      <c r="C479" s="16"/>
      <c r="D479" s="16"/>
      <c r="E479" s="16"/>
      <c r="F479" s="16"/>
      <c r="G479" s="44"/>
      <c r="H479" s="44"/>
      <c r="I479" s="44"/>
      <c r="J479" s="16"/>
      <c r="K479" s="16"/>
    </row>
    <row r="480" spans="1:11">
      <c r="A480" s="67"/>
      <c r="B480" s="16"/>
      <c r="C480" s="16"/>
      <c r="D480" s="16"/>
      <c r="E480" s="16"/>
      <c r="F480" s="16"/>
      <c r="G480" s="44"/>
      <c r="H480" s="44"/>
      <c r="I480" s="44"/>
      <c r="J480" s="16"/>
      <c r="K480" s="16"/>
    </row>
    <row r="481" spans="1:11">
      <c r="A481" s="67"/>
      <c r="B481" s="16"/>
      <c r="C481" s="16"/>
      <c r="D481" s="16"/>
      <c r="E481" s="16"/>
      <c r="F481" s="16"/>
      <c r="G481" s="44"/>
      <c r="H481" s="44"/>
      <c r="I481" s="44"/>
      <c r="J481" s="16"/>
      <c r="K481" s="16"/>
    </row>
    <row r="482" spans="1:11">
      <c r="A482" s="67"/>
      <c r="B482" s="16"/>
      <c r="C482" s="16"/>
      <c r="D482" s="16"/>
      <c r="E482" s="16"/>
      <c r="F482" s="16"/>
      <c r="G482" s="44"/>
      <c r="H482" s="44"/>
      <c r="I482" s="44"/>
      <c r="J482" s="16"/>
      <c r="K482" s="16"/>
    </row>
    <row r="483" spans="1:11">
      <c r="A483" s="67"/>
      <c r="B483" s="16"/>
      <c r="C483" s="16"/>
      <c r="D483" s="16"/>
      <c r="E483" s="16"/>
      <c r="F483" s="16"/>
      <c r="G483" s="44"/>
      <c r="H483" s="44"/>
      <c r="I483" s="44"/>
      <c r="J483" s="16"/>
      <c r="K483" s="16"/>
    </row>
    <row r="484" spans="1:11">
      <c r="A484" s="67"/>
      <c r="B484" s="16"/>
      <c r="C484" s="16"/>
      <c r="D484" s="16"/>
      <c r="E484" s="16"/>
      <c r="F484" s="16"/>
      <c r="G484" s="44"/>
      <c r="H484" s="44"/>
      <c r="I484" s="44"/>
      <c r="J484" s="16"/>
      <c r="K484" s="16"/>
    </row>
    <row r="485" spans="1:11">
      <c r="A485" s="67"/>
      <c r="B485" s="16"/>
      <c r="C485" s="16"/>
      <c r="D485" s="16"/>
      <c r="E485" s="16"/>
      <c r="F485" s="16"/>
      <c r="G485" s="44"/>
      <c r="H485" s="44"/>
      <c r="I485" s="44"/>
      <c r="J485" s="16"/>
      <c r="K485" s="16"/>
    </row>
    <row r="486" spans="1:11">
      <c r="A486" s="67"/>
      <c r="B486" s="16"/>
      <c r="C486" s="16"/>
      <c r="D486" s="16"/>
      <c r="E486" s="16"/>
      <c r="F486" s="16"/>
      <c r="G486" s="44"/>
      <c r="H486" s="44"/>
      <c r="I486" s="44"/>
      <c r="J486" s="16"/>
      <c r="K486" s="16"/>
    </row>
    <row r="487" spans="1:11">
      <c r="A487" s="67"/>
      <c r="B487" s="16"/>
      <c r="C487" s="16"/>
      <c r="D487" s="16"/>
      <c r="E487" s="16"/>
      <c r="F487" s="16"/>
      <c r="G487" s="44"/>
      <c r="H487" s="44"/>
      <c r="I487" s="44"/>
      <c r="J487" s="16"/>
      <c r="K487" s="16"/>
    </row>
    <row r="488" spans="1:11">
      <c r="A488" s="67"/>
      <c r="B488" s="16"/>
      <c r="C488" s="16"/>
      <c r="D488" s="16"/>
      <c r="E488" s="16"/>
      <c r="F488" s="16"/>
      <c r="G488" s="44"/>
      <c r="H488" s="44"/>
      <c r="I488" s="44"/>
      <c r="J488" s="16"/>
      <c r="K488" s="16"/>
    </row>
    <row r="489" spans="1:11">
      <c r="A489" s="67"/>
      <c r="B489" s="16"/>
      <c r="C489" s="16"/>
      <c r="D489" s="16"/>
      <c r="E489" s="16"/>
      <c r="F489" s="16"/>
      <c r="G489" s="44"/>
      <c r="H489" s="44"/>
      <c r="I489" s="44"/>
      <c r="J489" s="16"/>
      <c r="K489" s="16"/>
    </row>
    <row r="490" spans="1:11">
      <c r="A490" s="67"/>
      <c r="B490" s="16"/>
      <c r="C490" s="16"/>
      <c r="D490" s="16"/>
      <c r="E490" s="16"/>
      <c r="F490" s="16"/>
      <c r="G490" s="44"/>
      <c r="H490" s="44"/>
      <c r="I490" s="44"/>
      <c r="J490" s="16"/>
      <c r="K490" s="16"/>
    </row>
    <row r="491" spans="1:11">
      <c r="A491" s="67"/>
      <c r="B491" s="16"/>
      <c r="C491" s="16"/>
      <c r="D491" s="16"/>
      <c r="E491" s="16"/>
      <c r="F491" s="16"/>
      <c r="G491" s="44"/>
      <c r="H491" s="44"/>
      <c r="I491" s="44"/>
      <c r="J491" s="16"/>
      <c r="K491" s="16"/>
    </row>
    <row r="492" spans="1:11">
      <c r="A492" s="67"/>
      <c r="B492" s="16"/>
      <c r="C492" s="16"/>
      <c r="D492" s="16"/>
      <c r="E492" s="16"/>
      <c r="F492" s="16"/>
      <c r="G492" s="44"/>
      <c r="H492" s="44"/>
      <c r="I492" s="44"/>
      <c r="J492" s="16"/>
      <c r="K492" s="16"/>
    </row>
    <row r="493" spans="1:11">
      <c r="A493" s="67"/>
      <c r="B493" s="16"/>
      <c r="C493" s="16"/>
      <c r="D493" s="16"/>
      <c r="E493" s="16"/>
      <c r="F493" s="16"/>
      <c r="G493" s="44"/>
      <c r="H493" s="44"/>
      <c r="I493" s="44"/>
      <c r="J493" s="16"/>
      <c r="K493" s="16"/>
    </row>
    <row r="494" spans="1:11">
      <c r="A494" s="67"/>
      <c r="B494" s="16"/>
      <c r="C494" s="16"/>
      <c r="D494" s="16"/>
      <c r="E494" s="16"/>
      <c r="F494" s="16"/>
      <c r="G494" s="44"/>
      <c r="H494" s="44"/>
      <c r="I494" s="44"/>
      <c r="J494" s="16"/>
      <c r="K494" s="16"/>
    </row>
    <row r="495" spans="1:11">
      <c r="A495" s="67"/>
      <c r="B495" s="16"/>
      <c r="C495" s="16"/>
      <c r="D495" s="16"/>
      <c r="E495" s="16"/>
      <c r="F495" s="16"/>
      <c r="G495" s="44"/>
      <c r="H495" s="44"/>
      <c r="I495" s="44"/>
      <c r="J495" s="16"/>
      <c r="K495" s="16"/>
    </row>
    <row r="496" spans="1:11">
      <c r="A496" s="67"/>
      <c r="B496" s="16"/>
      <c r="C496" s="16"/>
      <c r="D496" s="16"/>
      <c r="E496" s="16"/>
      <c r="F496" s="16"/>
      <c r="G496" s="44"/>
      <c r="H496" s="44"/>
      <c r="I496" s="44"/>
      <c r="J496" s="16"/>
      <c r="K496" s="16"/>
    </row>
    <row r="497" spans="1:11">
      <c r="A497" s="67"/>
      <c r="B497" s="16"/>
      <c r="C497" s="16"/>
      <c r="D497" s="16"/>
      <c r="E497" s="16"/>
      <c r="F497" s="16"/>
      <c r="G497" s="44"/>
      <c r="H497" s="44"/>
      <c r="I497" s="44"/>
      <c r="J497" s="16"/>
      <c r="K497" s="16"/>
    </row>
    <row r="498" spans="1:11">
      <c r="A498" s="67"/>
      <c r="B498" s="16"/>
      <c r="C498" s="16"/>
      <c r="D498" s="16"/>
      <c r="E498" s="16"/>
      <c r="F498" s="16"/>
      <c r="G498" s="44"/>
      <c r="H498" s="44"/>
      <c r="I498" s="44"/>
      <c r="J498" s="16"/>
      <c r="K498" s="16"/>
    </row>
    <row r="499" spans="1:11">
      <c r="A499" s="67"/>
      <c r="B499" s="16"/>
      <c r="C499" s="16"/>
      <c r="D499" s="16"/>
      <c r="E499" s="16"/>
      <c r="F499" s="16"/>
      <c r="G499" s="44"/>
      <c r="H499" s="44"/>
      <c r="I499" s="44"/>
      <c r="J499" s="16"/>
      <c r="K499" s="16"/>
    </row>
    <row r="500" spans="1:11">
      <c r="A500" s="67"/>
      <c r="B500" s="16"/>
      <c r="C500" s="16"/>
      <c r="D500" s="16"/>
      <c r="E500" s="16"/>
      <c r="F500" s="16"/>
      <c r="G500" s="44"/>
      <c r="H500" s="44"/>
      <c r="I500" s="44"/>
      <c r="J500" s="16"/>
      <c r="K500" s="16"/>
    </row>
    <row r="501" spans="1:11">
      <c r="A501" s="67"/>
      <c r="B501" s="16"/>
      <c r="C501" s="16"/>
      <c r="D501" s="16"/>
      <c r="E501" s="16"/>
      <c r="F501" s="16"/>
      <c r="G501" s="44"/>
      <c r="H501" s="44"/>
      <c r="I501" s="44"/>
      <c r="J501" s="16"/>
      <c r="K501" s="16"/>
    </row>
    <row r="502" spans="1:11">
      <c r="A502" s="67"/>
      <c r="B502" s="16"/>
      <c r="C502" s="16"/>
      <c r="D502" s="16"/>
      <c r="E502" s="16"/>
      <c r="F502" s="16"/>
      <c r="G502" s="44"/>
      <c r="H502" s="44"/>
      <c r="I502" s="44"/>
      <c r="J502" s="16"/>
      <c r="K502" s="16"/>
    </row>
    <row r="503" spans="1:11">
      <c r="A503" s="67"/>
      <c r="B503" s="16"/>
      <c r="C503" s="16"/>
      <c r="D503" s="16"/>
      <c r="E503" s="16"/>
      <c r="F503" s="16"/>
      <c r="G503" s="44"/>
      <c r="H503" s="44"/>
      <c r="I503" s="44"/>
      <c r="J503" s="16"/>
      <c r="K503" s="16"/>
    </row>
    <row r="504" spans="1:11">
      <c r="A504" s="67"/>
      <c r="B504" s="16"/>
      <c r="C504" s="16"/>
      <c r="D504" s="16"/>
      <c r="E504" s="16"/>
      <c r="F504" s="16"/>
      <c r="G504" s="44"/>
      <c r="H504" s="44"/>
      <c r="I504" s="44"/>
      <c r="J504" s="16"/>
      <c r="K504" s="16"/>
    </row>
    <row r="505" spans="1:11">
      <c r="A505" s="67"/>
      <c r="B505" s="16"/>
      <c r="C505" s="16"/>
      <c r="D505" s="16"/>
      <c r="E505" s="16"/>
      <c r="F505" s="16"/>
      <c r="G505" s="44"/>
      <c r="H505" s="44"/>
      <c r="I505" s="44"/>
      <c r="J505" s="16"/>
      <c r="K505" s="16"/>
    </row>
    <row r="506" spans="1:11">
      <c r="A506" s="67"/>
      <c r="B506" s="16"/>
      <c r="C506" s="16"/>
      <c r="D506" s="16"/>
      <c r="E506" s="16"/>
      <c r="F506" s="16"/>
      <c r="G506" s="44"/>
      <c r="H506" s="44"/>
      <c r="I506" s="44"/>
      <c r="J506" s="16"/>
      <c r="K506" s="16"/>
    </row>
    <row r="507" spans="1:11">
      <c r="A507" s="67"/>
      <c r="B507" s="16"/>
      <c r="C507" s="16"/>
      <c r="D507" s="16"/>
      <c r="E507" s="16"/>
      <c r="F507" s="16"/>
      <c r="G507" s="44"/>
      <c r="H507" s="44"/>
      <c r="I507" s="44"/>
      <c r="J507" s="16"/>
      <c r="K507" s="16"/>
    </row>
    <row r="508" spans="1:11">
      <c r="A508" s="67"/>
      <c r="B508" s="16"/>
      <c r="C508" s="16"/>
      <c r="D508" s="16"/>
      <c r="E508" s="16"/>
      <c r="F508" s="16"/>
      <c r="G508" s="44"/>
      <c r="H508" s="44"/>
      <c r="I508" s="44"/>
      <c r="J508" s="16"/>
      <c r="K508" s="16"/>
    </row>
    <row r="509" spans="1:11">
      <c r="A509" s="67"/>
      <c r="B509" s="16"/>
      <c r="C509" s="16"/>
      <c r="D509" s="16"/>
      <c r="E509" s="16"/>
      <c r="F509" s="16"/>
      <c r="G509" s="44"/>
      <c r="H509" s="44"/>
      <c r="I509" s="44"/>
      <c r="J509" s="16"/>
      <c r="K509" s="16"/>
    </row>
    <row r="510" spans="1:11">
      <c r="A510" s="67"/>
      <c r="B510" s="16"/>
      <c r="C510" s="16"/>
      <c r="D510" s="16"/>
      <c r="E510" s="16"/>
      <c r="F510" s="16"/>
      <c r="G510" s="44"/>
      <c r="H510" s="44"/>
      <c r="I510" s="44"/>
      <c r="J510" s="16"/>
      <c r="K510" s="16"/>
    </row>
    <row r="511" spans="1:11">
      <c r="A511" s="67"/>
      <c r="B511" s="16"/>
      <c r="C511" s="16"/>
      <c r="D511" s="16"/>
      <c r="E511" s="16"/>
      <c r="F511" s="16"/>
      <c r="G511" s="44"/>
      <c r="H511" s="44"/>
      <c r="I511" s="44"/>
      <c r="J511" s="16"/>
      <c r="K511" s="16"/>
    </row>
    <row r="512" spans="1:11">
      <c r="A512" s="67"/>
      <c r="B512" s="16"/>
      <c r="C512" s="16"/>
      <c r="D512" s="16"/>
      <c r="E512" s="16"/>
      <c r="F512" s="16"/>
      <c r="G512" s="44"/>
      <c r="H512" s="44"/>
      <c r="I512" s="44"/>
      <c r="J512" s="16"/>
      <c r="K512" s="16"/>
    </row>
    <row r="513" spans="1:11">
      <c r="A513" s="67"/>
      <c r="B513" s="16"/>
      <c r="C513" s="16"/>
      <c r="D513" s="16"/>
      <c r="E513" s="16"/>
      <c r="F513" s="16"/>
      <c r="G513" s="44"/>
      <c r="H513" s="44"/>
      <c r="I513" s="44"/>
      <c r="J513" s="16"/>
      <c r="K513" s="16"/>
    </row>
    <row r="514" spans="1:11">
      <c r="A514" s="67"/>
      <c r="B514" s="16"/>
      <c r="C514" s="16"/>
      <c r="D514" s="16"/>
      <c r="E514" s="16"/>
      <c r="F514" s="16"/>
      <c r="G514" s="44"/>
      <c r="H514" s="44"/>
      <c r="I514" s="44"/>
      <c r="J514" s="16"/>
      <c r="K514" s="16"/>
    </row>
    <row r="515" spans="1:11">
      <c r="A515" s="67"/>
      <c r="B515" s="16"/>
      <c r="C515" s="16"/>
      <c r="D515" s="16"/>
      <c r="E515" s="16"/>
      <c r="F515" s="16"/>
      <c r="G515" s="44"/>
      <c r="H515" s="44"/>
      <c r="I515" s="44"/>
      <c r="J515" s="16"/>
      <c r="K515" s="16"/>
    </row>
    <row r="516" spans="1:11">
      <c r="A516" s="67"/>
      <c r="B516" s="16"/>
      <c r="C516" s="16"/>
      <c r="D516" s="16"/>
      <c r="E516" s="16"/>
      <c r="F516" s="16"/>
      <c r="G516" s="44"/>
      <c r="H516" s="44"/>
      <c r="I516" s="44"/>
      <c r="J516" s="16"/>
      <c r="K516" s="16"/>
    </row>
    <row r="517" spans="1:11">
      <c r="A517" s="67"/>
      <c r="B517" s="16"/>
      <c r="C517" s="16"/>
      <c r="D517" s="16"/>
      <c r="E517" s="16"/>
      <c r="F517" s="16"/>
      <c r="G517" s="44"/>
      <c r="H517" s="44"/>
      <c r="I517" s="44"/>
      <c r="J517" s="16"/>
      <c r="K517" s="16"/>
    </row>
    <row r="518" spans="1:11">
      <c r="A518" s="67"/>
      <c r="B518" s="16"/>
      <c r="C518" s="16"/>
      <c r="D518" s="16"/>
      <c r="E518" s="16"/>
      <c r="F518" s="16"/>
      <c r="G518" s="44"/>
      <c r="H518" s="44"/>
      <c r="I518" s="44"/>
      <c r="J518" s="16"/>
      <c r="K518" s="16"/>
    </row>
    <row r="519" spans="1:11">
      <c r="A519" s="67"/>
      <c r="B519" s="16"/>
      <c r="C519" s="16"/>
      <c r="D519" s="16"/>
      <c r="E519" s="16"/>
      <c r="F519" s="16"/>
      <c r="G519" s="44"/>
      <c r="H519" s="44"/>
      <c r="I519" s="44"/>
      <c r="J519" s="16"/>
      <c r="K519" s="16"/>
    </row>
    <row r="520" spans="1:11">
      <c r="A520" s="67"/>
      <c r="B520" s="16"/>
      <c r="C520" s="16"/>
      <c r="D520" s="16"/>
      <c r="E520" s="16"/>
      <c r="F520" s="16"/>
      <c r="G520" s="44"/>
      <c r="H520" s="44"/>
      <c r="I520" s="44"/>
      <c r="J520" s="16"/>
      <c r="K520" s="16"/>
    </row>
    <row r="521" spans="1:11">
      <c r="A521" s="67"/>
      <c r="B521" s="16"/>
      <c r="C521" s="16"/>
      <c r="D521" s="16"/>
      <c r="E521" s="16"/>
      <c r="F521" s="16"/>
      <c r="G521" s="44"/>
      <c r="H521" s="44"/>
      <c r="I521" s="44"/>
      <c r="J521" s="16"/>
      <c r="K521" s="16"/>
    </row>
    <row r="522" spans="1:11">
      <c r="A522" s="67"/>
      <c r="B522" s="16"/>
      <c r="C522" s="16"/>
      <c r="D522" s="16"/>
      <c r="E522" s="16"/>
      <c r="F522" s="16"/>
      <c r="G522" s="44"/>
      <c r="H522" s="44"/>
      <c r="I522" s="44"/>
      <c r="J522" s="16"/>
      <c r="K522" s="16"/>
    </row>
    <row r="523" spans="1:11">
      <c r="A523" s="67"/>
      <c r="B523" s="16"/>
      <c r="C523" s="16"/>
      <c r="D523" s="16"/>
      <c r="E523" s="16"/>
      <c r="F523" s="16"/>
      <c r="G523" s="44"/>
      <c r="H523" s="44"/>
      <c r="I523" s="44"/>
      <c r="J523" s="16"/>
      <c r="K523" s="16"/>
    </row>
    <row r="524" spans="1:11">
      <c r="A524" s="67"/>
      <c r="B524" s="16"/>
      <c r="C524" s="16"/>
      <c r="D524" s="16"/>
      <c r="E524" s="16"/>
      <c r="F524" s="16"/>
      <c r="G524" s="44"/>
      <c r="H524" s="44"/>
      <c r="I524" s="44"/>
      <c r="J524" s="16"/>
      <c r="K524" s="16"/>
    </row>
    <row r="525" spans="1:11">
      <c r="A525" s="67"/>
      <c r="B525" s="16"/>
      <c r="C525" s="16"/>
      <c r="D525" s="16"/>
      <c r="E525" s="16"/>
      <c r="F525" s="16"/>
      <c r="G525" s="44"/>
      <c r="H525" s="44"/>
      <c r="I525" s="44"/>
      <c r="J525" s="16"/>
      <c r="K525" s="16"/>
    </row>
    <row r="526" spans="1:11">
      <c r="A526" s="67"/>
      <c r="B526" s="16"/>
      <c r="C526" s="16"/>
      <c r="D526" s="16"/>
      <c r="E526" s="16"/>
      <c r="F526" s="16"/>
      <c r="G526" s="44"/>
      <c r="H526" s="44"/>
      <c r="I526" s="44"/>
      <c r="J526" s="16"/>
      <c r="K526" s="16"/>
    </row>
    <row r="527" spans="1:11">
      <c r="A527" s="67"/>
      <c r="B527" s="16"/>
      <c r="C527" s="16"/>
      <c r="D527" s="16"/>
      <c r="E527" s="16"/>
      <c r="F527" s="16"/>
      <c r="G527" s="44"/>
      <c r="H527" s="44"/>
      <c r="I527" s="44"/>
      <c r="J527" s="16"/>
      <c r="K527" s="16"/>
    </row>
    <row r="528" spans="1:11">
      <c r="A528" s="67"/>
      <c r="B528" s="16"/>
      <c r="C528" s="16"/>
      <c r="D528" s="16"/>
      <c r="E528" s="16"/>
      <c r="F528" s="16"/>
      <c r="G528" s="44"/>
      <c r="H528" s="44"/>
      <c r="I528" s="44"/>
      <c r="J528" s="16"/>
      <c r="K528" s="16"/>
    </row>
    <row r="529" spans="1:11">
      <c r="A529" s="67"/>
      <c r="B529" s="16"/>
      <c r="C529" s="16"/>
      <c r="D529" s="16"/>
      <c r="E529" s="16"/>
      <c r="F529" s="16"/>
      <c r="G529" s="44"/>
      <c r="H529" s="44"/>
      <c r="I529" s="44"/>
      <c r="J529" s="16"/>
      <c r="K529" s="16"/>
    </row>
    <row r="530" spans="1:11">
      <c r="A530" s="67"/>
      <c r="B530" s="16"/>
      <c r="C530" s="16"/>
      <c r="D530" s="16"/>
      <c r="E530" s="16"/>
      <c r="F530" s="16"/>
      <c r="G530" s="44"/>
      <c r="H530" s="44"/>
      <c r="I530" s="44"/>
      <c r="J530" s="16"/>
      <c r="K530" s="16"/>
    </row>
    <row r="531" spans="1:11">
      <c r="A531" s="67"/>
      <c r="B531" s="16"/>
      <c r="C531" s="16"/>
      <c r="D531" s="16"/>
      <c r="E531" s="16"/>
      <c r="F531" s="16"/>
      <c r="G531" s="44"/>
      <c r="H531" s="44"/>
      <c r="I531" s="44"/>
      <c r="J531" s="16"/>
      <c r="K531" s="16"/>
    </row>
    <row r="532" spans="1:11">
      <c r="A532" s="67"/>
      <c r="B532" s="16"/>
      <c r="C532" s="16"/>
      <c r="D532" s="16"/>
      <c r="E532" s="16"/>
      <c r="F532" s="16"/>
      <c r="G532" s="44"/>
      <c r="H532" s="44"/>
      <c r="I532" s="44"/>
      <c r="J532" s="16"/>
      <c r="K532" s="16"/>
    </row>
    <row r="533" spans="1:11">
      <c r="A533" s="67"/>
      <c r="B533" s="16"/>
      <c r="C533" s="16"/>
      <c r="D533" s="16"/>
      <c r="E533" s="16"/>
      <c r="F533" s="16"/>
      <c r="G533" s="44"/>
      <c r="H533" s="44"/>
      <c r="I533" s="44"/>
      <c r="J533" s="16"/>
      <c r="K533" s="16"/>
    </row>
    <row r="534" spans="1:11">
      <c r="A534" s="67"/>
      <c r="B534" s="16"/>
      <c r="C534" s="16"/>
      <c r="D534" s="16"/>
      <c r="E534" s="16"/>
      <c r="F534" s="16"/>
      <c r="G534" s="44"/>
      <c r="H534" s="44"/>
      <c r="I534" s="44"/>
      <c r="J534" s="16"/>
      <c r="K534" s="16"/>
    </row>
    <row r="535" spans="1:11">
      <c r="A535" s="67"/>
      <c r="B535" s="16"/>
      <c r="C535" s="16"/>
      <c r="D535" s="16"/>
      <c r="E535" s="16"/>
      <c r="F535" s="16"/>
      <c r="G535" s="44"/>
      <c r="H535" s="44"/>
      <c r="I535" s="44"/>
      <c r="J535" s="16"/>
      <c r="K535" s="16"/>
    </row>
    <row r="536" spans="1:11">
      <c r="A536" s="67"/>
      <c r="B536" s="16"/>
      <c r="C536" s="16"/>
      <c r="D536" s="16"/>
      <c r="E536" s="16"/>
      <c r="F536" s="16"/>
      <c r="G536" s="44"/>
      <c r="H536" s="44"/>
      <c r="I536" s="44"/>
      <c r="J536" s="16"/>
      <c r="K536" s="16"/>
    </row>
    <row r="537" spans="1:11">
      <c r="A537" s="67"/>
      <c r="B537" s="16"/>
      <c r="C537" s="16"/>
      <c r="D537" s="16"/>
      <c r="E537" s="16"/>
      <c r="F537" s="16"/>
      <c r="G537" s="44"/>
      <c r="H537" s="44"/>
      <c r="I537" s="44"/>
      <c r="J537" s="16"/>
      <c r="K537" s="16"/>
    </row>
    <row r="538" spans="1:11">
      <c r="A538" s="67"/>
      <c r="B538" s="16"/>
      <c r="C538" s="16"/>
      <c r="D538" s="16"/>
      <c r="E538" s="16"/>
      <c r="F538" s="16"/>
      <c r="G538" s="44"/>
      <c r="H538" s="44"/>
      <c r="I538" s="44"/>
      <c r="J538" s="16"/>
      <c r="K538" s="16"/>
    </row>
    <row r="539" spans="1:11">
      <c r="A539" s="67"/>
      <c r="B539" s="16"/>
      <c r="C539" s="16"/>
      <c r="D539" s="16"/>
      <c r="E539" s="16"/>
      <c r="F539" s="16"/>
      <c r="G539" s="44"/>
      <c r="H539" s="44"/>
      <c r="I539" s="44"/>
      <c r="J539" s="16"/>
      <c r="K539" s="16"/>
    </row>
    <row r="540" spans="1:11">
      <c r="A540" s="67"/>
      <c r="B540" s="16"/>
      <c r="C540" s="16"/>
      <c r="D540" s="16"/>
      <c r="E540" s="16"/>
      <c r="F540" s="16"/>
      <c r="G540" s="44"/>
      <c r="H540" s="44"/>
      <c r="I540" s="44"/>
      <c r="J540" s="16"/>
      <c r="K540" s="16"/>
    </row>
    <row r="541" spans="1:11">
      <c r="A541" s="67"/>
      <c r="B541" s="16"/>
      <c r="C541" s="16"/>
      <c r="D541" s="16"/>
      <c r="E541" s="16"/>
      <c r="F541" s="16"/>
      <c r="G541" s="44"/>
      <c r="H541" s="44"/>
      <c r="I541" s="44"/>
      <c r="J541" s="16"/>
      <c r="K541" s="16"/>
    </row>
    <row r="542" spans="1:11">
      <c r="A542" s="67"/>
      <c r="B542" s="16"/>
      <c r="C542" s="16"/>
      <c r="D542" s="16"/>
      <c r="E542" s="16"/>
      <c r="F542" s="16"/>
      <c r="G542" s="44"/>
      <c r="H542" s="44"/>
      <c r="I542" s="44"/>
      <c r="J542" s="16"/>
      <c r="K542" s="16"/>
    </row>
    <row r="543" spans="1:11">
      <c r="A543" s="67"/>
      <c r="B543" s="16"/>
      <c r="C543" s="16"/>
      <c r="D543" s="16"/>
      <c r="E543" s="16"/>
      <c r="F543" s="16"/>
      <c r="G543" s="44"/>
      <c r="H543" s="44"/>
      <c r="I543" s="44"/>
      <c r="J543" s="16"/>
      <c r="K543" s="16"/>
    </row>
    <row r="544" spans="1:11">
      <c r="A544" s="67"/>
      <c r="B544" s="16"/>
      <c r="C544" s="16"/>
      <c r="D544" s="16"/>
      <c r="E544" s="16"/>
      <c r="F544" s="16"/>
      <c r="G544" s="44"/>
      <c r="H544" s="44"/>
      <c r="I544" s="44"/>
      <c r="J544" s="16"/>
      <c r="K544" s="16"/>
    </row>
    <row r="545" spans="1:11">
      <c r="A545" s="67"/>
      <c r="B545" s="16"/>
      <c r="C545" s="16"/>
      <c r="D545" s="16"/>
      <c r="E545" s="16"/>
      <c r="F545" s="16"/>
      <c r="G545" s="44"/>
      <c r="H545" s="44"/>
      <c r="I545" s="44"/>
      <c r="J545" s="16"/>
      <c r="K545" s="16"/>
    </row>
    <row r="546" spans="1:11">
      <c r="A546" s="67"/>
      <c r="B546" s="16"/>
      <c r="C546" s="16"/>
      <c r="D546" s="16"/>
      <c r="E546" s="16"/>
      <c r="F546" s="16"/>
      <c r="G546" s="44"/>
      <c r="H546" s="44"/>
      <c r="I546" s="44"/>
      <c r="J546" s="16"/>
      <c r="K546" s="16"/>
    </row>
    <row r="547" spans="1:11">
      <c r="A547" s="67"/>
      <c r="B547" s="16"/>
      <c r="C547" s="16"/>
      <c r="D547" s="16"/>
      <c r="E547" s="16"/>
      <c r="F547" s="16"/>
      <c r="G547" s="44"/>
      <c r="H547" s="44"/>
      <c r="I547" s="44"/>
      <c r="J547" s="16"/>
      <c r="K547" s="16"/>
    </row>
    <row r="548" spans="1:11">
      <c r="A548" s="67"/>
      <c r="B548" s="16"/>
      <c r="C548" s="16"/>
      <c r="D548" s="16"/>
      <c r="E548" s="16"/>
      <c r="F548" s="16"/>
      <c r="G548" s="44"/>
      <c r="H548" s="44"/>
      <c r="I548" s="44"/>
      <c r="J548" s="16"/>
      <c r="K548" s="16"/>
    </row>
    <row r="549" spans="1:11">
      <c r="A549" s="67"/>
      <c r="B549" s="16"/>
      <c r="C549" s="16"/>
      <c r="D549" s="16"/>
      <c r="E549" s="16"/>
      <c r="F549" s="16"/>
      <c r="G549" s="44"/>
      <c r="H549" s="44"/>
      <c r="I549" s="44"/>
      <c r="J549" s="16"/>
      <c r="K549" s="16"/>
    </row>
    <row r="550" spans="1:11">
      <c r="A550" s="67"/>
      <c r="B550" s="16"/>
      <c r="C550" s="16"/>
      <c r="D550" s="16"/>
      <c r="E550" s="16"/>
      <c r="F550" s="16"/>
      <c r="G550" s="44"/>
      <c r="H550" s="44"/>
      <c r="I550" s="44"/>
      <c r="J550" s="16"/>
      <c r="K550" s="16"/>
    </row>
    <row r="551" spans="1:11">
      <c r="A551" s="67"/>
      <c r="B551" s="16"/>
      <c r="C551" s="16"/>
      <c r="D551" s="16"/>
      <c r="E551" s="16"/>
      <c r="F551" s="16"/>
      <c r="G551" s="44"/>
      <c r="H551" s="44"/>
      <c r="I551" s="44"/>
      <c r="J551" s="16"/>
      <c r="K551" s="16"/>
    </row>
    <row r="552" spans="1:11">
      <c r="A552" s="67"/>
      <c r="B552" s="16"/>
      <c r="C552" s="16"/>
      <c r="D552" s="16"/>
      <c r="E552" s="16"/>
      <c r="F552" s="16"/>
      <c r="G552" s="44"/>
      <c r="H552" s="44"/>
      <c r="I552" s="44"/>
      <c r="J552" s="16"/>
      <c r="K552" s="16"/>
    </row>
    <row r="553" spans="1:11">
      <c r="A553" s="67"/>
      <c r="B553" s="16"/>
      <c r="C553" s="16"/>
      <c r="D553" s="16"/>
      <c r="E553" s="16"/>
      <c r="F553" s="16"/>
      <c r="G553" s="44"/>
      <c r="H553" s="44"/>
      <c r="I553" s="44"/>
      <c r="J553" s="16"/>
      <c r="K553" s="16"/>
    </row>
    <row r="554" spans="1:11">
      <c r="A554" s="67"/>
      <c r="B554" s="16"/>
      <c r="C554" s="16"/>
      <c r="D554" s="16"/>
      <c r="E554" s="16"/>
      <c r="F554" s="16"/>
      <c r="G554" s="44"/>
      <c r="H554" s="44"/>
      <c r="I554" s="44"/>
      <c r="J554" s="16"/>
      <c r="K554" s="16"/>
    </row>
    <row r="555" spans="1:11">
      <c r="A555" s="67"/>
      <c r="B555" s="16"/>
      <c r="C555" s="16"/>
      <c r="D555" s="16"/>
      <c r="E555" s="16"/>
      <c r="F555" s="16"/>
      <c r="G555" s="44"/>
      <c r="H555" s="44"/>
      <c r="I555" s="44"/>
      <c r="J555" s="16"/>
      <c r="K555" s="16"/>
    </row>
    <row r="556" spans="1:11">
      <c r="A556" s="67"/>
      <c r="B556" s="16"/>
      <c r="C556" s="16"/>
      <c r="D556" s="16"/>
      <c r="E556" s="16"/>
      <c r="F556" s="16"/>
      <c r="G556" s="44"/>
      <c r="H556" s="44"/>
      <c r="I556" s="44"/>
      <c r="J556" s="16"/>
      <c r="K556" s="16"/>
    </row>
    <row r="557" spans="1:11">
      <c r="A557" s="67"/>
      <c r="B557" s="16"/>
      <c r="C557" s="16"/>
      <c r="D557" s="16"/>
      <c r="E557" s="16"/>
      <c r="F557" s="16"/>
      <c r="G557" s="44"/>
      <c r="H557" s="44"/>
      <c r="I557" s="44"/>
      <c r="J557" s="16"/>
      <c r="K557" s="16"/>
    </row>
    <row r="558" spans="1:11">
      <c r="A558" s="67"/>
      <c r="B558" s="16"/>
      <c r="C558" s="16"/>
      <c r="D558" s="16"/>
      <c r="E558" s="16"/>
      <c r="F558" s="16"/>
      <c r="G558" s="44"/>
      <c r="H558" s="44"/>
      <c r="I558" s="44"/>
      <c r="J558" s="16"/>
      <c r="K558" s="16"/>
    </row>
    <row r="559" spans="1:11">
      <c r="A559" s="67"/>
      <c r="B559" s="16"/>
      <c r="C559" s="16"/>
      <c r="D559" s="16"/>
      <c r="E559" s="16"/>
      <c r="F559" s="16"/>
      <c r="G559" s="44"/>
      <c r="H559" s="44"/>
      <c r="I559" s="44"/>
      <c r="J559" s="16"/>
      <c r="K559" s="16"/>
    </row>
    <row r="560" spans="1:11">
      <c r="A560" s="67"/>
      <c r="B560" s="16"/>
      <c r="C560" s="16"/>
      <c r="D560" s="16"/>
      <c r="E560" s="16"/>
      <c r="F560" s="16"/>
      <c r="G560" s="44"/>
      <c r="H560" s="44"/>
      <c r="I560" s="44"/>
      <c r="J560" s="16"/>
      <c r="K560" s="16"/>
    </row>
    <row r="561" spans="1:11">
      <c r="A561" s="67"/>
      <c r="B561" s="16"/>
      <c r="C561" s="16"/>
      <c r="D561" s="16"/>
      <c r="E561" s="16"/>
      <c r="F561" s="16"/>
      <c r="G561" s="44"/>
      <c r="H561" s="44"/>
      <c r="I561" s="44"/>
      <c r="J561" s="16"/>
      <c r="K561" s="16"/>
    </row>
    <row r="562" spans="1:11">
      <c r="A562" s="67"/>
      <c r="B562" s="16"/>
      <c r="C562" s="16"/>
      <c r="D562" s="16"/>
      <c r="E562" s="16"/>
      <c r="F562" s="16"/>
      <c r="G562" s="44"/>
      <c r="H562" s="44"/>
      <c r="I562" s="44"/>
      <c r="J562" s="16"/>
      <c r="K562" s="16"/>
    </row>
    <row r="563" spans="1:11">
      <c r="A563" s="67"/>
      <c r="B563" s="16"/>
      <c r="C563" s="16"/>
      <c r="D563" s="16"/>
      <c r="E563" s="16"/>
      <c r="F563" s="16"/>
      <c r="G563" s="44"/>
      <c r="H563" s="44"/>
      <c r="I563" s="44"/>
      <c r="J563" s="16"/>
      <c r="K563" s="16"/>
    </row>
    <row r="564" spans="1:11">
      <c r="A564" s="67"/>
      <c r="B564" s="16"/>
      <c r="C564" s="16"/>
      <c r="D564" s="16"/>
      <c r="E564" s="16"/>
      <c r="F564" s="16"/>
      <c r="G564" s="44"/>
      <c r="H564" s="44"/>
      <c r="I564" s="44"/>
      <c r="J564" s="16"/>
      <c r="K564" s="16"/>
    </row>
    <row r="565" spans="1:11">
      <c r="A565" s="67"/>
      <c r="B565" s="16"/>
      <c r="C565" s="16"/>
      <c r="D565" s="16"/>
      <c r="E565" s="16"/>
      <c r="F565" s="16"/>
      <c r="G565" s="44"/>
      <c r="H565" s="44"/>
      <c r="I565" s="44"/>
      <c r="J565" s="16"/>
      <c r="K565" s="16"/>
    </row>
    <row r="566" spans="1:11">
      <c r="A566" s="67"/>
      <c r="B566" s="16"/>
      <c r="C566" s="16"/>
      <c r="D566" s="16"/>
      <c r="E566" s="16"/>
      <c r="F566" s="16"/>
      <c r="G566" s="44"/>
      <c r="H566" s="44"/>
      <c r="I566" s="44"/>
      <c r="J566" s="16"/>
      <c r="K566" s="16"/>
    </row>
    <row r="567" spans="1:11">
      <c r="A567" s="67"/>
      <c r="B567" s="16"/>
      <c r="C567" s="16"/>
      <c r="D567" s="16"/>
      <c r="E567" s="16"/>
      <c r="F567" s="16"/>
      <c r="G567" s="44"/>
      <c r="H567" s="44"/>
      <c r="I567" s="44"/>
      <c r="J567" s="16"/>
      <c r="K567" s="16"/>
    </row>
    <row r="568" spans="1:11">
      <c r="A568" s="67"/>
      <c r="B568" s="16"/>
      <c r="C568" s="16"/>
      <c r="D568" s="16"/>
      <c r="E568" s="16"/>
      <c r="F568" s="16"/>
      <c r="G568" s="44"/>
      <c r="H568" s="44"/>
      <c r="I568" s="44"/>
      <c r="J568" s="16"/>
      <c r="K568" s="16"/>
    </row>
    <row r="569" spans="1:11">
      <c r="A569" s="67"/>
      <c r="B569" s="16"/>
      <c r="C569" s="16"/>
      <c r="D569" s="16"/>
      <c r="E569" s="16"/>
      <c r="F569" s="16"/>
      <c r="G569" s="44"/>
      <c r="H569" s="44"/>
      <c r="I569" s="44"/>
      <c r="J569" s="16"/>
      <c r="K569" s="16"/>
    </row>
    <row r="570" spans="1:11">
      <c r="A570" s="67"/>
      <c r="B570" s="16"/>
      <c r="C570" s="16"/>
      <c r="D570" s="16"/>
      <c r="E570" s="16"/>
      <c r="F570" s="16"/>
      <c r="G570" s="44"/>
      <c r="H570" s="44"/>
      <c r="I570" s="44"/>
      <c r="J570" s="16"/>
      <c r="K570" s="16"/>
    </row>
    <row r="571" spans="1:11">
      <c r="A571" s="67"/>
      <c r="B571" s="16"/>
      <c r="C571" s="16"/>
      <c r="D571" s="16"/>
      <c r="E571" s="16"/>
      <c r="F571" s="16"/>
      <c r="G571" s="44"/>
      <c r="H571" s="44"/>
      <c r="I571" s="44"/>
      <c r="J571" s="16"/>
      <c r="K571" s="16"/>
    </row>
    <row r="572" spans="1:11">
      <c r="A572" s="67"/>
      <c r="B572" s="16"/>
      <c r="C572" s="16"/>
      <c r="D572" s="16"/>
      <c r="E572" s="16"/>
      <c r="F572" s="16"/>
      <c r="G572" s="44"/>
      <c r="H572" s="44"/>
      <c r="I572" s="44"/>
      <c r="J572" s="16"/>
      <c r="K572" s="16"/>
    </row>
    <row r="573" spans="1:11">
      <c r="A573" s="67"/>
      <c r="B573" s="16"/>
      <c r="C573" s="16"/>
      <c r="D573" s="16"/>
      <c r="E573" s="16"/>
      <c r="F573" s="16"/>
      <c r="G573" s="44"/>
      <c r="H573" s="44"/>
      <c r="I573" s="44"/>
      <c r="J573" s="16"/>
      <c r="K573" s="16"/>
    </row>
    <row r="574" spans="1:11">
      <c r="A574" s="67"/>
      <c r="B574" s="16"/>
      <c r="C574" s="16"/>
      <c r="D574" s="16"/>
      <c r="E574" s="16"/>
      <c r="F574" s="16"/>
      <c r="G574" s="44"/>
      <c r="H574" s="44"/>
      <c r="I574" s="44"/>
      <c r="J574" s="16"/>
      <c r="K574" s="16"/>
    </row>
    <row r="575" spans="1:11">
      <c r="A575" s="67"/>
      <c r="B575" s="16"/>
      <c r="C575" s="16"/>
      <c r="D575" s="16"/>
      <c r="E575" s="16"/>
      <c r="F575" s="16"/>
      <c r="G575" s="44"/>
      <c r="H575" s="44"/>
      <c r="I575" s="44"/>
      <c r="J575" s="16"/>
      <c r="K575" s="16"/>
    </row>
    <row r="576" spans="1:11">
      <c r="A576" s="67"/>
      <c r="B576" s="16"/>
      <c r="C576" s="16"/>
      <c r="D576" s="16"/>
      <c r="E576" s="16"/>
      <c r="F576" s="16"/>
      <c r="G576" s="44"/>
      <c r="H576" s="44"/>
      <c r="I576" s="44"/>
      <c r="J576" s="16"/>
      <c r="K576" s="16"/>
    </row>
    <row r="577" spans="1:11">
      <c r="A577" s="67"/>
      <c r="B577" s="16"/>
      <c r="C577" s="16"/>
      <c r="D577" s="16"/>
      <c r="E577" s="16"/>
      <c r="F577" s="16"/>
      <c r="G577" s="44"/>
      <c r="H577" s="44"/>
      <c r="I577" s="44"/>
      <c r="J577" s="16"/>
      <c r="K577" s="16"/>
    </row>
    <row r="578" spans="1:11">
      <c r="A578" s="67"/>
      <c r="B578" s="16"/>
      <c r="C578" s="16"/>
      <c r="D578" s="16"/>
      <c r="E578" s="16"/>
      <c r="F578" s="16"/>
      <c r="G578" s="44"/>
      <c r="H578" s="44"/>
      <c r="I578" s="44"/>
      <c r="J578" s="16"/>
      <c r="K578" s="16"/>
    </row>
    <row r="579" spans="1:11">
      <c r="A579" s="67"/>
      <c r="B579" s="16"/>
      <c r="C579" s="16"/>
      <c r="D579" s="16"/>
      <c r="E579" s="16"/>
      <c r="F579" s="16"/>
      <c r="G579" s="44"/>
      <c r="H579" s="44"/>
      <c r="I579" s="44"/>
      <c r="J579" s="16"/>
      <c r="K579" s="16"/>
    </row>
    <row r="580" spans="1:11">
      <c r="A580" s="67"/>
      <c r="B580" s="16"/>
      <c r="C580" s="16"/>
      <c r="D580" s="16"/>
      <c r="E580" s="16"/>
      <c r="F580" s="16"/>
      <c r="G580" s="44"/>
      <c r="H580" s="44"/>
      <c r="I580" s="44"/>
      <c r="J580" s="16"/>
      <c r="K580" s="16"/>
    </row>
    <row r="581" spans="1:11">
      <c r="A581" s="67"/>
      <c r="B581" s="16"/>
      <c r="C581" s="16"/>
      <c r="D581" s="16"/>
      <c r="E581" s="16"/>
      <c r="F581" s="16"/>
      <c r="G581" s="44"/>
      <c r="H581" s="44"/>
      <c r="I581" s="44"/>
      <c r="J581" s="16"/>
      <c r="K581" s="16"/>
    </row>
    <row r="582" spans="1:11">
      <c r="A582" s="67"/>
      <c r="B582" s="16"/>
      <c r="C582" s="16"/>
      <c r="D582" s="16"/>
      <c r="E582" s="16"/>
      <c r="F582" s="16"/>
      <c r="G582" s="44"/>
      <c r="H582" s="44"/>
      <c r="I582" s="44"/>
      <c r="J582" s="16"/>
      <c r="K582" s="16"/>
    </row>
    <row r="583" spans="1:11">
      <c r="A583" s="67"/>
      <c r="B583" s="16"/>
      <c r="C583" s="16"/>
      <c r="D583" s="16"/>
      <c r="E583" s="16"/>
      <c r="F583" s="16"/>
      <c r="G583" s="44"/>
      <c r="H583" s="44"/>
      <c r="I583" s="44"/>
      <c r="J583" s="16"/>
      <c r="K583" s="16"/>
    </row>
    <row r="584" spans="1:11">
      <c r="A584" s="67"/>
      <c r="B584" s="16"/>
      <c r="C584" s="16"/>
      <c r="D584" s="16"/>
      <c r="E584" s="16"/>
      <c r="F584" s="16"/>
      <c r="G584" s="44"/>
      <c r="H584" s="44"/>
      <c r="I584" s="44"/>
      <c r="J584" s="16"/>
      <c r="K584" s="16"/>
    </row>
    <row r="585" spans="1:11">
      <c r="A585" s="67"/>
      <c r="B585" s="16"/>
      <c r="C585" s="16"/>
      <c r="D585" s="16"/>
      <c r="E585" s="16"/>
      <c r="F585" s="16"/>
      <c r="G585" s="44"/>
      <c r="H585" s="44"/>
      <c r="I585" s="44"/>
      <c r="J585" s="16"/>
      <c r="K585" s="16"/>
    </row>
    <row r="586" spans="1:11">
      <c r="A586" s="67"/>
      <c r="B586" s="16"/>
      <c r="C586" s="16"/>
      <c r="D586" s="16"/>
      <c r="E586" s="16"/>
      <c r="F586" s="16"/>
      <c r="G586" s="44"/>
      <c r="H586" s="44"/>
      <c r="I586" s="44"/>
      <c r="J586" s="16"/>
      <c r="K586" s="16"/>
    </row>
    <row r="587" spans="1:11">
      <c r="A587" s="67"/>
      <c r="B587" s="16"/>
      <c r="C587" s="16"/>
      <c r="D587" s="16"/>
      <c r="E587" s="16"/>
      <c r="F587" s="16"/>
      <c r="G587" s="44"/>
      <c r="H587" s="44"/>
      <c r="I587" s="44"/>
      <c r="J587" s="16"/>
      <c r="K587" s="16"/>
    </row>
    <row r="588" spans="1:11">
      <c r="A588" s="67"/>
      <c r="B588" s="16"/>
      <c r="C588" s="16"/>
      <c r="D588" s="16"/>
      <c r="E588" s="16"/>
      <c r="F588" s="16"/>
      <c r="G588" s="44"/>
      <c r="H588" s="44"/>
      <c r="I588" s="44"/>
      <c r="J588" s="16"/>
      <c r="K588" s="16"/>
    </row>
    <row r="589" spans="1:11">
      <c r="A589" s="67"/>
      <c r="B589" s="16"/>
      <c r="C589" s="16"/>
      <c r="D589" s="16"/>
      <c r="E589" s="16"/>
      <c r="F589" s="16"/>
      <c r="G589" s="44"/>
      <c r="H589" s="44"/>
      <c r="I589" s="44"/>
      <c r="J589" s="16"/>
      <c r="K589" s="16"/>
    </row>
    <row r="590" spans="1:11">
      <c r="A590" s="67"/>
      <c r="B590" s="16"/>
      <c r="C590" s="16"/>
      <c r="D590" s="16"/>
      <c r="E590" s="16"/>
      <c r="F590" s="16"/>
      <c r="G590" s="44"/>
      <c r="H590" s="44"/>
      <c r="I590" s="44"/>
      <c r="J590" s="16"/>
      <c r="K590" s="16"/>
    </row>
    <row r="591" spans="1:11">
      <c r="A591" s="67"/>
      <c r="B591" s="16"/>
      <c r="C591" s="16"/>
      <c r="D591" s="16"/>
      <c r="E591" s="16"/>
      <c r="F591" s="16"/>
      <c r="G591" s="44"/>
      <c r="H591" s="44"/>
      <c r="I591" s="44"/>
      <c r="J591" s="16"/>
      <c r="K591" s="16"/>
    </row>
    <row r="592" spans="1:11">
      <c r="A592" s="67"/>
      <c r="B592" s="16"/>
      <c r="C592" s="16"/>
      <c r="D592" s="16"/>
      <c r="E592" s="16"/>
      <c r="F592" s="16"/>
      <c r="G592" s="44"/>
      <c r="H592" s="44"/>
      <c r="I592" s="44"/>
      <c r="J592" s="16"/>
      <c r="K592" s="16"/>
    </row>
    <row r="593" spans="1:11">
      <c r="A593" s="67"/>
      <c r="B593" s="16"/>
      <c r="C593" s="16"/>
      <c r="D593" s="16"/>
      <c r="E593" s="16"/>
      <c r="F593" s="16"/>
      <c r="G593" s="44"/>
      <c r="H593" s="44"/>
      <c r="I593" s="44"/>
      <c r="J593" s="16"/>
      <c r="K593" s="16"/>
    </row>
    <row r="594" spans="1:11">
      <c r="A594" s="67"/>
      <c r="B594" s="16"/>
      <c r="C594" s="16"/>
      <c r="D594" s="16"/>
      <c r="E594" s="16"/>
      <c r="F594" s="16"/>
      <c r="G594" s="44"/>
      <c r="H594" s="44"/>
      <c r="I594" s="44"/>
      <c r="J594" s="16"/>
      <c r="K594" s="16"/>
    </row>
    <row r="595" spans="1:11">
      <c r="A595" s="67"/>
      <c r="B595" s="16"/>
      <c r="C595" s="16"/>
      <c r="D595" s="16"/>
      <c r="E595" s="16"/>
      <c r="F595" s="16"/>
      <c r="G595" s="44"/>
      <c r="H595" s="44"/>
      <c r="I595" s="44"/>
      <c r="J595" s="16"/>
      <c r="K595" s="16"/>
    </row>
    <row r="596" spans="1:11">
      <c r="A596" s="67"/>
      <c r="B596" s="16"/>
      <c r="C596" s="16"/>
      <c r="D596" s="16"/>
      <c r="E596" s="16"/>
      <c r="F596" s="16"/>
      <c r="G596" s="44"/>
      <c r="H596" s="44"/>
      <c r="I596" s="44"/>
      <c r="J596" s="16"/>
      <c r="K596" s="16"/>
    </row>
    <row r="597" spans="1:11">
      <c r="A597" s="67"/>
      <c r="B597" s="16"/>
      <c r="C597" s="16"/>
      <c r="D597" s="16"/>
      <c r="E597" s="16"/>
      <c r="F597" s="16"/>
      <c r="G597" s="44"/>
      <c r="H597" s="44"/>
      <c r="I597" s="44"/>
      <c r="J597" s="16"/>
      <c r="K597" s="16"/>
    </row>
    <row r="598" spans="1:11">
      <c r="A598" s="67"/>
      <c r="B598" s="16"/>
      <c r="C598" s="16"/>
      <c r="D598" s="16"/>
      <c r="E598" s="16"/>
      <c r="F598" s="16"/>
      <c r="G598" s="44"/>
      <c r="H598" s="44"/>
      <c r="I598" s="44"/>
      <c r="J598" s="16"/>
      <c r="K598" s="16"/>
    </row>
    <row r="599" spans="1:11">
      <c r="A599" s="67"/>
      <c r="B599" s="16"/>
      <c r="C599" s="16"/>
      <c r="D599" s="16"/>
      <c r="E599" s="16"/>
      <c r="F599" s="16"/>
      <c r="G599" s="44"/>
      <c r="H599" s="44"/>
      <c r="I599" s="44"/>
      <c r="J599" s="16"/>
      <c r="K599" s="16"/>
    </row>
    <row r="600" spans="1:11">
      <c r="A600" s="67"/>
      <c r="B600" s="16"/>
      <c r="C600" s="16"/>
      <c r="D600" s="16"/>
      <c r="E600" s="16"/>
      <c r="F600" s="16"/>
      <c r="G600" s="44"/>
      <c r="H600" s="44"/>
      <c r="I600" s="44"/>
      <c r="J600" s="16"/>
      <c r="K600" s="16"/>
    </row>
    <row r="601" spans="1:11">
      <c r="A601" s="67"/>
      <c r="B601" s="16"/>
      <c r="C601" s="16"/>
      <c r="D601" s="16"/>
      <c r="E601" s="16"/>
      <c r="F601" s="16"/>
      <c r="G601" s="44"/>
      <c r="H601" s="44"/>
      <c r="I601" s="44"/>
      <c r="J601" s="16"/>
      <c r="K601" s="16"/>
    </row>
    <row r="602" spans="1:11">
      <c r="A602" s="67"/>
      <c r="B602" s="16"/>
      <c r="C602" s="16"/>
      <c r="D602" s="16"/>
      <c r="E602" s="16"/>
      <c r="F602" s="16"/>
      <c r="G602" s="44"/>
      <c r="H602" s="44"/>
      <c r="I602" s="44"/>
      <c r="J602" s="16"/>
      <c r="K602" s="16"/>
    </row>
    <row r="603" spans="1:11">
      <c r="A603" s="67"/>
      <c r="B603" s="16"/>
      <c r="C603" s="16"/>
      <c r="D603" s="16"/>
      <c r="E603" s="16"/>
      <c r="F603" s="16"/>
      <c r="G603" s="44"/>
      <c r="H603" s="44"/>
      <c r="I603" s="44"/>
      <c r="J603" s="16"/>
      <c r="K603" s="16"/>
    </row>
    <row r="604" spans="1:11">
      <c r="A604" s="67"/>
      <c r="B604" s="16"/>
      <c r="C604" s="16"/>
      <c r="D604" s="16"/>
      <c r="E604" s="16"/>
      <c r="F604" s="16"/>
      <c r="G604" s="44"/>
      <c r="H604" s="44"/>
      <c r="I604" s="44"/>
      <c r="J604" s="16"/>
      <c r="K604" s="16"/>
    </row>
    <row r="605" spans="1:11">
      <c r="A605" s="67"/>
      <c r="B605" s="16"/>
      <c r="C605" s="16"/>
      <c r="D605" s="16"/>
      <c r="E605" s="16"/>
      <c r="F605" s="16"/>
      <c r="G605" s="44"/>
      <c r="H605" s="44"/>
      <c r="I605" s="44"/>
      <c r="J605" s="16"/>
      <c r="K605" s="16"/>
    </row>
    <row r="606" spans="1:11">
      <c r="A606" s="67"/>
      <c r="B606" s="16"/>
      <c r="C606" s="16"/>
      <c r="D606" s="16"/>
      <c r="E606" s="16"/>
      <c r="F606" s="16"/>
      <c r="G606" s="44"/>
      <c r="H606" s="44"/>
      <c r="I606" s="44"/>
      <c r="J606" s="16"/>
      <c r="K606" s="16"/>
    </row>
    <row r="607" spans="1:11">
      <c r="A607" s="67"/>
      <c r="B607" s="16"/>
      <c r="C607" s="16"/>
      <c r="D607" s="16"/>
      <c r="E607" s="16"/>
      <c r="F607" s="16"/>
      <c r="G607" s="44"/>
      <c r="H607" s="44"/>
      <c r="I607" s="44"/>
      <c r="J607" s="16"/>
      <c r="K607" s="16"/>
    </row>
    <row r="608" spans="1:11">
      <c r="A608" s="67"/>
      <c r="B608" s="16"/>
      <c r="C608" s="16"/>
      <c r="D608" s="16"/>
      <c r="E608" s="16"/>
      <c r="F608" s="16"/>
      <c r="G608" s="44"/>
      <c r="H608" s="44"/>
      <c r="I608" s="44"/>
      <c r="J608" s="16"/>
      <c r="K608" s="16"/>
    </row>
    <row r="609" spans="1:11">
      <c r="A609" s="67"/>
      <c r="B609" s="16"/>
      <c r="C609" s="16"/>
      <c r="D609" s="16"/>
      <c r="E609" s="16"/>
      <c r="F609" s="16"/>
      <c r="G609" s="44"/>
      <c r="H609" s="44"/>
      <c r="I609" s="44"/>
      <c r="J609" s="16"/>
      <c r="K609" s="16"/>
    </row>
    <row r="610" spans="1:11">
      <c r="A610" s="67"/>
      <c r="B610" s="16"/>
      <c r="C610" s="16"/>
      <c r="D610" s="16"/>
      <c r="E610" s="16"/>
      <c r="F610" s="16"/>
      <c r="G610" s="44"/>
      <c r="H610" s="44"/>
      <c r="I610" s="44"/>
      <c r="J610" s="16"/>
      <c r="K610" s="16"/>
    </row>
    <row r="611" spans="1:11">
      <c r="A611" s="67"/>
      <c r="B611" s="16"/>
      <c r="C611" s="16"/>
      <c r="D611" s="16"/>
      <c r="E611" s="16"/>
      <c r="F611" s="16"/>
      <c r="G611" s="44"/>
      <c r="H611" s="44"/>
      <c r="I611" s="44"/>
      <c r="J611" s="16"/>
      <c r="K611" s="16"/>
    </row>
    <row r="612" spans="1:11">
      <c r="A612" s="67"/>
      <c r="B612" s="16"/>
      <c r="C612" s="16"/>
      <c r="D612" s="16"/>
      <c r="E612" s="16"/>
      <c r="F612" s="16"/>
      <c r="G612" s="44"/>
      <c r="H612" s="44"/>
      <c r="I612" s="44"/>
      <c r="J612" s="16"/>
      <c r="K612" s="16"/>
    </row>
    <row r="613" spans="1:11">
      <c r="A613" s="67"/>
      <c r="B613" s="16"/>
      <c r="C613" s="16"/>
      <c r="D613" s="16"/>
      <c r="E613" s="16"/>
      <c r="F613" s="16"/>
      <c r="G613" s="44"/>
      <c r="H613" s="44"/>
      <c r="I613" s="44"/>
      <c r="J613" s="16"/>
      <c r="K613" s="16"/>
    </row>
    <row r="614" spans="1:11">
      <c r="A614" s="67"/>
      <c r="B614" s="16"/>
      <c r="C614" s="16"/>
      <c r="D614" s="16"/>
      <c r="E614" s="16"/>
      <c r="F614" s="16"/>
      <c r="G614" s="44"/>
      <c r="H614" s="44"/>
      <c r="I614" s="44"/>
      <c r="J614" s="16"/>
      <c r="K614" s="16"/>
    </row>
    <row r="615" spans="1:11">
      <c r="A615" s="67"/>
      <c r="B615" s="16"/>
      <c r="C615" s="16"/>
      <c r="D615" s="16"/>
      <c r="E615" s="16"/>
      <c r="F615" s="16"/>
      <c r="G615" s="44"/>
      <c r="H615" s="44"/>
      <c r="I615" s="44"/>
      <c r="J615" s="16"/>
      <c r="K615" s="16"/>
    </row>
    <row r="616" spans="1:11">
      <c r="A616" s="67"/>
      <c r="B616" s="16"/>
      <c r="C616" s="16"/>
      <c r="D616" s="16"/>
      <c r="E616" s="16"/>
      <c r="F616" s="16"/>
      <c r="G616" s="44"/>
      <c r="H616" s="44"/>
      <c r="I616" s="44"/>
      <c r="J616" s="16"/>
      <c r="K616" s="16"/>
    </row>
    <row r="617" spans="1:11">
      <c r="A617" s="67"/>
      <c r="B617" s="16"/>
      <c r="C617" s="16"/>
      <c r="D617" s="16"/>
      <c r="E617" s="16"/>
      <c r="F617" s="16"/>
      <c r="G617" s="44"/>
      <c r="H617" s="44"/>
      <c r="I617" s="44"/>
      <c r="J617" s="16"/>
      <c r="K617" s="16"/>
    </row>
    <row r="618" spans="1:11">
      <c r="A618" s="67"/>
      <c r="B618" s="16"/>
      <c r="C618" s="16"/>
      <c r="D618" s="16"/>
      <c r="E618" s="16"/>
      <c r="F618" s="16"/>
      <c r="G618" s="44"/>
      <c r="H618" s="44"/>
      <c r="I618" s="44"/>
      <c r="J618" s="16"/>
      <c r="K618" s="16"/>
    </row>
    <row r="619" spans="1:11">
      <c r="A619" s="67"/>
      <c r="B619" s="16"/>
      <c r="C619" s="16"/>
      <c r="D619" s="16"/>
      <c r="E619" s="16"/>
      <c r="F619" s="16"/>
      <c r="G619" s="44"/>
      <c r="H619" s="44"/>
      <c r="I619" s="44"/>
      <c r="J619" s="16"/>
      <c r="K619" s="16"/>
    </row>
    <row r="620" spans="1:11">
      <c r="A620" s="67"/>
      <c r="B620" s="16"/>
      <c r="C620" s="16"/>
      <c r="D620" s="16"/>
      <c r="E620" s="16"/>
      <c r="F620" s="16"/>
      <c r="G620" s="44"/>
      <c r="H620" s="44"/>
      <c r="I620" s="44"/>
      <c r="J620" s="16"/>
      <c r="K620" s="16"/>
    </row>
    <row r="621" spans="1:11">
      <c r="A621" s="67"/>
      <c r="B621" s="16"/>
      <c r="C621" s="16"/>
      <c r="D621" s="16"/>
      <c r="E621" s="16"/>
      <c r="F621" s="16"/>
      <c r="G621" s="44"/>
      <c r="H621" s="44"/>
      <c r="I621" s="44"/>
      <c r="J621" s="16"/>
      <c r="K621" s="16"/>
    </row>
    <row r="622" spans="1:11">
      <c r="A622" s="67"/>
      <c r="B622" s="16"/>
      <c r="C622" s="16"/>
      <c r="D622" s="16"/>
      <c r="E622" s="16"/>
      <c r="F622" s="16"/>
      <c r="G622" s="44"/>
      <c r="H622" s="44"/>
      <c r="I622" s="44"/>
      <c r="J622" s="16"/>
      <c r="K622" s="16"/>
    </row>
    <row r="623" spans="1:11">
      <c r="A623" s="67"/>
      <c r="B623" s="16"/>
      <c r="C623" s="16"/>
      <c r="D623" s="16"/>
      <c r="E623" s="16"/>
      <c r="F623" s="16"/>
      <c r="G623" s="44"/>
      <c r="H623" s="44"/>
      <c r="I623" s="44"/>
      <c r="J623" s="16"/>
      <c r="K623" s="16"/>
    </row>
    <row r="624" spans="1:11">
      <c r="A624" s="67"/>
      <c r="B624" s="16"/>
      <c r="C624" s="16"/>
      <c r="D624" s="16"/>
      <c r="E624" s="16"/>
      <c r="F624" s="16"/>
      <c r="G624" s="44"/>
      <c r="H624" s="44"/>
      <c r="I624" s="44"/>
      <c r="J624" s="16"/>
      <c r="K624" s="16"/>
    </row>
    <row r="625" spans="1:11">
      <c r="A625" s="67"/>
      <c r="B625" s="16"/>
      <c r="C625" s="16"/>
      <c r="D625" s="16"/>
      <c r="E625" s="16"/>
      <c r="F625" s="16"/>
      <c r="G625" s="44"/>
      <c r="H625" s="44"/>
      <c r="I625" s="44"/>
      <c r="J625" s="16"/>
      <c r="K625" s="16"/>
    </row>
    <row r="626" spans="1:11">
      <c r="A626" s="67"/>
      <c r="B626" s="16"/>
      <c r="C626" s="16"/>
      <c r="D626" s="16"/>
      <c r="E626" s="16"/>
      <c r="F626" s="16"/>
      <c r="G626" s="44"/>
      <c r="H626" s="44"/>
      <c r="I626" s="44"/>
      <c r="J626" s="16"/>
      <c r="K626" s="16"/>
    </row>
    <row r="627" spans="1:11">
      <c r="A627" s="67"/>
      <c r="B627" s="16"/>
      <c r="C627" s="16"/>
      <c r="D627" s="16"/>
      <c r="E627" s="16"/>
      <c r="F627" s="16"/>
      <c r="G627" s="44"/>
      <c r="H627" s="44"/>
      <c r="I627" s="44"/>
      <c r="J627" s="16"/>
      <c r="K627" s="16"/>
    </row>
    <row r="628" spans="1:11">
      <c r="A628" s="67"/>
      <c r="B628" s="16"/>
      <c r="C628" s="16"/>
      <c r="D628" s="16"/>
      <c r="E628" s="16"/>
      <c r="F628" s="16"/>
      <c r="G628" s="44"/>
      <c r="H628" s="44"/>
      <c r="I628" s="44"/>
      <c r="J628" s="16"/>
      <c r="K628" s="16"/>
    </row>
    <row r="629" spans="1:11">
      <c r="A629" s="67"/>
      <c r="B629" s="16"/>
      <c r="C629" s="16"/>
      <c r="D629" s="16"/>
      <c r="E629" s="16"/>
      <c r="F629" s="16"/>
      <c r="G629" s="44"/>
      <c r="H629" s="44"/>
      <c r="I629" s="44"/>
      <c r="J629" s="16"/>
      <c r="K629" s="16"/>
    </row>
    <row r="630" spans="1:11">
      <c r="A630" s="67"/>
      <c r="B630" s="16"/>
      <c r="C630" s="16"/>
      <c r="D630" s="16"/>
      <c r="E630" s="16"/>
      <c r="F630" s="16"/>
      <c r="G630" s="44"/>
      <c r="H630" s="44"/>
      <c r="I630" s="44"/>
      <c r="J630" s="16"/>
      <c r="K630" s="16"/>
    </row>
    <row r="631" spans="1:11">
      <c r="A631" s="67"/>
      <c r="B631" s="16"/>
      <c r="C631" s="16"/>
      <c r="D631" s="16"/>
      <c r="E631" s="16"/>
      <c r="F631" s="16"/>
      <c r="G631" s="44"/>
      <c r="H631" s="44"/>
      <c r="I631" s="44"/>
      <c r="J631" s="16"/>
      <c r="K631" s="16"/>
    </row>
    <row r="632" spans="1:11">
      <c r="A632" s="67"/>
      <c r="B632" s="16"/>
      <c r="C632" s="16"/>
      <c r="D632" s="16"/>
      <c r="E632" s="16"/>
      <c r="F632" s="16"/>
      <c r="G632" s="44"/>
      <c r="H632" s="44"/>
      <c r="I632" s="44"/>
      <c r="J632" s="16"/>
      <c r="K632" s="16"/>
    </row>
    <row r="633" spans="1:11">
      <c r="A633" s="67"/>
      <c r="B633" s="16"/>
      <c r="C633" s="16"/>
      <c r="D633" s="16"/>
      <c r="E633" s="16"/>
      <c r="F633" s="16"/>
      <c r="G633" s="44"/>
      <c r="H633" s="44"/>
      <c r="I633" s="44"/>
      <c r="J633" s="16"/>
      <c r="K633" s="16"/>
    </row>
    <row r="634" spans="1:11">
      <c r="A634" s="67"/>
      <c r="B634" s="16"/>
      <c r="C634" s="16"/>
      <c r="D634" s="16"/>
      <c r="E634" s="16"/>
      <c r="F634" s="16"/>
      <c r="G634" s="44"/>
      <c r="H634" s="44"/>
      <c r="I634" s="44"/>
      <c r="J634" s="16"/>
      <c r="K634" s="16"/>
    </row>
    <row r="635" spans="1:11">
      <c r="A635" s="67"/>
      <c r="B635" s="16"/>
      <c r="C635" s="16"/>
      <c r="D635" s="16"/>
      <c r="E635" s="16"/>
      <c r="F635" s="16"/>
      <c r="G635" s="44"/>
      <c r="H635" s="44"/>
      <c r="I635" s="44"/>
      <c r="J635" s="16"/>
      <c r="K635" s="16"/>
    </row>
    <row r="636" spans="1:11">
      <c r="A636" s="67"/>
      <c r="B636" s="16"/>
      <c r="C636" s="16"/>
      <c r="D636" s="16"/>
      <c r="E636" s="16"/>
      <c r="F636" s="16"/>
      <c r="G636" s="44"/>
      <c r="H636" s="44"/>
      <c r="I636" s="44"/>
      <c r="J636" s="16"/>
      <c r="K636" s="16"/>
    </row>
    <row r="637" spans="1:11">
      <c r="A637" s="67"/>
      <c r="B637" s="16"/>
      <c r="C637" s="16"/>
      <c r="D637" s="16"/>
      <c r="E637" s="16"/>
      <c r="F637" s="16"/>
      <c r="G637" s="44"/>
      <c r="H637" s="44"/>
      <c r="I637" s="44"/>
      <c r="J637" s="16"/>
      <c r="K637" s="16"/>
    </row>
    <row r="638" spans="1:11">
      <c r="A638" s="67"/>
      <c r="B638" s="16"/>
      <c r="C638" s="16"/>
      <c r="D638" s="16"/>
      <c r="E638" s="16"/>
      <c r="F638" s="16"/>
      <c r="G638" s="44"/>
      <c r="H638" s="44"/>
      <c r="I638" s="44"/>
      <c r="J638" s="16"/>
      <c r="K638" s="16"/>
    </row>
    <row r="639" spans="1:11">
      <c r="A639" s="67"/>
      <c r="B639" s="16"/>
      <c r="C639" s="16"/>
      <c r="D639" s="16"/>
      <c r="E639" s="16"/>
      <c r="F639" s="16"/>
      <c r="G639" s="44"/>
      <c r="H639" s="44"/>
      <c r="I639" s="44"/>
      <c r="J639" s="16"/>
      <c r="K639" s="16"/>
    </row>
    <row r="640" spans="1:11">
      <c r="A640" s="67"/>
      <c r="B640" s="16"/>
      <c r="C640" s="16"/>
      <c r="D640" s="16"/>
      <c r="E640" s="16"/>
      <c r="F640" s="16"/>
      <c r="G640" s="44"/>
      <c r="H640" s="44"/>
      <c r="I640" s="44"/>
      <c r="J640" s="16"/>
      <c r="K640" s="16"/>
    </row>
    <row r="641" spans="1:11">
      <c r="A641" s="67"/>
      <c r="B641" s="16"/>
      <c r="C641" s="16"/>
      <c r="D641" s="16"/>
      <c r="E641" s="16"/>
      <c r="F641" s="16"/>
      <c r="G641" s="44"/>
      <c r="H641" s="44"/>
      <c r="I641" s="44"/>
      <c r="J641" s="16"/>
      <c r="K641" s="16"/>
    </row>
    <row r="642" spans="1:11">
      <c r="A642" s="67"/>
      <c r="B642" s="16"/>
      <c r="C642" s="16"/>
      <c r="D642" s="16"/>
      <c r="E642" s="16"/>
      <c r="F642" s="16"/>
      <c r="G642" s="44"/>
      <c r="H642" s="44"/>
      <c r="I642" s="44"/>
      <c r="J642" s="16"/>
      <c r="K642" s="16"/>
    </row>
    <row r="643" spans="1:11">
      <c r="A643" s="67"/>
      <c r="B643" s="16"/>
      <c r="C643" s="16"/>
      <c r="D643" s="16"/>
      <c r="E643" s="16"/>
      <c r="F643" s="16"/>
      <c r="G643" s="44"/>
      <c r="H643" s="44"/>
      <c r="I643" s="44"/>
      <c r="J643" s="16"/>
      <c r="K643" s="16"/>
    </row>
    <row r="644" spans="1:11">
      <c r="A644" s="67"/>
      <c r="B644" s="16"/>
      <c r="C644" s="16"/>
      <c r="D644" s="16"/>
      <c r="E644" s="16"/>
      <c r="F644" s="16"/>
      <c r="G644" s="44"/>
      <c r="H644" s="44"/>
      <c r="I644" s="44"/>
      <c r="J644" s="16"/>
      <c r="K644" s="16"/>
    </row>
    <row r="645" spans="1:11">
      <c r="A645" s="67"/>
      <c r="B645" s="16"/>
      <c r="C645" s="16"/>
      <c r="D645" s="16"/>
      <c r="E645" s="16"/>
      <c r="F645" s="16"/>
      <c r="G645" s="44"/>
      <c r="H645" s="44"/>
      <c r="I645" s="44"/>
      <c r="J645" s="16"/>
      <c r="K645" s="16"/>
    </row>
    <row r="646" spans="1:11">
      <c r="A646" s="67"/>
      <c r="B646" s="16"/>
      <c r="C646" s="16"/>
      <c r="D646" s="16"/>
      <c r="E646" s="16"/>
      <c r="F646" s="16"/>
      <c r="G646" s="44"/>
      <c r="H646" s="44"/>
      <c r="I646" s="44"/>
      <c r="J646" s="16"/>
      <c r="K646" s="16"/>
    </row>
    <row r="647" spans="1:11">
      <c r="A647" s="67"/>
      <c r="B647" s="16"/>
      <c r="C647" s="16"/>
      <c r="D647" s="16"/>
      <c r="E647" s="16"/>
      <c r="F647" s="16"/>
      <c r="G647" s="44"/>
      <c r="H647" s="44"/>
      <c r="I647" s="44"/>
      <c r="J647" s="16"/>
      <c r="K647" s="16"/>
    </row>
    <row r="648" spans="1:11">
      <c r="A648" s="67"/>
      <c r="B648" s="16"/>
      <c r="C648" s="16"/>
      <c r="D648" s="16"/>
      <c r="E648" s="16"/>
      <c r="F648" s="16"/>
      <c r="G648" s="44"/>
      <c r="H648" s="44"/>
      <c r="I648" s="44"/>
      <c r="J648" s="16"/>
      <c r="K648" s="16"/>
    </row>
    <row r="649" spans="1:11">
      <c r="A649" s="67"/>
      <c r="B649" s="16"/>
      <c r="C649" s="16"/>
      <c r="D649" s="16"/>
      <c r="E649" s="16"/>
      <c r="F649" s="16"/>
      <c r="G649" s="44"/>
      <c r="H649" s="44"/>
      <c r="I649" s="44"/>
      <c r="J649" s="16"/>
      <c r="K649" s="16"/>
    </row>
    <row r="650" spans="1:11">
      <c r="A650" s="67"/>
      <c r="B650" s="16"/>
      <c r="C650" s="16"/>
      <c r="D650" s="16"/>
      <c r="E650" s="16"/>
      <c r="F650" s="16"/>
      <c r="G650" s="44"/>
      <c r="H650" s="44"/>
      <c r="I650" s="44"/>
      <c r="J650" s="16"/>
      <c r="K650" s="16"/>
    </row>
    <row r="651" spans="1:11">
      <c r="A651" s="67"/>
      <c r="B651" s="16"/>
      <c r="C651" s="16"/>
      <c r="D651" s="16"/>
      <c r="E651" s="16"/>
      <c r="F651" s="16"/>
      <c r="G651" s="44"/>
      <c r="H651" s="44"/>
      <c r="I651" s="44"/>
      <c r="J651" s="16"/>
      <c r="K651" s="16"/>
    </row>
    <row r="652" spans="1:11">
      <c r="A652" s="67"/>
      <c r="B652" s="16"/>
      <c r="C652" s="16"/>
      <c r="D652" s="16"/>
      <c r="E652" s="16"/>
      <c r="F652" s="16"/>
      <c r="G652" s="44"/>
      <c r="H652" s="44"/>
      <c r="I652" s="44"/>
      <c r="J652" s="16"/>
      <c r="K652" s="16"/>
    </row>
    <row r="653" spans="1:11">
      <c r="A653" s="67"/>
      <c r="B653" s="16"/>
      <c r="C653" s="16"/>
      <c r="D653" s="16"/>
      <c r="E653" s="16"/>
      <c r="F653" s="16"/>
      <c r="G653" s="44"/>
      <c r="H653" s="44"/>
      <c r="I653" s="44"/>
      <c r="J653" s="16"/>
      <c r="K653" s="16"/>
    </row>
    <row r="654" spans="1:11">
      <c r="A654" s="67"/>
      <c r="B654" s="16"/>
      <c r="C654" s="16"/>
      <c r="D654" s="16"/>
      <c r="E654" s="16"/>
      <c r="F654" s="16"/>
      <c r="G654" s="44"/>
      <c r="H654" s="44"/>
      <c r="I654" s="44"/>
      <c r="J654" s="16"/>
      <c r="K654" s="16"/>
    </row>
    <row r="655" spans="1:11">
      <c r="A655" s="67"/>
      <c r="B655" s="16"/>
      <c r="C655" s="16"/>
      <c r="D655" s="16"/>
      <c r="E655" s="16"/>
      <c r="F655" s="16"/>
      <c r="G655" s="44"/>
      <c r="H655" s="44"/>
      <c r="I655" s="44"/>
      <c r="J655" s="16"/>
      <c r="K655" s="16"/>
    </row>
    <row r="656" spans="1:11">
      <c r="A656" s="67"/>
      <c r="B656" s="16"/>
      <c r="C656" s="16"/>
      <c r="D656" s="16"/>
      <c r="E656" s="16"/>
      <c r="F656" s="16"/>
      <c r="G656" s="44"/>
      <c r="H656" s="44"/>
      <c r="I656" s="44"/>
      <c r="J656" s="16"/>
      <c r="K656" s="16"/>
    </row>
    <row r="657" spans="1:11">
      <c r="A657" s="67"/>
      <c r="B657" s="16"/>
      <c r="C657" s="16"/>
      <c r="D657" s="16"/>
      <c r="E657" s="16"/>
      <c r="F657" s="16"/>
      <c r="G657" s="44"/>
      <c r="H657" s="44"/>
      <c r="I657" s="44"/>
      <c r="J657" s="16"/>
      <c r="K657" s="16"/>
    </row>
    <row r="658" spans="1:11">
      <c r="A658" s="67"/>
      <c r="B658" s="16"/>
      <c r="C658" s="16"/>
      <c r="D658" s="16"/>
      <c r="E658" s="16"/>
      <c r="F658" s="16"/>
      <c r="G658" s="44"/>
      <c r="H658" s="44"/>
      <c r="I658" s="44"/>
      <c r="J658" s="16"/>
      <c r="K658" s="16"/>
    </row>
    <row r="659" spans="1:11">
      <c r="A659" s="67"/>
      <c r="B659" s="16"/>
      <c r="C659" s="16"/>
      <c r="D659" s="16"/>
      <c r="E659" s="16"/>
      <c r="F659" s="16"/>
      <c r="G659" s="44"/>
      <c r="H659" s="44"/>
      <c r="I659" s="44"/>
      <c r="J659" s="16"/>
      <c r="K659" s="16"/>
    </row>
    <row r="660" spans="1:11">
      <c r="A660" s="67"/>
      <c r="B660" s="16"/>
      <c r="C660" s="16"/>
      <c r="D660" s="16"/>
      <c r="E660" s="16"/>
      <c r="F660" s="16"/>
      <c r="G660" s="44"/>
      <c r="H660" s="44"/>
      <c r="I660" s="44"/>
      <c r="J660" s="16"/>
      <c r="K660" s="16"/>
    </row>
    <row r="661" spans="1:11">
      <c r="A661" s="67"/>
      <c r="B661" s="16"/>
      <c r="C661" s="16"/>
      <c r="D661" s="16"/>
      <c r="E661" s="16"/>
      <c r="F661" s="16"/>
      <c r="G661" s="44"/>
      <c r="H661" s="44"/>
      <c r="I661" s="44"/>
      <c r="J661" s="16"/>
      <c r="K661" s="16"/>
    </row>
    <row r="662" spans="1:11">
      <c r="A662" s="67"/>
      <c r="B662" s="16"/>
      <c r="C662" s="16"/>
      <c r="D662" s="16"/>
      <c r="E662" s="16"/>
      <c r="F662" s="16"/>
      <c r="G662" s="44"/>
      <c r="H662" s="44"/>
      <c r="I662" s="44"/>
      <c r="J662" s="16"/>
      <c r="K662" s="16"/>
    </row>
    <row r="663" spans="1:11">
      <c r="A663" s="67"/>
      <c r="B663" s="16"/>
      <c r="C663" s="16"/>
      <c r="D663" s="16"/>
      <c r="E663" s="16"/>
      <c r="F663" s="16"/>
      <c r="G663" s="44"/>
      <c r="H663" s="44"/>
      <c r="I663" s="44"/>
      <c r="J663" s="16"/>
      <c r="K663" s="16"/>
    </row>
    <row r="664" spans="1:11">
      <c r="A664" s="67"/>
      <c r="B664" s="16"/>
      <c r="C664" s="16"/>
      <c r="D664" s="16"/>
      <c r="E664" s="16"/>
      <c r="F664" s="16"/>
      <c r="G664" s="44"/>
      <c r="H664" s="44"/>
      <c r="I664" s="44"/>
      <c r="J664" s="16"/>
      <c r="K664" s="16"/>
    </row>
    <row r="665" spans="1:11">
      <c r="A665" s="67"/>
      <c r="B665" s="16"/>
      <c r="C665" s="16"/>
      <c r="D665" s="16"/>
      <c r="E665" s="16"/>
      <c r="F665" s="16"/>
      <c r="G665" s="44"/>
      <c r="H665" s="44"/>
      <c r="I665" s="44"/>
      <c r="J665" s="16"/>
      <c r="K665" s="16"/>
    </row>
    <row r="666" spans="1:11">
      <c r="A666" s="67"/>
      <c r="B666" s="16"/>
      <c r="C666" s="16"/>
      <c r="D666" s="16"/>
      <c r="E666" s="16"/>
      <c r="F666" s="16"/>
      <c r="G666" s="44"/>
      <c r="H666" s="44"/>
      <c r="I666" s="44"/>
      <c r="J666" s="16"/>
      <c r="K666" s="16"/>
    </row>
    <row r="667" spans="1:11">
      <c r="A667" s="67"/>
      <c r="B667" s="16"/>
      <c r="C667" s="16"/>
      <c r="D667" s="16"/>
      <c r="E667" s="16"/>
      <c r="F667" s="16"/>
      <c r="G667" s="44"/>
      <c r="H667" s="44"/>
      <c r="I667" s="44"/>
      <c r="J667" s="16"/>
      <c r="K667" s="16"/>
    </row>
    <row r="668" spans="1:11">
      <c r="A668" s="67"/>
      <c r="B668" s="16"/>
      <c r="C668" s="16"/>
      <c r="D668" s="16"/>
      <c r="E668" s="16"/>
      <c r="F668" s="16"/>
      <c r="G668" s="44"/>
      <c r="H668" s="44"/>
      <c r="I668" s="44"/>
      <c r="J668" s="16"/>
      <c r="K668" s="16"/>
    </row>
    <row r="669" spans="1:11">
      <c r="A669" s="67"/>
      <c r="B669" s="16"/>
      <c r="C669" s="16"/>
      <c r="D669" s="16"/>
      <c r="E669" s="16"/>
      <c r="F669" s="16"/>
      <c r="G669" s="44"/>
      <c r="H669" s="44"/>
      <c r="I669" s="44"/>
      <c r="J669" s="16"/>
      <c r="K669" s="16"/>
    </row>
    <row r="670" spans="1:11">
      <c r="A670" s="67"/>
      <c r="B670" s="16"/>
      <c r="C670" s="16"/>
      <c r="D670" s="16"/>
      <c r="E670" s="16"/>
      <c r="F670" s="16"/>
      <c r="G670" s="44"/>
      <c r="H670" s="44"/>
      <c r="I670" s="44"/>
      <c r="J670" s="16"/>
      <c r="K670" s="16"/>
    </row>
    <row r="671" spans="1:11">
      <c r="A671" s="67"/>
      <c r="B671" s="16"/>
      <c r="C671" s="16"/>
      <c r="D671" s="16"/>
      <c r="E671" s="16"/>
      <c r="F671" s="16"/>
      <c r="G671" s="44"/>
      <c r="H671" s="44"/>
      <c r="I671" s="44"/>
      <c r="J671" s="16"/>
      <c r="K671" s="16"/>
    </row>
    <row r="672" spans="1:11">
      <c r="A672" s="67"/>
      <c r="B672" s="16"/>
      <c r="C672" s="16"/>
      <c r="D672" s="16"/>
      <c r="E672" s="16"/>
      <c r="F672" s="16"/>
      <c r="G672" s="44"/>
      <c r="H672" s="44"/>
      <c r="I672" s="44"/>
      <c r="J672" s="16"/>
      <c r="K672" s="16"/>
    </row>
    <row r="673" spans="1:11">
      <c r="A673" s="67"/>
      <c r="B673" s="16"/>
      <c r="C673" s="16"/>
      <c r="D673" s="16"/>
      <c r="E673" s="16"/>
      <c r="F673" s="16"/>
      <c r="G673" s="44"/>
      <c r="H673" s="44"/>
      <c r="I673" s="44"/>
      <c r="J673" s="16"/>
      <c r="K673" s="16"/>
    </row>
    <row r="674" spans="1:11">
      <c r="A674" s="67"/>
      <c r="B674" s="16"/>
      <c r="C674" s="16"/>
      <c r="D674" s="16"/>
      <c r="E674" s="16"/>
      <c r="F674" s="16"/>
      <c r="G674" s="44"/>
      <c r="H674" s="44"/>
      <c r="I674" s="44"/>
      <c r="J674" s="16"/>
      <c r="K674" s="16"/>
    </row>
    <row r="675" spans="1:11">
      <c r="A675" s="67"/>
      <c r="B675" s="16"/>
      <c r="C675" s="16"/>
      <c r="D675" s="16"/>
      <c r="E675" s="16"/>
      <c r="F675" s="16"/>
      <c r="G675" s="44"/>
      <c r="H675" s="44"/>
      <c r="I675" s="44"/>
      <c r="J675" s="16"/>
      <c r="K675" s="16"/>
    </row>
    <row r="676" spans="1:11">
      <c r="A676" s="67"/>
      <c r="B676" s="16"/>
      <c r="C676" s="16"/>
      <c r="D676" s="16"/>
      <c r="E676" s="16"/>
      <c r="F676" s="16"/>
      <c r="G676" s="44"/>
      <c r="H676" s="44"/>
      <c r="I676" s="44"/>
      <c r="J676" s="16"/>
      <c r="K676" s="16"/>
    </row>
    <row r="677" spans="1:11">
      <c r="A677" s="67"/>
      <c r="B677" s="16"/>
      <c r="C677" s="16"/>
      <c r="D677" s="16"/>
      <c r="E677" s="16"/>
      <c r="F677" s="16"/>
      <c r="G677" s="44"/>
      <c r="H677" s="44"/>
      <c r="I677" s="44"/>
      <c r="J677" s="16"/>
      <c r="K677" s="16"/>
    </row>
    <row r="678" spans="1:11">
      <c r="A678" s="67"/>
      <c r="B678" s="16"/>
      <c r="C678" s="16"/>
      <c r="D678" s="16"/>
      <c r="E678" s="16"/>
      <c r="F678" s="16"/>
      <c r="G678" s="44"/>
      <c r="H678" s="44"/>
      <c r="I678" s="44"/>
      <c r="J678" s="16"/>
      <c r="K678" s="16"/>
    </row>
    <row r="679" spans="1:11">
      <c r="A679" s="67"/>
      <c r="B679" s="16"/>
      <c r="C679" s="16"/>
      <c r="D679" s="16"/>
      <c r="E679" s="16"/>
      <c r="F679" s="16"/>
      <c r="G679" s="44"/>
      <c r="H679" s="44"/>
      <c r="I679" s="44"/>
      <c r="J679" s="16"/>
      <c r="K679" s="16"/>
    </row>
    <row r="680" spans="1:11">
      <c r="A680" s="67"/>
      <c r="B680" s="16"/>
      <c r="C680" s="16"/>
      <c r="D680" s="16"/>
      <c r="E680" s="16"/>
      <c r="F680" s="16"/>
      <c r="G680" s="44"/>
      <c r="H680" s="44"/>
      <c r="I680" s="44"/>
      <c r="J680" s="16"/>
      <c r="K680" s="16"/>
    </row>
    <row r="681" spans="1:11">
      <c r="A681" s="67"/>
      <c r="B681" s="16"/>
      <c r="C681" s="16"/>
      <c r="D681" s="16"/>
      <c r="E681" s="16"/>
      <c r="F681" s="16"/>
      <c r="G681" s="44"/>
      <c r="H681" s="44"/>
      <c r="I681" s="44"/>
      <c r="J681" s="16"/>
      <c r="K681" s="16"/>
    </row>
    <row r="682" spans="1:11">
      <c r="A682" s="67"/>
      <c r="B682" s="16"/>
      <c r="C682" s="16"/>
      <c r="D682" s="16"/>
      <c r="E682" s="16"/>
      <c r="F682" s="16"/>
      <c r="G682" s="44"/>
      <c r="H682" s="44"/>
      <c r="I682" s="44"/>
      <c r="J682" s="16"/>
      <c r="K682" s="16"/>
    </row>
    <row r="683" spans="1:11">
      <c r="A683" s="67"/>
      <c r="B683" s="16"/>
      <c r="C683" s="16"/>
      <c r="D683" s="16"/>
      <c r="E683" s="16"/>
      <c r="F683" s="16"/>
      <c r="G683" s="44"/>
      <c r="H683" s="44"/>
      <c r="I683" s="44"/>
      <c r="J683" s="16"/>
      <c r="K683" s="16"/>
    </row>
    <row r="684" spans="1:11">
      <c r="A684" s="67"/>
      <c r="B684" s="16"/>
      <c r="C684" s="16"/>
      <c r="D684" s="16"/>
      <c r="E684" s="16"/>
      <c r="F684" s="16"/>
      <c r="G684" s="44"/>
      <c r="H684" s="44"/>
      <c r="I684" s="44"/>
      <c r="J684" s="16"/>
      <c r="K684" s="16"/>
    </row>
    <row r="685" spans="1:11">
      <c r="A685" s="67"/>
      <c r="B685" s="16"/>
      <c r="C685" s="16"/>
      <c r="D685" s="16"/>
      <c r="E685" s="16"/>
      <c r="F685" s="16"/>
      <c r="G685" s="44"/>
      <c r="H685" s="44"/>
      <c r="I685" s="44"/>
      <c r="J685" s="16"/>
      <c r="K685" s="16"/>
    </row>
    <row r="686" spans="1:11">
      <c r="A686" s="67"/>
      <c r="B686" s="16"/>
      <c r="C686" s="16"/>
      <c r="D686" s="16"/>
      <c r="E686" s="16"/>
      <c r="F686" s="16"/>
      <c r="G686" s="44"/>
      <c r="H686" s="44"/>
      <c r="I686" s="44"/>
      <c r="J686" s="16"/>
      <c r="K686" s="16"/>
    </row>
    <row r="687" spans="1:11">
      <c r="A687" s="67"/>
      <c r="B687" s="16"/>
      <c r="C687" s="16"/>
      <c r="D687" s="16"/>
      <c r="E687" s="16"/>
      <c r="F687" s="16"/>
      <c r="G687" s="44"/>
      <c r="H687" s="44"/>
      <c r="I687" s="44"/>
      <c r="J687" s="16"/>
      <c r="K687" s="16"/>
    </row>
    <row r="688" spans="1:11">
      <c r="A688" s="67"/>
      <c r="B688" s="16"/>
      <c r="C688" s="16"/>
      <c r="D688" s="16"/>
      <c r="E688" s="16"/>
      <c r="F688" s="16"/>
      <c r="G688" s="44"/>
      <c r="H688" s="44"/>
      <c r="I688" s="44"/>
      <c r="J688" s="16"/>
      <c r="K688" s="16"/>
    </row>
    <row r="689" spans="1:11">
      <c r="A689" s="67"/>
      <c r="B689" s="16"/>
      <c r="C689" s="16"/>
      <c r="D689" s="16"/>
      <c r="E689" s="16"/>
      <c r="F689" s="16"/>
      <c r="G689" s="44"/>
      <c r="H689" s="44"/>
      <c r="I689" s="44"/>
      <c r="J689" s="16"/>
      <c r="K689" s="16"/>
    </row>
    <row r="690" spans="1:11">
      <c r="A690" s="67"/>
      <c r="B690" s="16"/>
      <c r="C690" s="16"/>
      <c r="D690" s="16"/>
      <c r="E690" s="16"/>
      <c r="F690" s="16"/>
      <c r="G690" s="44"/>
      <c r="H690" s="44"/>
      <c r="I690" s="44"/>
      <c r="J690" s="16"/>
      <c r="K690" s="16"/>
    </row>
    <row r="691" spans="1:11">
      <c r="A691" s="67"/>
      <c r="B691" s="16"/>
      <c r="C691" s="16"/>
      <c r="D691" s="16"/>
      <c r="E691" s="16"/>
      <c r="F691" s="16"/>
      <c r="G691" s="44"/>
      <c r="H691" s="44"/>
      <c r="I691" s="44"/>
      <c r="J691" s="16"/>
      <c r="K691" s="16"/>
    </row>
    <row r="692" spans="1:11">
      <c r="A692" s="67"/>
      <c r="B692" s="16"/>
      <c r="C692" s="16"/>
      <c r="D692" s="16"/>
      <c r="E692" s="16"/>
      <c r="F692" s="16"/>
      <c r="G692" s="44"/>
      <c r="H692" s="44"/>
      <c r="I692" s="44"/>
      <c r="J692" s="16"/>
      <c r="K692" s="16"/>
    </row>
    <row r="693" spans="1:11">
      <c r="A693" s="67"/>
      <c r="B693" s="16"/>
      <c r="C693" s="16"/>
      <c r="D693" s="16"/>
      <c r="E693" s="16"/>
      <c r="F693" s="16"/>
      <c r="G693" s="44"/>
      <c r="H693" s="44"/>
      <c r="I693" s="44"/>
      <c r="J693" s="16"/>
      <c r="K693" s="16"/>
    </row>
    <row r="694" spans="1:11">
      <c r="A694" s="67"/>
      <c r="B694" s="16"/>
      <c r="C694" s="16"/>
      <c r="D694" s="16"/>
      <c r="E694" s="16"/>
      <c r="F694" s="16"/>
      <c r="G694" s="44"/>
      <c r="H694" s="44"/>
      <c r="I694" s="44"/>
      <c r="J694" s="16"/>
      <c r="K694" s="16"/>
    </row>
    <row r="695" spans="1:11">
      <c r="A695" s="67"/>
      <c r="B695" s="16"/>
      <c r="C695" s="16"/>
      <c r="D695" s="16"/>
      <c r="E695" s="16"/>
      <c r="F695" s="16"/>
      <c r="G695" s="44"/>
      <c r="H695" s="44"/>
      <c r="I695" s="44"/>
      <c r="J695" s="16"/>
      <c r="K695" s="16"/>
    </row>
    <row r="696" spans="1:11">
      <c r="A696" s="67"/>
      <c r="B696" s="16"/>
      <c r="C696" s="16"/>
      <c r="D696" s="16"/>
      <c r="E696" s="16"/>
      <c r="F696" s="16"/>
      <c r="G696" s="44"/>
      <c r="H696" s="44"/>
      <c r="I696" s="44"/>
      <c r="J696" s="16"/>
      <c r="K696" s="16"/>
    </row>
    <row r="697" spans="1:11">
      <c r="A697" s="67"/>
      <c r="B697" s="16"/>
      <c r="C697" s="16"/>
      <c r="D697" s="16"/>
      <c r="E697" s="16"/>
      <c r="F697" s="16"/>
      <c r="G697" s="44"/>
      <c r="H697" s="44"/>
      <c r="I697" s="44"/>
      <c r="J697" s="16"/>
      <c r="K697" s="16"/>
    </row>
    <row r="698" spans="1:11">
      <c r="A698" s="67"/>
      <c r="B698" s="16"/>
      <c r="C698" s="16"/>
      <c r="D698" s="16"/>
      <c r="E698" s="16"/>
      <c r="F698" s="16"/>
      <c r="G698" s="44"/>
      <c r="H698" s="44"/>
      <c r="I698" s="44"/>
      <c r="J698" s="16"/>
      <c r="K698" s="16"/>
    </row>
    <row r="699" spans="1:11">
      <c r="A699" s="67"/>
      <c r="B699" s="16"/>
      <c r="C699" s="16"/>
      <c r="D699" s="16"/>
      <c r="E699" s="16"/>
      <c r="F699" s="16"/>
      <c r="G699" s="44"/>
      <c r="H699" s="44"/>
      <c r="I699" s="44"/>
      <c r="J699" s="16"/>
      <c r="K699" s="16"/>
    </row>
    <row r="700" spans="1:11">
      <c r="A700" s="67"/>
      <c r="B700" s="16"/>
      <c r="C700" s="16"/>
      <c r="D700" s="16"/>
      <c r="E700" s="16"/>
      <c r="F700" s="16"/>
      <c r="G700" s="44"/>
      <c r="H700" s="44"/>
      <c r="I700" s="44"/>
      <c r="J700" s="16"/>
      <c r="K700" s="16"/>
    </row>
    <row r="701" spans="1:11">
      <c r="A701" s="67"/>
      <c r="B701" s="16"/>
      <c r="C701" s="16"/>
      <c r="D701" s="16"/>
      <c r="E701" s="16"/>
      <c r="F701" s="16"/>
      <c r="G701" s="44"/>
      <c r="H701" s="44"/>
      <c r="I701" s="44"/>
      <c r="J701" s="16"/>
      <c r="K701" s="16"/>
    </row>
    <row r="702" spans="1:11">
      <c r="A702" s="67"/>
      <c r="B702" s="16"/>
      <c r="C702" s="16"/>
      <c r="D702" s="16"/>
      <c r="E702" s="16"/>
      <c r="F702" s="16"/>
      <c r="G702" s="44"/>
      <c r="H702" s="44"/>
      <c r="I702" s="44"/>
      <c r="J702" s="16"/>
      <c r="K702" s="16"/>
    </row>
    <row r="703" spans="1:11">
      <c r="A703" s="67"/>
      <c r="B703" s="16"/>
      <c r="C703" s="16"/>
      <c r="D703" s="16"/>
      <c r="E703" s="16"/>
      <c r="F703" s="16"/>
      <c r="G703" s="44"/>
      <c r="H703" s="44"/>
      <c r="I703" s="44"/>
      <c r="J703" s="16"/>
      <c r="K703" s="16"/>
    </row>
    <row r="704" spans="1:11">
      <c r="A704" s="67"/>
      <c r="B704" s="16"/>
      <c r="C704" s="16"/>
      <c r="D704" s="16"/>
      <c r="E704" s="16"/>
      <c r="F704" s="16"/>
      <c r="G704" s="44"/>
      <c r="H704" s="44"/>
      <c r="I704" s="44"/>
      <c r="J704" s="16"/>
      <c r="K704" s="16"/>
    </row>
    <row r="705" spans="1:11">
      <c r="A705" s="67"/>
      <c r="B705" s="16"/>
      <c r="C705" s="16"/>
      <c r="D705" s="16"/>
      <c r="E705" s="16"/>
      <c r="F705" s="16"/>
      <c r="G705" s="44"/>
      <c r="H705" s="44"/>
      <c r="I705" s="44"/>
      <c r="J705" s="16"/>
      <c r="K705" s="16"/>
    </row>
    <row r="706" spans="1:11">
      <c r="A706" s="67"/>
      <c r="B706" s="16"/>
      <c r="C706" s="16"/>
      <c r="D706" s="16"/>
      <c r="E706" s="16"/>
      <c r="F706" s="16"/>
      <c r="G706" s="44"/>
      <c r="H706" s="44"/>
      <c r="I706" s="44"/>
      <c r="J706" s="16"/>
      <c r="K706" s="16"/>
    </row>
    <row r="707" spans="1:11">
      <c r="A707" s="67"/>
      <c r="B707" s="16"/>
      <c r="C707" s="16"/>
      <c r="D707" s="16"/>
      <c r="E707" s="16"/>
      <c r="F707" s="16"/>
      <c r="G707" s="44"/>
      <c r="H707" s="44"/>
      <c r="I707" s="44"/>
      <c r="J707" s="16"/>
      <c r="K707" s="16"/>
    </row>
    <row r="708" spans="1:11">
      <c r="A708" s="67"/>
      <c r="B708" s="16"/>
      <c r="C708" s="16"/>
      <c r="D708" s="16"/>
      <c r="E708" s="16"/>
      <c r="F708" s="16"/>
      <c r="G708" s="44"/>
      <c r="H708" s="44"/>
      <c r="I708" s="44"/>
      <c r="J708" s="16"/>
      <c r="K708" s="16"/>
    </row>
    <row r="709" spans="1:11">
      <c r="A709" s="67"/>
      <c r="B709" s="16"/>
      <c r="C709" s="16"/>
      <c r="D709" s="16"/>
      <c r="E709" s="16"/>
      <c r="F709" s="16"/>
      <c r="G709" s="44"/>
      <c r="H709" s="44"/>
      <c r="I709" s="44"/>
      <c r="J709" s="16"/>
      <c r="K709" s="16"/>
    </row>
    <row r="710" spans="1:11">
      <c r="A710" s="67"/>
      <c r="B710" s="16"/>
      <c r="C710" s="16"/>
      <c r="D710" s="16"/>
      <c r="E710" s="16"/>
      <c r="F710" s="16"/>
      <c r="G710" s="44"/>
      <c r="H710" s="44"/>
      <c r="I710" s="44"/>
      <c r="J710" s="16"/>
      <c r="K710" s="16"/>
    </row>
    <row r="711" spans="1:11">
      <c r="A711" s="67"/>
      <c r="B711" s="16"/>
      <c r="C711" s="16"/>
      <c r="D711" s="16"/>
      <c r="E711" s="16"/>
      <c r="F711" s="16"/>
      <c r="G711" s="44"/>
      <c r="H711" s="44"/>
      <c r="I711" s="44"/>
      <c r="J711" s="16"/>
      <c r="K711" s="16"/>
    </row>
    <row r="712" spans="1:11">
      <c r="A712" s="67"/>
      <c r="B712" s="16"/>
      <c r="C712" s="16"/>
      <c r="D712" s="16"/>
      <c r="E712" s="16"/>
      <c r="F712" s="16"/>
      <c r="G712" s="44"/>
      <c r="H712" s="44"/>
      <c r="I712" s="44"/>
      <c r="J712" s="16"/>
      <c r="K712" s="16"/>
    </row>
    <row r="713" spans="1:11">
      <c r="A713" s="67"/>
      <c r="B713" s="16"/>
      <c r="C713" s="16"/>
      <c r="D713" s="16"/>
      <c r="E713" s="16"/>
      <c r="F713" s="16"/>
      <c r="G713" s="44"/>
      <c r="H713" s="44"/>
      <c r="I713" s="44"/>
      <c r="J713" s="16"/>
      <c r="K713" s="16"/>
    </row>
    <row r="714" spans="1:11">
      <c r="A714" s="67"/>
      <c r="B714" s="16"/>
      <c r="C714" s="16"/>
      <c r="D714" s="16"/>
      <c r="E714" s="16"/>
      <c r="F714" s="16"/>
      <c r="G714" s="44"/>
      <c r="H714" s="44"/>
      <c r="I714" s="44"/>
      <c r="J714" s="16"/>
      <c r="K714" s="16"/>
    </row>
    <row r="715" spans="1:11">
      <c r="A715" s="67"/>
      <c r="B715" s="16"/>
      <c r="C715" s="16"/>
      <c r="D715" s="16"/>
      <c r="E715" s="16"/>
      <c r="F715" s="16"/>
      <c r="G715" s="44"/>
      <c r="H715" s="44"/>
      <c r="I715" s="44"/>
      <c r="J715" s="16"/>
      <c r="K715" s="16"/>
    </row>
    <row r="716" spans="1:11">
      <c r="A716" s="67"/>
      <c r="B716" s="16"/>
      <c r="C716" s="16"/>
      <c r="D716" s="16"/>
      <c r="E716" s="16"/>
      <c r="F716" s="16"/>
      <c r="G716" s="44"/>
      <c r="H716" s="44"/>
      <c r="I716" s="44"/>
      <c r="J716" s="16"/>
      <c r="K716" s="16"/>
    </row>
    <row r="717" spans="1:11">
      <c r="A717" s="67"/>
      <c r="B717" s="16"/>
      <c r="C717" s="16"/>
      <c r="D717" s="16"/>
      <c r="E717" s="16"/>
      <c r="F717" s="16"/>
      <c r="G717" s="44"/>
      <c r="H717" s="44"/>
      <c r="I717" s="44"/>
      <c r="J717" s="16"/>
      <c r="K717" s="16"/>
    </row>
    <row r="718" spans="1:11">
      <c r="A718" s="67"/>
      <c r="B718" s="16"/>
      <c r="C718" s="16"/>
      <c r="D718" s="16"/>
      <c r="E718" s="16"/>
      <c r="F718" s="16"/>
      <c r="G718" s="44"/>
      <c r="H718" s="44"/>
      <c r="I718" s="44"/>
      <c r="J718" s="16"/>
      <c r="K718" s="16"/>
    </row>
    <row r="719" spans="1:11">
      <c r="A719" s="67"/>
      <c r="B719" s="16"/>
      <c r="C719" s="16"/>
      <c r="D719" s="16"/>
      <c r="E719" s="16"/>
      <c r="F719" s="16"/>
      <c r="G719" s="44"/>
      <c r="H719" s="44"/>
      <c r="I719" s="44"/>
      <c r="J719" s="16"/>
      <c r="K719" s="16"/>
    </row>
    <row r="720" spans="1:11">
      <c r="A720" s="67"/>
      <c r="B720" s="16"/>
      <c r="C720" s="16"/>
      <c r="D720" s="16"/>
      <c r="E720" s="16"/>
      <c r="F720" s="16"/>
      <c r="G720" s="44"/>
      <c r="H720" s="44"/>
      <c r="I720" s="44"/>
      <c r="J720" s="16"/>
      <c r="K720" s="16"/>
    </row>
    <row r="721" spans="1:11">
      <c r="A721" s="67"/>
      <c r="B721" s="16"/>
      <c r="C721" s="16"/>
      <c r="D721" s="16"/>
      <c r="E721" s="16"/>
      <c r="F721" s="16"/>
      <c r="G721" s="44"/>
      <c r="H721" s="44"/>
      <c r="I721" s="44"/>
      <c r="J721" s="16"/>
      <c r="K721" s="16"/>
    </row>
    <row r="722" spans="1:11">
      <c r="A722" s="67"/>
      <c r="B722" s="16"/>
      <c r="C722" s="16"/>
      <c r="D722" s="16"/>
      <c r="E722" s="16"/>
      <c r="F722" s="16"/>
      <c r="G722" s="44"/>
      <c r="H722" s="44"/>
      <c r="I722" s="44"/>
      <c r="J722" s="16"/>
      <c r="K722" s="16"/>
    </row>
    <row r="723" spans="1:11">
      <c r="A723" s="67"/>
      <c r="B723" s="16"/>
      <c r="C723" s="16"/>
      <c r="D723" s="16"/>
      <c r="E723" s="16"/>
      <c r="F723" s="16"/>
      <c r="G723" s="44"/>
      <c r="H723" s="44"/>
      <c r="I723" s="44"/>
      <c r="J723" s="16"/>
      <c r="K723" s="16"/>
    </row>
    <row r="724" spans="1:11">
      <c r="A724" s="67"/>
      <c r="B724" s="16"/>
      <c r="C724" s="16"/>
      <c r="D724" s="16"/>
      <c r="E724" s="16"/>
      <c r="F724" s="16"/>
      <c r="G724" s="44"/>
      <c r="H724" s="44"/>
      <c r="I724" s="44"/>
      <c r="J724" s="16"/>
      <c r="K724" s="16"/>
    </row>
    <row r="725" spans="1:11">
      <c r="A725" s="67"/>
      <c r="B725" s="16"/>
      <c r="C725" s="16"/>
      <c r="D725" s="16"/>
      <c r="E725" s="16"/>
      <c r="F725" s="16"/>
      <c r="G725" s="44"/>
      <c r="H725" s="44"/>
      <c r="I725" s="44"/>
      <c r="J725" s="16"/>
      <c r="K725" s="16"/>
    </row>
    <row r="726" spans="1:11">
      <c r="A726" s="67"/>
      <c r="B726" s="16"/>
      <c r="C726" s="16"/>
      <c r="D726" s="16"/>
      <c r="E726" s="16"/>
      <c r="F726" s="16"/>
      <c r="G726" s="44"/>
      <c r="H726" s="44"/>
      <c r="I726" s="44"/>
      <c r="J726" s="16"/>
      <c r="K726" s="16"/>
    </row>
    <row r="727" spans="1:11">
      <c r="A727" s="67"/>
      <c r="B727" s="16"/>
      <c r="C727" s="16"/>
      <c r="D727" s="16"/>
      <c r="E727" s="16"/>
      <c r="F727" s="16"/>
      <c r="G727" s="44"/>
      <c r="H727" s="44"/>
      <c r="I727" s="44"/>
      <c r="J727" s="16"/>
      <c r="K727" s="16"/>
    </row>
    <row r="728" spans="1:11">
      <c r="A728" s="67"/>
      <c r="B728" s="16"/>
      <c r="C728" s="16"/>
      <c r="D728" s="16"/>
      <c r="E728" s="16"/>
      <c r="F728" s="16"/>
      <c r="G728" s="44"/>
      <c r="H728" s="44"/>
      <c r="I728" s="44"/>
      <c r="J728" s="16"/>
      <c r="K728" s="16"/>
    </row>
    <row r="729" spans="1:11">
      <c r="A729" s="67"/>
      <c r="B729" s="16"/>
      <c r="C729" s="16"/>
      <c r="D729" s="16"/>
      <c r="E729" s="16"/>
      <c r="F729" s="16"/>
      <c r="G729" s="44"/>
      <c r="H729" s="44"/>
      <c r="I729" s="44"/>
      <c r="J729" s="16"/>
      <c r="K729" s="16"/>
    </row>
    <row r="730" spans="1:11">
      <c r="A730" s="67"/>
      <c r="B730" s="16"/>
      <c r="C730" s="16"/>
      <c r="D730" s="16"/>
      <c r="E730" s="16"/>
      <c r="F730" s="16"/>
      <c r="G730" s="44"/>
      <c r="H730" s="44"/>
      <c r="I730" s="44"/>
      <c r="J730" s="16"/>
      <c r="K730" s="16"/>
    </row>
    <row r="731" spans="1:11">
      <c r="A731" s="67"/>
      <c r="B731" s="16"/>
      <c r="C731" s="16"/>
      <c r="D731" s="16"/>
      <c r="E731" s="16"/>
      <c r="F731" s="16"/>
      <c r="G731" s="44"/>
      <c r="H731" s="44"/>
      <c r="I731" s="44"/>
      <c r="J731" s="16"/>
      <c r="K731" s="16"/>
    </row>
    <row r="732" spans="1:11">
      <c r="A732" s="67"/>
      <c r="B732" s="16"/>
      <c r="C732" s="16"/>
      <c r="D732" s="16"/>
      <c r="E732" s="16"/>
      <c r="F732" s="16"/>
      <c r="G732" s="44"/>
      <c r="H732" s="44"/>
      <c r="I732" s="44"/>
      <c r="J732" s="16"/>
      <c r="K732" s="16"/>
    </row>
    <row r="733" spans="1:11">
      <c r="A733" s="67"/>
      <c r="B733" s="16"/>
      <c r="C733" s="16"/>
      <c r="D733" s="16"/>
      <c r="E733" s="16"/>
      <c r="F733" s="16"/>
      <c r="G733" s="44"/>
      <c r="H733" s="44"/>
      <c r="I733" s="44"/>
      <c r="J733" s="16"/>
      <c r="K733" s="16"/>
    </row>
    <row r="734" spans="1:11">
      <c r="A734" s="67"/>
      <c r="B734" s="16"/>
      <c r="C734" s="16"/>
      <c r="D734" s="16"/>
      <c r="E734" s="16"/>
      <c r="F734" s="16"/>
      <c r="G734" s="44"/>
      <c r="H734" s="44"/>
      <c r="I734" s="44"/>
      <c r="J734" s="16"/>
      <c r="K734" s="16"/>
    </row>
    <row r="735" spans="1:11">
      <c r="A735" s="67"/>
      <c r="B735" s="16"/>
      <c r="C735" s="16"/>
      <c r="D735" s="16"/>
      <c r="E735" s="16"/>
      <c r="F735" s="16"/>
      <c r="G735" s="44"/>
      <c r="H735" s="44"/>
      <c r="I735" s="44"/>
      <c r="J735" s="16"/>
      <c r="K735" s="16"/>
    </row>
    <row r="736" spans="1:11">
      <c r="A736" s="67"/>
      <c r="B736" s="16"/>
      <c r="C736" s="16"/>
      <c r="D736" s="16"/>
      <c r="E736" s="16"/>
      <c r="F736" s="16"/>
      <c r="G736" s="44"/>
      <c r="H736" s="44"/>
      <c r="I736" s="44"/>
      <c r="J736" s="16"/>
      <c r="K736" s="16"/>
    </row>
    <row r="737" spans="1:11">
      <c r="A737" s="67"/>
      <c r="B737" s="16"/>
      <c r="C737" s="16"/>
      <c r="D737" s="16"/>
      <c r="E737" s="16"/>
      <c r="F737" s="16"/>
      <c r="G737" s="44"/>
      <c r="H737" s="44"/>
      <c r="I737" s="44"/>
      <c r="J737" s="16"/>
      <c r="K737" s="16"/>
    </row>
    <row r="738" spans="1:11">
      <c r="A738" s="67"/>
      <c r="B738" s="16"/>
      <c r="C738" s="16"/>
      <c r="D738" s="16"/>
      <c r="E738" s="16"/>
      <c r="F738" s="16"/>
      <c r="G738" s="44"/>
      <c r="H738" s="44"/>
      <c r="I738" s="44"/>
      <c r="J738" s="16"/>
      <c r="K738" s="16"/>
    </row>
    <row r="739" spans="1:11">
      <c r="A739" s="67"/>
      <c r="B739" s="16"/>
      <c r="C739" s="16"/>
      <c r="D739" s="16"/>
      <c r="E739" s="16"/>
      <c r="F739" s="16"/>
      <c r="G739" s="44"/>
      <c r="H739" s="44"/>
      <c r="I739" s="44"/>
      <c r="J739" s="16"/>
      <c r="K739" s="16"/>
    </row>
    <row r="740" spans="1:11">
      <c r="A740" s="67"/>
      <c r="B740" s="16"/>
      <c r="C740" s="16"/>
      <c r="D740" s="16"/>
      <c r="E740" s="16"/>
      <c r="F740" s="16"/>
      <c r="G740" s="44"/>
      <c r="H740" s="44"/>
      <c r="I740" s="44"/>
      <c r="J740" s="16"/>
      <c r="K740" s="16"/>
    </row>
    <row r="741" spans="1:11">
      <c r="A741" s="67"/>
      <c r="B741" s="16"/>
      <c r="C741" s="16"/>
      <c r="D741" s="16"/>
      <c r="E741" s="16"/>
      <c r="F741" s="16"/>
      <c r="G741" s="44"/>
      <c r="H741" s="44"/>
      <c r="I741" s="44"/>
      <c r="J741" s="16"/>
      <c r="K741" s="16"/>
    </row>
    <row r="742" spans="1:11">
      <c r="A742" s="67"/>
      <c r="B742" s="16"/>
      <c r="C742" s="16"/>
      <c r="D742" s="16"/>
      <c r="E742" s="16"/>
      <c r="F742" s="16"/>
      <c r="G742" s="44"/>
      <c r="H742" s="44"/>
      <c r="I742" s="44"/>
      <c r="J742" s="16"/>
      <c r="K742" s="16"/>
    </row>
    <row r="743" spans="1:11">
      <c r="A743" s="67"/>
      <c r="B743" s="16"/>
      <c r="C743" s="16"/>
      <c r="D743" s="16"/>
      <c r="E743" s="16"/>
      <c r="F743" s="16"/>
      <c r="G743" s="44"/>
      <c r="H743" s="44"/>
      <c r="I743" s="44"/>
      <c r="J743" s="16"/>
      <c r="K743" s="16"/>
    </row>
    <row r="744" spans="1:11">
      <c r="A744" s="67"/>
      <c r="B744" s="16"/>
      <c r="C744" s="16"/>
      <c r="D744" s="16"/>
      <c r="E744" s="16"/>
      <c r="F744" s="16"/>
      <c r="G744" s="44"/>
      <c r="H744" s="44"/>
      <c r="I744" s="44"/>
      <c r="J744" s="16"/>
      <c r="K744" s="16"/>
    </row>
    <row r="745" spans="1:11">
      <c r="A745" s="67"/>
      <c r="B745" s="16"/>
      <c r="C745" s="16"/>
      <c r="D745" s="16"/>
      <c r="E745" s="16"/>
      <c r="F745" s="16"/>
      <c r="G745" s="44"/>
      <c r="H745" s="44"/>
      <c r="I745" s="44"/>
      <c r="J745" s="16"/>
      <c r="K745" s="16"/>
    </row>
    <row r="746" spans="1:11">
      <c r="A746" s="67"/>
      <c r="B746" s="16"/>
      <c r="C746" s="16"/>
      <c r="D746" s="16"/>
      <c r="E746" s="16"/>
      <c r="F746" s="16"/>
      <c r="G746" s="44"/>
      <c r="H746" s="44"/>
      <c r="I746" s="44"/>
      <c r="J746" s="16"/>
      <c r="K746" s="16"/>
    </row>
    <row r="747" spans="1:11">
      <c r="A747" s="67"/>
      <c r="B747" s="16"/>
      <c r="C747" s="16"/>
      <c r="D747" s="16"/>
      <c r="E747" s="16"/>
      <c r="F747" s="16"/>
      <c r="G747" s="44"/>
      <c r="H747" s="44"/>
      <c r="I747" s="44"/>
      <c r="J747" s="16"/>
      <c r="K747" s="16"/>
    </row>
    <row r="748" spans="1:11">
      <c r="A748" s="67"/>
      <c r="B748" s="16"/>
      <c r="C748" s="16"/>
      <c r="D748" s="16"/>
      <c r="E748" s="16"/>
      <c r="F748" s="16"/>
      <c r="G748" s="44"/>
      <c r="H748" s="44"/>
      <c r="I748" s="44"/>
      <c r="J748" s="16"/>
      <c r="K748" s="16"/>
    </row>
    <row r="749" spans="1:11">
      <c r="A749" s="67"/>
      <c r="B749" s="16"/>
      <c r="C749" s="16"/>
      <c r="D749" s="16"/>
      <c r="E749" s="16"/>
      <c r="F749" s="16"/>
      <c r="G749" s="44"/>
      <c r="H749" s="44"/>
      <c r="I749" s="44"/>
      <c r="J749" s="16"/>
      <c r="K749" s="16"/>
    </row>
    <row r="750" spans="1:11">
      <c r="A750" s="67"/>
      <c r="B750" s="16"/>
      <c r="C750" s="16"/>
      <c r="D750" s="16"/>
      <c r="E750" s="16"/>
      <c r="F750" s="16"/>
      <c r="G750" s="44"/>
      <c r="H750" s="44"/>
      <c r="I750" s="44"/>
      <c r="J750" s="16"/>
      <c r="K750" s="16"/>
    </row>
    <row r="751" spans="1:11">
      <c r="A751" s="67"/>
      <c r="B751" s="16"/>
      <c r="C751" s="16"/>
      <c r="D751" s="16"/>
      <c r="E751" s="16"/>
      <c r="F751" s="16"/>
      <c r="G751" s="44"/>
      <c r="H751" s="44"/>
      <c r="I751" s="44"/>
      <c r="J751" s="16"/>
      <c r="K751" s="16"/>
    </row>
    <row r="752" spans="1:11">
      <c r="A752" s="67"/>
      <c r="B752" s="16"/>
      <c r="C752" s="16"/>
      <c r="D752" s="16"/>
      <c r="E752" s="16"/>
      <c r="F752" s="16"/>
      <c r="G752" s="44"/>
      <c r="H752" s="44"/>
      <c r="I752" s="44"/>
      <c r="J752" s="16"/>
      <c r="K752" s="16"/>
    </row>
    <row r="753" spans="1:11">
      <c r="A753" s="67"/>
      <c r="B753" s="16"/>
      <c r="C753" s="16"/>
      <c r="D753" s="16"/>
      <c r="E753" s="16"/>
      <c r="F753" s="16"/>
      <c r="G753" s="44"/>
      <c r="H753" s="44"/>
      <c r="I753" s="44"/>
      <c r="J753" s="16"/>
      <c r="K753" s="16"/>
    </row>
    <row r="754" spans="1:11">
      <c r="A754" s="67"/>
      <c r="B754" s="16"/>
      <c r="C754" s="16"/>
      <c r="D754" s="16"/>
      <c r="E754" s="16"/>
      <c r="F754" s="16"/>
      <c r="G754" s="44"/>
      <c r="H754" s="44"/>
      <c r="I754" s="44"/>
      <c r="J754" s="16"/>
      <c r="K754" s="16"/>
    </row>
    <row r="755" spans="1:11">
      <c r="A755" s="67"/>
      <c r="B755" s="16"/>
      <c r="C755" s="16"/>
      <c r="D755" s="16"/>
      <c r="E755" s="16"/>
      <c r="F755" s="16"/>
      <c r="G755" s="44"/>
      <c r="H755" s="44"/>
      <c r="I755" s="44"/>
      <c r="J755" s="16"/>
      <c r="K755" s="16"/>
    </row>
    <row r="756" spans="1:11">
      <c r="A756" s="67"/>
      <c r="B756" s="16"/>
      <c r="C756" s="16"/>
      <c r="D756" s="16"/>
      <c r="E756" s="16"/>
      <c r="F756" s="16"/>
      <c r="G756" s="44"/>
      <c r="H756" s="44"/>
      <c r="I756" s="44"/>
      <c r="J756" s="16"/>
      <c r="K756" s="16"/>
    </row>
    <row r="757" spans="1:11">
      <c r="A757" s="67"/>
      <c r="B757" s="16"/>
      <c r="C757" s="16"/>
      <c r="D757" s="16"/>
      <c r="E757" s="16"/>
      <c r="F757" s="16"/>
      <c r="G757" s="44"/>
      <c r="H757" s="44"/>
      <c r="I757" s="44"/>
      <c r="J757" s="16"/>
      <c r="K757" s="16"/>
    </row>
    <row r="758" spans="1:11">
      <c r="A758" s="67"/>
      <c r="B758" s="16"/>
      <c r="C758" s="16"/>
      <c r="D758" s="16"/>
      <c r="E758" s="16"/>
      <c r="F758" s="16"/>
      <c r="G758" s="44"/>
      <c r="H758" s="44"/>
      <c r="I758" s="44"/>
      <c r="J758" s="16"/>
      <c r="K758" s="16"/>
    </row>
    <row r="759" spans="1:11">
      <c r="A759" s="67"/>
      <c r="B759" s="16"/>
      <c r="C759" s="16"/>
      <c r="D759" s="16"/>
      <c r="E759" s="16"/>
      <c r="F759" s="16"/>
      <c r="G759" s="44"/>
      <c r="H759" s="44"/>
      <c r="I759" s="44"/>
      <c r="J759" s="16"/>
      <c r="K759" s="16"/>
    </row>
    <row r="760" spans="1:11">
      <c r="A760" s="67"/>
      <c r="B760" s="16"/>
      <c r="C760" s="16"/>
      <c r="D760" s="16"/>
      <c r="E760" s="16"/>
      <c r="F760" s="16"/>
      <c r="G760" s="44"/>
      <c r="H760" s="44"/>
      <c r="I760" s="44"/>
      <c r="J760" s="16"/>
      <c r="K760" s="16"/>
    </row>
    <row r="761" spans="1:11">
      <c r="A761" s="67"/>
      <c r="B761" s="16"/>
      <c r="C761" s="16"/>
      <c r="D761" s="16"/>
      <c r="E761" s="16"/>
      <c r="F761" s="16"/>
      <c r="G761" s="44"/>
      <c r="H761" s="44"/>
      <c r="I761" s="44"/>
      <c r="J761" s="16"/>
      <c r="K761" s="16"/>
    </row>
    <row r="762" spans="1:11">
      <c r="A762" s="67"/>
      <c r="B762" s="16"/>
      <c r="C762" s="16"/>
      <c r="D762" s="16"/>
      <c r="E762" s="16"/>
      <c r="F762" s="16"/>
      <c r="G762" s="44"/>
      <c r="H762" s="44"/>
      <c r="I762" s="44"/>
      <c r="J762" s="16"/>
      <c r="K762" s="16"/>
    </row>
    <row r="763" spans="1:11">
      <c r="A763" s="67"/>
      <c r="B763" s="16"/>
      <c r="C763" s="16"/>
      <c r="D763" s="16"/>
      <c r="E763" s="16"/>
      <c r="F763" s="16"/>
      <c r="G763" s="44"/>
      <c r="H763" s="44"/>
      <c r="I763" s="44"/>
      <c r="J763" s="16"/>
      <c r="K763" s="16"/>
    </row>
    <row r="764" spans="1:11">
      <c r="A764" s="67"/>
      <c r="B764" s="16"/>
      <c r="C764" s="16"/>
      <c r="D764" s="16"/>
      <c r="E764" s="16"/>
      <c r="F764" s="16"/>
      <c r="G764" s="44"/>
      <c r="H764" s="44"/>
      <c r="I764" s="44"/>
      <c r="J764" s="16"/>
      <c r="K764" s="16"/>
    </row>
    <row r="765" spans="1:11">
      <c r="A765" s="67"/>
      <c r="B765" s="16"/>
      <c r="C765" s="16"/>
      <c r="D765" s="16"/>
      <c r="E765" s="16"/>
      <c r="F765" s="16"/>
      <c r="G765" s="44"/>
      <c r="H765" s="44"/>
      <c r="I765" s="44"/>
      <c r="J765" s="16"/>
      <c r="K765" s="16"/>
    </row>
  </sheetData>
  <mergeCells count="31">
    <mergeCell ref="K184:K186"/>
    <mergeCell ref="K187:K189"/>
    <mergeCell ref="K194:K195"/>
    <mergeCell ref="K196:K197"/>
    <mergeCell ref="K128:K131"/>
    <mergeCell ref="K172:K173"/>
    <mergeCell ref="K174:K176"/>
    <mergeCell ref="K177:K178"/>
    <mergeCell ref="K179:K181"/>
    <mergeCell ref="K182:K183"/>
    <mergeCell ref="K115:K121"/>
    <mergeCell ref="K63:K64"/>
    <mergeCell ref="K59:K60"/>
    <mergeCell ref="K61:K62"/>
    <mergeCell ref="K68:K71"/>
    <mergeCell ref="K72:K73"/>
    <mergeCell ref="K96:K98"/>
    <mergeCell ref="K101:K102"/>
    <mergeCell ref="K108:K110"/>
    <mergeCell ref="K111:K114"/>
    <mergeCell ref="K57:K58"/>
    <mergeCell ref="A1:K1"/>
    <mergeCell ref="A2:F2"/>
    <mergeCell ref="G2:K2"/>
    <mergeCell ref="A3:F3"/>
    <mergeCell ref="G3:K3"/>
    <mergeCell ref="K43:K44"/>
    <mergeCell ref="K10:K11"/>
    <mergeCell ref="K12:K13"/>
    <mergeCell ref="K48:K51"/>
    <mergeCell ref="K55:K56"/>
  </mergeCells>
  <phoneticPr fontId="30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A00-000000000000}">
          <x14:formula1>
            <xm:f>'Varient Value'!$D:$D</xm:f>
          </x14:formula1>
          <xm:sqref>F5:F9939</xm:sqref>
        </x14:dataValidation>
        <x14:dataValidation type="list" allowBlank="1" showInputMessage="1" showErrorMessage="1" xr:uid="{00000000-0002-0000-3A00-000001000000}">
          <x14:formula1>
            <xm:f>'Varient Value'!$B$2:$B$67</xm:f>
          </x14:formula1>
          <xm:sqref>D5:D9939</xm:sqref>
        </x14:dataValidation>
        <x14:dataValidation type="list" allowBlank="1" showInputMessage="1" showErrorMessage="1" xr:uid="{00000000-0002-0000-3A00-000002000000}">
          <x14:formula1>
            <xm:f>'Varient Value'!$C$2:$C$244</xm:f>
          </x14:formula1>
          <xm:sqref>E5:E9939</xm:sqref>
        </x14:dataValidation>
        <x14:dataValidation type="list" allowBlank="1" showInputMessage="1" showErrorMessage="1" xr:uid="{00000000-0002-0000-3A00-000003000000}">
          <x14:formula1>
            <xm:f>'Varient Value'!$E$2:$E$4</xm:f>
          </x14:formula1>
          <xm:sqref>G5:G939</xm:sqref>
        </x14:dataValidation>
        <x14:dataValidation type="list" allowBlank="1" showInputMessage="1" showErrorMessage="1" xr:uid="{00000000-0002-0000-3A00-000004000000}">
          <x14:formula1>
            <xm:f>'Varient Value'!$F$2:$F$612</xm:f>
          </x14:formula1>
          <xm:sqref>H5:H9939</xm:sqref>
        </x14:dataValidation>
        <x14:dataValidation type="list" allowBlank="1" showInputMessage="1" showErrorMessage="1" xr:uid="{00000000-0002-0000-3A00-000005000000}">
          <x14:formula1>
            <xm:f>'Varient Value'!$A$2:$A$568</xm:f>
          </x14:formula1>
          <xm:sqref>C5:C9939</xm:sqref>
        </x14:dataValidation>
      </x14:dataValidation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dimension ref="A1:J762"/>
  <sheetViews>
    <sheetView zoomScale="130" zoomScaleNormal="130" workbookViewId="0">
      <pane ySplit="4" topLeftCell="A5" activePane="bottomLeft" state="frozen"/>
      <selection activeCell="B7" sqref="B7"/>
      <selection pane="bottomLeft" activeCell="B7" sqref="B7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6.85546875" style="69" bestFit="1" customWidth="1"/>
    <col min="7" max="7" width="7.285156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11684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.6" customHeight="1">
      <c r="A5" s="40" t="s">
        <v>11310</v>
      </c>
      <c r="B5" s="16" t="s">
        <v>235</v>
      </c>
      <c r="C5" s="16" t="s">
        <v>82</v>
      </c>
      <c r="D5" s="16"/>
      <c r="E5" s="16"/>
      <c r="F5" s="44"/>
      <c r="G5" s="44"/>
      <c r="H5" s="479">
        <v>900</v>
      </c>
      <c r="I5" s="44"/>
      <c r="J5" s="548" t="s">
        <v>9075</v>
      </c>
    </row>
    <row r="6" spans="1:10" ht="24.6" customHeight="1">
      <c r="A6" s="40" t="s">
        <v>11510</v>
      </c>
      <c r="B6" s="16" t="s">
        <v>235</v>
      </c>
      <c r="C6" s="16" t="s">
        <v>82</v>
      </c>
      <c r="D6" s="16"/>
      <c r="E6" s="16"/>
      <c r="F6" s="44"/>
      <c r="G6" s="44"/>
      <c r="H6" s="479">
        <v>300</v>
      </c>
      <c r="I6" s="44"/>
      <c r="J6" s="758"/>
    </row>
    <row r="7" spans="1:10" ht="24.6" customHeight="1">
      <c r="A7" s="484" t="s">
        <v>10219</v>
      </c>
      <c r="B7" s="485" t="s">
        <v>1552</v>
      </c>
      <c r="C7" s="16" t="s">
        <v>58</v>
      </c>
      <c r="D7" s="16"/>
      <c r="E7" s="16"/>
      <c r="F7" s="44"/>
      <c r="G7" s="44"/>
      <c r="H7" s="482">
        <v>3604</v>
      </c>
      <c r="I7" s="44"/>
      <c r="J7" s="759" t="s">
        <v>9076</v>
      </c>
    </row>
    <row r="8" spans="1:10" ht="24.6" customHeight="1">
      <c r="A8" s="484" t="s">
        <v>10219</v>
      </c>
      <c r="B8" s="485" t="s">
        <v>1552</v>
      </c>
      <c r="C8" s="16" t="s">
        <v>58</v>
      </c>
      <c r="D8" s="16"/>
      <c r="E8" s="16"/>
      <c r="F8" s="44"/>
      <c r="G8" s="44"/>
      <c r="H8" s="477">
        <v>1204</v>
      </c>
      <c r="I8" s="44"/>
      <c r="J8" s="614"/>
    </row>
    <row r="9" spans="1:10" ht="24.6" customHeight="1">
      <c r="A9" s="484" t="s">
        <v>10219</v>
      </c>
      <c r="B9" s="485" t="s">
        <v>1552</v>
      </c>
      <c r="C9" s="16" t="s">
        <v>58</v>
      </c>
      <c r="D9" s="16"/>
      <c r="E9" s="16"/>
      <c r="F9" s="44"/>
      <c r="G9" s="44"/>
      <c r="H9" s="477">
        <v>1204</v>
      </c>
      <c r="I9" s="44"/>
      <c r="J9" s="614"/>
    </row>
    <row r="10" spans="1:10" ht="24.6" customHeight="1">
      <c r="A10" s="484" t="s">
        <v>10219</v>
      </c>
      <c r="B10" s="485" t="s">
        <v>1552</v>
      </c>
      <c r="C10" s="16" t="s">
        <v>58</v>
      </c>
      <c r="D10" s="16"/>
      <c r="E10" s="16"/>
      <c r="F10" s="44"/>
      <c r="G10" s="44"/>
      <c r="H10" s="477">
        <v>4802</v>
      </c>
      <c r="I10" s="16"/>
      <c r="J10" s="614"/>
    </row>
    <row r="11" spans="1:10" ht="24.6" customHeight="1">
      <c r="A11" s="484" t="s">
        <v>10219</v>
      </c>
      <c r="B11" s="485" t="s">
        <v>1552</v>
      </c>
      <c r="C11" s="16" t="s">
        <v>58</v>
      </c>
      <c r="D11" s="16"/>
      <c r="E11" s="16"/>
      <c r="F11" s="44"/>
      <c r="G11" s="44"/>
      <c r="H11" s="477">
        <v>1204</v>
      </c>
      <c r="I11" s="16"/>
      <c r="J11" s="614"/>
    </row>
    <row r="12" spans="1:10" ht="24.6" customHeight="1">
      <c r="A12" s="484" t="s">
        <v>10219</v>
      </c>
      <c r="B12" s="485" t="s">
        <v>1552</v>
      </c>
      <c r="C12" s="16" t="s">
        <v>58</v>
      </c>
      <c r="D12" s="16"/>
      <c r="E12" s="16"/>
      <c r="F12" s="44"/>
      <c r="G12" s="44"/>
      <c r="H12" s="477">
        <v>1204</v>
      </c>
      <c r="I12" s="16"/>
      <c r="J12" s="614"/>
    </row>
    <row r="13" spans="1:10" ht="24.6" customHeight="1">
      <c r="A13" s="484" t="s">
        <v>10219</v>
      </c>
      <c r="B13" s="485" t="s">
        <v>1552</v>
      </c>
      <c r="C13" s="16" t="s">
        <v>58</v>
      </c>
      <c r="D13" s="16"/>
      <c r="E13" s="16"/>
      <c r="F13" s="44"/>
      <c r="G13" s="44"/>
      <c r="H13" s="477">
        <v>392</v>
      </c>
      <c r="I13" s="16"/>
      <c r="J13" s="614"/>
    </row>
    <row r="14" spans="1:10" ht="24.6" customHeight="1">
      <c r="A14" s="484" t="s">
        <v>10219</v>
      </c>
      <c r="B14" s="485" t="s">
        <v>1552</v>
      </c>
      <c r="C14" s="16" t="s">
        <v>58</v>
      </c>
      <c r="D14" s="16"/>
      <c r="E14" s="16"/>
      <c r="F14" s="44"/>
      <c r="G14" s="44"/>
      <c r="H14" s="477">
        <v>392</v>
      </c>
      <c r="I14" s="16"/>
      <c r="J14" s="614"/>
    </row>
    <row r="15" spans="1:10" ht="24.6" customHeight="1">
      <c r="A15" s="484" t="s">
        <v>10219</v>
      </c>
      <c r="B15" s="485" t="s">
        <v>1552</v>
      </c>
      <c r="C15" s="16" t="s">
        <v>58</v>
      </c>
      <c r="D15" s="16"/>
      <c r="E15" s="16"/>
      <c r="F15" s="44"/>
      <c r="G15" s="44"/>
      <c r="H15" s="477">
        <v>330</v>
      </c>
      <c r="I15" s="16"/>
      <c r="J15" s="614"/>
    </row>
    <row r="16" spans="1:10" ht="24.6" customHeight="1">
      <c r="A16" s="484" t="s">
        <v>10219</v>
      </c>
      <c r="B16" s="485" t="s">
        <v>1552</v>
      </c>
      <c r="C16" s="16" t="s">
        <v>58</v>
      </c>
      <c r="D16" s="16"/>
      <c r="E16" s="16"/>
      <c r="F16" s="44"/>
      <c r="G16" s="44"/>
      <c r="H16" s="477">
        <v>392</v>
      </c>
      <c r="I16" s="16"/>
      <c r="J16" s="614"/>
    </row>
    <row r="17" spans="1:10" ht="24.6" customHeight="1">
      <c r="A17" s="484" t="s">
        <v>10219</v>
      </c>
      <c r="B17" s="485" t="s">
        <v>1552</v>
      </c>
      <c r="C17" s="16" t="s">
        <v>58</v>
      </c>
      <c r="D17" s="16"/>
      <c r="E17" s="16"/>
      <c r="F17" s="44"/>
      <c r="G17" s="44"/>
      <c r="H17" s="477">
        <v>392</v>
      </c>
      <c r="I17" s="16"/>
      <c r="J17" s="614"/>
    </row>
    <row r="18" spans="1:10" ht="24.6" customHeight="1">
      <c r="A18" s="484" t="s">
        <v>10219</v>
      </c>
      <c r="B18" s="485" t="s">
        <v>1552</v>
      </c>
      <c r="C18" s="16" t="s">
        <v>58</v>
      </c>
      <c r="D18" s="16"/>
      <c r="E18" s="16"/>
      <c r="F18" s="44"/>
      <c r="G18" s="44"/>
      <c r="H18" s="477">
        <v>330</v>
      </c>
      <c r="I18" s="16"/>
      <c r="J18" s="614"/>
    </row>
    <row r="19" spans="1:10" ht="24.6" customHeight="1">
      <c r="A19" s="484" t="s">
        <v>10219</v>
      </c>
      <c r="B19" s="485" t="s">
        <v>1552</v>
      </c>
      <c r="C19" s="16" t="s">
        <v>58</v>
      </c>
      <c r="D19" s="16"/>
      <c r="E19" s="16"/>
      <c r="F19" s="44"/>
      <c r="G19" s="44"/>
      <c r="H19" s="477">
        <v>606</v>
      </c>
      <c r="I19" s="16"/>
      <c r="J19" s="614"/>
    </row>
    <row r="20" spans="1:10" ht="24.6" customHeight="1">
      <c r="A20" s="484" t="s">
        <v>10219</v>
      </c>
      <c r="B20" s="485" t="s">
        <v>1552</v>
      </c>
      <c r="C20" s="16" t="s">
        <v>58</v>
      </c>
      <c r="D20" s="16"/>
      <c r="E20" s="16"/>
      <c r="F20" s="44"/>
      <c r="G20" s="44"/>
      <c r="H20" s="477">
        <v>606</v>
      </c>
      <c r="I20" s="16"/>
      <c r="J20" s="614"/>
    </row>
    <row r="21" spans="1:10" ht="24.6" customHeight="1">
      <c r="A21" s="484" t="s">
        <v>10219</v>
      </c>
      <c r="B21" s="485" t="s">
        <v>1552</v>
      </c>
      <c r="C21" s="16" t="s">
        <v>58</v>
      </c>
      <c r="D21" s="16"/>
      <c r="E21" s="16"/>
      <c r="F21" s="44"/>
      <c r="G21" s="44"/>
      <c r="H21" s="477">
        <v>772</v>
      </c>
      <c r="I21" s="16"/>
      <c r="J21" s="614"/>
    </row>
    <row r="22" spans="1:10" ht="24.6" customHeight="1">
      <c r="A22" s="484" t="s">
        <v>10219</v>
      </c>
      <c r="B22" s="485" t="s">
        <v>1552</v>
      </c>
      <c r="C22" s="16" t="s">
        <v>58</v>
      </c>
      <c r="D22" s="16"/>
      <c r="E22" s="16"/>
      <c r="F22" s="44"/>
      <c r="G22" s="44"/>
      <c r="H22" s="477">
        <v>772</v>
      </c>
      <c r="I22" s="16"/>
      <c r="J22" s="614"/>
    </row>
    <row r="23" spans="1:10" ht="24.6" customHeight="1">
      <c r="A23" s="484" t="s">
        <v>10219</v>
      </c>
      <c r="B23" s="485" t="s">
        <v>1552</v>
      </c>
      <c r="C23" s="16" t="s">
        <v>58</v>
      </c>
      <c r="D23" s="16"/>
      <c r="E23" s="16"/>
      <c r="F23" s="44"/>
      <c r="G23" s="44"/>
      <c r="H23" s="481">
        <v>652</v>
      </c>
      <c r="I23" s="16"/>
      <c r="J23" s="760"/>
    </row>
    <row r="24" spans="1:10" ht="24.6" customHeight="1">
      <c r="A24" s="40" t="s">
        <v>10947</v>
      </c>
      <c r="B24" s="40" t="s">
        <v>235</v>
      </c>
      <c r="C24" s="16" t="s">
        <v>163</v>
      </c>
      <c r="D24" s="16"/>
      <c r="E24" s="16"/>
      <c r="F24" s="44"/>
      <c r="G24" s="44"/>
      <c r="H24" s="480">
        <v>15</v>
      </c>
      <c r="I24" s="16"/>
      <c r="J24" s="486" t="s">
        <v>9079</v>
      </c>
    </row>
    <row r="25" spans="1:10" ht="24.6" customHeight="1">
      <c r="A25" s="40" t="s">
        <v>10935</v>
      </c>
      <c r="B25" s="40" t="s">
        <v>235</v>
      </c>
      <c r="C25" s="16" t="s">
        <v>163</v>
      </c>
      <c r="D25" s="16"/>
      <c r="E25" s="16"/>
      <c r="F25" s="44"/>
      <c r="G25" s="44"/>
      <c r="H25" s="480">
        <v>30</v>
      </c>
      <c r="I25" s="16"/>
      <c r="J25" s="486" t="s">
        <v>11180</v>
      </c>
    </row>
    <row r="26" spans="1:10" ht="24.6" customHeight="1">
      <c r="A26" s="40" t="s">
        <v>11188</v>
      </c>
      <c r="B26" s="40" t="s">
        <v>235</v>
      </c>
      <c r="C26" s="16" t="s">
        <v>163</v>
      </c>
      <c r="D26" s="16"/>
      <c r="E26" s="16"/>
      <c r="F26" s="44"/>
      <c r="G26" s="44"/>
      <c r="H26" s="487">
        <v>15</v>
      </c>
      <c r="I26" s="16"/>
      <c r="J26" s="487" t="s">
        <v>11469</v>
      </c>
    </row>
    <row r="27" spans="1:10" ht="24.6" customHeight="1">
      <c r="A27" s="40" t="s">
        <v>10036</v>
      </c>
      <c r="B27" s="40" t="s">
        <v>235</v>
      </c>
      <c r="C27" s="16" t="s">
        <v>163</v>
      </c>
      <c r="D27" s="16"/>
      <c r="E27" s="16"/>
      <c r="F27" s="44"/>
      <c r="G27" s="44"/>
      <c r="H27" s="483">
        <v>60</v>
      </c>
      <c r="I27" s="16"/>
      <c r="J27" s="483" t="s">
        <v>10643</v>
      </c>
    </row>
    <row r="28" spans="1:10" ht="24.6" customHeight="1">
      <c r="A28" s="40" t="s">
        <v>10034</v>
      </c>
      <c r="B28" s="40" t="s">
        <v>235</v>
      </c>
      <c r="C28" s="16" t="s">
        <v>163</v>
      </c>
      <c r="D28" s="16"/>
      <c r="E28" s="16"/>
      <c r="F28" s="44"/>
      <c r="G28" s="44"/>
      <c r="H28" s="488">
        <v>60</v>
      </c>
      <c r="I28" s="16"/>
      <c r="J28" s="483" t="s">
        <v>11685</v>
      </c>
    </row>
    <row r="29" spans="1:10" ht="24.6" customHeight="1">
      <c r="A29" s="40" t="s">
        <v>11473</v>
      </c>
      <c r="B29" s="40" t="s">
        <v>235</v>
      </c>
      <c r="C29" s="16" t="s">
        <v>163</v>
      </c>
      <c r="D29" s="16"/>
      <c r="E29" s="16"/>
      <c r="F29" s="44"/>
      <c r="G29" s="44"/>
      <c r="H29" s="476">
        <v>3</v>
      </c>
      <c r="I29" s="16"/>
      <c r="J29" s="478" t="s">
        <v>11686</v>
      </c>
    </row>
    <row r="30" spans="1:10" ht="24.6" customHeight="1">
      <c r="A30" s="40" t="s">
        <v>9966</v>
      </c>
      <c r="B30" s="40" t="s">
        <v>235</v>
      </c>
      <c r="C30" s="16" t="s">
        <v>163</v>
      </c>
      <c r="D30" s="16"/>
      <c r="E30" s="16"/>
      <c r="F30" s="44"/>
      <c r="G30" s="44"/>
      <c r="H30" s="476">
        <v>5</v>
      </c>
      <c r="I30" s="16"/>
      <c r="J30" s="478" t="s">
        <v>11687</v>
      </c>
    </row>
    <row r="31" spans="1:10" ht="24.6" customHeight="1">
      <c r="A31" s="40" t="s">
        <v>9970</v>
      </c>
      <c r="B31" s="40" t="s">
        <v>235</v>
      </c>
      <c r="C31" s="16" t="s">
        <v>163</v>
      </c>
      <c r="D31" s="16"/>
      <c r="E31" s="16"/>
      <c r="F31" s="44"/>
      <c r="G31" s="44"/>
      <c r="H31" s="483">
        <v>30</v>
      </c>
      <c r="I31" s="16"/>
      <c r="J31" s="478" t="s">
        <v>11688</v>
      </c>
    </row>
    <row r="32" spans="1:10" ht="24.6" customHeight="1">
      <c r="A32" s="40" t="s">
        <v>11262</v>
      </c>
      <c r="B32" s="40" t="s">
        <v>235</v>
      </c>
      <c r="C32" s="16" t="s">
        <v>163</v>
      </c>
      <c r="D32" s="16"/>
      <c r="E32" s="16"/>
      <c r="F32" s="44"/>
      <c r="G32" s="44"/>
      <c r="H32" s="483">
        <v>10</v>
      </c>
      <c r="I32" s="16"/>
      <c r="J32" s="478" t="s">
        <v>11689</v>
      </c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8"/>
      <c r="I39" s="16"/>
      <c r="J39" s="534"/>
    </row>
    <row r="40" spans="1:10" ht="23.25" customHeight="1">
      <c r="A40" s="40"/>
      <c r="B40" s="40"/>
      <c r="C40" s="16"/>
      <c r="D40" s="16"/>
      <c r="E40" s="16"/>
      <c r="F40" s="44"/>
      <c r="G40" s="44"/>
      <c r="H40" s="18"/>
      <c r="I40" s="16"/>
      <c r="J40" s="534"/>
    </row>
    <row r="41" spans="1:10" ht="23.25" customHeight="1">
      <c r="A41" s="40"/>
      <c r="B41" s="40"/>
      <c r="C41" s="16"/>
      <c r="D41" s="16"/>
      <c r="E41" s="16"/>
      <c r="F41" s="44"/>
      <c r="G41" s="44"/>
      <c r="H41" s="18"/>
      <c r="I41" s="16"/>
      <c r="J41" s="62"/>
    </row>
    <row r="42" spans="1:10" ht="23.25" customHeight="1">
      <c r="A42" s="40"/>
      <c r="B42" s="40"/>
      <c r="C42" s="16"/>
      <c r="D42" s="16"/>
      <c r="E42" s="16"/>
      <c r="F42" s="44"/>
      <c r="G42" s="44"/>
      <c r="H42" s="50"/>
      <c r="I42" s="16"/>
      <c r="J42" s="606"/>
    </row>
    <row r="43" spans="1:10" ht="23.25" customHeight="1">
      <c r="A43" s="40"/>
      <c r="B43" s="40"/>
      <c r="C43" s="16"/>
      <c r="D43" s="16"/>
      <c r="E43" s="16"/>
      <c r="F43" s="44"/>
      <c r="G43" s="44"/>
      <c r="H43" s="50"/>
      <c r="I43" s="16"/>
      <c r="J43" s="606"/>
    </row>
    <row r="44" spans="1:10" ht="23.25" customHeight="1">
      <c r="A44" s="40"/>
      <c r="B44" s="40"/>
      <c r="C44" s="16"/>
      <c r="D44" s="16"/>
      <c r="E44" s="16"/>
      <c r="F44" s="44"/>
      <c r="G44" s="44"/>
      <c r="H44" s="50"/>
      <c r="I44" s="16"/>
      <c r="J44" s="606"/>
    </row>
    <row r="45" spans="1:10" ht="23.25" customHeight="1">
      <c r="A45" s="40"/>
      <c r="B45" s="40"/>
      <c r="C45" s="16"/>
      <c r="D45" s="16"/>
      <c r="E45" s="16"/>
      <c r="F45" s="44"/>
      <c r="G45" s="44"/>
      <c r="H45" s="50"/>
      <c r="I45" s="16"/>
      <c r="J45" s="606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355"/>
      <c r="I50" s="16"/>
      <c r="J50" s="531"/>
    </row>
    <row r="51" spans="1:10" ht="23.25" customHeight="1">
      <c r="A51" s="40"/>
      <c r="B51" s="40"/>
      <c r="C51" s="16"/>
      <c r="D51" s="16"/>
      <c r="E51" s="16"/>
      <c r="F51" s="44"/>
      <c r="G51" s="44"/>
      <c r="H51" s="355"/>
      <c r="I51" s="16"/>
      <c r="J51" s="531"/>
    </row>
    <row r="52" spans="1:10" ht="23.25" customHeight="1">
      <c r="A52" s="40"/>
      <c r="B52" s="40"/>
      <c r="C52" s="16"/>
      <c r="D52" s="16"/>
      <c r="E52" s="16"/>
      <c r="F52" s="44"/>
      <c r="G52" s="44"/>
      <c r="H52" s="355"/>
      <c r="I52" s="16"/>
      <c r="J52" s="531"/>
    </row>
    <row r="53" spans="1:10" ht="23.25" customHeight="1">
      <c r="A53" s="40"/>
      <c r="B53" s="40"/>
      <c r="C53" s="16"/>
      <c r="D53" s="16"/>
      <c r="E53" s="16"/>
      <c r="F53" s="44"/>
      <c r="G53" s="44"/>
      <c r="H53" s="355"/>
      <c r="I53" s="16"/>
      <c r="J53" s="531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31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31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31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31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31"/>
    </row>
    <row r="59" spans="1:10" ht="23.25" customHeight="1">
      <c r="A59" s="40"/>
      <c r="B59" s="40"/>
      <c r="C59" s="16"/>
      <c r="D59" s="16"/>
      <c r="E59" s="16"/>
      <c r="F59" s="44"/>
      <c r="G59" s="44"/>
      <c r="H59" s="22"/>
      <c r="I59" s="16"/>
      <c r="J59" s="558"/>
    </row>
    <row r="60" spans="1:10" ht="23.25" customHeight="1">
      <c r="A60" s="40"/>
      <c r="B60" s="40"/>
      <c r="C60" s="16"/>
      <c r="D60" s="16"/>
      <c r="E60" s="16"/>
      <c r="F60" s="44"/>
      <c r="G60" s="44"/>
      <c r="H60" s="22"/>
      <c r="I60" s="16"/>
      <c r="J60" s="558"/>
    </row>
    <row r="61" spans="1:10" ht="23.25" customHeight="1">
      <c r="A61" s="40"/>
      <c r="B61" s="40"/>
      <c r="C61" s="16"/>
      <c r="D61" s="16"/>
      <c r="E61" s="16"/>
      <c r="F61" s="44"/>
      <c r="G61" s="44"/>
      <c r="H61" s="22"/>
      <c r="I61" s="16"/>
      <c r="J61" s="558"/>
    </row>
    <row r="62" spans="1:10" ht="23.25" customHeight="1">
      <c r="A62" s="40"/>
      <c r="B62" s="40"/>
      <c r="C62" s="16"/>
      <c r="D62" s="16"/>
      <c r="E62" s="16"/>
      <c r="F62" s="44"/>
      <c r="G62" s="44"/>
      <c r="H62" s="22"/>
      <c r="I62" s="16"/>
      <c r="J62" s="558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39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39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39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39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9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9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9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9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9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9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9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9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9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9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9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9"/>
    </row>
    <row r="79" spans="1:10" ht="15.75">
      <c r="A79" s="40"/>
      <c r="B79" s="40"/>
      <c r="C79" s="16"/>
      <c r="D79" s="16"/>
      <c r="E79" s="16"/>
      <c r="F79" s="44"/>
      <c r="G79" s="44"/>
      <c r="H79" s="22"/>
      <c r="I79" s="16"/>
      <c r="J79" s="539"/>
    </row>
    <row r="80" spans="1:10" ht="15.75">
      <c r="A80" s="40"/>
      <c r="B80" s="40"/>
      <c r="C80" s="16"/>
      <c r="D80" s="16"/>
      <c r="E80" s="16"/>
      <c r="F80" s="44"/>
      <c r="G80" s="44"/>
      <c r="H80" s="22"/>
      <c r="I80" s="16"/>
      <c r="J80" s="539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9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9"/>
    </row>
    <row r="83" spans="1:10" ht="23.25" customHeight="1">
      <c r="A83" s="40"/>
      <c r="B83" s="40"/>
      <c r="C83" s="16"/>
      <c r="D83" s="16"/>
      <c r="E83" s="16"/>
      <c r="F83" s="44"/>
      <c r="G83" s="44"/>
      <c r="H83" s="22"/>
      <c r="I83" s="16"/>
      <c r="J83" s="539"/>
    </row>
    <row r="84" spans="1:10" ht="23.25" customHeight="1">
      <c r="A84" s="40"/>
      <c r="B84" s="40"/>
      <c r="C84" s="16"/>
      <c r="D84" s="16"/>
      <c r="E84" s="16"/>
      <c r="F84" s="44"/>
      <c r="G84" s="44"/>
      <c r="H84" s="22"/>
      <c r="I84" s="16"/>
      <c r="J84" s="539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9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9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9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9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9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9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9"/>
    </row>
    <row r="92" spans="1:10" ht="15.75">
      <c r="A92" s="40"/>
      <c r="B92" s="40"/>
      <c r="C92" s="16"/>
      <c r="D92" s="16"/>
      <c r="E92" s="16"/>
      <c r="F92" s="44"/>
      <c r="G92" s="44"/>
      <c r="H92" s="22"/>
      <c r="I92" s="16"/>
      <c r="J92" s="539"/>
    </row>
    <row r="93" spans="1:10" ht="15.75">
      <c r="A93" s="40"/>
      <c r="B93" s="40"/>
      <c r="C93" s="16"/>
      <c r="D93" s="16"/>
      <c r="E93" s="16"/>
      <c r="F93" s="44"/>
      <c r="G93" s="44"/>
      <c r="H93" s="22"/>
      <c r="I93" s="16"/>
      <c r="J93" s="539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9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9"/>
    </row>
    <row r="96" spans="1:10" ht="23.25" customHeight="1">
      <c r="A96" s="40"/>
      <c r="B96" s="40"/>
      <c r="C96" s="16"/>
      <c r="D96" s="16"/>
      <c r="E96" s="16"/>
      <c r="F96" s="44"/>
      <c r="G96" s="44"/>
      <c r="H96" s="22"/>
      <c r="I96" s="16"/>
      <c r="J96" s="539"/>
    </row>
    <row r="97" spans="1:10" ht="23.25" customHeight="1">
      <c r="A97" s="40"/>
      <c r="B97" s="40"/>
      <c r="C97" s="16"/>
      <c r="D97" s="16"/>
      <c r="E97" s="16"/>
      <c r="F97" s="44"/>
      <c r="G97" s="44"/>
      <c r="H97" s="22"/>
      <c r="I97" s="16"/>
      <c r="J97" s="539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9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9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18"/>
      <c r="I100" s="16"/>
      <c r="J100" s="17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18"/>
      <c r="I101" s="16"/>
      <c r="J101" s="531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3"/>
      <c r="I102" s="16"/>
      <c r="J102" s="531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3"/>
      <c r="I103" s="16"/>
      <c r="J103" s="536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23"/>
      <c r="I104" s="16"/>
      <c r="J104" s="536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23"/>
      <c r="I105" s="16"/>
      <c r="J105" s="536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36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6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6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6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6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6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6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6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6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6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6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6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6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23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1"/>
      <c r="I120" s="16"/>
      <c r="J120" s="21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1"/>
      <c r="I121" s="16"/>
      <c r="J121" s="21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400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400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3"/>
      <c r="I124" s="16"/>
      <c r="J124" s="400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3"/>
      <c r="I125" s="16"/>
      <c r="J125" s="743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743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743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743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58"/>
      <c r="I129" s="16"/>
      <c r="J129" s="17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17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9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9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50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17"/>
      <c r="I140" s="16"/>
      <c r="J140" s="17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7"/>
      <c r="I141" s="16"/>
      <c r="J141" s="17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9"/>
      <c r="I144" s="16"/>
      <c r="J144" s="70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50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7"/>
      <c r="I154" s="16"/>
      <c r="J154" s="17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17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17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17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70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7"/>
      <c r="I159" s="16"/>
      <c r="J159" s="70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7"/>
      <c r="I160" s="16"/>
      <c r="J160" s="70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9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9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7"/>
      <c r="I165" s="16"/>
      <c r="J165" s="70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17"/>
    </row>
    <row r="167" spans="1:10" ht="23.25" customHeight="1">
      <c r="A167" s="73"/>
      <c r="B167" s="40"/>
      <c r="C167" s="16"/>
      <c r="D167" s="16"/>
      <c r="E167" s="16"/>
      <c r="F167" s="44"/>
      <c r="G167" s="44"/>
      <c r="H167" s="49"/>
      <c r="I167" s="16"/>
      <c r="J167" s="6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49"/>
      <c r="I168" s="16"/>
      <c r="J168" s="6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23"/>
      <c r="I169" s="16"/>
      <c r="J169" s="531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23"/>
      <c r="I170" s="16"/>
      <c r="J170" s="531"/>
    </row>
    <row r="171" spans="1:10" ht="23.25" customHeight="1">
      <c r="A171" s="47"/>
      <c r="B171" s="40"/>
      <c r="C171" s="16"/>
      <c r="D171" s="16"/>
      <c r="E171" s="16"/>
      <c r="F171" s="44"/>
      <c r="G171" s="44"/>
      <c r="H171" s="23"/>
      <c r="I171" s="16"/>
      <c r="J171" s="531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23"/>
      <c r="I172" s="16"/>
      <c r="J172" s="531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49"/>
      <c r="I187" s="16"/>
      <c r="J187" s="60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49"/>
      <c r="I188" s="16"/>
      <c r="J188" s="60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49"/>
      <c r="I189" s="16"/>
      <c r="J189" s="60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531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531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531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531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60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60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9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60"/>
    </row>
    <row r="199" spans="1:10" ht="15.75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15.75">
      <c r="A200" s="47"/>
      <c r="B200" s="40"/>
      <c r="C200" s="16"/>
      <c r="D200" s="16"/>
      <c r="E200" s="16"/>
      <c r="F200" s="44"/>
      <c r="G200" s="44"/>
      <c r="H200" s="44"/>
      <c r="I200" s="16"/>
      <c r="J200" s="44"/>
    </row>
    <row r="201" spans="1:10" ht="15.75">
      <c r="A201" s="47"/>
      <c r="B201" s="40"/>
      <c r="C201" s="16"/>
      <c r="D201" s="16"/>
      <c r="E201" s="16"/>
      <c r="F201" s="44"/>
      <c r="G201" s="44"/>
      <c r="H201" s="44"/>
      <c r="I201" s="16"/>
      <c r="J201" s="44"/>
    </row>
    <row r="202" spans="1:10" ht="15.75">
      <c r="A202" s="47"/>
      <c r="B202" s="40"/>
      <c r="C202" s="16"/>
      <c r="D202" s="16"/>
      <c r="E202" s="16"/>
      <c r="F202" s="44"/>
      <c r="G202" s="44"/>
      <c r="H202" s="44"/>
      <c r="I202" s="16"/>
      <c r="J202" s="44"/>
    </row>
    <row r="203" spans="1:10" ht="15.75">
      <c r="A203" s="47"/>
      <c r="B203" s="40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>
      <c r="A210" s="6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>
      <c r="A211" s="6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</sheetData>
  <mergeCells count="36">
    <mergeCell ref="J181:J183"/>
    <mergeCell ref="J184:J186"/>
    <mergeCell ref="J191:J192"/>
    <mergeCell ref="J193:J194"/>
    <mergeCell ref="J125:J128"/>
    <mergeCell ref="J169:J170"/>
    <mergeCell ref="J171:J173"/>
    <mergeCell ref="J174:J175"/>
    <mergeCell ref="J176:J178"/>
    <mergeCell ref="J179:J180"/>
    <mergeCell ref="J112:J118"/>
    <mergeCell ref="J55:J58"/>
    <mergeCell ref="J59:J60"/>
    <mergeCell ref="J61:J62"/>
    <mergeCell ref="J63:J73"/>
    <mergeCell ref="J74:J86"/>
    <mergeCell ref="J87:J95"/>
    <mergeCell ref="J96:J99"/>
    <mergeCell ref="J101:J102"/>
    <mergeCell ref="J103:J104"/>
    <mergeCell ref="J105:J107"/>
    <mergeCell ref="J108:J111"/>
    <mergeCell ref="J53:J54"/>
    <mergeCell ref="A1:J1"/>
    <mergeCell ref="A2:E2"/>
    <mergeCell ref="F2:J2"/>
    <mergeCell ref="A3:E3"/>
    <mergeCell ref="F3:J3"/>
    <mergeCell ref="J39:J40"/>
    <mergeCell ref="J42:J43"/>
    <mergeCell ref="J44:J45"/>
    <mergeCell ref="J46:J47"/>
    <mergeCell ref="J48:J49"/>
    <mergeCell ref="J50:J52"/>
    <mergeCell ref="J5:J6"/>
    <mergeCell ref="J7:J2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B00-000000000000}">
          <x14:formula1>
            <xm:f>'Varient Value'!$D:$D</xm:f>
          </x14:formula1>
          <xm:sqref>E5:E9936</xm:sqref>
        </x14:dataValidation>
        <x14:dataValidation type="list" allowBlank="1" showInputMessage="1" showErrorMessage="1" xr:uid="{00000000-0002-0000-3B00-000001000000}">
          <x14:formula1>
            <xm:f>'Varient Value'!$B$2:$B$67</xm:f>
          </x14:formula1>
          <xm:sqref>C5:C9936</xm:sqref>
        </x14:dataValidation>
        <x14:dataValidation type="list" allowBlank="1" showInputMessage="1" showErrorMessage="1" xr:uid="{00000000-0002-0000-3B00-000002000000}">
          <x14:formula1>
            <xm:f>'Varient Value'!$C$2:$C$244</xm:f>
          </x14:formula1>
          <xm:sqref>D5:D9936</xm:sqref>
        </x14:dataValidation>
        <x14:dataValidation type="list" allowBlank="1" showInputMessage="1" showErrorMessage="1" xr:uid="{00000000-0002-0000-3B00-000003000000}">
          <x14:formula1>
            <xm:f>'Varient Value'!$E$2:$E$4</xm:f>
          </x14:formula1>
          <xm:sqref>F5:F936</xm:sqref>
        </x14:dataValidation>
        <x14:dataValidation type="list" allowBlank="1" showInputMessage="1" showErrorMessage="1" xr:uid="{00000000-0002-0000-3B00-000004000000}">
          <x14:formula1>
            <xm:f>'Varient Value'!$F$2:$F$612</xm:f>
          </x14:formula1>
          <xm:sqref>G5:G9936</xm:sqref>
        </x14:dataValidation>
        <x14:dataValidation type="list" allowBlank="1" showInputMessage="1" showErrorMessage="1" xr:uid="{00000000-0002-0000-3B00-000005000000}">
          <x14:formula1>
            <xm:f>'Varient Value'!$A$2:$A$568</xm:f>
          </x14:formula1>
          <xm:sqref>B5:B9936</xm:sqref>
        </x14:dataValidation>
      </x14:dataValidation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dimension ref="A1:J766"/>
  <sheetViews>
    <sheetView zoomScale="130" zoomScaleNormal="130" workbookViewId="0">
      <pane ySplit="4" topLeftCell="A5" activePane="bottomLeft" state="frozen"/>
      <selection activeCell="B7" sqref="B7"/>
      <selection pane="bottomLeft" activeCell="B7" sqref="B7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6.85546875" style="69" bestFit="1" customWidth="1"/>
    <col min="7" max="7" width="7.285156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11690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" customHeight="1">
      <c r="A5" s="40" t="s">
        <v>11262</v>
      </c>
      <c r="B5" s="16" t="s">
        <v>235</v>
      </c>
      <c r="C5" s="16" t="s">
        <v>163</v>
      </c>
      <c r="D5" s="16"/>
      <c r="E5" s="16"/>
      <c r="F5" s="44"/>
      <c r="G5" s="44"/>
      <c r="H5" s="18">
        <v>6</v>
      </c>
      <c r="I5" s="44"/>
      <c r="J5" s="80" t="s">
        <v>11691</v>
      </c>
    </row>
    <row r="6" spans="1:10" ht="19.5" customHeight="1">
      <c r="A6" s="40"/>
      <c r="B6" s="16"/>
      <c r="C6" s="16"/>
      <c r="D6" s="16"/>
      <c r="E6" s="16"/>
      <c r="F6" s="44"/>
      <c r="G6" s="44"/>
      <c r="H6" s="18"/>
      <c r="I6" s="44"/>
      <c r="J6" s="50"/>
    </row>
    <row r="7" spans="1:10" ht="19.5" customHeight="1">
      <c r="A7" s="40"/>
      <c r="B7" s="16"/>
      <c r="C7" s="16"/>
      <c r="D7" s="16"/>
      <c r="E7" s="16"/>
      <c r="F7" s="44"/>
      <c r="G7" s="44"/>
      <c r="H7" s="290"/>
      <c r="I7" s="44"/>
      <c r="J7" s="50"/>
    </row>
    <row r="8" spans="1:10" ht="19.5" customHeight="1">
      <c r="A8" s="40"/>
      <c r="B8" s="16"/>
      <c r="C8" s="16"/>
      <c r="D8" s="16"/>
      <c r="E8" s="16"/>
      <c r="F8" s="44"/>
      <c r="G8" s="44"/>
      <c r="H8" s="146"/>
      <c r="I8" s="44"/>
      <c r="J8" s="50"/>
    </row>
    <row r="9" spans="1:10" ht="23.25" customHeight="1">
      <c r="A9" s="40"/>
      <c r="B9" s="40"/>
      <c r="C9" s="16"/>
      <c r="D9" s="16"/>
      <c r="E9" s="16"/>
      <c r="F9" s="44"/>
      <c r="G9" s="44"/>
      <c r="H9" s="146"/>
      <c r="I9" s="44"/>
      <c r="J9" s="50"/>
    </row>
    <row r="10" spans="1:10" ht="23.25" customHeight="1">
      <c r="A10" s="40"/>
      <c r="B10" s="40"/>
      <c r="C10" s="16"/>
      <c r="D10" s="16"/>
      <c r="E10" s="16"/>
      <c r="F10" s="44"/>
      <c r="G10" s="44"/>
      <c r="H10" s="23"/>
      <c r="I10" s="16"/>
      <c r="J10" s="50"/>
    </row>
    <row r="11" spans="1:10" ht="23.25" customHeight="1">
      <c r="A11" s="40"/>
      <c r="B11" s="40"/>
      <c r="C11" s="16"/>
      <c r="D11" s="16"/>
      <c r="E11" s="16"/>
      <c r="F11" s="44"/>
      <c r="G11" s="44"/>
      <c r="H11" s="50"/>
      <c r="I11" s="16"/>
      <c r="J11" s="50"/>
    </row>
    <row r="12" spans="1:10" ht="15.75">
      <c r="A12" s="229"/>
      <c r="B12" s="40"/>
      <c r="C12" s="16"/>
      <c r="D12" s="16"/>
      <c r="E12" s="16"/>
      <c r="F12" s="44"/>
      <c r="G12" s="44"/>
      <c r="H12" s="50"/>
      <c r="I12" s="16"/>
      <c r="J12" s="50"/>
    </row>
    <row r="13" spans="1:10" ht="15.75">
      <c r="A13" s="40"/>
      <c r="B13" s="40"/>
      <c r="C13" s="16"/>
      <c r="D13" s="16"/>
      <c r="E13" s="16"/>
      <c r="F13" s="44"/>
      <c r="G13" s="44"/>
      <c r="H13" s="50"/>
      <c r="I13" s="16"/>
      <c r="J13" s="50"/>
    </row>
    <row r="14" spans="1:10" ht="15.75">
      <c r="A14" s="40"/>
      <c r="B14" s="40"/>
      <c r="C14" s="16"/>
      <c r="D14" s="16"/>
      <c r="E14" s="16"/>
      <c r="F14" s="44"/>
      <c r="G14" s="44"/>
      <c r="H14" s="50"/>
      <c r="I14" s="16"/>
      <c r="J14" s="50"/>
    </row>
    <row r="15" spans="1:10" ht="23.25" customHeight="1">
      <c r="A15" s="40"/>
      <c r="B15" s="40"/>
      <c r="C15" s="16"/>
      <c r="D15" s="16"/>
      <c r="E15" s="16"/>
      <c r="F15" s="44"/>
      <c r="G15" s="44"/>
      <c r="H15" s="50"/>
      <c r="I15" s="16"/>
      <c r="J15" s="50"/>
    </row>
    <row r="16" spans="1:10" ht="23.25" customHeight="1">
      <c r="A16" s="40"/>
      <c r="B16" s="40"/>
      <c r="C16" s="16"/>
      <c r="D16" s="16"/>
      <c r="E16" s="16"/>
      <c r="F16" s="44"/>
      <c r="G16" s="44"/>
      <c r="H16" s="50"/>
      <c r="I16" s="16"/>
      <c r="J16" s="50"/>
    </row>
    <row r="17" spans="1:10" ht="23.25" customHeight="1">
      <c r="A17" s="40"/>
      <c r="B17" s="40"/>
      <c r="C17" s="16"/>
      <c r="D17" s="16"/>
      <c r="E17" s="16"/>
      <c r="F17" s="44"/>
      <c r="G17" s="44"/>
      <c r="H17" s="50"/>
      <c r="I17" s="16"/>
      <c r="J17" s="50"/>
    </row>
    <row r="18" spans="1:10" ht="23.25" customHeight="1">
      <c r="A18" s="40"/>
      <c r="B18" s="40"/>
      <c r="C18" s="16"/>
      <c r="D18" s="16"/>
      <c r="E18" s="16"/>
      <c r="F18" s="44"/>
      <c r="G18" s="44"/>
      <c r="H18" s="50"/>
      <c r="I18" s="16"/>
      <c r="J18" s="50"/>
    </row>
    <row r="19" spans="1:10" ht="23.25" customHeight="1">
      <c r="A19" s="40"/>
      <c r="B19" s="40"/>
      <c r="C19" s="16"/>
      <c r="D19" s="16"/>
      <c r="E19" s="16"/>
      <c r="F19" s="44"/>
      <c r="G19" s="44"/>
      <c r="H19" s="50"/>
      <c r="I19" s="16"/>
      <c r="J19" s="50"/>
    </row>
    <row r="20" spans="1:10" ht="23.25" customHeight="1">
      <c r="A20" s="40"/>
      <c r="B20" s="40"/>
      <c r="C20" s="16"/>
      <c r="D20" s="16"/>
      <c r="E20" s="16"/>
      <c r="F20" s="44"/>
      <c r="G20" s="44"/>
      <c r="H20" s="50"/>
      <c r="I20" s="16"/>
      <c r="J20" s="50"/>
    </row>
    <row r="21" spans="1:10" ht="23.25" customHeight="1">
      <c r="A21" s="4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4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4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31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31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31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31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31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31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31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31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31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8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8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8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8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9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9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9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9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9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9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9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9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9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9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9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9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9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9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9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9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9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9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9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9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9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9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9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9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9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9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9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9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9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9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9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9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9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9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9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9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9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31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31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6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6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6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6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6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6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6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6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6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6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6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6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6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6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6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6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C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3C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C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C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C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C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dimension ref="A1:J766"/>
  <sheetViews>
    <sheetView zoomScale="130" zoomScaleNormal="130" workbookViewId="0">
      <pane ySplit="4" topLeftCell="A5" activePane="bottomLeft" state="frozen"/>
      <selection pane="bottomLeft" activeCell="F6" sqref="F6"/>
    </sheetView>
  </sheetViews>
  <sheetFormatPr defaultRowHeight="15"/>
  <cols>
    <col min="1" max="1" width="26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6.7109375" style="69" bestFit="1" customWidth="1"/>
    <col min="7" max="7" width="7.285156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11692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45" customHeight="1">
      <c r="A5" s="40" t="s">
        <v>9463</v>
      </c>
      <c r="B5" s="16" t="s">
        <v>213</v>
      </c>
      <c r="C5" s="16" t="s">
        <v>64</v>
      </c>
      <c r="D5" s="16"/>
      <c r="E5" s="16"/>
      <c r="F5" s="44"/>
      <c r="G5" s="44"/>
      <c r="H5" s="18">
        <v>450</v>
      </c>
      <c r="I5" s="44"/>
      <c r="J5" s="489" t="s">
        <v>11696</v>
      </c>
    </row>
    <row r="6" spans="1:10" ht="23.45" customHeight="1">
      <c r="A6" s="40" t="s">
        <v>11491</v>
      </c>
      <c r="B6" s="16" t="s">
        <v>213</v>
      </c>
      <c r="C6" s="16" t="s">
        <v>94</v>
      </c>
      <c r="D6" s="16"/>
      <c r="E6" s="16"/>
      <c r="F6" s="44"/>
      <c r="G6" s="44"/>
      <c r="H6" s="18">
        <v>1200</v>
      </c>
      <c r="I6" s="44"/>
      <c r="J6" s="489" t="s">
        <v>11697</v>
      </c>
    </row>
    <row r="7" spans="1:10" ht="23.45" customHeight="1">
      <c r="A7" s="40" t="s">
        <v>11693</v>
      </c>
      <c r="B7" s="16" t="s">
        <v>213</v>
      </c>
      <c r="C7" s="16" t="s">
        <v>64</v>
      </c>
      <c r="D7" s="16"/>
      <c r="E7" s="16"/>
      <c r="F7" s="44"/>
      <c r="G7" s="44"/>
      <c r="H7" s="290">
        <v>10</v>
      </c>
      <c r="I7" s="44"/>
      <c r="J7" s="489" t="s">
        <v>11698</v>
      </c>
    </row>
    <row r="8" spans="1:10" ht="23.45" customHeight="1">
      <c r="A8" s="40" t="s">
        <v>9465</v>
      </c>
      <c r="B8" s="16" t="s">
        <v>213</v>
      </c>
      <c r="C8" s="16" t="s">
        <v>94</v>
      </c>
      <c r="D8" s="16"/>
      <c r="E8" s="16"/>
      <c r="F8" s="44"/>
      <c r="G8" s="44"/>
      <c r="H8" s="146">
        <v>1155</v>
      </c>
      <c r="I8" s="44"/>
      <c r="J8" s="489" t="s">
        <v>11699</v>
      </c>
    </row>
    <row r="9" spans="1:10" ht="23.45" customHeight="1">
      <c r="A9" s="40" t="s">
        <v>9466</v>
      </c>
      <c r="B9" s="16" t="s">
        <v>213</v>
      </c>
      <c r="C9" s="16" t="s">
        <v>94</v>
      </c>
      <c r="D9" s="16"/>
      <c r="E9" s="16"/>
      <c r="F9" s="44"/>
      <c r="G9" s="44"/>
      <c r="H9" s="146">
        <v>3750</v>
      </c>
      <c r="I9" s="44"/>
      <c r="J9" s="489" t="s">
        <v>11700</v>
      </c>
    </row>
    <row r="10" spans="1:10" ht="23.45" customHeight="1">
      <c r="A10" s="40" t="s">
        <v>9467</v>
      </c>
      <c r="B10" s="16" t="s">
        <v>213</v>
      </c>
      <c r="C10" s="16" t="s">
        <v>94</v>
      </c>
      <c r="D10" s="16"/>
      <c r="E10" s="16"/>
      <c r="F10" s="44"/>
      <c r="G10" s="44"/>
      <c r="H10" s="23">
        <v>300</v>
      </c>
      <c r="I10" s="16"/>
      <c r="J10" s="489" t="s">
        <v>11701</v>
      </c>
    </row>
    <row r="11" spans="1:10" ht="23.45" customHeight="1">
      <c r="A11" s="40" t="s">
        <v>11695</v>
      </c>
      <c r="B11" s="16" t="s">
        <v>213</v>
      </c>
      <c r="C11" s="16" t="s">
        <v>94</v>
      </c>
      <c r="D11" s="16"/>
      <c r="E11" s="16"/>
      <c r="F11" s="44"/>
      <c r="G11" s="44"/>
      <c r="H11" s="50">
        <v>750</v>
      </c>
      <c r="I11" s="16"/>
      <c r="J11" s="489" t="s">
        <v>11702</v>
      </c>
    </row>
    <row r="12" spans="1:10" ht="23.45" customHeight="1">
      <c r="A12" s="40" t="s">
        <v>11694</v>
      </c>
      <c r="B12" s="16" t="s">
        <v>213</v>
      </c>
      <c r="C12" s="16" t="s">
        <v>64</v>
      </c>
      <c r="D12" s="16"/>
      <c r="E12" s="16"/>
      <c r="F12" s="44"/>
      <c r="G12" s="44"/>
      <c r="H12" s="50">
        <v>30</v>
      </c>
      <c r="I12" s="16"/>
      <c r="J12" s="489" t="s">
        <v>11703</v>
      </c>
    </row>
    <row r="13" spans="1:10" ht="23.45" customHeight="1">
      <c r="A13" s="40" t="s">
        <v>11493</v>
      </c>
      <c r="B13" s="16" t="s">
        <v>213</v>
      </c>
      <c r="C13" s="16" t="s">
        <v>64</v>
      </c>
      <c r="D13" s="16"/>
      <c r="E13" s="16"/>
      <c r="F13" s="44"/>
      <c r="G13" s="44"/>
      <c r="H13" s="50">
        <v>450</v>
      </c>
      <c r="I13" s="16"/>
      <c r="J13" s="489" t="s">
        <v>11704</v>
      </c>
    </row>
    <row r="14" spans="1:10" ht="15.75">
      <c r="A14" s="40"/>
      <c r="B14" s="40"/>
      <c r="C14" s="16"/>
      <c r="D14" s="16"/>
      <c r="E14" s="16"/>
      <c r="F14" s="44"/>
      <c r="G14" s="44"/>
      <c r="H14" s="50"/>
      <c r="I14" s="16"/>
      <c r="J14" s="343"/>
    </row>
    <row r="15" spans="1:10" ht="23.25" customHeight="1">
      <c r="A15" s="40"/>
      <c r="B15" s="40"/>
      <c r="C15" s="16"/>
      <c r="D15" s="16"/>
      <c r="E15" s="16"/>
      <c r="F15" s="44"/>
      <c r="G15" s="44"/>
      <c r="H15" s="50"/>
      <c r="I15" s="16"/>
      <c r="J15" s="50"/>
    </row>
    <row r="16" spans="1:10" ht="23.25" customHeight="1">
      <c r="A16" s="40"/>
      <c r="B16" s="40"/>
      <c r="C16" s="16"/>
      <c r="D16" s="16"/>
      <c r="E16" s="16"/>
      <c r="F16" s="44"/>
      <c r="G16" s="44"/>
      <c r="H16" s="50"/>
      <c r="I16" s="16"/>
      <c r="J16" s="50"/>
    </row>
    <row r="17" spans="1:10" ht="23.25" customHeight="1">
      <c r="A17" s="40"/>
      <c r="B17" s="40"/>
      <c r="C17" s="16"/>
      <c r="D17" s="16"/>
      <c r="E17" s="16"/>
      <c r="F17" s="44"/>
      <c r="G17" s="44"/>
      <c r="H17" s="50"/>
      <c r="I17" s="16"/>
      <c r="J17" s="50"/>
    </row>
    <row r="18" spans="1:10" ht="23.25" customHeight="1">
      <c r="A18" s="40"/>
      <c r="B18" s="40"/>
      <c r="C18" s="16"/>
      <c r="D18" s="16"/>
      <c r="E18" s="16"/>
      <c r="F18" s="44"/>
      <c r="G18" s="44"/>
      <c r="H18" s="50"/>
      <c r="I18" s="16"/>
      <c r="J18" s="50"/>
    </row>
    <row r="19" spans="1:10" ht="23.25" customHeight="1">
      <c r="A19" s="40"/>
      <c r="B19" s="40"/>
      <c r="C19" s="16"/>
      <c r="D19" s="16"/>
      <c r="E19" s="16"/>
      <c r="F19" s="44"/>
      <c r="G19" s="44"/>
      <c r="H19" s="50"/>
      <c r="I19" s="16"/>
      <c r="J19" s="50"/>
    </row>
    <row r="20" spans="1:10" ht="23.25" customHeight="1">
      <c r="A20" s="40"/>
      <c r="B20" s="40"/>
      <c r="C20" s="16"/>
      <c r="D20" s="16"/>
      <c r="E20" s="16"/>
      <c r="F20" s="44"/>
      <c r="G20" s="44"/>
      <c r="H20" s="50"/>
      <c r="I20" s="16"/>
      <c r="J20" s="50"/>
    </row>
    <row r="21" spans="1:10" ht="23.25" customHeight="1">
      <c r="A21" s="4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4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4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31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31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31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31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31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31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31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31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31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8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8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8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8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9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9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9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9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9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9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9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9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9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9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9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9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9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9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9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9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9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9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9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9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9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9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9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9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9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9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9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9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9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9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9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9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9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9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9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9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9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31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31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6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6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6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6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6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6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6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6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6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6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6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6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6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6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6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6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D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3D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D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D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D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D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dimension ref="A1:J766"/>
  <sheetViews>
    <sheetView zoomScale="115" zoomScaleNormal="115" workbookViewId="0">
      <pane ySplit="4" topLeftCell="A5" activePane="bottomLeft" state="frozen"/>
      <selection pane="bottomLeft" activeCell="A9" sqref="A9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6.7109375" style="69" bestFit="1" customWidth="1"/>
    <col min="7" max="7" width="7.285156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11784</v>
      </c>
      <c r="G3" s="527"/>
      <c r="H3" s="527"/>
      <c r="I3" s="527"/>
      <c r="J3" s="52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40" t="s">
        <v>11785</v>
      </c>
      <c r="B5" s="16" t="s">
        <v>1645</v>
      </c>
      <c r="C5" s="16" t="s">
        <v>69</v>
      </c>
      <c r="D5" s="16"/>
      <c r="E5" s="16"/>
      <c r="F5" s="16"/>
      <c r="G5" s="16" t="s">
        <v>1524</v>
      </c>
      <c r="H5" s="18">
        <v>37720</v>
      </c>
      <c r="I5" s="16"/>
      <c r="J5" s="80"/>
    </row>
    <row r="6" spans="1:10" ht="19.5" customHeight="1">
      <c r="A6" s="40"/>
      <c r="B6" s="16"/>
      <c r="C6" s="16"/>
      <c r="D6" s="16"/>
      <c r="E6" s="16"/>
      <c r="F6" s="44"/>
      <c r="G6" s="44"/>
      <c r="H6" s="18"/>
      <c r="I6" s="44"/>
      <c r="J6" s="50"/>
    </row>
    <row r="7" spans="1:10" ht="19.5" customHeight="1">
      <c r="A7" s="40"/>
      <c r="B7" s="16"/>
      <c r="C7" s="16"/>
      <c r="D7" s="16"/>
      <c r="E7" s="16"/>
      <c r="F7" s="44"/>
      <c r="G7" s="44"/>
      <c r="H7" s="290"/>
      <c r="I7" s="44"/>
      <c r="J7" s="50"/>
    </row>
    <row r="8" spans="1:10" ht="19.5" customHeight="1">
      <c r="A8" s="40"/>
      <c r="B8" s="16"/>
      <c r="C8" s="16"/>
      <c r="D8" s="16"/>
      <c r="E8" s="16"/>
      <c r="F8" s="44"/>
      <c r="G8" s="44"/>
      <c r="H8" s="146"/>
      <c r="I8" s="44"/>
      <c r="J8" s="50"/>
    </row>
    <row r="9" spans="1:10" ht="23.25" customHeight="1">
      <c r="A9" s="40"/>
      <c r="B9" s="40"/>
      <c r="C9" s="16"/>
      <c r="D9" s="16"/>
      <c r="E9" s="16"/>
      <c r="F9" s="44"/>
      <c r="G9" s="44"/>
      <c r="H9" s="146"/>
      <c r="I9" s="44"/>
      <c r="J9" s="50"/>
    </row>
    <row r="10" spans="1:10" ht="23.25" customHeight="1">
      <c r="A10" s="40"/>
      <c r="B10" s="40"/>
      <c r="C10" s="16"/>
      <c r="D10" s="16"/>
      <c r="E10" s="16"/>
      <c r="F10" s="44"/>
      <c r="G10" s="44"/>
      <c r="H10" s="23"/>
      <c r="I10" s="16"/>
      <c r="J10" s="50"/>
    </row>
    <row r="11" spans="1:10" ht="23.25" customHeight="1">
      <c r="A11" s="40"/>
      <c r="B11" s="40"/>
      <c r="C11" s="16"/>
      <c r="D11" s="16"/>
      <c r="E11" s="16"/>
      <c r="F11" s="44"/>
      <c r="G11" s="44"/>
      <c r="H11" s="50"/>
      <c r="I11" s="16"/>
      <c r="J11" s="50"/>
    </row>
    <row r="12" spans="1:10" ht="15.75">
      <c r="A12" s="229"/>
      <c r="B12" s="40"/>
      <c r="C12" s="16"/>
      <c r="D12" s="16"/>
      <c r="E12" s="16"/>
      <c r="F12" s="44"/>
      <c r="G12" s="44"/>
      <c r="H12" s="50"/>
      <c r="I12" s="16"/>
      <c r="J12" s="50"/>
    </row>
    <row r="13" spans="1:10" ht="15.75">
      <c r="A13" s="40"/>
      <c r="B13" s="40"/>
      <c r="C13" s="16"/>
      <c r="D13" s="16"/>
      <c r="E13" s="16"/>
      <c r="F13" s="44"/>
      <c r="G13" s="44"/>
      <c r="H13" s="50"/>
      <c r="I13" s="16"/>
      <c r="J13" s="50"/>
    </row>
    <row r="14" spans="1:10" ht="15.75">
      <c r="A14" s="40"/>
      <c r="B14" s="40"/>
      <c r="C14" s="16"/>
      <c r="D14" s="16"/>
      <c r="E14" s="16"/>
      <c r="F14" s="44"/>
      <c r="G14" s="44"/>
      <c r="H14" s="50"/>
      <c r="I14" s="16"/>
      <c r="J14" s="50"/>
    </row>
    <row r="15" spans="1:10" ht="23.25" customHeight="1">
      <c r="A15" s="40"/>
      <c r="B15" s="40"/>
      <c r="C15" s="16"/>
      <c r="D15" s="16"/>
      <c r="E15" s="16"/>
      <c r="F15" s="44"/>
      <c r="G15" s="44"/>
      <c r="H15" s="50"/>
      <c r="I15" s="16"/>
      <c r="J15" s="50"/>
    </row>
    <row r="16" spans="1:10" ht="23.25" customHeight="1">
      <c r="A16" s="40"/>
      <c r="B16" s="40"/>
      <c r="C16" s="16"/>
      <c r="D16" s="16"/>
      <c r="E16" s="16"/>
      <c r="F16" s="44"/>
      <c r="G16" s="44"/>
      <c r="H16" s="50"/>
      <c r="I16" s="16"/>
      <c r="J16" s="50"/>
    </row>
    <row r="17" spans="1:10" ht="23.25" customHeight="1">
      <c r="A17" s="40"/>
      <c r="B17" s="40"/>
      <c r="C17" s="16"/>
      <c r="D17" s="16"/>
      <c r="E17" s="16"/>
      <c r="F17" s="44"/>
      <c r="G17" s="44"/>
      <c r="H17" s="50"/>
      <c r="I17" s="16"/>
      <c r="J17" s="50"/>
    </row>
    <row r="18" spans="1:10" ht="23.25" customHeight="1">
      <c r="A18" s="40"/>
      <c r="B18" s="40"/>
      <c r="C18" s="16"/>
      <c r="D18" s="16"/>
      <c r="E18" s="16"/>
      <c r="F18" s="44"/>
      <c r="G18" s="44"/>
      <c r="H18" s="50"/>
      <c r="I18" s="16"/>
      <c r="J18" s="50"/>
    </row>
    <row r="19" spans="1:10" ht="23.25" customHeight="1">
      <c r="A19" s="40"/>
      <c r="B19" s="40"/>
      <c r="C19" s="16"/>
      <c r="D19" s="16"/>
      <c r="E19" s="16"/>
      <c r="F19" s="44"/>
      <c r="G19" s="44"/>
      <c r="H19" s="50"/>
      <c r="I19" s="16"/>
      <c r="J19" s="50"/>
    </row>
    <row r="20" spans="1:10" ht="23.25" customHeight="1">
      <c r="A20" s="40"/>
      <c r="B20" s="40"/>
      <c r="C20" s="16"/>
      <c r="D20" s="16"/>
      <c r="E20" s="16"/>
      <c r="F20" s="44"/>
      <c r="G20" s="44"/>
      <c r="H20" s="50"/>
      <c r="I20" s="16"/>
      <c r="J20" s="50"/>
    </row>
    <row r="21" spans="1:10" ht="23.25" customHeight="1">
      <c r="A21" s="4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4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4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31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31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31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31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31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31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31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31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31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8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8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8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8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9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9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9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9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9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9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9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9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9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9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9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9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9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9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9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9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9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9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9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9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9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9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9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9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9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9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9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9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9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9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9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9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9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9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9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9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9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31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31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6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6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6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6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6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6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6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6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6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6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6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6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6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6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6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6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31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31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E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3E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E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E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E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E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dimension ref="A1:J765"/>
  <sheetViews>
    <sheetView tabSelected="1" zoomScaleNormal="100" workbookViewId="0">
      <pane ySplit="4" topLeftCell="A5" activePane="bottomLeft" state="frozen"/>
      <selection pane="bottomLeft" activeCell="F15" sqref="F15"/>
    </sheetView>
  </sheetViews>
  <sheetFormatPr defaultRowHeight="15"/>
  <cols>
    <col min="1" max="1" width="80.28515625" style="85" customWidth="1"/>
    <col min="2" max="2" width="16.7109375" style="35" bestFit="1" customWidth="1"/>
    <col min="3" max="3" width="11.5703125" style="35" bestFit="1" customWidth="1"/>
    <col min="4" max="4" width="7.5703125" style="35" bestFit="1" customWidth="1"/>
    <col min="5" max="5" width="6.7109375" style="35" bestFit="1" customWidth="1"/>
    <col min="6" max="6" width="6.7109375" style="69" bestFit="1" customWidth="1"/>
    <col min="7" max="7" width="7.285156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3" t="s">
        <v>0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30.75" customHeight="1">
      <c r="A2" s="525" t="s">
        <v>1</v>
      </c>
      <c r="B2" s="525"/>
      <c r="C2" s="525"/>
      <c r="D2" s="525"/>
      <c r="E2" s="525"/>
      <c r="F2" s="526" t="s">
        <v>2</v>
      </c>
      <c r="G2" s="526"/>
      <c r="H2" s="526"/>
      <c r="I2" s="526"/>
      <c r="J2" s="526"/>
    </row>
    <row r="3" spans="1:10" ht="30.75" customHeight="1">
      <c r="A3" s="527" t="s">
        <v>9074</v>
      </c>
      <c r="B3" s="527"/>
      <c r="C3" s="527"/>
      <c r="D3" s="527"/>
      <c r="E3" s="527"/>
      <c r="F3" s="527" t="s">
        <v>11712</v>
      </c>
      <c r="G3" s="527"/>
      <c r="H3" s="527"/>
      <c r="I3" s="527"/>
      <c r="J3" s="527"/>
    </row>
    <row r="4" spans="1:10" ht="30.75" customHeight="1">
      <c r="A4" s="493" t="s">
        <v>3</v>
      </c>
      <c r="B4" s="494" t="s">
        <v>4</v>
      </c>
      <c r="C4" s="494" t="s">
        <v>5</v>
      </c>
      <c r="D4" s="494" t="s">
        <v>6</v>
      </c>
      <c r="E4" s="494" t="s">
        <v>7</v>
      </c>
      <c r="F4" s="494" t="s">
        <v>8</v>
      </c>
      <c r="G4" s="494" t="s">
        <v>9</v>
      </c>
      <c r="H4" s="494" t="s">
        <v>10</v>
      </c>
      <c r="I4" s="494" t="s">
        <v>11</v>
      </c>
      <c r="J4" s="495" t="s">
        <v>12</v>
      </c>
    </row>
    <row r="5" spans="1:10" s="490" customFormat="1" ht="24" customHeight="1">
      <c r="A5" s="490" t="s">
        <v>10602</v>
      </c>
      <c r="B5" s="473" t="s">
        <v>265</v>
      </c>
      <c r="C5" s="473" t="s">
        <v>58</v>
      </c>
      <c r="D5" s="473"/>
      <c r="E5" s="473"/>
      <c r="F5" s="473"/>
      <c r="G5" s="473"/>
      <c r="H5" s="501">
        <v>3</v>
      </c>
      <c r="I5" s="473">
        <v>3</v>
      </c>
      <c r="J5" s="495"/>
    </row>
    <row r="6" spans="1:10" s="490" customFormat="1" ht="24" customHeight="1">
      <c r="A6" s="490" t="s">
        <v>10535</v>
      </c>
      <c r="B6" s="473" t="s">
        <v>265</v>
      </c>
      <c r="C6" s="473" t="s">
        <v>58</v>
      </c>
      <c r="D6" s="473"/>
      <c r="E6" s="473"/>
      <c r="F6" s="473"/>
      <c r="G6" s="473"/>
      <c r="H6" s="499">
        <v>3</v>
      </c>
      <c r="I6" s="473">
        <v>2</v>
      </c>
      <c r="J6" s="495"/>
    </row>
    <row r="7" spans="1:10" s="490" customFormat="1" ht="24" customHeight="1">
      <c r="A7" s="490" t="s">
        <v>10947</v>
      </c>
      <c r="B7" s="473" t="s">
        <v>235</v>
      </c>
      <c r="C7" s="473" t="s">
        <v>163</v>
      </c>
      <c r="D7" s="473"/>
      <c r="E7" s="473"/>
      <c r="F7" s="473"/>
      <c r="G7" s="473"/>
      <c r="H7" s="502">
        <v>30</v>
      </c>
      <c r="I7" s="473">
        <v>5.6700000000000008</v>
      </c>
      <c r="J7" s="499" t="s">
        <v>11713</v>
      </c>
    </row>
    <row r="8" spans="1:10" s="490" customFormat="1" ht="24" customHeight="1">
      <c r="A8" s="490" t="s">
        <v>11796</v>
      </c>
      <c r="B8" s="473" t="s">
        <v>235</v>
      </c>
      <c r="C8" s="473" t="s">
        <v>163</v>
      </c>
      <c r="D8" s="473"/>
      <c r="E8" s="473"/>
      <c r="F8" s="473"/>
      <c r="G8" s="473"/>
      <c r="H8" s="502">
        <v>50</v>
      </c>
      <c r="I8" s="473">
        <v>5.6700000000000008</v>
      </c>
      <c r="J8" s="499" t="s">
        <v>11714</v>
      </c>
    </row>
    <row r="9" spans="1:10" s="490" customFormat="1" ht="24" customHeight="1">
      <c r="A9" s="490" t="s">
        <v>10946</v>
      </c>
      <c r="B9" s="473" t="s">
        <v>235</v>
      </c>
      <c r="C9" s="473" t="s">
        <v>163</v>
      </c>
      <c r="D9" s="473"/>
      <c r="E9" s="473"/>
      <c r="F9" s="473"/>
      <c r="G9" s="473"/>
      <c r="H9" s="503">
        <v>30</v>
      </c>
      <c r="I9" s="473">
        <v>5.6700000000000008</v>
      </c>
      <c r="J9" s="499" t="s">
        <v>11715</v>
      </c>
    </row>
    <row r="10" spans="1:10" s="490" customFormat="1" ht="24" customHeight="1">
      <c r="A10" s="490" t="s">
        <v>11797</v>
      </c>
      <c r="B10" s="473" t="s">
        <v>235</v>
      </c>
      <c r="C10" s="473" t="s">
        <v>163</v>
      </c>
      <c r="D10" s="473"/>
      <c r="E10" s="473"/>
      <c r="F10" s="473"/>
      <c r="G10" s="473"/>
      <c r="H10" s="503">
        <v>110</v>
      </c>
      <c r="I10" s="473">
        <v>5.6700000000000008</v>
      </c>
      <c r="J10" s="499" t="s">
        <v>11716</v>
      </c>
    </row>
    <row r="11" spans="1:10" s="490" customFormat="1" ht="24" customHeight="1">
      <c r="A11" s="490" t="s">
        <v>10937</v>
      </c>
      <c r="B11" s="473" t="s">
        <v>235</v>
      </c>
      <c r="C11" s="473" t="s">
        <v>163</v>
      </c>
      <c r="D11" s="473"/>
      <c r="E11" s="473"/>
      <c r="F11" s="473"/>
      <c r="G11" s="473"/>
      <c r="H11" s="492">
        <v>17</v>
      </c>
      <c r="I11" s="473">
        <v>6.3970270270270273</v>
      </c>
      <c r="J11" s="504" t="s">
        <v>11717</v>
      </c>
    </row>
    <row r="12" spans="1:10" s="490" customFormat="1" ht="24" customHeight="1">
      <c r="A12" s="490" t="s">
        <v>10936</v>
      </c>
      <c r="B12" s="473" t="s">
        <v>235</v>
      </c>
      <c r="C12" s="473" t="s">
        <v>163</v>
      </c>
      <c r="D12" s="473"/>
      <c r="E12" s="473"/>
      <c r="F12" s="473"/>
      <c r="G12" s="473"/>
      <c r="H12" s="492">
        <v>20</v>
      </c>
      <c r="I12" s="473">
        <v>6.3970270270270273</v>
      </c>
      <c r="J12" s="504" t="s">
        <v>11718</v>
      </c>
    </row>
    <row r="13" spans="1:10" s="490" customFormat="1" ht="24" customHeight="1">
      <c r="A13" s="490" t="s">
        <v>9993</v>
      </c>
      <c r="B13" s="473" t="s">
        <v>235</v>
      </c>
      <c r="C13" s="473" t="s">
        <v>163</v>
      </c>
      <c r="D13" s="473"/>
      <c r="E13" s="473"/>
      <c r="F13" s="473"/>
      <c r="G13" s="473"/>
      <c r="H13" s="501">
        <v>50</v>
      </c>
      <c r="I13" s="473">
        <v>1.0289999999999999</v>
      </c>
      <c r="J13" s="501" t="s">
        <v>11719</v>
      </c>
    </row>
    <row r="14" spans="1:10" s="490" customFormat="1" ht="24" customHeight="1">
      <c r="A14" s="490" t="s">
        <v>9671</v>
      </c>
      <c r="B14" s="473" t="s">
        <v>235</v>
      </c>
      <c r="C14" s="473" t="s">
        <v>163</v>
      </c>
      <c r="D14" s="473"/>
      <c r="E14" s="473"/>
      <c r="F14" s="473"/>
      <c r="G14" s="473"/>
      <c r="H14" s="501">
        <v>100</v>
      </c>
      <c r="I14" s="473">
        <v>1.0289999999999999</v>
      </c>
      <c r="J14" s="501" t="s">
        <v>11720</v>
      </c>
    </row>
    <row r="15" spans="1:10" s="490" customFormat="1" ht="24" customHeight="1">
      <c r="A15" s="490" t="s">
        <v>11372</v>
      </c>
      <c r="B15" s="473" t="s">
        <v>235</v>
      </c>
      <c r="C15" s="473" t="s">
        <v>163</v>
      </c>
      <c r="D15" s="473"/>
      <c r="E15" s="473"/>
      <c r="F15" s="473"/>
      <c r="G15" s="473"/>
      <c r="H15" s="501">
        <v>9</v>
      </c>
      <c r="I15" s="473">
        <v>4.5830042016806729</v>
      </c>
      <c r="J15" s="519" t="s">
        <v>11602</v>
      </c>
    </row>
    <row r="16" spans="1:10" s="490" customFormat="1" ht="24" customHeight="1">
      <c r="A16" s="490" t="s">
        <v>10944</v>
      </c>
      <c r="B16" s="473" t="s">
        <v>235</v>
      </c>
      <c r="C16" s="473" t="s">
        <v>163</v>
      </c>
      <c r="D16" s="473"/>
      <c r="E16" s="473"/>
      <c r="F16" s="473"/>
      <c r="G16" s="473"/>
      <c r="H16" s="501">
        <v>162</v>
      </c>
      <c r="I16" s="473">
        <v>4.5830042016806729</v>
      </c>
      <c r="J16" s="519"/>
    </row>
    <row r="17" spans="1:10" s="490" customFormat="1" ht="24" customHeight="1">
      <c r="A17" s="490" t="s">
        <v>10944</v>
      </c>
      <c r="B17" s="473" t="s">
        <v>235</v>
      </c>
      <c r="C17" s="473" t="s">
        <v>163</v>
      </c>
      <c r="D17" s="473"/>
      <c r="E17" s="473"/>
      <c r="F17" s="473"/>
      <c r="G17" s="473"/>
      <c r="H17" s="501">
        <v>36</v>
      </c>
      <c r="I17" s="473">
        <v>4.5830042016806729</v>
      </c>
      <c r="J17" s="519"/>
    </row>
    <row r="18" spans="1:10" s="490" customFormat="1" ht="24" customHeight="1">
      <c r="A18" s="490" t="s">
        <v>9413</v>
      </c>
      <c r="B18" s="473" t="s">
        <v>235</v>
      </c>
      <c r="C18" s="473" t="s">
        <v>163</v>
      </c>
      <c r="D18" s="473"/>
      <c r="E18" s="473"/>
      <c r="F18" s="473"/>
      <c r="G18" s="473"/>
      <c r="H18" s="501">
        <v>180</v>
      </c>
      <c r="I18" s="473">
        <v>4.5830042016806729</v>
      </c>
      <c r="J18" s="519"/>
    </row>
    <row r="19" spans="1:10" s="490" customFormat="1" ht="24" customHeight="1">
      <c r="A19" s="490" t="s">
        <v>9413</v>
      </c>
      <c r="B19" s="473" t="s">
        <v>235</v>
      </c>
      <c r="C19" s="473" t="s">
        <v>163</v>
      </c>
      <c r="D19" s="473"/>
      <c r="E19" s="473"/>
      <c r="F19" s="473"/>
      <c r="G19" s="473"/>
      <c r="H19" s="501">
        <v>54</v>
      </c>
      <c r="I19" s="473">
        <v>4.5830042016806729</v>
      </c>
      <c r="J19" s="519"/>
    </row>
    <row r="20" spans="1:10" s="490" customFormat="1" ht="24" customHeight="1">
      <c r="A20" s="490" t="s">
        <v>10945</v>
      </c>
      <c r="B20" s="473" t="s">
        <v>235</v>
      </c>
      <c r="C20" s="473" t="s">
        <v>163</v>
      </c>
      <c r="D20" s="473"/>
      <c r="E20" s="473"/>
      <c r="F20" s="473"/>
      <c r="G20" s="473"/>
      <c r="H20" s="501">
        <v>251</v>
      </c>
      <c r="I20" s="473">
        <v>4.5830042016806729</v>
      </c>
      <c r="J20" s="519"/>
    </row>
    <row r="21" spans="1:10" s="490" customFormat="1" ht="24" customHeight="1">
      <c r="A21" s="490" t="s">
        <v>10945</v>
      </c>
      <c r="B21" s="473" t="s">
        <v>235</v>
      </c>
      <c r="C21" s="473" t="s">
        <v>163</v>
      </c>
      <c r="D21" s="473"/>
      <c r="E21" s="473"/>
      <c r="F21" s="473"/>
      <c r="G21" s="473"/>
      <c r="H21" s="501">
        <v>45</v>
      </c>
      <c r="I21" s="473">
        <v>4.5830042016806729</v>
      </c>
      <c r="J21" s="519"/>
    </row>
    <row r="22" spans="1:10" s="490" customFormat="1" ht="24" customHeight="1">
      <c r="A22" s="490" t="s">
        <v>11786</v>
      </c>
      <c r="B22" s="473" t="s">
        <v>235</v>
      </c>
      <c r="C22" s="473" t="s">
        <v>163</v>
      </c>
      <c r="D22" s="473"/>
      <c r="E22" s="473"/>
      <c r="F22" s="473"/>
      <c r="G22" s="473"/>
      <c r="H22" s="501">
        <v>215</v>
      </c>
      <c r="I22" s="473">
        <v>4.5830042016806729</v>
      </c>
      <c r="J22" s="519"/>
    </row>
    <row r="23" spans="1:10" s="490" customFormat="1" ht="24" customHeight="1">
      <c r="A23" s="490" t="s">
        <v>9951</v>
      </c>
      <c r="B23" s="473" t="s">
        <v>235</v>
      </c>
      <c r="C23" s="473" t="s">
        <v>163</v>
      </c>
      <c r="D23" s="473"/>
      <c r="E23" s="473"/>
      <c r="F23" s="473"/>
      <c r="G23" s="473"/>
      <c r="H23" s="501">
        <v>15</v>
      </c>
      <c r="I23" s="473">
        <v>15.747741935483871</v>
      </c>
      <c r="J23" s="505" t="s">
        <v>11612</v>
      </c>
    </row>
    <row r="24" spans="1:10" s="490" customFormat="1" ht="24" customHeight="1">
      <c r="A24" s="490" t="s">
        <v>10499</v>
      </c>
      <c r="B24" s="473" t="s">
        <v>235</v>
      </c>
      <c r="C24" s="473" t="s">
        <v>163</v>
      </c>
      <c r="D24" s="473"/>
      <c r="E24" s="473"/>
      <c r="F24" s="473"/>
      <c r="G24" s="473"/>
      <c r="H24" s="501">
        <v>16</v>
      </c>
      <c r="I24" s="473">
        <v>15.747741935483871</v>
      </c>
      <c r="J24" s="505" t="s">
        <v>11613</v>
      </c>
    </row>
    <row r="25" spans="1:10" s="490" customFormat="1" ht="24" customHeight="1">
      <c r="A25" s="490" t="s">
        <v>10034</v>
      </c>
      <c r="B25" s="473" t="s">
        <v>235</v>
      </c>
      <c r="C25" s="473" t="s">
        <v>163</v>
      </c>
      <c r="D25" s="473"/>
      <c r="E25" s="473"/>
      <c r="F25" s="473"/>
      <c r="G25" s="473"/>
      <c r="H25" s="506">
        <v>14</v>
      </c>
      <c r="I25" s="473">
        <v>11.772500000000001</v>
      </c>
      <c r="J25" s="505" t="s">
        <v>11614</v>
      </c>
    </row>
    <row r="26" spans="1:10" s="490" customFormat="1" ht="24" customHeight="1">
      <c r="A26" s="490" t="s">
        <v>10034</v>
      </c>
      <c r="B26" s="473" t="s">
        <v>235</v>
      </c>
      <c r="C26" s="473" t="s">
        <v>163</v>
      </c>
      <c r="D26" s="473"/>
      <c r="E26" s="473"/>
      <c r="F26" s="473"/>
      <c r="G26" s="473"/>
      <c r="H26" s="506">
        <v>10</v>
      </c>
      <c r="I26" s="473">
        <v>11.772500000000001</v>
      </c>
      <c r="J26" s="505" t="s">
        <v>11615</v>
      </c>
    </row>
    <row r="27" spans="1:10" s="490" customFormat="1" ht="24" customHeight="1">
      <c r="A27" s="490" t="s">
        <v>10937</v>
      </c>
      <c r="B27" s="473" t="s">
        <v>235</v>
      </c>
      <c r="C27" s="473" t="s">
        <v>163</v>
      </c>
      <c r="D27" s="473"/>
      <c r="E27" s="473"/>
      <c r="F27" s="473"/>
      <c r="G27" s="473"/>
      <c r="H27" s="491">
        <v>15</v>
      </c>
      <c r="I27" s="473">
        <v>9.072000000000001</v>
      </c>
      <c r="J27" s="505" t="s">
        <v>11705</v>
      </c>
    </row>
    <row r="28" spans="1:10" s="490" customFormat="1" ht="24" customHeight="1">
      <c r="A28" s="490" t="s">
        <v>10936</v>
      </c>
      <c r="B28" s="473" t="s">
        <v>235</v>
      </c>
      <c r="C28" s="473" t="s">
        <v>163</v>
      </c>
      <c r="D28" s="473"/>
      <c r="E28" s="473"/>
      <c r="F28" s="473"/>
      <c r="G28" s="473"/>
      <c r="H28" s="491">
        <v>15</v>
      </c>
      <c r="I28" s="473">
        <v>9.072000000000001</v>
      </c>
      <c r="J28" s="505" t="s">
        <v>11706</v>
      </c>
    </row>
    <row r="29" spans="1:10" s="490" customFormat="1" ht="24" customHeight="1">
      <c r="A29" s="490" t="s">
        <v>10200</v>
      </c>
      <c r="B29" s="473" t="s">
        <v>235</v>
      </c>
      <c r="C29" s="473" t="s">
        <v>163</v>
      </c>
      <c r="D29" s="473"/>
      <c r="E29" s="473"/>
      <c r="F29" s="473"/>
      <c r="G29" s="473"/>
      <c r="H29" s="507">
        <v>15</v>
      </c>
      <c r="I29" s="473">
        <v>7.7688461538461544</v>
      </c>
      <c r="J29" s="520" t="s">
        <v>11721</v>
      </c>
    </row>
    <row r="30" spans="1:10" s="490" customFormat="1" ht="24" customHeight="1">
      <c r="A30" s="490" t="s">
        <v>10200</v>
      </c>
      <c r="B30" s="473" t="s">
        <v>235</v>
      </c>
      <c r="C30" s="473" t="s">
        <v>163</v>
      </c>
      <c r="D30" s="473"/>
      <c r="E30" s="473"/>
      <c r="F30" s="473"/>
      <c r="G30" s="473"/>
      <c r="H30" s="507">
        <v>11</v>
      </c>
      <c r="I30" s="473">
        <v>7.7688461538461544</v>
      </c>
      <c r="J30" s="520"/>
    </row>
    <row r="31" spans="1:10" s="490" customFormat="1" ht="24" customHeight="1">
      <c r="A31" s="490" t="s">
        <v>10205</v>
      </c>
      <c r="B31" s="473" t="s">
        <v>235</v>
      </c>
      <c r="C31" s="473" t="s">
        <v>163</v>
      </c>
      <c r="D31" s="473"/>
      <c r="E31" s="473"/>
      <c r="F31" s="473"/>
      <c r="G31" s="473"/>
      <c r="H31" s="506">
        <v>70</v>
      </c>
      <c r="I31" s="473">
        <v>1.9631428571428569</v>
      </c>
      <c r="J31" s="499" t="s">
        <v>11722</v>
      </c>
    </row>
    <row r="32" spans="1:10" s="490" customFormat="1" ht="24" customHeight="1">
      <c r="A32" s="490" t="s">
        <v>10205</v>
      </c>
      <c r="B32" s="473" t="s">
        <v>235</v>
      </c>
      <c r="C32" s="473" t="s">
        <v>163</v>
      </c>
      <c r="D32" s="473"/>
      <c r="E32" s="473"/>
      <c r="F32" s="473"/>
      <c r="G32" s="473"/>
      <c r="H32" s="506">
        <v>75</v>
      </c>
      <c r="I32" s="473">
        <v>2.0894666666666666</v>
      </c>
      <c r="J32" s="499" t="s">
        <v>11723</v>
      </c>
    </row>
    <row r="33" spans="1:10" s="490" customFormat="1" ht="24" customHeight="1">
      <c r="A33" s="490" t="s">
        <v>9743</v>
      </c>
      <c r="B33" s="473" t="s">
        <v>235</v>
      </c>
      <c r="C33" s="473" t="s">
        <v>163</v>
      </c>
      <c r="D33" s="473"/>
      <c r="E33" s="473"/>
      <c r="F33" s="473"/>
      <c r="G33" s="473"/>
      <c r="H33" s="506">
        <v>250</v>
      </c>
      <c r="I33" s="473">
        <v>2.7405200000000001</v>
      </c>
      <c r="J33" s="499" t="s">
        <v>11724</v>
      </c>
    </row>
    <row r="34" spans="1:10" s="490" customFormat="1" ht="24" customHeight="1">
      <c r="A34" s="490" t="s">
        <v>10944</v>
      </c>
      <c r="B34" s="473" t="s">
        <v>235</v>
      </c>
      <c r="C34" s="473" t="s">
        <v>163</v>
      </c>
      <c r="D34" s="473"/>
      <c r="E34" s="473"/>
      <c r="F34" s="473"/>
      <c r="G34" s="473"/>
      <c r="H34" s="507">
        <v>250</v>
      </c>
      <c r="I34" s="473">
        <v>2.7825199999999999</v>
      </c>
      <c r="J34" s="508" t="s">
        <v>11725</v>
      </c>
    </row>
    <row r="35" spans="1:10" s="490" customFormat="1" ht="24" customHeight="1">
      <c r="A35" s="490" t="s">
        <v>9413</v>
      </c>
      <c r="B35" s="473" t="s">
        <v>235</v>
      </c>
      <c r="C35" s="473" t="s">
        <v>163</v>
      </c>
      <c r="D35" s="473"/>
      <c r="E35" s="473"/>
      <c r="F35" s="473"/>
      <c r="G35" s="473"/>
      <c r="H35" s="507">
        <v>320</v>
      </c>
      <c r="I35" s="473">
        <v>3.3075000000000001</v>
      </c>
      <c r="J35" s="508" t="s">
        <v>11726</v>
      </c>
    </row>
    <row r="36" spans="1:10" s="490" customFormat="1" ht="24" customHeight="1">
      <c r="A36" s="490" t="s">
        <v>10945</v>
      </c>
      <c r="B36" s="473" t="s">
        <v>235</v>
      </c>
      <c r="C36" s="473" t="s">
        <v>163</v>
      </c>
      <c r="D36" s="473"/>
      <c r="E36" s="473"/>
      <c r="F36" s="473"/>
      <c r="G36" s="473"/>
      <c r="H36" s="507">
        <v>540</v>
      </c>
      <c r="I36" s="473">
        <v>3.8325000000000005</v>
      </c>
      <c r="J36" s="508" t="s">
        <v>11727</v>
      </c>
    </row>
    <row r="37" spans="1:10" s="490" customFormat="1" ht="24" customHeight="1">
      <c r="A37" s="490" t="s">
        <v>9700</v>
      </c>
      <c r="B37" s="473" t="s">
        <v>235</v>
      </c>
      <c r="C37" s="473" t="s">
        <v>163</v>
      </c>
      <c r="D37" s="473"/>
      <c r="E37" s="473"/>
      <c r="F37" s="473"/>
      <c r="G37" s="473"/>
      <c r="H37" s="509">
        <v>25</v>
      </c>
      <c r="I37" s="473">
        <v>2.2888000000000002</v>
      </c>
      <c r="J37" s="510" t="s">
        <v>11728</v>
      </c>
    </row>
    <row r="38" spans="1:10" s="490" customFormat="1" ht="24" customHeight="1">
      <c r="A38" s="490" t="s">
        <v>9700</v>
      </c>
      <c r="B38" s="473" t="s">
        <v>235</v>
      </c>
      <c r="C38" s="473" t="s">
        <v>163</v>
      </c>
      <c r="D38" s="473"/>
      <c r="E38" s="473"/>
      <c r="F38" s="473"/>
      <c r="G38" s="473"/>
      <c r="H38" s="511">
        <v>10</v>
      </c>
      <c r="I38" s="473">
        <v>3.129</v>
      </c>
      <c r="J38" s="510" t="s">
        <v>11729</v>
      </c>
    </row>
    <row r="39" spans="1:10" s="490" customFormat="1" ht="24" customHeight="1">
      <c r="A39" s="490" t="s">
        <v>10535</v>
      </c>
      <c r="B39" s="473" t="s">
        <v>265</v>
      </c>
      <c r="C39" s="473" t="s">
        <v>58</v>
      </c>
      <c r="D39" s="473"/>
      <c r="E39" s="473"/>
      <c r="F39" s="473"/>
      <c r="G39" s="473"/>
      <c r="H39" s="499">
        <v>360</v>
      </c>
      <c r="I39" s="473">
        <v>6.3944444444444443E-2</v>
      </c>
      <c r="J39" s="521" t="s">
        <v>11532</v>
      </c>
    </row>
    <row r="40" spans="1:10" s="490" customFormat="1" ht="24" customHeight="1">
      <c r="A40" s="490" t="s">
        <v>10536</v>
      </c>
      <c r="B40" s="473" t="s">
        <v>265</v>
      </c>
      <c r="C40" s="473" t="s">
        <v>58</v>
      </c>
      <c r="D40" s="473"/>
      <c r="E40" s="473"/>
      <c r="F40" s="473"/>
      <c r="G40" s="473"/>
      <c r="H40" s="499">
        <v>840</v>
      </c>
      <c r="I40" s="473">
        <v>6.6988095238095235E-2</v>
      </c>
      <c r="J40" s="521"/>
    </row>
    <row r="41" spans="1:10" s="490" customFormat="1" ht="24" customHeight="1">
      <c r="A41" s="490" t="s">
        <v>11108</v>
      </c>
      <c r="B41" s="473" t="s">
        <v>204</v>
      </c>
      <c r="C41" s="473" t="s">
        <v>82</v>
      </c>
      <c r="D41" s="473"/>
      <c r="E41" s="473"/>
      <c r="F41" s="473"/>
      <c r="G41" s="473"/>
      <c r="H41" s="512">
        <v>3500</v>
      </c>
      <c r="I41" s="473">
        <v>1.1551428571428572E-2</v>
      </c>
      <c r="J41" s="512" t="s">
        <v>11730</v>
      </c>
    </row>
    <row r="42" spans="1:10" s="490" customFormat="1" ht="24" customHeight="1">
      <c r="A42" s="490" t="s">
        <v>11787</v>
      </c>
      <c r="B42" s="473" t="s">
        <v>204</v>
      </c>
      <c r="C42" s="473" t="s">
        <v>58</v>
      </c>
      <c r="D42" s="473"/>
      <c r="E42" s="473"/>
      <c r="F42" s="473"/>
      <c r="G42" s="473"/>
      <c r="H42" s="510">
        <v>710</v>
      </c>
      <c r="I42" s="473">
        <v>0.378</v>
      </c>
      <c r="J42" s="499" t="s">
        <v>11731</v>
      </c>
    </row>
    <row r="43" spans="1:10" s="490" customFormat="1" ht="24" customHeight="1">
      <c r="A43" s="490" t="s">
        <v>11132</v>
      </c>
      <c r="B43" s="473" t="s">
        <v>209</v>
      </c>
      <c r="C43" s="473" t="s">
        <v>163</v>
      </c>
      <c r="D43" s="473"/>
      <c r="E43" s="473"/>
      <c r="F43" s="473"/>
      <c r="G43" s="473"/>
      <c r="H43" s="501">
        <v>131</v>
      </c>
      <c r="I43" s="473">
        <v>0.16587982832618026</v>
      </c>
      <c r="J43" s="522" t="s">
        <v>11634</v>
      </c>
    </row>
    <row r="44" spans="1:10" s="490" customFormat="1" ht="24" customHeight="1">
      <c r="A44" s="490" t="s">
        <v>11128</v>
      </c>
      <c r="B44" s="473" t="s">
        <v>209</v>
      </c>
      <c r="C44" s="473" t="s">
        <v>163</v>
      </c>
      <c r="D44" s="473"/>
      <c r="E44" s="473"/>
      <c r="F44" s="473"/>
      <c r="G44" s="473"/>
      <c r="H44" s="501">
        <v>335</v>
      </c>
      <c r="I44" s="473">
        <v>0.16587982832618026</v>
      </c>
      <c r="J44" s="522"/>
    </row>
    <row r="45" spans="1:10" s="490" customFormat="1" ht="24" customHeight="1">
      <c r="A45" s="490" t="s">
        <v>10245</v>
      </c>
      <c r="B45" s="473" t="s">
        <v>209</v>
      </c>
      <c r="C45" s="473" t="s">
        <v>163</v>
      </c>
      <c r="D45" s="473"/>
      <c r="E45" s="473"/>
      <c r="F45" s="473"/>
      <c r="G45" s="473"/>
      <c r="H45" s="501">
        <v>51</v>
      </c>
      <c r="I45" s="473">
        <v>1.976470588235294</v>
      </c>
      <c r="J45" s="500" t="s">
        <v>11709</v>
      </c>
    </row>
    <row r="46" spans="1:10" s="490" customFormat="1" ht="24" customHeight="1">
      <c r="A46" s="490" t="s">
        <v>11788</v>
      </c>
      <c r="B46" s="473" t="s">
        <v>265</v>
      </c>
      <c r="C46" s="473" t="s">
        <v>58</v>
      </c>
      <c r="D46" s="473"/>
      <c r="E46" s="473"/>
      <c r="F46" s="473"/>
      <c r="G46" s="473"/>
      <c r="H46" s="501">
        <v>552</v>
      </c>
      <c r="I46" s="473">
        <v>0.15288043478260871</v>
      </c>
      <c r="J46" s="522" t="s">
        <v>11732</v>
      </c>
    </row>
    <row r="47" spans="1:10" s="490" customFormat="1" ht="24" customHeight="1">
      <c r="A47" s="490" t="s">
        <v>11789</v>
      </c>
      <c r="B47" s="473" t="s">
        <v>265</v>
      </c>
      <c r="C47" s="473" t="s">
        <v>58</v>
      </c>
      <c r="D47" s="473"/>
      <c r="E47" s="473"/>
      <c r="F47" s="473"/>
      <c r="G47" s="473"/>
      <c r="H47" s="501">
        <v>1848</v>
      </c>
      <c r="I47" s="473">
        <v>0.16590097402597401</v>
      </c>
      <c r="J47" s="522"/>
    </row>
    <row r="48" spans="1:10" s="490" customFormat="1" ht="24" customHeight="1">
      <c r="A48" s="490" t="s">
        <v>11790</v>
      </c>
      <c r="B48" s="473" t="s">
        <v>265</v>
      </c>
      <c r="C48" s="473" t="s">
        <v>58</v>
      </c>
      <c r="D48" s="473"/>
      <c r="E48" s="473"/>
      <c r="F48" s="473"/>
      <c r="G48" s="473"/>
      <c r="H48" s="501">
        <v>552</v>
      </c>
      <c r="I48" s="473">
        <v>0.15288043478260871</v>
      </c>
      <c r="J48" s="522" t="s">
        <v>11733</v>
      </c>
    </row>
    <row r="49" spans="1:10" s="490" customFormat="1" ht="24" customHeight="1">
      <c r="A49" s="490" t="s">
        <v>11791</v>
      </c>
      <c r="B49" s="473" t="s">
        <v>265</v>
      </c>
      <c r="C49" s="473" t="s">
        <v>58</v>
      </c>
      <c r="D49" s="473"/>
      <c r="E49" s="473"/>
      <c r="F49" s="473"/>
      <c r="G49" s="473"/>
      <c r="H49" s="501">
        <v>1848</v>
      </c>
      <c r="I49" s="473">
        <v>0.16590097402597401</v>
      </c>
      <c r="J49" s="522"/>
    </row>
    <row r="50" spans="1:10" s="490" customFormat="1" ht="24" customHeight="1">
      <c r="A50" s="513" t="s">
        <v>11807</v>
      </c>
      <c r="B50" s="473" t="s">
        <v>265</v>
      </c>
      <c r="C50" s="473" t="s">
        <v>58</v>
      </c>
      <c r="D50" s="473"/>
      <c r="E50" s="473"/>
      <c r="F50" s="473"/>
      <c r="G50" s="473"/>
      <c r="H50" s="501">
        <v>552</v>
      </c>
      <c r="I50" s="473">
        <v>0.13387681159420292</v>
      </c>
      <c r="J50" s="522" t="s">
        <v>11734</v>
      </c>
    </row>
    <row r="51" spans="1:10" s="490" customFormat="1" ht="24" customHeight="1">
      <c r="A51" s="490" t="s">
        <v>11803</v>
      </c>
      <c r="B51" s="473" t="s">
        <v>265</v>
      </c>
      <c r="C51" s="473" t="s">
        <v>58</v>
      </c>
      <c r="D51" s="473"/>
      <c r="E51" s="473"/>
      <c r="F51" s="473"/>
      <c r="G51" s="473"/>
      <c r="H51" s="501">
        <v>1848</v>
      </c>
      <c r="I51" s="473">
        <v>0.16600108225108223</v>
      </c>
      <c r="J51" s="522"/>
    </row>
    <row r="52" spans="1:10" s="490" customFormat="1" ht="24" customHeight="1">
      <c r="A52" s="490" t="s">
        <v>11792</v>
      </c>
      <c r="B52" s="473" t="s">
        <v>209</v>
      </c>
      <c r="C52" s="473" t="s">
        <v>163</v>
      </c>
      <c r="D52" s="473"/>
      <c r="E52" s="473"/>
      <c r="F52" s="473"/>
      <c r="G52" s="473"/>
      <c r="H52" s="501">
        <v>282</v>
      </c>
      <c r="I52" s="473">
        <v>0.22468085106382979</v>
      </c>
      <c r="J52" s="500" t="s">
        <v>11735</v>
      </c>
    </row>
    <row r="53" spans="1:10" s="490" customFormat="1" ht="24" customHeight="1">
      <c r="A53" s="490" t="s">
        <v>10186</v>
      </c>
      <c r="B53" s="473" t="s">
        <v>265</v>
      </c>
      <c r="C53" s="473" t="s">
        <v>58</v>
      </c>
      <c r="D53" s="473"/>
      <c r="E53" s="473"/>
      <c r="F53" s="473"/>
      <c r="G53" s="473"/>
      <c r="H53" s="514">
        <v>720</v>
      </c>
      <c r="I53" s="473">
        <v>0.28979629629629633</v>
      </c>
      <c r="J53" s="532" t="s">
        <v>11736</v>
      </c>
    </row>
    <row r="54" spans="1:10" s="490" customFormat="1" ht="24" customHeight="1">
      <c r="A54" s="490" t="s">
        <v>10187</v>
      </c>
      <c r="B54" s="473" t="s">
        <v>265</v>
      </c>
      <c r="C54" s="473" t="s">
        <v>58</v>
      </c>
      <c r="D54" s="473"/>
      <c r="E54" s="473"/>
      <c r="F54" s="473"/>
      <c r="G54" s="473"/>
      <c r="H54" s="514">
        <v>1680</v>
      </c>
      <c r="I54" s="473">
        <v>0.30240079365079364</v>
      </c>
      <c r="J54" s="532"/>
    </row>
    <row r="55" spans="1:10" s="490" customFormat="1" ht="24" customHeight="1">
      <c r="A55" s="490" t="s">
        <v>10186</v>
      </c>
      <c r="B55" s="473" t="s">
        <v>265</v>
      </c>
      <c r="C55" s="473" t="s">
        <v>58</v>
      </c>
      <c r="D55" s="473"/>
      <c r="E55" s="473"/>
      <c r="F55" s="473"/>
      <c r="G55" s="473"/>
      <c r="H55" s="514">
        <v>360</v>
      </c>
      <c r="I55" s="473">
        <v>0.28979629629629633</v>
      </c>
      <c r="J55" s="532" t="s">
        <v>11737</v>
      </c>
    </row>
    <row r="56" spans="1:10" s="490" customFormat="1" ht="24" customHeight="1">
      <c r="A56" s="490" t="s">
        <v>10187</v>
      </c>
      <c r="B56" s="473" t="s">
        <v>265</v>
      </c>
      <c r="C56" s="473" t="s">
        <v>58</v>
      </c>
      <c r="D56" s="473"/>
      <c r="E56" s="473"/>
      <c r="F56" s="473"/>
      <c r="G56" s="473"/>
      <c r="H56" s="514">
        <v>840</v>
      </c>
      <c r="I56" s="473">
        <v>0.30240079365079364</v>
      </c>
      <c r="J56" s="532"/>
    </row>
    <row r="57" spans="1:10" s="490" customFormat="1" ht="24" customHeight="1">
      <c r="A57" s="490" t="s">
        <v>9879</v>
      </c>
      <c r="B57" s="473" t="s">
        <v>265</v>
      </c>
      <c r="C57" s="473" t="s">
        <v>163</v>
      </c>
      <c r="D57" s="473"/>
      <c r="E57" s="473"/>
      <c r="F57" s="473"/>
      <c r="G57" s="473"/>
      <c r="H57" s="514">
        <v>808</v>
      </c>
      <c r="I57" s="473">
        <v>0.2233808095952024</v>
      </c>
      <c r="J57" s="514" t="s">
        <v>11738</v>
      </c>
    </row>
    <row r="58" spans="1:10" s="490" customFormat="1" ht="24" customHeight="1">
      <c r="A58" s="490" t="s">
        <v>9878</v>
      </c>
      <c r="B58" s="473" t="s">
        <v>265</v>
      </c>
      <c r="C58" s="473" t="s">
        <v>163</v>
      </c>
      <c r="D58" s="473"/>
      <c r="E58" s="473"/>
      <c r="F58" s="473"/>
      <c r="G58" s="473"/>
      <c r="H58" s="514">
        <v>526</v>
      </c>
      <c r="I58" s="473">
        <v>0.2233808095952024</v>
      </c>
      <c r="J58" s="514" t="s">
        <v>11739</v>
      </c>
    </row>
    <row r="59" spans="1:10" s="490" customFormat="1" ht="24" customHeight="1">
      <c r="A59" s="490" t="s">
        <v>10579</v>
      </c>
      <c r="B59" s="473" t="s">
        <v>265</v>
      </c>
      <c r="C59" s="473" t="s">
        <v>58</v>
      </c>
      <c r="D59" s="473"/>
      <c r="E59" s="473"/>
      <c r="F59" s="473"/>
      <c r="G59" s="473"/>
      <c r="H59" s="514">
        <v>468</v>
      </c>
      <c r="I59" s="473">
        <v>0.10079059829059829</v>
      </c>
      <c r="J59" s="532" t="s">
        <v>11740</v>
      </c>
    </row>
    <row r="60" spans="1:10" s="490" customFormat="1" ht="24" customHeight="1">
      <c r="A60" s="490" t="s">
        <v>10580</v>
      </c>
      <c r="B60" s="473" t="s">
        <v>265</v>
      </c>
      <c r="C60" s="473" t="s">
        <v>58</v>
      </c>
      <c r="D60" s="473"/>
      <c r="E60" s="473"/>
      <c r="F60" s="473"/>
      <c r="G60" s="473"/>
      <c r="H60" s="514">
        <v>240</v>
      </c>
      <c r="I60" s="473">
        <v>0.10583333333333332</v>
      </c>
      <c r="J60" s="532"/>
    </row>
    <row r="61" spans="1:10" s="490" customFormat="1" ht="24" customHeight="1">
      <c r="A61" s="490" t="s">
        <v>11793</v>
      </c>
      <c r="B61" s="473" t="s">
        <v>265</v>
      </c>
      <c r="C61" s="473" t="s">
        <v>58</v>
      </c>
      <c r="D61" s="473"/>
      <c r="E61" s="473"/>
      <c r="F61" s="473"/>
      <c r="G61" s="473"/>
      <c r="H61" s="514">
        <v>360</v>
      </c>
      <c r="I61" s="473">
        <v>0.28350000000000003</v>
      </c>
      <c r="J61" s="532" t="s">
        <v>11741</v>
      </c>
    </row>
    <row r="62" spans="1:10" s="490" customFormat="1" ht="24" customHeight="1">
      <c r="A62" s="490" t="s">
        <v>11794</v>
      </c>
      <c r="B62" s="473" t="s">
        <v>265</v>
      </c>
      <c r="C62" s="473" t="s">
        <v>58</v>
      </c>
      <c r="D62" s="473"/>
      <c r="E62" s="473"/>
      <c r="F62" s="473"/>
      <c r="G62" s="473"/>
      <c r="H62" s="514">
        <v>840</v>
      </c>
      <c r="I62" s="473">
        <v>0.29399999999999998</v>
      </c>
      <c r="J62" s="532"/>
    </row>
    <row r="63" spans="1:10" s="490" customFormat="1" ht="24" customHeight="1">
      <c r="A63" s="490" t="s">
        <v>10557</v>
      </c>
      <c r="B63" s="473" t="s">
        <v>265</v>
      </c>
      <c r="C63" s="473" t="s">
        <v>58</v>
      </c>
      <c r="D63" s="473"/>
      <c r="E63" s="473"/>
      <c r="F63" s="473"/>
      <c r="G63" s="473"/>
      <c r="H63" s="501">
        <v>360</v>
      </c>
      <c r="I63" s="473">
        <v>7.9388888888888884E-2</v>
      </c>
      <c r="J63" s="528" t="s">
        <v>11707</v>
      </c>
    </row>
    <row r="64" spans="1:10" s="490" customFormat="1" ht="24" customHeight="1">
      <c r="A64" s="490" t="s">
        <v>10558</v>
      </c>
      <c r="B64" s="473" t="s">
        <v>265</v>
      </c>
      <c r="C64" s="473" t="s">
        <v>58</v>
      </c>
      <c r="D64" s="473"/>
      <c r="E64" s="473"/>
      <c r="F64" s="473"/>
      <c r="G64" s="473"/>
      <c r="H64" s="501">
        <v>840</v>
      </c>
      <c r="I64" s="473">
        <v>8.2321428571428573E-2</v>
      </c>
      <c r="J64" s="528"/>
    </row>
    <row r="65" spans="1:10" s="490" customFormat="1" ht="24" customHeight="1">
      <c r="A65" s="490" t="s">
        <v>10585</v>
      </c>
      <c r="B65" s="473" t="s">
        <v>265</v>
      </c>
      <c r="C65" s="473" t="s">
        <v>58</v>
      </c>
      <c r="D65" s="473"/>
      <c r="E65" s="473"/>
      <c r="F65" s="473"/>
      <c r="G65" s="473"/>
      <c r="H65" s="501">
        <v>360</v>
      </c>
      <c r="I65" s="473">
        <v>0.11550617283950618</v>
      </c>
      <c r="J65" s="528" t="s">
        <v>11708</v>
      </c>
    </row>
    <row r="66" spans="1:10" s="490" customFormat="1" ht="22.5" customHeight="1">
      <c r="A66" s="490" t="s">
        <v>10586</v>
      </c>
      <c r="B66" s="473" t="s">
        <v>265</v>
      </c>
      <c r="C66" s="473" t="s">
        <v>58</v>
      </c>
      <c r="D66" s="473"/>
      <c r="E66" s="473"/>
      <c r="F66" s="473"/>
      <c r="G66" s="473"/>
      <c r="H66" s="501">
        <v>840</v>
      </c>
      <c r="I66" s="473">
        <v>0.12074842767295597</v>
      </c>
      <c r="J66" s="528"/>
    </row>
    <row r="67" spans="1:10" s="490" customFormat="1" ht="24" customHeight="1">
      <c r="A67" s="490" t="s">
        <v>10603</v>
      </c>
      <c r="B67" s="473" t="s">
        <v>265</v>
      </c>
      <c r="C67" s="473" t="s">
        <v>58</v>
      </c>
      <c r="D67" s="473"/>
      <c r="E67" s="473"/>
      <c r="F67" s="473"/>
      <c r="G67" s="473"/>
      <c r="H67" s="501">
        <v>750</v>
      </c>
      <c r="I67" s="473">
        <v>0.12074842767295597</v>
      </c>
      <c r="J67" s="501"/>
    </row>
    <row r="68" spans="1:10" s="490" customFormat="1" ht="24" customHeight="1">
      <c r="A68" s="490" t="s">
        <v>11305</v>
      </c>
      <c r="B68" s="473" t="s">
        <v>204</v>
      </c>
      <c r="C68" s="473" t="s">
        <v>82</v>
      </c>
      <c r="D68" s="473"/>
      <c r="E68" s="473"/>
      <c r="F68" s="473"/>
      <c r="G68" s="473"/>
      <c r="H68" s="492">
        <v>1212</v>
      </c>
      <c r="I68" s="473">
        <v>4.6782178217821782E-2</v>
      </c>
      <c r="J68" s="515" t="s">
        <v>11742</v>
      </c>
    </row>
    <row r="69" spans="1:10" s="490" customFormat="1" ht="24" customHeight="1">
      <c r="A69" s="490" t="s">
        <v>11302</v>
      </c>
      <c r="B69" s="473" t="s">
        <v>204</v>
      </c>
      <c r="C69" s="473" t="s">
        <v>82</v>
      </c>
      <c r="D69" s="473"/>
      <c r="E69" s="473"/>
      <c r="F69" s="473"/>
      <c r="G69" s="473"/>
      <c r="H69" s="492">
        <v>9595</v>
      </c>
      <c r="I69" s="473">
        <v>5.4579468473163112E-2</v>
      </c>
      <c r="J69" s="515" t="s">
        <v>11743</v>
      </c>
    </row>
    <row r="70" spans="1:10" s="490" customFormat="1" ht="24" customHeight="1">
      <c r="A70" s="490" t="s">
        <v>10183</v>
      </c>
      <c r="B70" s="473" t="s">
        <v>292</v>
      </c>
      <c r="C70" s="473" t="s">
        <v>58</v>
      </c>
      <c r="D70" s="473"/>
      <c r="E70" s="473"/>
      <c r="F70" s="473"/>
      <c r="G70" s="473"/>
      <c r="H70" s="516">
        <v>1174</v>
      </c>
      <c r="I70" s="473">
        <v>0.53851485148514855</v>
      </c>
      <c r="J70" s="517" t="s">
        <v>11744</v>
      </c>
    </row>
    <row r="71" spans="1:10" s="490" customFormat="1" ht="24" customHeight="1">
      <c r="A71" s="490" t="s">
        <v>10183</v>
      </c>
      <c r="B71" s="473" t="s">
        <v>292</v>
      </c>
      <c r="C71" s="473" t="s">
        <v>58</v>
      </c>
      <c r="D71" s="473"/>
      <c r="E71" s="473"/>
      <c r="F71" s="473"/>
      <c r="G71" s="473"/>
      <c r="H71" s="492">
        <v>1100</v>
      </c>
      <c r="I71" s="473">
        <v>0.53851485148514855</v>
      </c>
      <c r="J71" s="517" t="s">
        <v>11745</v>
      </c>
    </row>
    <row r="72" spans="1:10" s="490" customFormat="1" ht="24" customHeight="1">
      <c r="A72" s="490" t="s">
        <v>10182</v>
      </c>
      <c r="B72" s="473" t="s">
        <v>292</v>
      </c>
      <c r="C72" s="473" t="s">
        <v>58</v>
      </c>
      <c r="D72" s="473"/>
      <c r="E72" s="473"/>
      <c r="F72" s="473"/>
      <c r="G72" s="473"/>
      <c r="H72" s="492">
        <v>1012</v>
      </c>
      <c r="I72" s="473">
        <v>0.53851485148514855</v>
      </c>
      <c r="J72" s="517" t="s">
        <v>11746</v>
      </c>
    </row>
    <row r="73" spans="1:10" s="490" customFormat="1" ht="24" customHeight="1">
      <c r="A73" s="490" t="s">
        <v>10182</v>
      </c>
      <c r="B73" s="473" t="s">
        <v>292</v>
      </c>
      <c r="C73" s="473" t="s">
        <v>58</v>
      </c>
      <c r="D73" s="473"/>
      <c r="E73" s="473"/>
      <c r="F73" s="473"/>
      <c r="G73" s="473"/>
      <c r="H73" s="492">
        <v>200</v>
      </c>
      <c r="I73" s="473">
        <v>0.53851485148514855</v>
      </c>
      <c r="J73" s="529" t="s">
        <v>11747</v>
      </c>
    </row>
    <row r="74" spans="1:10" s="490" customFormat="1" ht="24" customHeight="1">
      <c r="A74" s="490" t="s">
        <v>10183</v>
      </c>
      <c r="B74" s="473" t="s">
        <v>292</v>
      </c>
      <c r="C74" s="473" t="s">
        <v>58</v>
      </c>
      <c r="D74" s="473"/>
      <c r="E74" s="473"/>
      <c r="F74" s="473"/>
      <c r="G74" s="473"/>
      <c r="H74" s="492">
        <v>150</v>
      </c>
      <c r="I74" s="473">
        <v>0.53851485148514855</v>
      </c>
      <c r="J74" s="529"/>
    </row>
    <row r="75" spans="1:10" s="490" customFormat="1" ht="24" customHeight="1">
      <c r="A75" s="490" t="s">
        <v>11805</v>
      </c>
      <c r="B75" s="473" t="s">
        <v>292</v>
      </c>
      <c r="C75" s="473" t="s">
        <v>58</v>
      </c>
      <c r="D75" s="473"/>
      <c r="E75" s="473"/>
      <c r="F75" s="473"/>
      <c r="G75" s="473"/>
      <c r="H75" s="492">
        <v>2429</v>
      </c>
      <c r="I75" s="473">
        <v>0.23911486208316177</v>
      </c>
      <c r="J75" s="517" t="s">
        <v>11748</v>
      </c>
    </row>
    <row r="76" spans="1:10" s="490" customFormat="1" ht="24" customHeight="1">
      <c r="A76" s="490" t="s">
        <v>11795</v>
      </c>
      <c r="B76" s="473" t="s">
        <v>209</v>
      </c>
      <c r="C76" s="473" t="s">
        <v>163</v>
      </c>
      <c r="D76" s="473"/>
      <c r="E76" s="473"/>
      <c r="F76" s="473"/>
      <c r="G76" s="473"/>
      <c r="H76" s="497">
        <v>36</v>
      </c>
      <c r="I76" s="473">
        <v>1.1025</v>
      </c>
      <c r="J76" s="498" t="s">
        <v>11749</v>
      </c>
    </row>
    <row r="77" spans="1:10" s="490" customFormat="1" ht="24" customHeight="1">
      <c r="A77" s="490" t="s">
        <v>9122</v>
      </c>
      <c r="B77" s="473" t="s">
        <v>288</v>
      </c>
      <c r="C77" s="473" t="s">
        <v>54</v>
      </c>
      <c r="D77" s="473"/>
      <c r="E77" s="473" t="s">
        <v>3235</v>
      </c>
      <c r="F77" s="473"/>
      <c r="G77" s="473"/>
      <c r="H77" s="501">
        <v>17</v>
      </c>
      <c r="I77" s="473">
        <v>3.8220000000000001</v>
      </c>
      <c r="J77" s="530" t="s">
        <v>11644</v>
      </c>
    </row>
    <row r="78" spans="1:10" s="490" customFormat="1" ht="24" customHeight="1">
      <c r="A78" s="490" t="s">
        <v>9123</v>
      </c>
      <c r="B78" s="473" t="s">
        <v>288</v>
      </c>
      <c r="C78" s="473" t="s">
        <v>54</v>
      </c>
      <c r="D78" s="473"/>
      <c r="E78" s="473" t="s">
        <v>3235</v>
      </c>
      <c r="F78" s="473"/>
      <c r="G78" s="473"/>
      <c r="H78" s="501">
        <v>7</v>
      </c>
      <c r="I78" s="473">
        <v>3.8744999999999998</v>
      </c>
      <c r="J78" s="530"/>
    </row>
    <row r="79" spans="1:10" s="490" customFormat="1" ht="24" customHeight="1">
      <c r="A79" s="490" t="s">
        <v>9124</v>
      </c>
      <c r="B79" s="473" t="s">
        <v>288</v>
      </c>
      <c r="C79" s="473" t="s">
        <v>54</v>
      </c>
      <c r="D79" s="473"/>
      <c r="E79" s="473">
        <v>100</v>
      </c>
      <c r="F79" s="473"/>
      <c r="G79" s="473"/>
      <c r="H79" s="501">
        <v>5</v>
      </c>
      <c r="I79" s="473">
        <v>4.7249999999999996</v>
      </c>
      <c r="J79" s="530"/>
    </row>
    <row r="80" spans="1:10" s="490" customFormat="1" ht="24" customHeight="1">
      <c r="A80" s="490" t="s">
        <v>9122</v>
      </c>
      <c r="B80" s="473" t="s">
        <v>288</v>
      </c>
      <c r="C80" s="473" t="s">
        <v>54</v>
      </c>
      <c r="D80" s="473"/>
      <c r="E80" s="473">
        <v>324</v>
      </c>
      <c r="F80" s="473"/>
      <c r="G80" s="473"/>
      <c r="H80" s="501">
        <v>12</v>
      </c>
      <c r="I80" s="473">
        <v>3.8220000000000001</v>
      </c>
      <c r="J80" s="530"/>
    </row>
    <row r="81" spans="1:10" s="490" customFormat="1" ht="24" customHeight="1">
      <c r="A81" s="490" t="s">
        <v>9257</v>
      </c>
      <c r="B81" s="473" t="s">
        <v>288</v>
      </c>
      <c r="C81" s="473" t="s">
        <v>54</v>
      </c>
      <c r="D81" s="473"/>
      <c r="E81" s="473">
        <v>342</v>
      </c>
      <c r="F81" s="473"/>
      <c r="G81" s="473"/>
      <c r="H81" s="501">
        <v>28</v>
      </c>
      <c r="I81" s="473">
        <v>7.35</v>
      </c>
      <c r="J81" s="530" t="s">
        <v>11645</v>
      </c>
    </row>
    <row r="82" spans="1:10" s="490" customFormat="1" ht="24" customHeight="1">
      <c r="A82" s="490" t="s">
        <v>9123</v>
      </c>
      <c r="B82" s="473" t="s">
        <v>288</v>
      </c>
      <c r="C82" s="473" t="s">
        <v>54</v>
      </c>
      <c r="D82" s="473"/>
      <c r="E82" s="473">
        <v>364</v>
      </c>
      <c r="F82" s="473"/>
      <c r="G82" s="473"/>
      <c r="H82" s="501">
        <v>2</v>
      </c>
      <c r="I82" s="473">
        <v>3.8744999999999998</v>
      </c>
      <c r="J82" s="530"/>
    </row>
    <row r="83" spans="1:10" s="490" customFormat="1" ht="24" customHeight="1">
      <c r="A83" s="490" t="s">
        <v>9122</v>
      </c>
      <c r="B83" s="473" t="s">
        <v>288</v>
      </c>
      <c r="C83" s="473" t="s">
        <v>54</v>
      </c>
      <c r="D83" s="473"/>
      <c r="E83" s="473">
        <v>369</v>
      </c>
      <c r="F83" s="473"/>
      <c r="G83" s="473"/>
      <c r="H83" s="501">
        <v>10</v>
      </c>
      <c r="I83" s="473">
        <v>3.8220000000000001</v>
      </c>
      <c r="J83" s="530"/>
    </row>
    <row r="84" spans="1:10" s="490" customFormat="1" ht="24" customHeight="1">
      <c r="A84" s="490" t="s">
        <v>9123</v>
      </c>
      <c r="B84" s="473" t="s">
        <v>288</v>
      </c>
      <c r="C84" s="473" t="s">
        <v>54</v>
      </c>
      <c r="D84" s="473"/>
      <c r="E84" s="473">
        <v>369</v>
      </c>
      <c r="F84" s="473"/>
      <c r="G84" s="473"/>
      <c r="H84" s="501">
        <v>5</v>
      </c>
      <c r="I84" s="473">
        <v>3.8744999999999998</v>
      </c>
      <c r="J84" s="530"/>
    </row>
    <row r="85" spans="1:10" s="490" customFormat="1" ht="24" customHeight="1">
      <c r="A85" s="490" t="s">
        <v>9123</v>
      </c>
      <c r="B85" s="473" t="s">
        <v>288</v>
      </c>
      <c r="C85" s="473" t="s">
        <v>54</v>
      </c>
      <c r="D85" s="473"/>
      <c r="E85" s="473">
        <v>375</v>
      </c>
      <c r="F85" s="473"/>
      <c r="G85" s="473"/>
      <c r="H85" s="501">
        <v>21</v>
      </c>
      <c r="I85" s="473">
        <v>3.8744999999999998</v>
      </c>
      <c r="J85" s="530"/>
    </row>
    <row r="86" spans="1:10" s="490" customFormat="1" ht="24" customHeight="1">
      <c r="A86" s="490" t="s">
        <v>9122</v>
      </c>
      <c r="B86" s="473" t="s">
        <v>288</v>
      </c>
      <c r="C86" s="473" t="s">
        <v>54</v>
      </c>
      <c r="D86" s="473"/>
      <c r="E86" s="473">
        <v>375</v>
      </c>
      <c r="F86" s="473"/>
      <c r="G86" s="473"/>
      <c r="H86" s="501">
        <v>27</v>
      </c>
      <c r="I86" s="473">
        <v>3.8220000000000001</v>
      </c>
      <c r="J86" s="530" t="s">
        <v>11710</v>
      </c>
    </row>
    <row r="87" spans="1:10" s="490" customFormat="1" ht="24" customHeight="1">
      <c r="A87" s="490" t="s">
        <v>9122</v>
      </c>
      <c r="B87" s="473" t="s">
        <v>288</v>
      </c>
      <c r="C87" s="473" t="s">
        <v>54</v>
      </c>
      <c r="D87" s="473"/>
      <c r="E87" s="473">
        <v>419</v>
      </c>
      <c r="F87" s="473"/>
      <c r="G87" s="473"/>
      <c r="H87" s="501">
        <v>14</v>
      </c>
      <c r="I87" s="473">
        <v>3.8220000000000001</v>
      </c>
      <c r="J87" s="530"/>
    </row>
    <row r="88" spans="1:10" s="490" customFormat="1" ht="24" customHeight="1">
      <c r="A88" s="490" t="s">
        <v>9123</v>
      </c>
      <c r="B88" s="473" t="s">
        <v>288</v>
      </c>
      <c r="C88" s="473" t="s">
        <v>54</v>
      </c>
      <c r="D88" s="473"/>
      <c r="E88" s="473">
        <v>419</v>
      </c>
      <c r="F88" s="473"/>
      <c r="G88" s="473"/>
      <c r="H88" s="501">
        <v>7</v>
      </c>
      <c r="I88" s="473">
        <v>3.8744999999999998</v>
      </c>
      <c r="J88" s="530"/>
    </row>
    <row r="89" spans="1:10" s="490" customFormat="1" ht="24" customHeight="1">
      <c r="A89" s="490" t="s">
        <v>9122</v>
      </c>
      <c r="B89" s="473" t="s">
        <v>288</v>
      </c>
      <c r="C89" s="473" t="s">
        <v>54</v>
      </c>
      <c r="D89" s="473"/>
      <c r="E89" s="473">
        <v>486</v>
      </c>
      <c r="F89" s="473"/>
      <c r="G89" s="473"/>
      <c r="H89" s="501">
        <v>11</v>
      </c>
      <c r="I89" s="473">
        <v>3.8220000000000001</v>
      </c>
      <c r="J89" s="530" t="s">
        <v>11711</v>
      </c>
    </row>
    <row r="90" spans="1:10" s="490" customFormat="1" ht="24" customHeight="1">
      <c r="A90" s="490" t="s">
        <v>9255</v>
      </c>
      <c r="B90" s="473" t="s">
        <v>288</v>
      </c>
      <c r="C90" s="473" t="s">
        <v>54</v>
      </c>
      <c r="D90" s="473"/>
      <c r="E90" s="473" t="s">
        <v>4085</v>
      </c>
      <c r="F90" s="473"/>
      <c r="G90" s="473"/>
      <c r="H90" s="501">
        <v>5</v>
      </c>
      <c r="I90" s="473">
        <v>4.4939999999999998</v>
      </c>
      <c r="J90" s="530"/>
    </row>
    <row r="91" spans="1:10" s="490" customFormat="1" ht="24" customHeight="1">
      <c r="A91" s="490" t="s">
        <v>9122</v>
      </c>
      <c r="B91" s="473" t="s">
        <v>288</v>
      </c>
      <c r="C91" s="473" t="s">
        <v>54</v>
      </c>
      <c r="D91" s="473"/>
      <c r="E91" s="473" t="s">
        <v>6378</v>
      </c>
      <c r="F91" s="473"/>
      <c r="G91" s="473"/>
      <c r="H91" s="501">
        <v>19</v>
      </c>
      <c r="I91" s="473">
        <v>3.8220000000000001</v>
      </c>
      <c r="J91" s="530"/>
    </row>
    <row r="92" spans="1:10" s="490" customFormat="1" ht="24" customHeight="1">
      <c r="A92" s="490" t="s">
        <v>9252</v>
      </c>
      <c r="B92" s="473" t="s">
        <v>288</v>
      </c>
      <c r="C92" s="473" t="s">
        <v>54</v>
      </c>
      <c r="D92" s="473"/>
      <c r="E92" s="473" t="s">
        <v>6378</v>
      </c>
      <c r="F92" s="473"/>
      <c r="G92" s="473"/>
      <c r="H92" s="501">
        <v>9</v>
      </c>
      <c r="I92" s="473">
        <v>3.6015000000000001</v>
      </c>
      <c r="J92" s="530"/>
    </row>
    <row r="93" spans="1:10" s="490" customFormat="1" ht="24" customHeight="1">
      <c r="A93" s="490" t="s">
        <v>9122</v>
      </c>
      <c r="B93" s="473" t="s">
        <v>288</v>
      </c>
      <c r="C93" s="473" t="s">
        <v>54</v>
      </c>
      <c r="D93" s="473"/>
      <c r="E93" s="473" t="s">
        <v>11806</v>
      </c>
      <c r="F93" s="473"/>
      <c r="G93" s="473"/>
      <c r="H93" s="501">
        <v>27</v>
      </c>
      <c r="I93" s="473">
        <v>3.8220000000000001</v>
      </c>
      <c r="J93" s="530" t="s">
        <v>11750</v>
      </c>
    </row>
    <row r="94" spans="1:10" s="490" customFormat="1" ht="24" customHeight="1">
      <c r="A94" s="490" t="s">
        <v>9123</v>
      </c>
      <c r="B94" s="473" t="s">
        <v>288</v>
      </c>
      <c r="C94" s="473" t="s">
        <v>54</v>
      </c>
      <c r="D94" s="473"/>
      <c r="E94" s="473" t="s">
        <v>11806</v>
      </c>
      <c r="F94" s="473"/>
      <c r="G94" s="473"/>
      <c r="H94" s="501">
        <v>21</v>
      </c>
      <c r="I94" s="473">
        <v>3.8744999999999998</v>
      </c>
      <c r="J94" s="530"/>
    </row>
    <row r="95" spans="1:10" s="490" customFormat="1" ht="24" customHeight="1">
      <c r="A95" s="490" t="s">
        <v>9122</v>
      </c>
      <c r="B95" s="473" t="s">
        <v>288</v>
      </c>
      <c r="C95" s="473" t="s">
        <v>54</v>
      </c>
      <c r="D95" s="473"/>
      <c r="E95" s="473" t="s">
        <v>6841</v>
      </c>
      <c r="F95" s="473"/>
      <c r="G95" s="473"/>
      <c r="H95" s="501">
        <v>43</v>
      </c>
      <c r="I95" s="473">
        <v>3.8220000000000001</v>
      </c>
      <c r="J95" s="530" t="s">
        <v>11751</v>
      </c>
    </row>
    <row r="96" spans="1:10" s="490" customFormat="1" ht="24" customHeight="1">
      <c r="A96" s="490" t="s">
        <v>9123</v>
      </c>
      <c r="B96" s="473" t="s">
        <v>288</v>
      </c>
      <c r="C96" s="473" t="s">
        <v>54</v>
      </c>
      <c r="D96" s="473"/>
      <c r="E96" s="473">
        <v>101</v>
      </c>
      <c r="F96" s="473"/>
      <c r="G96" s="473"/>
      <c r="H96" s="501">
        <v>3</v>
      </c>
      <c r="I96" s="473">
        <v>3.8744999999999998</v>
      </c>
      <c r="J96" s="530"/>
    </row>
    <row r="97" spans="1:10" s="490" customFormat="1" ht="24" customHeight="1">
      <c r="A97" s="490" t="s">
        <v>9252</v>
      </c>
      <c r="B97" s="473" t="s">
        <v>288</v>
      </c>
      <c r="C97" s="473" t="s">
        <v>54</v>
      </c>
      <c r="D97" s="473"/>
      <c r="E97" s="473" t="s">
        <v>6841</v>
      </c>
      <c r="F97" s="473"/>
      <c r="G97" s="473"/>
      <c r="H97" s="501">
        <v>17</v>
      </c>
      <c r="I97" s="473">
        <v>3.6015000000000001</v>
      </c>
      <c r="J97" s="530" t="s">
        <v>11752</v>
      </c>
    </row>
    <row r="98" spans="1:10" s="490" customFormat="1" ht="24" customHeight="1">
      <c r="A98" s="490" t="s">
        <v>9122</v>
      </c>
      <c r="B98" s="473" t="s">
        <v>288</v>
      </c>
      <c r="C98" s="473" t="s">
        <v>54</v>
      </c>
      <c r="D98" s="473"/>
      <c r="E98" s="473" t="s">
        <v>8977</v>
      </c>
      <c r="F98" s="473"/>
      <c r="G98" s="473"/>
      <c r="H98" s="501">
        <v>25</v>
      </c>
      <c r="I98" s="473">
        <v>3.8220000000000001</v>
      </c>
      <c r="J98" s="530"/>
    </row>
    <row r="99" spans="1:10" s="490" customFormat="1" ht="24" customHeight="1">
      <c r="A99" s="490" t="s">
        <v>9123</v>
      </c>
      <c r="B99" s="473" t="s">
        <v>288</v>
      </c>
      <c r="C99" s="473" t="s">
        <v>54</v>
      </c>
      <c r="D99" s="473"/>
      <c r="E99" s="473" t="s">
        <v>6841</v>
      </c>
      <c r="F99" s="473"/>
      <c r="G99" s="473"/>
      <c r="H99" s="501">
        <v>13</v>
      </c>
      <c r="I99" s="473">
        <v>3.8744999999999998</v>
      </c>
      <c r="J99" s="530" t="s">
        <v>11753</v>
      </c>
    </row>
    <row r="100" spans="1:10" s="490" customFormat="1" ht="24" customHeight="1">
      <c r="A100" s="490" t="s">
        <v>9122</v>
      </c>
      <c r="B100" s="473" t="s">
        <v>288</v>
      </c>
      <c r="C100" s="473" t="s">
        <v>54</v>
      </c>
      <c r="D100" s="473"/>
      <c r="E100" s="473" t="s">
        <v>8471</v>
      </c>
      <c r="F100" s="473"/>
      <c r="G100" s="473"/>
      <c r="H100" s="501">
        <v>14</v>
      </c>
      <c r="I100" s="473">
        <v>3.8220000000000001</v>
      </c>
      <c r="J100" s="530"/>
    </row>
    <row r="101" spans="1:10" s="490" customFormat="1" ht="24" customHeight="1">
      <c r="A101" s="490" t="s">
        <v>9123</v>
      </c>
      <c r="B101" s="473" t="s">
        <v>288</v>
      </c>
      <c r="C101" s="473" t="s">
        <v>54</v>
      </c>
      <c r="D101" s="473"/>
      <c r="E101" s="473" t="s">
        <v>2558</v>
      </c>
      <c r="F101" s="473"/>
      <c r="G101" s="473"/>
      <c r="H101" s="501">
        <v>24</v>
      </c>
      <c r="I101" s="473">
        <v>3.8744999999999998</v>
      </c>
      <c r="J101" s="530"/>
    </row>
    <row r="102" spans="1:10" s="490" customFormat="1" ht="24" customHeight="1">
      <c r="A102" s="490" t="s">
        <v>9123</v>
      </c>
      <c r="B102" s="473" t="s">
        <v>288</v>
      </c>
      <c r="C102" s="473" t="s">
        <v>54</v>
      </c>
      <c r="D102" s="473"/>
      <c r="E102" s="473">
        <v>255</v>
      </c>
      <c r="F102" s="473"/>
      <c r="G102" s="473"/>
      <c r="H102" s="501">
        <v>4</v>
      </c>
      <c r="I102" s="473">
        <v>3.8744999999999998</v>
      </c>
      <c r="J102" s="530" t="s">
        <v>11754</v>
      </c>
    </row>
    <row r="103" spans="1:10" s="490" customFormat="1" ht="24" customHeight="1">
      <c r="A103" s="490" t="s">
        <v>9123</v>
      </c>
      <c r="B103" s="473" t="s">
        <v>288</v>
      </c>
      <c r="C103" s="473" t="s">
        <v>54</v>
      </c>
      <c r="D103" s="473"/>
      <c r="E103" s="473" t="s">
        <v>8977</v>
      </c>
      <c r="F103" s="473"/>
      <c r="G103" s="473"/>
      <c r="H103" s="501">
        <v>1</v>
      </c>
      <c r="I103" s="473">
        <v>3.6</v>
      </c>
      <c r="J103" s="530"/>
    </row>
    <row r="104" spans="1:10" s="490" customFormat="1" ht="24" customHeight="1">
      <c r="A104" s="490" t="s">
        <v>9123</v>
      </c>
      <c r="B104" s="473" t="s">
        <v>288</v>
      </c>
      <c r="C104" s="473" t="s">
        <v>54</v>
      </c>
      <c r="D104" s="473"/>
      <c r="E104" s="473">
        <v>324</v>
      </c>
      <c r="F104" s="473"/>
      <c r="G104" s="473"/>
      <c r="H104" s="501">
        <v>5</v>
      </c>
      <c r="I104" s="473">
        <v>3.8744999999999998</v>
      </c>
      <c r="J104" s="530" t="s">
        <v>11755</v>
      </c>
    </row>
    <row r="105" spans="1:10" s="490" customFormat="1" ht="24" customHeight="1">
      <c r="A105" s="490" t="s">
        <v>9534</v>
      </c>
      <c r="B105" s="473" t="s">
        <v>288</v>
      </c>
      <c r="C105" s="473" t="s">
        <v>54</v>
      </c>
      <c r="D105" s="473"/>
      <c r="E105" s="473">
        <v>324</v>
      </c>
      <c r="F105" s="473"/>
      <c r="G105" s="473"/>
      <c r="H105" s="501">
        <v>4</v>
      </c>
      <c r="I105" s="473">
        <v>8.61</v>
      </c>
      <c r="J105" s="530"/>
    </row>
    <row r="106" spans="1:10" s="490" customFormat="1" ht="24" customHeight="1">
      <c r="A106" s="490" t="s">
        <v>9123</v>
      </c>
      <c r="B106" s="473" t="s">
        <v>288</v>
      </c>
      <c r="C106" s="473" t="s">
        <v>54</v>
      </c>
      <c r="D106" s="473"/>
      <c r="E106" s="473">
        <v>334</v>
      </c>
      <c r="F106" s="473"/>
      <c r="G106" s="473"/>
      <c r="H106" s="501">
        <v>2</v>
      </c>
      <c r="I106" s="473">
        <v>3.8744999999999998</v>
      </c>
      <c r="J106" s="530"/>
    </row>
    <row r="107" spans="1:10" s="490" customFormat="1" ht="24" customHeight="1">
      <c r="A107" s="490" t="s">
        <v>9251</v>
      </c>
      <c r="B107" s="473" t="s">
        <v>288</v>
      </c>
      <c r="C107" s="473" t="s">
        <v>54</v>
      </c>
      <c r="D107" s="473"/>
      <c r="E107" s="473">
        <v>342</v>
      </c>
      <c r="F107" s="473"/>
      <c r="G107" s="473"/>
      <c r="H107" s="501">
        <v>4</v>
      </c>
      <c r="I107" s="473">
        <v>3.36</v>
      </c>
      <c r="J107" s="530"/>
    </row>
    <row r="108" spans="1:10" s="490" customFormat="1" ht="24" customHeight="1">
      <c r="A108" s="490" t="s">
        <v>9251</v>
      </c>
      <c r="B108" s="473" t="s">
        <v>288</v>
      </c>
      <c r="C108" s="473" t="s">
        <v>54</v>
      </c>
      <c r="D108" s="473"/>
      <c r="E108" s="473">
        <v>364</v>
      </c>
      <c r="F108" s="473"/>
      <c r="G108" s="473"/>
      <c r="H108" s="501">
        <v>2</v>
      </c>
      <c r="I108" s="473">
        <v>3.36</v>
      </c>
      <c r="J108" s="530"/>
    </row>
    <row r="109" spans="1:10" s="490" customFormat="1" ht="24" customHeight="1">
      <c r="A109" s="490" t="s">
        <v>9124</v>
      </c>
      <c r="B109" s="473" t="s">
        <v>288</v>
      </c>
      <c r="C109" s="473" t="s">
        <v>54</v>
      </c>
      <c r="D109" s="473"/>
      <c r="E109" s="473">
        <v>371</v>
      </c>
      <c r="F109" s="473"/>
      <c r="G109" s="473"/>
      <c r="H109" s="501">
        <v>1</v>
      </c>
      <c r="I109" s="473">
        <v>4.7249999999999996</v>
      </c>
      <c r="J109" s="530"/>
    </row>
    <row r="110" spans="1:10" s="490" customFormat="1" ht="24" customHeight="1">
      <c r="A110" s="490" t="s">
        <v>9534</v>
      </c>
      <c r="B110" s="473" t="s">
        <v>288</v>
      </c>
      <c r="C110" s="473" t="s">
        <v>54</v>
      </c>
      <c r="D110" s="473"/>
      <c r="E110" s="473">
        <v>450</v>
      </c>
      <c r="F110" s="473"/>
      <c r="G110" s="473"/>
      <c r="H110" s="501">
        <v>3</v>
      </c>
      <c r="I110" s="473">
        <v>8.61</v>
      </c>
      <c r="J110" s="530"/>
    </row>
    <row r="111" spans="1:10" s="490" customFormat="1" ht="24" customHeight="1">
      <c r="A111" s="490" t="s">
        <v>9123</v>
      </c>
      <c r="B111" s="473" t="s">
        <v>288</v>
      </c>
      <c r="C111" s="473" t="s">
        <v>54</v>
      </c>
      <c r="D111" s="473"/>
      <c r="E111" s="473">
        <v>486</v>
      </c>
      <c r="F111" s="473"/>
      <c r="G111" s="473"/>
      <c r="H111" s="501">
        <v>5</v>
      </c>
      <c r="I111" s="473">
        <v>3.8744999999999998</v>
      </c>
      <c r="J111" s="530"/>
    </row>
    <row r="112" spans="1:10" s="490" customFormat="1" ht="24" customHeight="1">
      <c r="A112" s="490" t="s">
        <v>9251</v>
      </c>
      <c r="B112" s="473" t="s">
        <v>288</v>
      </c>
      <c r="C112" s="473" t="s">
        <v>54</v>
      </c>
      <c r="D112" s="473"/>
      <c r="E112" s="473">
        <v>486</v>
      </c>
      <c r="F112" s="473"/>
      <c r="G112" s="473"/>
      <c r="H112" s="501">
        <v>2</v>
      </c>
      <c r="I112" s="473">
        <v>3.36</v>
      </c>
      <c r="J112" s="530"/>
    </row>
    <row r="113" spans="1:10" s="490" customFormat="1" ht="24" customHeight="1">
      <c r="A113" s="490" t="s">
        <v>9123</v>
      </c>
      <c r="B113" s="473" t="s">
        <v>288</v>
      </c>
      <c r="C113" s="473" t="s">
        <v>54</v>
      </c>
      <c r="D113" s="473"/>
      <c r="E113" s="473">
        <v>487</v>
      </c>
      <c r="F113" s="473"/>
      <c r="G113" s="473"/>
      <c r="H113" s="501">
        <v>5</v>
      </c>
      <c r="I113" s="473">
        <v>3.8744999999999998</v>
      </c>
      <c r="J113" s="530"/>
    </row>
    <row r="114" spans="1:10" s="490" customFormat="1" ht="24" customHeight="1">
      <c r="A114" s="490" t="s">
        <v>9123</v>
      </c>
      <c r="B114" s="473" t="s">
        <v>288</v>
      </c>
      <c r="C114" s="473" t="s">
        <v>54</v>
      </c>
      <c r="D114" s="473"/>
      <c r="E114" s="473">
        <v>494</v>
      </c>
      <c r="F114" s="473"/>
      <c r="G114" s="473"/>
      <c r="H114" s="501">
        <v>3</v>
      </c>
      <c r="I114" s="473">
        <v>3.8744999999999998</v>
      </c>
      <c r="J114" s="530"/>
    </row>
    <row r="115" spans="1:10" s="490" customFormat="1" ht="24" customHeight="1">
      <c r="A115" s="490" t="s">
        <v>9124</v>
      </c>
      <c r="B115" s="473" t="s">
        <v>288</v>
      </c>
      <c r="C115" s="473" t="s">
        <v>54</v>
      </c>
      <c r="D115" s="473"/>
      <c r="E115" s="473">
        <v>494</v>
      </c>
      <c r="F115" s="473"/>
      <c r="G115" s="473"/>
      <c r="H115" s="501">
        <v>1</v>
      </c>
      <c r="I115" s="473">
        <v>4.7249999999999996</v>
      </c>
      <c r="J115" s="530"/>
    </row>
    <row r="116" spans="1:10" s="490" customFormat="1" ht="24" customHeight="1">
      <c r="A116" s="490" t="s">
        <v>9122</v>
      </c>
      <c r="B116" s="473" t="s">
        <v>288</v>
      </c>
      <c r="C116" s="473" t="s">
        <v>54</v>
      </c>
      <c r="D116" s="473"/>
      <c r="E116" s="473" t="s">
        <v>4085</v>
      </c>
      <c r="F116" s="473"/>
      <c r="G116" s="473"/>
      <c r="H116" s="501">
        <v>6</v>
      </c>
      <c r="I116" s="473">
        <v>3.8220000000000001</v>
      </c>
      <c r="J116" s="530" t="s">
        <v>11756</v>
      </c>
    </row>
    <row r="117" spans="1:10" s="490" customFormat="1" ht="24" customHeight="1">
      <c r="A117" s="490" t="s">
        <v>9123</v>
      </c>
      <c r="B117" s="473" t="s">
        <v>288</v>
      </c>
      <c r="C117" s="473" t="s">
        <v>54</v>
      </c>
      <c r="D117" s="473"/>
      <c r="E117" s="473" t="s">
        <v>4085</v>
      </c>
      <c r="F117" s="473"/>
      <c r="G117" s="473"/>
      <c r="H117" s="501">
        <v>3</v>
      </c>
      <c r="I117" s="473">
        <v>3.8744999999999998</v>
      </c>
      <c r="J117" s="530"/>
    </row>
    <row r="118" spans="1:10" s="490" customFormat="1" ht="24" customHeight="1">
      <c r="A118" s="490" t="s">
        <v>9122</v>
      </c>
      <c r="B118" s="473" t="s">
        <v>288</v>
      </c>
      <c r="C118" s="473" t="s">
        <v>54</v>
      </c>
      <c r="D118" s="473"/>
      <c r="E118" s="473" t="s">
        <v>4450</v>
      </c>
      <c r="F118" s="473"/>
      <c r="G118" s="473"/>
      <c r="H118" s="501">
        <v>14</v>
      </c>
      <c r="I118" s="473">
        <v>3.8220000000000001</v>
      </c>
      <c r="J118" s="530"/>
    </row>
    <row r="119" spans="1:10" s="490" customFormat="1" ht="24" customHeight="1">
      <c r="A119" s="490" t="s">
        <v>9123</v>
      </c>
      <c r="B119" s="473" t="s">
        <v>288</v>
      </c>
      <c r="C119" s="473" t="s">
        <v>54</v>
      </c>
      <c r="D119" s="473"/>
      <c r="E119" s="473" t="s">
        <v>4450</v>
      </c>
      <c r="F119" s="473"/>
      <c r="G119" s="473"/>
      <c r="H119" s="501">
        <v>5</v>
      </c>
      <c r="I119" s="473">
        <v>3.8744999999999998</v>
      </c>
      <c r="J119" s="530"/>
    </row>
    <row r="120" spans="1:10" s="490" customFormat="1" ht="24" customHeight="1">
      <c r="A120" s="490" t="s">
        <v>9123</v>
      </c>
      <c r="B120" s="473" t="s">
        <v>288</v>
      </c>
      <c r="C120" s="473" t="s">
        <v>54</v>
      </c>
      <c r="D120" s="473"/>
      <c r="E120" s="473" t="s">
        <v>8977</v>
      </c>
      <c r="F120" s="473"/>
      <c r="G120" s="473"/>
      <c r="H120" s="501">
        <v>13</v>
      </c>
      <c r="I120" s="473">
        <v>3.8744999999999998</v>
      </c>
      <c r="J120" s="530"/>
    </row>
    <row r="121" spans="1:10" s="490" customFormat="1" ht="24" customHeight="1">
      <c r="A121" s="490" t="s">
        <v>9123</v>
      </c>
      <c r="B121" s="473" t="s">
        <v>288</v>
      </c>
      <c r="C121" s="473" t="s">
        <v>54</v>
      </c>
      <c r="D121" s="473"/>
      <c r="E121" s="473" t="s">
        <v>8471</v>
      </c>
      <c r="F121" s="473"/>
      <c r="G121" s="473"/>
      <c r="H121" s="501">
        <v>7</v>
      </c>
      <c r="I121" s="473">
        <v>3.8744999999999998</v>
      </c>
      <c r="J121" s="530"/>
    </row>
    <row r="122" spans="1:10" s="490" customFormat="1" ht="24" customHeight="1">
      <c r="A122" s="490" t="s">
        <v>9534</v>
      </c>
      <c r="B122" s="473" t="s">
        <v>288</v>
      </c>
      <c r="C122" s="473" t="s">
        <v>54</v>
      </c>
      <c r="D122" s="473"/>
      <c r="E122" s="473" t="s">
        <v>8977</v>
      </c>
      <c r="F122" s="473"/>
      <c r="G122" s="473"/>
      <c r="H122" s="501">
        <v>6</v>
      </c>
      <c r="I122" s="473">
        <v>8.61</v>
      </c>
      <c r="J122" s="530" t="s">
        <v>11757</v>
      </c>
    </row>
    <row r="123" spans="1:10" s="490" customFormat="1" ht="24" customHeight="1">
      <c r="A123" s="490" t="s">
        <v>9534</v>
      </c>
      <c r="B123" s="473" t="s">
        <v>288</v>
      </c>
      <c r="C123" s="473" t="s">
        <v>54</v>
      </c>
      <c r="D123" s="473"/>
      <c r="E123" s="473" t="s">
        <v>8264</v>
      </c>
      <c r="F123" s="473"/>
      <c r="G123" s="473"/>
      <c r="H123" s="501">
        <v>3</v>
      </c>
      <c r="I123" s="473">
        <v>8.61</v>
      </c>
      <c r="J123" s="530"/>
    </row>
    <row r="124" spans="1:10" s="490" customFormat="1" ht="24" customHeight="1">
      <c r="A124" s="490" t="s">
        <v>9122</v>
      </c>
      <c r="B124" s="473" t="s">
        <v>288</v>
      </c>
      <c r="C124" s="473" t="s">
        <v>54</v>
      </c>
      <c r="D124" s="473"/>
      <c r="E124" s="473" t="s">
        <v>2558</v>
      </c>
      <c r="F124" s="473"/>
      <c r="G124" s="473"/>
      <c r="H124" s="501">
        <v>11</v>
      </c>
      <c r="I124" s="473">
        <v>3.8220000000000001</v>
      </c>
      <c r="J124" s="530"/>
    </row>
    <row r="125" spans="1:10" s="490" customFormat="1" ht="24" customHeight="1">
      <c r="A125" s="490" t="s">
        <v>9122</v>
      </c>
      <c r="B125" s="473" t="s">
        <v>288</v>
      </c>
      <c r="C125" s="473" t="s">
        <v>54</v>
      </c>
      <c r="D125" s="473"/>
      <c r="E125" s="473">
        <v>101</v>
      </c>
      <c r="F125" s="473"/>
      <c r="G125" s="473"/>
      <c r="H125" s="501">
        <v>14</v>
      </c>
      <c r="I125" s="473">
        <v>3.8220000000000001</v>
      </c>
      <c r="J125" s="530"/>
    </row>
    <row r="126" spans="1:10" s="490" customFormat="1" ht="24" customHeight="1">
      <c r="A126" s="490" t="s">
        <v>9250</v>
      </c>
      <c r="B126" s="473" t="s">
        <v>288</v>
      </c>
      <c r="C126" s="473" t="s">
        <v>54</v>
      </c>
      <c r="D126" s="473"/>
      <c r="E126" s="473">
        <v>336</v>
      </c>
      <c r="F126" s="473"/>
      <c r="G126" s="473"/>
      <c r="H126" s="501">
        <v>1</v>
      </c>
      <c r="I126" s="473">
        <v>3.36</v>
      </c>
      <c r="J126" s="530" t="s">
        <v>11758</v>
      </c>
    </row>
    <row r="127" spans="1:10" s="490" customFormat="1" ht="24" customHeight="1">
      <c r="A127" s="490" t="s">
        <v>9122</v>
      </c>
      <c r="B127" s="473" t="s">
        <v>288</v>
      </c>
      <c r="C127" s="473" t="s">
        <v>54</v>
      </c>
      <c r="D127" s="473"/>
      <c r="E127" s="473">
        <v>373</v>
      </c>
      <c r="F127" s="473"/>
      <c r="G127" s="473"/>
      <c r="H127" s="501">
        <v>2</v>
      </c>
      <c r="I127" s="473">
        <v>7.35</v>
      </c>
      <c r="J127" s="530"/>
    </row>
    <row r="128" spans="1:10" s="490" customFormat="1" ht="24" customHeight="1">
      <c r="A128" s="490" t="s">
        <v>9122</v>
      </c>
      <c r="B128" s="473" t="s">
        <v>288</v>
      </c>
      <c r="C128" s="473" t="s">
        <v>54</v>
      </c>
      <c r="D128" s="473"/>
      <c r="E128" s="473">
        <v>450</v>
      </c>
      <c r="F128" s="473"/>
      <c r="G128" s="473"/>
      <c r="H128" s="501">
        <v>14</v>
      </c>
      <c r="I128" s="473">
        <v>7.35</v>
      </c>
      <c r="J128" s="530"/>
    </row>
    <row r="129" spans="1:10" s="490" customFormat="1" ht="24" customHeight="1">
      <c r="A129" s="490" t="s">
        <v>9123</v>
      </c>
      <c r="B129" s="473" t="s">
        <v>288</v>
      </c>
      <c r="C129" s="473" t="s">
        <v>54</v>
      </c>
      <c r="D129" s="473"/>
      <c r="E129" s="473">
        <v>450</v>
      </c>
      <c r="F129" s="473"/>
      <c r="G129" s="473"/>
      <c r="H129" s="501">
        <v>4</v>
      </c>
      <c r="I129" s="473">
        <v>3.36</v>
      </c>
      <c r="J129" s="530"/>
    </row>
    <row r="130" spans="1:10" s="490" customFormat="1" ht="24" customHeight="1">
      <c r="A130" s="490" t="s">
        <v>9124</v>
      </c>
      <c r="B130" s="473" t="s">
        <v>288</v>
      </c>
      <c r="C130" s="473" t="s">
        <v>54</v>
      </c>
      <c r="D130" s="473"/>
      <c r="E130" s="473">
        <v>57</v>
      </c>
      <c r="F130" s="473"/>
      <c r="G130" s="473"/>
      <c r="H130" s="501">
        <v>6</v>
      </c>
      <c r="I130" s="473">
        <v>4.1369999999999996</v>
      </c>
      <c r="J130" s="530"/>
    </row>
    <row r="131" spans="1:10" s="490" customFormat="1" ht="24" customHeight="1">
      <c r="A131" s="490" t="s">
        <v>9534</v>
      </c>
      <c r="B131" s="473" t="s">
        <v>288</v>
      </c>
      <c r="C131" s="473" t="s">
        <v>54</v>
      </c>
      <c r="D131" s="473"/>
      <c r="E131" s="473">
        <v>375</v>
      </c>
      <c r="F131" s="473"/>
      <c r="G131" s="473"/>
      <c r="H131" s="501">
        <v>7</v>
      </c>
      <c r="I131" s="473">
        <v>8.61</v>
      </c>
      <c r="J131" s="499" t="s">
        <v>11759</v>
      </c>
    </row>
    <row r="132" spans="1:10" s="490" customFormat="1" ht="24" customHeight="1">
      <c r="A132" s="490" t="s">
        <v>9534</v>
      </c>
      <c r="B132" s="473" t="s">
        <v>288</v>
      </c>
      <c r="C132" s="473" t="s">
        <v>54</v>
      </c>
      <c r="D132" s="473"/>
      <c r="E132" s="473" t="s">
        <v>11806</v>
      </c>
      <c r="F132" s="473"/>
      <c r="G132" s="473"/>
      <c r="H132" s="501">
        <v>7</v>
      </c>
      <c r="I132" s="473">
        <v>8.61</v>
      </c>
      <c r="J132" s="499" t="s">
        <v>11760</v>
      </c>
    </row>
    <row r="133" spans="1:10" s="490" customFormat="1" ht="15.75">
      <c r="A133" s="490" t="s">
        <v>9693</v>
      </c>
      <c r="B133" s="473" t="s">
        <v>288</v>
      </c>
      <c r="C133" s="473" t="s">
        <v>54</v>
      </c>
      <c r="D133" s="473"/>
      <c r="E133" s="473">
        <v>64109</v>
      </c>
      <c r="F133" s="473"/>
      <c r="G133" s="473"/>
      <c r="H133" s="501">
        <v>23</v>
      </c>
      <c r="I133" s="473">
        <v>1.7849999999999999</v>
      </c>
      <c r="J133" s="528" t="s">
        <v>11761</v>
      </c>
    </row>
    <row r="134" spans="1:10" s="490" customFormat="1" ht="15.75">
      <c r="A134" s="490" t="s">
        <v>9123</v>
      </c>
      <c r="B134" s="473" t="s">
        <v>288</v>
      </c>
      <c r="C134" s="473" t="s">
        <v>54</v>
      </c>
      <c r="D134" s="473"/>
      <c r="E134" s="473">
        <v>64109</v>
      </c>
      <c r="F134" s="473"/>
      <c r="G134" s="473"/>
      <c r="H134" s="501">
        <v>5</v>
      </c>
      <c r="I134" s="473">
        <v>1.9950000000000001</v>
      </c>
      <c r="J134" s="528"/>
    </row>
    <row r="135" spans="1:10" s="490" customFormat="1" ht="24" customHeight="1">
      <c r="A135" s="490" t="s">
        <v>11804</v>
      </c>
      <c r="B135" s="473" t="s">
        <v>204</v>
      </c>
      <c r="C135" s="473" t="s">
        <v>82</v>
      </c>
      <c r="D135" s="473"/>
      <c r="E135" s="473"/>
      <c r="F135" s="473"/>
      <c r="G135" s="473"/>
      <c r="H135" s="496">
        <v>63630</v>
      </c>
      <c r="I135" s="473">
        <v>1.1435643564356435E-2</v>
      </c>
      <c r="J135" s="505" t="s">
        <v>11762</v>
      </c>
    </row>
    <row r="136" spans="1:10" s="490" customFormat="1" ht="24" customHeight="1">
      <c r="A136" s="490" t="s">
        <v>11798</v>
      </c>
      <c r="B136" s="473" t="s">
        <v>204</v>
      </c>
      <c r="C136" s="473" t="s">
        <v>82</v>
      </c>
      <c r="D136" s="473"/>
      <c r="E136" s="473"/>
      <c r="F136" s="473"/>
      <c r="G136" s="473"/>
      <c r="H136" s="496">
        <v>63630</v>
      </c>
      <c r="I136" s="473">
        <v>1.1435643564356435E-2</v>
      </c>
      <c r="J136" s="505" t="s">
        <v>11763</v>
      </c>
    </row>
    <row r="137" spans="1:10" s="490" customFormat="1" ht="24" customHeight="1">
      <c r="A137" s="490" t="s">
        <v>11427</v>
      </c>
      <c r="B137" s="473" t="s">
        <v>204</v>
      </c>
      <c r="C137" s="473" t="s">
        <v>82</v>
      </c>
      <c r="D137" s="473"/>
      <c r="E137" s="473"/>
      <c r="F137" s="473"/>
      <c r="G137" s="473"/>
      <c r="H137" s="496">
        <v>2626</v>
      </c>
      <c r="I137" s="473">
        <v>4.3663366336633661E-2</v>
      </c>
      <c r="J137" s="505" t="s">
        <v>11764</v>
      </c>
    </row>
    <row r="138" spans="1:10" s="490" customFormat="1" ht="24" customHeight="1">
      <c r="A138" s="490" t="s">
        <v>11678</v>
      </c>
      <c r="B138" s="473" t="s">
        <v>204</v>
      </c>
      <c r="C138" s="473" t="s">
        <v>82</v>
      </c>
      <c r="D138" s="473"/>
      <c r="E138" s="473"/>
      <c r="F138" s="473"/>
      <c r="G138" s="473"/>
      <c r="H138" s="501">
        <v>4898</v>
      </c>
      <c r="I138" s="473">
        <v>3.9734584392172194E-2</v>
      </c>
      <c r="J138" s="505" t="s">
        <v>11765</v>
      </c>
    </row>
    <row r="139" spans="1:10" s="490" customFormat="1" ht="24" customHeight="1">
      <c r="A139" s="490" t="s">
        <v>11799</v>
      </c>
      <c r="B139" s="473" t="s">
        <v>204</v>
      </c>
      <c r="C139" s="473" t="s">
        <v>82</v>
      </c>
      <c r="D139" s="473"/>
      <c r="E139" s="473"/>
      <c r="F139" s="473"/>
      <c r="G139" s="473"/>
      <c r="H139" s="501">
        <v>26700</v>
      </c>
      <c r="I139" s="473">
        <v>3.9734584392172194E-2</v>
      </c>
      <c r="J139" s="518" t="s">
        <v>11766</v>
      </c>
    </row>
    <row r="140" spans="1:10" s="490" customFormat="1" ht="24" customHeight="1">
      <c r="A140" s="490" t="s">
        <v>11679</v>
      </c>
      <c r="B140" s="473" t="s">
        <v>204</v>
      </c>
      <c r="C140" s="473" t="s">
        <v>82</v>
      </c>
      <c r="D140" s="473"/>
      <c r="E140" s="473"/>
      <c r="F140" s="473"/>
      <c r="G140" s="473"/>
      <c r="H140" s="501">
        <v>9696</v>
      </c>
      <c r="I140" s="473">
        <v>3.9734584392172194E-2</v>
      </c>
      <c r="J140" s="518" t="s">
        <v>11767</v>
      </c>
    </row>
    <row r="141" spans="1:10" s="490" customFormat="1" ht="24" customHeight="1">
      <c r="A141" s="490" t="s">
        <v>11680</v>
      </c>
      <c r="B141" s="473" t="s">
        <v>204</v>
      </c>
      <c r="C141" s="473" t="s">
        <v>82</v>
      </c>
      <c r="D141" s="473"/>
      <c r="E141" s="473"/>
      <c r="F141" s="473"/>
      <c r="G141" s="473"/>
      <c r="H141" s="501">
        <v>4747</v>
      </c>
      <c r="I141" s="473">
        <v>3.9734584392172194E-2</v>
      </c>
      <c r="J141" s="518" t="s">
        <v>11768</v>
      </c>
    </row>
    <row r="142" spans="1:10" s="490" customFormat="1" ht="24" customHeight="1">
      <c r="A142" s="490" t="s">
        <v>11800</v>
      </c>
      <c r="B142" s="473" t="s">
        <v>204</v>
      </c>
      <c r="C142" s="473" t="s">
        <v>82</v>
      </c>
      <c r="D142" s="473"/>
      <c r="E142" s="473"/>
      <c r="F142" s="473"/>
      <c r="G142" s="473"/>
      <c r="H142" s="501">
        <v>5050</v>
      </c>
      <c r="I142" s="473">
        <v>4.1584158415841586E-2</v>
      </c>
      <c r="J142" s="518" t="s">
        <v>11769</v>
      </c>
    </row>
    <row r="143" spans="1:10" s="490" customFormat="1" ht="24" customHeight="1">
      <c r="A143" s="490" t="s">
        <v>11801</v>
      </c>
      <c r="B143" s="473" t="s">
        <v>204</v>
      </c>
      <c r="C143" s="473" t="s">
        <v>82</v>
      </c>
      <c r="D143" s="473"/>
      <c r="E143" s="473"/>
      <c r="F143" s="473"/>
      <c r="G143" s="473"/>
      <c r="H143" s="501">
        <v>4343</v>
      </c>
      <c r="I143" s="473">
        <v>4.1584158415841586E-2</v>
      </c>
      <c r="J143" s="518" t="s">
        <v>11770</v>
      </c>
    </row>
    <row r="144" spans="1:10" s="490" customFormat="1" ht="24" customHeight="1">
      <c r="A144" s="490" t="s">
        <v>10751</v>
      </c>
      <c r="B144" s="473" t="s">
        <v>204</v>
      </c>
      <c r="C144" s="473" t="s">
        <v>82</v>
      </c>
      <c r="D144" s="473"/>
      <c r="E144" s="473"/>
      <c r="F144" s="473"/>
      <c r="G144" s="473"/>
      <c r="H144" s="496">
        <v>4848</v>
      </c>
      <c r="I144" s="473">
        <v>1.0396039603960397E-2</v>
      </c>
      <c r="J144" s="518" t="s">
        <v>11771</v>
      </c>
    </row>
    <row r="145" spans="1:10" s="490" customFormat="1" ht="24" customHeight="1">
      <c r="A145" s="490" t="s">
        <v>11310</v>
      </c>
      <c r="B145" s="473" t="s">
        <v>204</v>
      </c>
      <c r="C145" s="473" t="s">
        <v>82</v>
      </c>
      <c r="D145" s="473"/>
      <c r="E145" s="473"/>
      <c r="F145" s="473"/>
      <c r="G145" s="473"/>
      <c r="H145" s="496">
        <v>19695</v>
      </c>
      <c r="I145" s="473">
        <v>1.0396039603960397E-2</v>
      </c>
      <c r="J145" s="518" t="s">
        <v>11772</v>
      </c>
    </row>
    <row r="146" spans="1:10" s="490" customFormat="1" ht="24" customHeight="1">
      <c r="A146" s="490" t="s">
        <v>10111</v>
      </c>
      <c r="B146" s="473" t="s">
        <v>204</v>
      </c>
      <c r="C146" s="473" t="s">
        <v>58</v>
      </c>
      <c r="D146" s="473"/>
      <c r="E146" s="473"/>
      <c r="F146" s="473"/>
      <c r="G146" s="473"/>
      <c r="H146" s="501">
        <v>2525</v>
      </c>
      <c r="I146" s="473">
        <v>9.1479147914791479E-3</v>
      </c>
      <c r="J146" s="518" t="s">
        <v>11773</v>
      </c>
    </row>
    <row r="147" spans="1:10" s="490" customFormat="1" ht="24" customHeight="1">
      <c r="A147" s="490" t="s">
        <v>10116</v>
      </c>
      <c r="B147" s="473" t="s">
        <v>204</v>
      </c>
      <c r="C147" s="473" t="s">
        <v>58</v>
      </c>
      <c r="D147" s="473"/>
      <c r="E147" s="473"/>
      <c r="F147" s="473"/>
      <c r="G147" s="473"/>
      <c r="H147" s="501">
        <v>808</v>
      </c>
      <c r="I147" s="473">
        <v>9.1479147914791479E-3</v>
      </c>
      <c r="J147" s="518" t="s">
        <v>11774</v>
      </c>
    </row>
    <row r="148" spans="1:10" s="490" customFormat="1" ht="24" customHeight="1">
      <c r="A148" s="490" t="s">
        <v>10117</v>
      </c>
      <c r="B148" s="473" t="s">
        <v>204</v>
      </c>
      <c r="C148" s="473" t="s">
        <v>82</v>
      </c>
      <c r="D148" s="473"/>
      <c r="E148" s="473"/>
      <c r="F148" s="473"/>
      <c r="G148" s="473"/>
      <c r="H148" s="501">
        <v>9595</v>
      </c>
      <c r="I148" s="473">
        <v>1.1436164669098489E-2</v>
      </c>
      <c r="J148" s="518" t="s">
        <v>11775</v>
      </c>
    </row>
    <row r="149" spans="1:10" s="490" customFormat="1" ht="24" customHeight="1">
      <c r="A149" s="490" t="s">
        <v>10026</v>
      </c>
      <c r="B149" s="473" t="s">
        <v>204</v>
      </c>
      <c r="C149" s="473" t="s">
        <v>82</v>
      </c>
      <c r="D149" s="473"/>
      <c r="E149" s="473"/>
      <c r="F149" s="473"/>
      <c r="G149" s="473"/>
      <c r="H149" s="496">
        <v>9595</v>
      </c>
      <c r="I149" s="473">
        <v>9.404184741005359E-3</v>
      </c>
      <c r="J149" s="518" t="s">
        <v>11776</v>
      </c>
    </row>
    <row r="150" spans="1:10" s="490" customFormat="1" ht="24" customHeight="1">
      <c r="A150" s="490" t="s">
        <v>11510</v>
      </c>
      <c r="B150" s="473" t="s">
        <v>204</v>
      </c>
      <c r="C150" s="473" t="s">
        <v>82</v>
      </c>
      <c r="D150" s="473"/>
      <c r="E150" s="473"/>
      <c r="F150" s="473"/>
      <c r="G150" s="473"/>
      <c r="H150" s="496">
        <v>40000</v>
      </c>
      <c r="I150" s="473">
        <v>9.404184741005359E-3</v>
      </c>
      <c r="J150" s="518" t="s">
        <v>11777</v>
      </c>
    </row>
    <row r="151" spans="1:10" s="490" customFormat="1" ht="24" customHeight="1">
      <c r="A151" s="490" t="s">
        <v>10086</v>
      </c>
      <c r="B151" s="473" t="s">
        <v>204</v>
      </c>
      <c r="C151" s="473" t="s">
        <v>82</v>
      </c>
      <c r="D151" s="473"/>
      <c r="E151" s="473"/>
      <c r="F151" s="473"/>
      <c r="G151" s="473"/>
      <c r="H151" s="496">
        <v>9595</v>
      </c>
      <c r="I151" s="473">
        <v>9.404184741005359E-3</v>
      </c>
      <c r="J151" s="518" t="s">
        <v>11778</v>
      </c>
    </row>
    <row r="152" spans="1:10" s="490" customFormat="1" ht="24" customHeight="1">
      <c r="A152" s="490" t="s">
        <v>11802</v>
      </c>
      <c r="B152" s="473" t="s">
        <v>204</v>
      </c>
      <c r="C152" s="473" t="s">
        <v>82</v>
      </c>
      <c r="D152" s="473"/>
      <c r="E152" s="473"/>
      <c r="F152" s="473"/>
      <c r="G152" s="473"/>
      <c r="H152" s="496">
        <v>19190</v>
      </c>
      <c r="I152" s="473">
        <v>9.404184741005359E-3</v>
      </c>
      <c r="J152" s="518" t="s">
        <v>11779</v>
      </c>
    </row>
    <row r="153" spans="1:10" s="490" customFormat="1" ht="24" customHeight="1">
      <c r="A153" s="490" t="s">
        <v>10020</v>
      </c>
      <c r="B153" s="473" t="s">
        <v>204</v>
      </c>
      <c r="C153" s="473" t="s">
        <v>82</v>
      </c>
      <c r="D153" s="473"/>
      <c r="E153" s="473"/>
      <c r="F153" s="473"/>
      <c r="G153" s="473"/>
      <c r="H153" s="501">
        <v>2525</v>
      </c>
      <c r="I153" s="473">
        <v>2.3912871287128715E-2</v>
      </c>
      <c r="J153" s="518" t="s">
        <v>11780</v>
      </c>
    </row>
    <row r="154" spans="1:10" s="490" customFormat="1" ht="24" customHeight="1">
      <c r="A154" s="490" t="s">
        <v>9389</v>
      </c>
      <c r="B154" s="473" t="s">
        <v>1645</v>
      </c>
      <c r="C154" s="473" t="s">
        <v>58</v>
      </c>
      <c r="D154" s="473" t="s">
        <v>8472</v>
      </c>
      <c r="E154" s="473" t="s">
        <v>51</v>
      </c>
      <c r="F154" s="473"/>
      <c r="G154" s="473"/>
      <c r="H154" s="499">
        <v>11652</v>
      </c>
      <c r="I154" s="473">
        <v>6.0860367318915205E-2</v>
      </c>
      <c r="J154" s="499" t="s">
        <v>11781</v>
      </c>
    </row>
    <row r="155" spans="1:10" s="490" customFormat="1" ht="24" customHeight="1">
      <c r="A155" s="490" t="s">
        <v>9389</v>
      </c>
      <c r="B155" s="473" t="s">
        <v>1645</v>
      </c>
      <c r="C155" s="473" t="s">
        <v>58</v>
      </c>
      <c r="D155" s="473" t="s">
        <v>8472</v>
      </c>
      <c r="E155" s="473" t="s">
        <v>51</v>
      </c>
      <c r="F155" s="473"/>
      <c r="G155" s="473"/>
      <c r="H155" s="499">
        <v>11652</v>
      </c>
      <c r="I155" s="473">
        <v>6.0860367318915205E-2</v>
      </c>
      <c r="J155" s="499" t="s">
        <v>11782</v>
      </c>
    </row>
    <row r="156" spans="1:10" s="490" customFormat="1" ht="24" customHeight="1">
      <c r="A156" s="490" t="s">
        <v>9666</v>
      </c>
      <c r="B156" s="473" t="s">
        <v>235</v>
      </c>
      <c r="C156" s="473" t="s">
        <v>163</v>
      </c>
      <c r="D156" s="473"/>
      <c r="E156" s="473"/>
      <c r="F156" s="473"/>
      <c r="G156" s="473"/>
      <c r="H156" s="510">
        <v>150</v>
      </c>
      <c r="I156" s="473">
        <v>3.3075333333333332</v>
      </c>
      <c r="J156" s="518" t="s">
        <v>11783</v>
      </c>
    </row>
    <row r="157" spans="1:10" ht="23.25" customHeight="1">
      <c r="A157" s="183"/>
      <c r="B157" s="184"/>
      <c r="C157" s="184"/>
      <c r="D157" s="184"/>
      <c r="E157" s="184"/>
      <c r="F157" s="185"/>
      <c r="G157" s="185"/>
      <c r="H157" s="27"/>
      <c r="I157" s="184"/>
      <c r="J157" s="27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9"/>
      <c r="I164" s="16"/>
      <c r="J164" s="17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9"/>
      <c r="I169" s="16"/>
      <c r="J169" s="17"/>
    </row>
    <row r="170" spans="1:10" ht="23.25" customHeight="1">
      <c r="A170" s="73"/>
      <c r="B170" s="16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23"/>
      <c r="I172" s="16"/>
      <c r="J172" s="531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31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31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31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31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31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31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31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31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31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31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31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31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31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31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31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31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31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531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31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31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31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59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</sheetData>
  <mergeCells count="42">
    <mergeCell ref="J46:J47"/>
    <mergeCell ref="J53:J54"/>
    <mergeCell ref="J55:J56"/>
    <mergeCell ref="J61:J62"/>
    <mergeCell ref="J63:J64"/>
    <mergeCell ref="J59:J60"/>
    <mergeCell ref="J48:J49"/>
    <mergeCell ref="J50:J51"/>
    <mergeCell ref="J184:J186"/>
    <mergeCell ref="J187:J189"/>
    <mergeCell ref="J194:J195"/>
    <mergeCell ref="J196:J197"/>
    <mergeCell ref="J172:J173"/>
    <mergeCell ref="J174:J176"/>
    <mergeCell ref="J177:J178"/>
    <mergeCell ref="J179:J181"/>
    <mergeCell ref="J182:J183"/>
    <mergeCell ref="J133:J134"/>
    <mergeCell ref="J65:J66"/>
    <mergeCell ref="J73:J74"/>
    <mergeCell ref="J77:J80"/>
    <mergeCell ref="J81:J85"/>
    <mergeCell ref="J86:J88"/>
    <mergeCell ref="J89:J92"/>
    <mergeCell ref="J93:J94"/>
    <mergeCell ref="J95:J96"/>
    <mergeCell ref="J97:J98"/>
    <mergeCell ref="J99:J101"/>
    <mergeCell ref="J102:J103"/>
    <mergeCell ref="J104:J115"/>
    <mergeCell ref="J116:J121"/>
    <mergeCell ref="J122:J125"/>
    <mergeCell ref="J126:J130"/>
    <mergeCell ref="J15:J22"/>
    <mergeCell ref="J29:J30"/>
    <mergeCell ref="J39:J40"/>
    <mergeCell ref="J43:J44"/>
    <mergeCell ref="A1:J1"/>
    <mergeCell ref="A2:E2"/>
    <mergeCell ref="F2:J2"/>
    <mergeCell ref="A3:E3"/>
    <mergeCell ref="F3:J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F00-000000000000}">
          <x14:formula1>
            <xm:f>'Varient Value'!$D:$D</xm:f>
          </x14:formula1>
          <xm:sqref>E5:E9939</xm:sqref>
        </x14:dataValidation>
        <x14:dataValidation type="list" allowBlank="1" showInputMessage="1" showErrorMessage="1" xr:uid="{00000000-0002-0000-3F00-000001000000}">
          <x14:formula1>
            <xm:f>'Varient Value'!$B$2:$B$67</xm:f>
          </x14:formula1>
          <xm:sqref>C5:C9939</xm:sqref>
        </x14:dataValidation>
        <x14:dataValidation type="list" allowBlank="1" showInputMessage="1" showErrorMessage="1" xr:uid="{00000000-0002-0000-3F00-000002000000}">
          <x14:formula1>
            <xm:f>'Varient Value'!$C$2:$C$244</xm:f>
          </x14:formula1>
          <xm:sqref>D5:D9939</xm:sqref>
        </x14:dataValidation>
        <x14:dataValidation type="list" allowBlank="1" showInputMessage="1" showErrorMessage="1" xr:uid="{00000000-0002-0000-3F00-000003000000}">
          <x14:formula1>
            <xm:f>'Varient Value'!$E$2:$E$4</xm:f>
          </x14:formula1>
          <xm:sqref>F5:F939</xm:sqref>
        </x14:dataValidation>
        <x14:dataValidation type="list" allowBlank="1" showInputMessage="1" showErrorMessage="1" xr:uid="{00000000-0002-0000-3F00-000004000000}">
          <x14:formula1>
            <xm:f>'Varient Value'!$F$2:$F$612</xm:f>
          </x14:formula1>
          <xm:sqref>G5:G9939</xm:sqref>
        </x14:dataValidation>
        <x14:dataValidation type="list" allowBlank="1" showInputMessage="1" showErrorMessage="1" xr:uid="{00000000-0002-0000-3F00-000005000000}">
          <x14:formula1>
            <xm:f>'Varient Value'!$A$2:$A$568</xm:f>
          </x14:formula1>
          <xm:sqref>B5:B9939</xm:sqref>
        </x14:dataValidation>
      </x14:dataValidation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3">
    <tabColor rgb="FF00B0F0"/>
  </sheetPr>
  <dimension ref="A1:F10000"/>
  <sheetViews>
    <sheetView zoomScale="115" zoomScaleNormal="115" workbookViewId="0">
      <pane ySplit="1" topLeftCell="A8502" activePane="bottomLeft" state="frozen"/>
      <selection pane="bottomLeft" activeCell="G8562" sqref="G8562"/>
    </sheetView>
  </sheetViews>
  <sheetFormatPr defaultRowHeight="15"/>
  <cols>
    <col min="1" max="1" width="20" customWidth="1"/>
    <col min="2" max="2" width="16.7109375" customWidth="1"/>
    <col min="3" max="3" width="17.7109375" style="13" customWidth="1"/>
    <col min="4" max="4" width="21.28515625" style="89" customWidth="1"/>
    <col min="5" max="5" width="17.42578125" customWidth="1"/>
    <col min="6" max="6" width="16" customWidth="1"/>
  </cols>
  <sheetData>
    <row r="1" spans="1:6" s="1" customFormat="1">
      <c r="A1" s="6" t="s">
        <v>17</v>
      </c>
      <c r="B1" s="6" t="s">
        <v>18</v>
      </c>
      <c r="C1" s="10" t="s">
        <v>6</v>
      </c>
      <c r="D1" s="10" t="s">
        <v>7</v>
      </c>
      <c r="E1" s="7" t="s">
        <v>8</v>
      </c>
      <c r="F1" s="6" t="s">
        <v>9</v>
      </c>
    </row>
    <row r="2" spans="1:6" ht="30">
      <c r="A2" s="2" t="s">
        <v>19</v>
      </c>
      <c r="B2" s="2" t="s">
        <v>20</v>
      </c>
      <c r="C2" s="11" t="s">
        <v>8472</v>
      </c>
      <c r="D2" s="12" t="s">
        <v>8485</v>
      </c>
      <c r="E2" s="8" t="s">
        <v>23</v>
      </c>
      <c r="F2" s="8" t="s">
        <v>1644</v>
      </c>
    </row>
    <row r="3" spans="1:6" ht="30">
      <c r="A3" s="2" t="s">
        <v>25</v>
      </c>
      <c r="B3" s="2" t="s">
        <v>26</v>
      </c>
      <c r="C3" s="11" t="s">
        <v>8470</v>
      </c>
      <c r="D3" s="12" t="s">
        <v>8486</v>
      </c>
      <c r="E3" s="8" t="s">
        <v>28</v>
      </c>
      <c r="F3" s="8" t="s">
        <v>1647</v>
      </c>
    </row>
    <row r="4" spans="1:6">
      <c r="A4" s="2" t="s">
        <v>30</v>
      </c>
      <c r="B4" s="2" t="s">
        <v>31</v>
      </c>
      <c r="C4" s="11" t="s">
        <v>8473</v>
      </c>
      <c r="D4" s="12" t="s">
        <v>22</v>
      </c>
      <c r="E4" s="8" t="s">
        <v>8487</v>
      </c>
      <c r="F4" s="8" t="s">
        <v>1650</v>
      </c>
    </row>
    <row r="5" spans="1:6">
      <c r="A5" s="2" t="s">
        <v>35</v>
      </c>
      <c r="B5" s="2" t="s">
        <v>36</v>
      </c>
      <c r="C5" s="11" t="s">
        <v>8474</v>
      </c>
      <c r="D5" s="12" t="s">
        <v>27</v>
      </c>
      <c r="F5" s="8" t="s">
        <v>1652</v>
      </c>
    </row>
    <row r="6" spans="1:6">
      <c r="A6" s="2" t="s">
        <v>40</v>
      </c>
      <c r="B6" s="2" t="s">
        <v>41</v>
      </c>
      <c r="C6" s="11" t="s">
        <v>8475</v>
      </c>
      <c r="D6" s="12" t="s">
        <v>33</v>
      </c>
      <c r="F6" s="8" t="s">
        <v>1654</v>
      </c>
    </row>
    <row r="7" spans="1:6">
      <c r="A7" s="2" t="s">
        <v>45</v>
      </c>
      <c r="B7" s="2" t="s">
        <v>46</v>
      </c>
      <c r="C7" s="11" t="s">
        <v>8488</v>
      </c>
      <c r="D7" s="12" t="s">
        <v>38</v>
      </c>
      <c r="F7" s="8" t="s">
        <v>1656</v>
      </c>
    </row>
    <row r="8" spans="1:6">
      <c r="A8" s="2" t="s">
        <v>49</v>
      </c>
      <c r="B8" s="2" t="s">
        <v>50</v>
      </c>
      <c r="C8" s="11" t="s">
        <v>707</v>
      </c>
      <c r="D8" s="12" t="s">
        <v>43</v>
      </c>
      <c r="F8" s="8" t="s">
        <v>1658</v>
      </c>
    </row>
    <row r="9" spans="1:6">
      <c r="A9" s="2" t="s">
        <v>53</v>
      </c>
      <c r="B9" s="2" t="s">
        <v>54</v>
      </c>
      <c r="C9" s="11" t="s">
        <v>711</v>
      </c>
      <c r="D9" s="12" t="s">
        <v>47</v>
      </c>
      <c r="F9" s="8" t="s">
        <v>1660</v>
      </c>
    </row>
    <row r="10" spans="1:6">
      <c r="A10" s="2" t="s">
        <v>57</v>
      </c>
      <c r="B10" s="2" t="s">
        <v>58</v>
      </c>
      <c r="C10" s="11" t="s">
        <v>715</v>
      </c>
      <c r="D10" s="12" t="s">
        <v>51</v>
      </c>
      <c r="F10" s="8" t="s">
        <v>1662</v>
      </c>
    </row>
    <row r="11" spans="1:6">
      <c r="A11" s="2" t="s">
        <v>60</v>
      </c>
      <c r="B11" s="2" t="s">
        <v>61</v>
      </c>
      <c r="C11" s="11" t="s">
        <v>719</v>
      </c>
      <c r="D11" s="12" t="s">
        <v>55</v>
      </c>
      <c r="F11" s="8" t="s">
        <v>1664</v>
      </c>
    </row>
    <row r="12" spans="1:6">
      <c r="A12" s="2" t="s">
        <v>63</v>
      </c>
      <c r="B12" s="2" t="s">
        <v>64</v>
      </c>
      <c r="C12" s="11" t="s">
        <v>8489</v>
      </c>
      <c r="D12" s="12" t="s">
        <v>15</v>
      </c>
      <c r="F12" s="8" t="s">
        <v>1666</v>
      </c>
    </row>
    <row r="13" spans="1:6">
      <c r="A13" s="2" t="s">
        <v>68</v>
      </c>
      <c r="B13" s="2" t="s">
        <v>69</v>
      </c>
      <c r="C13" s="11" t="s">
        <v>726</v>
      </c>
      <c r="D13" s="12" t="s">
        <v>16</v>
      </c>
      <c r="F13" s="8" t="s">
        <v>1668</v>
      </c>
    </row>
    <row r="14" spans="1:6">
      <c r="A14" s="2" t="s">
        <v>73</v>
      </c>
      <c r="B14" s="2" t="s">
        <v>74</v>
      </c>
      <c r="C14" s="11" t="s">
        <v>8490</v>
      </c>
      <c r="D14" s="12" t="s">
        <v>66</v>
      </c>
      <c r="F14" s="8" t="s">
        <v>1670</v>
      </c>
    </row>
    <row r="15" spans="1:6">
      <c r="A15" s="2" t="s">
        <v>77</v>
      </c>
      <c r="B15" s="2" t="s">
        <v>78</v>
      </c>
      <c r="C15" s="11" t="s">
        <v>733</v>
      </c>
      <c r="D15" s="12" t="s">
        <v>71</v>
      </c>
      <c r="F15" s="8" t="s">
        <v>1672</v>
      </c>
    </row>
    <row r="16" spans="1:6">
      <c r="A16" s="2" t="s">
        <v>81</v>
      </c>
      <c r="B16" s="2" t="s">
        <v>82</v>
      </c>
      <c r="C16" s="11" t="s">
        <v>8491</v>
      </c>
      <c r="D16" s="12" t="s">
        <v>75</v>
      </c>
      <c r="F16" s="8" t="s">
        <v>1674</v>
      </c>
    </row>
    <row r="17" spans="1:6">
      <c r="A17" s="2" t="s">
        <v>86</v>
      </c>
      <c r="B17" s="2" t="s">
        <v>87</v>
      </c>
      <c r="C17" s="11" t="s">
        <v>740</v>
      </c>
      <c r="D17" s="12" t="s">
        <v>79</v>
      </c>
      <c r="F17" s="8" t="s">
        <v>1676</v>
      </c>
    </row>
    <row r="18" spans="1:6">
      <c r="A18" s="2" t="s">
        <v>40</v>
      </c>
      <c r="B18" s="2" t="s">
        <v>87</v>
      </c>
      <c r="C18" s="11" t="s">
        <v>744</v>
      </c>
      <c r="D18" s="12" t="s">
        <v>84</v>
      </c>
      <c r="F18" s="8" t="s">
        <v>24</v>
      </c>
    </row>
    <row r="19" spans="1:6">
      <c r="A19" s="2" t="s">
        <v>93</v>
      </c>
      <c r="B19" s="2" t="s">
        <v>94</v>
      </c>
      <c r="C19" s="11" t="s">
        <v>748</v>
      </c>
      <c r="D19" s="12" t="s">
        <v>89</v>
      </c>
      <c r="F19" s="8" t="s">
        <v>29</v>
      </c>
    </row>
    <row r="20" spans="1:6">
      <c r="A20" s="2" t="s">
        <v>98</v>
      </c>
      <c r="B20" s="2" t="s">
        <v>99</v>
      </c>
      <c r="C20" s="11" t="s">
        <v>752</v>
      </c>
      <c r="D20" s="12" t="s">
        <v>91</v>
      </c>
      <c r="F20" s="8" t="s">
        <v>34</v>
      </c>
    </row>
    <row r="21" spans="1:6" ht="30">
      <c r="A21" s="2" t="s">
        <v>102</v>
      </c>
      <c r="B21" s="2" t="s">
        <v>103</v>
      </c>
      <c r="C21" s="11" t="s">
        <v>756</v>
      </c>
      <c r="D21" s="12" t="s">
        <v>96</v>
      </c>
      <c r="F21" s="8" t="s">
        <v>39</v>
      </c>
    </row>
    <row r="22" spans="1:6" ht="45">
      <c r="A22" s="2" t="s">
        <v>107</v>
      </c>
      <c r="B22" s="2" t="s">
        <v>108</v>
      </c>
      <c r="C22" s="11" t="s">
        <v>760</v>
      </c>
      <c r="D22" s="12" t="s">
        <v>100</v>
      </c>
      <c r="F22" s="8" t="s">
        <v>44</v>
      </c>
    </row>
    <row r="23" spans="1:6" ht="30">
      <c r="A23" s="2" t="s">
        <v>112</v>
      </c>
      <c r="B23" s="2" t="s">
        <v>113</v>
      </c>
      <c r="C23" s="11" t="s">
        <v>763</v>
      </c>
      <c r="D23" s="12" t="s">
        <v>105</v>
      </c>
      <c r="F23" s="8" t="s">
        <v>48</v>
      </c>
    </row>
    <row r="24" spans="1:6" ht="30">
      <c r="A24" s="2" t="s">
        <v>116</v>
      </c>
      <c r="B24" s="2" t="s">
        <v>117</v>
      </c>
      <c r="C24" s="11" t="s">
        <v>766</v>
      </c>
      <c r="D24" s="12" t="s">
        <v>110</v>
      </c>
      <c r="F24" s="8" t="s">
        <v>52</v>
      </c>
    </row>
    <row r="25" spans="1:6" ht="45">
      <c r="A25" s="2" t="s">
        <v>121</v>
      </c>
      <c r="B25" s="2" t="s">
        <v>122</v>
      </c>
      <c r="C25" s="11" t="s">
        <v>770</v>
      </c>
      <c r="D25" s="12" t="s">
        <v>114</v>
      </c>
      <c r="F25" s="8" t="s">
        <v>56</v>
      </c>
    </row>
    <row r="26" spans="1:6" ht="60">
      <c r="A26" s="2" t="s">
        <v>126</v>
      </c>
      <c r="B26" s="2" t="s">
        <v>127</v>
      </c>
      <c r="C26" s="11" t="s">
        <v>774</v>
      </c>
      <c r="D26" s="12" t="s">
        <v>119</v>
      </c>
      <c r="F26" s="8" t="s">
        <v>59</v>
      </c>
    </row>
    <row r="27" spans="1:6" ht="30">
      <c r="A27" s="2" t="s">
        <v>131</v>
      </c>
      <c r="B27" s="2" t="s">
        <v>132</v>
      </c>
      <c r="C27" s="11" t="s">
        <v>778</v>
      </c>
      <c r="D27" s="12" t="s">
        <v>124</v>
      </c>
      <c r="F27" s="8" t="s">
        <v>62</v>
      </c>
    </row>
    <row r="28" spans="1:6" ht="45">
      <c r="A28" s="2" t="s">
        <v>136</v>
      </c>
      <c r="B28" s="2" t="s">
        <v>137</v>
      </c>
      <c r="C28" s="11" t="s">
        <v>782</v>
      </c>
      <c r="D28" s="12" t="s">
        <v>129</v>
      </c>
      <c r="F28" s="8" t="s">
        <v>67</v>
      </c>
    </row>
    <row r="29" spans="1:6">
      <c r="A29" s="2" t="s">
        <v>141</v>
      </c>
      <c r="B29" s="2" t="s">
        <v>137</v>
      </c>
      <c r="C29" s="11" t="s">
        <v>786</v>
      </c>
      <c r="D29" s="12" t="s">
        <v>134</v>
      </c>
      <c r="F29" s="8" t="s">
        <v>72</v>
      </c>
    </row>
    <row r="30" spans="1:6">
      <c r="A30" s="2" t="s">
        <v>144</v>
      </c>
      <c r="B30" s="2" t="s">
        <v>145</v>
      </c>
      <c r="C30" s="11" t="s">
        <v>8492</v>
      </c>
      <c r="D30" s="12" t="s">
        <v>139</v>
      </c>
      <c r="F30" s="8" t="s">
        <v>76</v>
      </c>
    </row>
    <row r="31" spans="1:6" ht="30">
      <c r="A31" s="2" t="s">
        <v>149</v>
      </c>
      <c r="B31" s="2" t="s">
        <v>14</v>
      </c>
      <c r="C31" s="11" t="s">
        <v>8493</v>
      </c>
      <c r="D31" s="12" t="s">
        <v>142</v>
      </c>
      <c r="F31" s="8" t="s">
        <v>80</v>
      </c>
    </row>
    <row r="32" spans="1:6" ht="30">
      <c r="A32" s="2" t="s">
        <v>153</v>
      </c>
      <c r="B32" s="2" t="s">
        <v>154</v>
      </c>
      <c r="C32" s="11" t="s">
        <v>796</v>
      </c>
      <c r="D32" s="12" t="s">
        <v>147</v>
      </c>
      <c r="F32" s="8" t="s">
        <v>85</v>
      </c>
    </row>
    <row r="33" spans="1:6">
      <c r="A33" s="2" t="s">
        <v>158</v>
      </c>
      <c r="B33" s="2" t="s">
        <v>159</v>
      </c>
      <c r="C33" s="11" t="s">
        <v>800</v>
      </c>
      <c r="D33" s="12" t="s">
        <v>151</v>
      </c>
      <c r="F33" s="8" t="s">
        <v>90</v>
      </c>
    </row>
    <row r="34" spans="1:6">
      <c r="A34" s="2" t="s">
        <v>162</v>
      </c>
      <c r="B34" s="2" t="s">
        <v>163</v>
      </c>
      <c r="C34" s="11" t="s">
        <v>804</v>
      </c>
      <c r="D34" s="12" t="s">
        <v>156</v>
      </c>
      <c r="F34" s="8" t="s">
        <v>92</v>
      </c>
    </row>
    <row r="35" spans="1:6">
      <c r="A35" s="2" t="s">
        <v>166</v>
      </c>
      <c r="B35" s="2" t="s">
        <v>167</v>
      </c>
      <c r="C35" s="11" t="s">
        <v>21</v>
      </c>
      <c r="D35" s="12" t="s">
        <v>160</v>
      </c>
      <c r="F35" s="8" t="s">
        <v>97</v>
      </c>
    </row>
    <row r="36" spans="1:6" ht="30">
      <c r="A36" s="2" t="s">
        <v>171</v>
      </c>
      <c r="B36" s="2" t="s">
        <v>172</v>
      </c>
      <c r="C36" s="11" t="s">
        <v>8494</v>
      </c>
      <c r="D36" s="12" t="s">
        <v>164</v>
      </c>
      <c r="F36" s="8" t="s">
        <v>101</v>
      </c>
    </row>
    <row r="37" spans="1:6">
      <c r="A37" s="2" t="s">
        <v>176</v>
      </c>
      <c r="B37" s="2" t="s">
        <v>177</v>
      </c>
      <c r="C37" s="11" t="s">
        <v>32</v>
      </c>
      <c r="D37" s="12" t="s">
        <v>169</v>
      </c>
      <c r="F37" s="8" t="s">
        <v>106</v>
      </c>
    </row>
    <row r="38" spans="1:6" ht="30">
      <c r="A38" s="2" t="s">
        <v>181</v>
      </c>
      <c r="B38" s="2" t="s">
        <v>182</v>
      </c>
      <c r="C38" s="11" t="s">
        <v>37</v>
      </c>
      <c r="D38" s="12" t="s">
        <v>174</v>
      </c>
      <c r="F38" s="8" t="s">
        <v>111</v>
      </c>
    </row>
    <row r="39" spans="1:6" ht="30">
      <c r="A39" s="2" t="s">
        <v>185</v>
      </c>
      <c r="B39" s="2" t="s">
        <v>186</v>
      </c>
      <c r="C39" s="11" t="s">
        <v>42</v>
      </c>
      <c r="D39" s="12" t="s">
        <v>179</v>
      </c>
      <c r="F39" s="8" t="s">
        <v>115</v>
      </c>
    </row>
    <row r="40" spans="1:6">
      <c r="A40" s="2" t="s">
        <v>190</v>
      </c>
      <c r="B40" s="2" t="s">
        <v>191</v>
      </c>
      <c r="C40" s="11" t="s">
        <v>8495</v>
      </c>
      <c r="D40" s="12" t="s">
        <v>183</v>
      </c>
      <c r="F40" s="8" t="s">
        <v>120</v>
      </c>
    </row>
    <row r="41" spans="1:6" ht="45">
      <c r="A41" s="2" t="s">
        <v>194</v>
      </c>
      <c r="B41" s="2" t="s">
        <v>195</v>
      </c>
      <c r="C41" s="11" t="s">
        <v>8496</v>
      </c>
      <c r="D41" s="12" t="s">
        <v>188</v>
      </c>
      <c r="F41" s="8" t="s">
        <v>125</v>
      </c>
    </row>
    <row r="42" spans="1:6">
      <c r="A42" s="2" t="s">
        <v>199</v>
      </c>
      <c r="B42" s="2" t="s">
        <v>200</v>
      </c>
      <c r="C42" s="11" t="s">
        <v>8497</v>
      </c>
      <c r="D42" s="12" t="s">
        <v>192</v>
      </c>
      <c r="F42" s="8" t="s">
        <v>130</v>
      </c>
    </row>
    <row r="43" spans="1:6">
      <c r="A43" s="2" t="s">
        <v>204</v>
      </c>
      <c r="B43" s="2" t="s">
        <v>205</v>
      </c>
      <c r="C43" s="11" t="s">
        <v>8498</v>
      </c>
      <c r="D43" s="12" t="s">
        <v>197</v>
      </c>
      <c r="F43" s="8" t="s">
        <v>135</v>
      </c>
    </row>
    <row r="44" spans="1:6">
      <c r="A44" s="2" t="s">
        <v>209</v>
      </c>
      <c r="B44" s="2" t="s">
        <v>210</v>
      </c>
      <c r="C44" s="11" t="s">
        <v>8499</v>
      </c>
      <c r="D44" s="12" t="s">
        <v>202</v>
      </c>
      <c r="F44" s="8" t="s">
        <v>140</v>
      </c>
    </row>
    <row r="45" spans="1:6">
      <c r="A45" s="2" t="s">
        <v>213</v>
      </c>
      <c r="B45" s="2" t="s">
        <v>214</v>
      </c>
      <c r="C45" s="11" t="s">
        <v>65</v>
      </c>
      <c r="D45" s="12" t="s">
        <v>207</v>
      </c>
      <c r="F45" s="8" t="s">
        <v>143</v>
      </c>
    </row>
    <row r="46" spans="1:6">
      <c r="A46" s="2" t="s">
        <v>217</v>
      </c>
      <c r="B46" s="2" t="s">
        <v>218</v>
      </c>
      <c r="C46" s="11" t="s">
        <v>70</v>
      </c>
      <c r="D46" s="12" t="s">
        <v>211</v>
      </c>
      <c r="F46" s="8" t="s">
        <v>148</v>
      </c>
    </row>
    <row r="47" spans="1:6">
      <c r="A47" s="2" t="s">
        <v>222</v>
      </c>
      <c r="B47" s="2" t="s">
        <v>223</v>
      </c>
      <c r="C47" s="11" t="s">
        <v>8500</v>
      </c>
      <c r="D47" s="12" t="s">
        <v>215</v>
      </c>
      <c r="F47" s="8" t="s">
        <v>152</v>
      </c>
    </row>
    <row r="48" spans="1:6">
      <c r="A48" s="2" t="s">
        <v>227</v>
      </c>
      <c r="B48" s="2" t="s">
        <v>228</v>
      </c>
      <c r="C48" s="11" t="s">
        <v>8501</v>
      </c>
      <c r="D48" s="12" t="s">
        <v>220</v>
      </c>
      <c r="F48" s="8" t="s">
        <v>157</v>
      </c>
    </row>
    <row r="49" spans="1:6">
      <c r="A49" s="2" t="s">
        <v>13</v>
      </c>
      <c r="B49" s="2" t="s">
        <v>232</v>
      </c>
      <c r="C49" s="11" t="s">
        <v>83</v>
      </c>
      <c r="D49" s="12" t="s">
        <v>225</v>
      </c>
      <c r="F49" s="8" t="s">
        <v>161</v>
      </c>
    </row>
    <row r="50" spans="1:6">
      <c r="A50" s="2" t="s">
        <v>235</v>
      </c>
      <c r="B50" s="2" t="s">
        <v>236</v>
      </c>
      <c r="C50" s="11" t="s">
        <v>88</v>
      </c>
      <c r="D50" s="12" t="s">
        <v>230</v>
      </c>
      <c r="F50" s="8" t="s">
        <v>165</v>
      </c>
    </row>
    <row r="51" spans="1:6">
      <c r="A51" s="2" t="s">
        <v>240</v>
      </c>
      <c r="B51" s="2" t="s">
        <v>241</v>
      </c>
      <c r="C51" s="11" t="s">
        <v>8502</v>
      </c>
      <c r="D51" s="12" t="s">
        <v>233</v>
      </c>
      <c r="F51" s="8" t="s">
        <v>170</v>
      </c>
    </row>
    <row r="52" spans="1:6">
      <c r="A52" s="2" t="s">
        <v>245</v>
      </c>
      <c r="B52" s="2" t="s">
        <v>246</v>
      </c>
      <c r="C52" s="11" t="s">
        <v>95</v>
      </c>
      <c r="D52" s="12" t="s">
        <v>238</v>
      </c>
      <c r="F52" s="8" t="s">
        <v>175</v>
      </c>
    </row>
    <row r="53" spans="1:6" ht="30">
      <c r="A53" s="2" t="s">
        <v>250</v>
      </c>
      <c r="B53" s="2" t="s">
        <v>251</v>
      </c>
      <c r="C53" s="11" t="s">
        <v>8503</v>
      </c>
      <c r="D53" s="12" t="s">
        <v>243</v>
      </c>
      <c r="F53" s="8" t="s">
        <v>180</v>
      </c>
    </row>
    <row r="54" spans="1:6">
      <c r="A54" s="2" t="s">
        <v>255</v>
      </c>
      <c r="B54" s="2" t="s">
        <v>256</v>
      </c>
      <c r="C54" s="11" t="s">
        <v>104</v>
      </c>
      <c r="D54" s="12" t="s">
        <v>248</v>
      </c>
      <c r="F54" s="8" t="s">
        <v>184</v>
      </c>
    </row>
    <row r="55" spans="1:6">
      <c r="A55" s="2" t="s">
        <v>260</v>
      </c>
      <c r="B55" s="2" t="s">
        <v>261</v>
      </c>
      <c r="C55" s="11" t="s">
        <v>109</v>
      </c>
      <c r="D55" s="12" t="s">
        <v>253</v>
      </c>
      <c r="F55" s="8" t="s">
        <v>189</v>
      </c>
    </row>
    <row r="56" spans="1:6">
      <c r="A56" s="2" t="s">
        <v>265</v>
      </c>
      <c r="B56" s="2" t="s">
        <v>266</v>
      </c>
      <c r="C56" s="11" t="s">
        <v>8504</v>
      </c>
      <c r="D56" s="12" t="s">
        <v>258</v>
      </c>
      <c r="F56" s="8" t="s">
        <v>193</v>
      </c>
    </row>
    <row r="57" spans="1:6">
      <c r="A57" s="2" t="s">
        <v>269</v>
      </c>
      <c r="B57" s="2" t="s">
        <v>270</v>
      </c>
      <c r="C57" s="11" t="s">
        <v>118</v>
      </c>
      <c r="D57" s="12" t="s">
        <v>263</v>
      </c>
      <c r="F57" s="8" t="s">
        <v>198</v>
      </c>
    </row>
    <row r="58" spans="1:6">
      <c r="A58" s="2" t="s">
        <v>274</v>
      </c>
      <c r="B58" s="2" t="s">
        <v>275</v>
      </c>
      <c r="C58" s="11" t="s">
        <v>123</v>
      </c>
      <c r="D58" s="12" t="s">
        <v>267</v>
      </c>
      <c r="F58" s="8" t="s">
        <v>203</v>
      </c>
    </row>
    <row r="59" spans="1:6">
      <c r="A59" s="2" t="s">
        <v>279</v>
      </c>
      <c r="B59" s="2" t="s">
        <v>280</v>
      </c>
      <c r="C59" s="11" t="s">
        <v>128</v>
      </c>
      <c r="D59" s="12" t="s">
        <v>272</v>
      </c>
      <c r="F59" s="8" t="s">
        <v>208</v>
      </c>
    </row>
    <row r="60" spans="1:6">
      <c r="A60" s="2" t="s">
        <v>283</v>
      </c>
      <c r="B60" s="2" t="s">
        <v>284</v>
      </c>
      <c r="C60" s="11" t="s">
        <v>133</v>
      </c>
      <c r="D60" s="12" t="s">
        <v>277</v>
      </c>
      <c r="F60" s="8" t="s">
        <v>212</v>
      </c>
    </row>
    <row r="61" spans="1:6">
      <c r="A61" s="2" t="s">
        <v>288</v>
      </c>
      <c r="B61" s="2" t="s">
        <v>289</v>
      </c>
      <c r="C61" s="11" t="s">
        <v>138</v>
      </c>
      <c r="D61" s="12" t="s">
        <v>281</v>
      </c>
      <c r="F61" s="8" t="s">
        <v>216</v>
      </c>
    </row>
    <row r="62" spans="1:6">
      <c r="A62" s="2" t="s">
        <v>292</v>
      </c>
      <c r="B62" s="2" t="s">
        <v>293</v>
      </c>
      <c r="C62" s="11" t="s">
        <v>8505</v>
      </c>
      <c r="D62" s="12" t="s">
        <v>286</v>
      </c>
      <c r="F62" s="8" t="s">
        <v>221</v>
      </c>
    </row>
    <row r="63" spans="1:6" ht="45">
      <c r="A63" s="2" t="s">
        <v>297</v>
      </c>
      <c r="B63" s="2" t="s">
        <v>298</v>
      </c>
      <c r="C63" s="11" t="s">
        <v>146</v>
      </c>
      <c r="D63" s="12" t="s">
        <v>290</v>
      </c>
      <c r="F63" s="8" t="s">
        <v>226</v>
      </c>
    </row>
    <row r="64" spans="1:6" ht="30">
      <c r="A64" s="2" t="s">
        <v>302</v>
      </c>
      <c r="B64" s="2" t="s">
        <v>303</v>
      </c>
      <c r="C64" s="11" t="s">
        <v>150</v>
      </c>
      <c r="D64" s="12" t="s">
        <v>295</v>
      </c>
      <c r="F64" s="8" t="s">
        <v>231</v>
      </c>
    </row>
    <row r="65" spans="1:6" ht="30">
      <c r="A65" s="2" t="s">
        <v>307</v>
      </c>
      <c r="B65" s="2" t="s">
        <v>308</v>
      </c>
      <c r="C65" s="11" t="s">
        <v>155</v>
      </c>
      <c r="D65" s="12" t="s">
        <v>300</v>
      </c>
      <c r="F65" s="8" t="s">
        <v>234</v>
      </c>
    </row>
    <row r="66" spans="1:6" ht="45">
      <c r="A66" s="2" t="s">
        <v>312</v>
      </c>
      <c r="B66" s="2" t="s">
        <v>313</v>
      </c>
      <c r="C66" s="11" t="s">
        <v>8506</v>
      </c>
      <c r="D66" s="12" t="s">
        <v>305</v>
      </c>
      <c r="F66" s="8" t="s">
        <v>239</v>
      </c>
    </row>
    <row r="67" spans="1:6" ht="45">
      <c r="A67" s="2" t="s">
        <v>317</v>
      </c>
      <c r="B67" s="2" t="s">
        <v>318</v>
      </c>
      <c r="C67" s="11" t="s">
        <v>8507</v>
      </c>
      <c r="D67" s="12" t="s">
        <v>310</v>
      </c>
      <c r="F67" s="8" t="s">
        <v>244</v>
      </c>
    </row>
    <row r="68" spans="1:6" ht="60">
      <c r="A68" s="2" t="s">
        <v>322</v>
      </c>
      <c r="C68" s="11" t="s">
        <v>168</v>
      </c>
      <c r="D68" s="12" t="s">
        <v>315</v>
      </c>
      <c r="F68" s="8" t="s">
        <v>249</v>
      </c>
    </row>
    <row r="69" spans="1:6" ht="30">
      <c r="A69" s="2" t="s">
        <v>326</v>
      </c>
      <c r="C69" s="11" t="s">
        <v>173</v>
      </c>
      <c r="D69" s="12" t="s">
        <v>320</v>
      </c>
      <c r="F69" s="8" t="s">
        <v>254</v>
      </c>
    </row>
    <row r="70" spans="1:6" ht="30">
      <c r="A70" s="2" t="s">
        <v>307</v>
      </c>
      <c r="C70" s="11" t="s">
        <v>178</v>
      </c>
      <c r="D70" s="12" t="s">
        <v>324</v>
      </c>
      <c r="F70" s="8" t="s">
        <v>259</v>
      </c>
    </row>
    <row r="71" spans="1:6" ht="45">
      <c r="A71" s="2" t="s">
        <v>332</v>
      </c>
      <c r="C71" s="11" t="s">
        <v>8508</v>
      </c>
      <c r="D71" s="12" t="s">
        <v>327</v>
      </c>
      <c r="F71" s="8" t="s">
        <v>264</v>
      </c>
    </row>
    <row r="72" spans="1:6">
      <c r="A72" s="2" t="s">
        <v>336</v>
      </c>
      <c r="C72" s="11" t="s">
        <v>187</v>
      </c>
      <c r="D72" s="12" t="s">
        <v>330</v>
      </c>
      <c r="F72" s="8" t="s">
        <v>268</v>
      </c>
    </row>
    <row r="73" spans="1:6" ht="30">
      <c r="A73" s="2" t="s">
        <v>340</v>
      </c>
      <c r="C73" s="11" t="s">
        <v>8509</v>
      </c>
      <c r="D73" s="12" t="s">
        <v>334</v>
      </c>
      <c r="F73" s="8" t="s">
        <v>273</v>
      </c>
    </row>
    <row r="74" spans="1:6" ht="30">
      <c r="A74" s="2" t="s">
        <v>185</v>
      </c>
      <c r="C74" s="11" t="s">
        <v>196</v>
      </c>
      <c r="D74" s="12" t="s">
        <v>338</v>
      </c>
      <c r="F74" s="8" t="s">
        <v>278</v>
      </c>
    </row>
    <row r="75" spans="1:6">
      <c r="A75" s="2" t="s">
        <v>176</v>
      </c>
      <c r="C75" s="11" t="s">
        <v>201</v>
      </c>
      <c r="D75" s="12" t="s">
        <v>341</v>
      </c>
      <c r="F75" s="8" t="s">
        <v>282</v>
      </c>
    </row>
    <row r="76" spans="1:6" ht="30">
      <c r="A76" s="2" t="s">
        <v>131</v>
      </c>
      <c r="C76" s="11" t="s">
        <v>206</v>
      </c>
      <c r="D76" s="12" t="s">
        <v>344</v>
      </c>
      <c r="F76" s="8" t="s">
        <v>287</v>
      </c>
    </row>
    <row r="77" spans="1:6" ht="30">
      <c r="A77" s="2" t="s">
        <v>171</v>
      </c>
      <c r="C77" s="11" t="s">
        <v>8510</v>
      </c>
      <c r="D77" s="12" t="s">
        <v>347</v>
      </c>
      <c r="F77" s="8" t="s">
        <v>291</v>
      </c>
    </row>
    <row r="78" spans="1:6" ht="60">
      <c r="A78" s="2" t="s">
        <v>355</v>
      </c>
      <c r="C78" s="11" t="s">
        <v>8511</v>
      </c>
      <c r="D78" s="12" t="s">
        <v>350</v>
      </c>
      <c r="F78" s="8" t="s">
        <v>296</v>
      </c>
    </row>
    <row r="79" spans="1:6" ht="30">
      <c r="A79" s="2" t="s">
        <v>181</v>
      </c>
      <c r="C79" s="11" t="s">
        <v>219</v>
      </c>
      <c r="D79" s="12" t="s">
        <v>353</v>
      </c>
      <c r="F79" s="8" t="s">
        <v>301</v>
      </c>
    </row>
    <row r="80" spans="1:6" ht="60">
      <c r="A80" s="2" t="s">
        <v>362</v>
      </c>
      <c r="C80" s="11" t="s">
        <v>224</v>
      </c>
      <c r="D80" s="12" t="s">
        <v>357</v>
      </c>
      <c r="F80" s="8" t="s">
        <v>306</v>
      </c>
    </row>
    <row r="81" spans="1:6" ht="45">
      <c r="A81" s="2" t="s">
        <v>136</v>
      </c>
      <c r="C81" s="11" t="s">
        <v>229</v>
      </c>
      <c r="D81" s="12" t="s">
        <v>360</v>
      </c>
      <c r="F81" s="8" t="s">
        <v>311</v>
      </c>
    </row>
    <row r="82" spans="1:6" ht="30">
      <c r="A82" s="2" t="s">
        <v>369</v>
      </c>
      <c r="C82" s="11" t="s">
        <v>8512</v>
      </c>
      <c r="D82" s="12" t="s">
        <v>364</v>
      </c>
      <c r="F82" s="8" t="s">
        <v>316</v>
      </c>
    </row>
    <row r="83" spans="1:6" ht="30">
      <c r="A83" s="2" t="s">
        <v>372</v>
      </c>
      <c r="C83" s="11" t="s">
        <v>237</v>
      </c>
      <c r="D83" s="12" t="s">
        <v>367</v>
      </c>
      <c r="F83" s="8" t="s">
        <v>321</v>
      </c>
    </row>
    <row r="84" spans="1:6" ht="30">
      <c r="A84" s="2" t="s">
        <v>376</v>
      </c>
      <c r="C84" s="11" t="s">
        <v>242</v>
      </c>
      <c r="D84" s="12" t="s">
        <v>370</v>
      </c>
      <c r="F84" s="8" t="s">
        <v>325</v>
      </c>
    </row>
    <row r="85" spans="1:6">
      <c r="A85" s="2" t="s">
        <v>379</v>
      </c>
      <c r="C85" s="11" t="s">
        <v>247</v>
      </c>
      <c r="D85" s="12" t="s">
        <v>374</v>
      </c>
      <c r="F85" s="8" t="s">
        <v>328</v>
      </c>
    </row>
    <row r="86" spans="1:6">
      <c r="A86" s="2" t="s">
        <v>382</v>
      </c>
      <c r="C86" s="11" t="s">
        <v>252</v>
      </c>
      <c r="D86" s="12" t="s">
        <v>377</v>
      </c>
      <c r="F86" s="8" t="s">
        <v>331</v>
      </c>
    </row>
    <row r="87" spans="1:6" ht="45">
      <c r="A87" s="2" t="s">
        <v>385</v>
      </c>
      <c r="C87" s="11" t="s">
        <v>257</v>
      </c>
      <c r="D87" s="12" t="s">
        <v>380</v>
      </c>
      <c r="F87" s="8" t="s">
        <v>335</v>
      </c>
    </row>
    <row r="88" spans="1:6" ht="45">
      <c r="A88" s="2" t="s">
        <v>388</v>
      </c>
      <c r="C88" s="11" t="s">
        <v>262</v>
      </c>
      <c r="D88" s="12" t="s">
        <v>383</v>
      </c>
      <c r="F88" s="8" t="s">
        <v>339</v>
      </c>
    </row>
    <row r="89" spans="1:6" ht="45">
      <c r="A89" s="2" t="s">
        <v>391</v>
      </c>
      <c r="C89" s="11" t="s">
        <v>8513</v>
      </c>
      <c r="D89" s="12" t="s">
        <v>386</v>
      </c>
      <c r="F89" s="8" t="s">
        <v>342</v>
      </c>
    </row>
    <row r="90" spans="1:6" ht="30">
      <c r="A90" s="2" t="s">
        <v>394</v>
      </c>
      <c r="C90" s="11" t="s">
        <v>271</v>
      </c>
      <c r="D90" s="12" t="s">
        <v>389</v>
      </c>
      <c r="F90" s="8" t="s">
        <v>345</v>
      </c>
    </row>
    <row r="91" spans="1:6">
      <c r="A91" s="2" t="s">
        <v>397</v>
      </c>
      <c r="C91" s="11" t="s">
        <v>276</v>
      </c>
      <c r="D91" s="12" t="s">
        <v>392</v>
      </c>
      <c r="F91" s="8" t="s">
        <v>348</v>
      </c>
    </row>
    <row r="92" spans="1:6" ht="30">
      <c r="A92" s="2" t="s">
        <v>400</v>
      </c>
      <c r="C92" s="11" t="s">
        <v>8514</v>
      </c>
      <c r="D92" s="12" t="s">
        <v>395</v>
      </c>
      <c r="F92" s="8" t="s">
        <v>351</v>
      </c>
    </row>
    <row r="93" spans="1:6" ht="30">
      <c r="A93" s="2" t="s">
        <v>403</v>
      </c>
      <c r="C93" s="11" t="s">
        <v>285</v>
      </c>
      <c r="D93" s="12" t="s">
        <v>398</v>
      </c>
      <c r="F93" s="8" t="s">
        <v>354</v>
      </c>
    </row>
    <row r="94" spans="1:6" ht="30">
      <c r="A94" s="2" t="s">
        <v>407</v>
      </c>
      <c r="C94" s="11" t="s">
        <v>120</v>
      </c>
      <c r="D94" s="12" t="s">
        <v>401</v>
      </c>
      <c r="F94" s="8" t="s">
        <v>358</v>
      </c>
    </row>
    <row r="95" spans="1:6">
      <c r="A95" s="2" t="s">
        <v>411</v>
      </c>
      <c r="C95" s="11" t="s">
        <v>294</v>
      </c>
      <c r="D95" s="12" t="s">
        <v>405</v>
      </c>
      <c r="F95" s="8" t="s">
        <v>361</v>
      </c>
    </row>
    <row r="96" spans="1:6" ht="30">
      <c r="A96" s="2" t="s">
        <v>414</v>
      </c>
      <c r="C96" s="11" t="s">
        <v>299</v>
      </c>
      <c r="D96" s="12" t="s">
        <v>409</v>
      </c>
      <c r="F96" s="8" t="s">
        <v>365</v>
      </c>
    </row>
    <row r="97" spans="1:6">
      <c r="A97" s="2" t="s">
        <v>417</v>
      </c>
      <c r="C97" s="11" t="s">
        <v>304</v>
      </c>
      <c r="D97" s="12" t="s">
        <v>412</v>
      </c>
      <c r="F97" s="8" t="s">
        <v>368</v>
      </c>
    </row>
    <row r="98" spans="1:6" ht="30">
      <c r="A98" s="2" t="s">
        <v>421</v>
      </c>
      <c r="C98" s="11" t="s">
        <v>309</v>
      </c>
      <c r="D98" s="12" t="s">
        <v>415</v>
      </c>
      <c r="F98" s="8" t="s">
        <v>371</v>
      </c>
    </row>
    <row r="99" spans="1:6" ht="30">
      <c r="A99" s="2" t="s">
        <v>425</v>
      </c>
      <c r="C99" s="11" t="s">
        <v>314</v>
      </c>
      <c r="D99" s="12" t="s">
        <v>419</v>
      </c>
      <c r="F99" s="8" t="s">
        <v>375</v>
      </c>
    </row>
    <row r="100" spans="1:6" ht="30">
      <c r="A100" s="2" t="s">
        <v>171</v>
      </c>
      <c r="C100" s="11" t="s">
        <v>319</v>
      </c>
      <c r="D100" s="12" t="s">
        <v>423</v>
      </c>
      <c r="F100" s="8" t="s">
        <v>378</v>
      </c>
    </row>
    <row r="101" spans="1:6" ht="60">
      <c r="A101" s="2" t="s">
        <v>355</v>
      </c>
      <c r="C101" s="11" t="s">
        <v>323</v>
      </c>
      <c r="D101" s="12" t="s">
        <v>427</v>
      </c>
      <c r="F101" s="8" t="s">
        <v>381</v>
      </c>
    </row>
    <row r="102" spans="1:6" ht="30">
      <c r="A102" s="2" t="s">
        <v>181</v>
      </c>
      <c r="C102" s="11" t="s">
        <v>8515</v>
      </c>
      <c r="D102" s="12" t="s">
        <v>429</v>
      </c>
      <c r="F102" s="8" t="s">
        <v>384</v>
      </c>
    </row>
    <row r="103" spans="1:6" ht="60">
      <c r="A103" s="2" t="s">
        <v>362</v>
      </c>
      <c r="C103" s="11" t="s">
        <v>329</v>
      </c>
      <c r="D103" s="12" t="s">
        <v>431</v>
      </c>
      <c r="F103" s="8" t="s">
        <v>387</v>
      </c>
    </row>
    <row r="104" spans="1:6">
      <c r="A104" s="2" t="s">
        <v>438</v>
      </c>
      <c r="C104" s="11" t="s">
        <v>333</v>
      </c>
      <c r="D104" s="12" t="s">
        <v>434</v>
      </c>
      <c r="F104" s="8" t="s">
        <v>390</v>
      </c>
    </row>
    <row r="105" spans="1:6" ht="45">
      <c r="A105" s="2" t="s">
        <v>442</v>
      </c>
      <c r="C105" s="11" t="s">
        <v>337</v>
      </c>
      <c r="D105" s="12" t="s">
        <v>436</v>
      </c>
      <c r="F105" s="8" t="s">
        <v>393</v>
      </c>
    </row>
    <row r="106" spans="1:6" ht="30">
      <c r="A106" s="2" t="s">
        <v>446</v>
      </c>
      <c r="C106" s="8">
        <v>0</v>
      </c>
      <c r="D106" s="12" t="s">
        <v>440</v>
      </c>
      <c r="F106" s="8" t="s">
        <v>396</v>
      </c>
    </row>
    <row r="107" spans="1:6">
      <c r="A107" s="2" t="s">
        <v>450</v>
      </c>
      <c r="C107" s="11" t="s">
        <v>343</v>
      </c>
      <c r="D107" s="12" t="s">
        <v>444</v>
      </c>
      <c r="F107" s="8" t="s">
        <v>399</v>
      </c>
    </row>
    <row r="108" spans="1:6" ht="30">
      <c r="A108" s="2" t="s">
        <v>454</v>
      </c>
      <c r="C108" s="11" t="s">
        <v>346</v>
      </c>
      <c r="D108" s="12" t="s">
        <v>448</v>
      </c>
      <c r="F108" s="8" t="s">
        <v>402</v>
      </c>
    </row>
    <row r="109" spans="1:6" ht="30">
      <c r="A109" s="2" t="s">
        <v>457</v>
      </c>
      <c r="C109" s="11" t="s">
        <v>349</v>
      </c>
      <c r="D109" s="12" t="s">
        <v>452</v>
      </c>
      <c r="F109" s="8" t="s">
        <v>406</v>
      </c>
    </row>
    <row r="110" spans="1:6" ht="45">
      <c r="A110" s="2" t="s">
        <v>460</v>
      </c>
      <c r="C110" s="11" t="s">
        <v>352</v>
      </c>
      <c r="D110" s="12" t="s">
        <v>455</v>
      </c>
      <c r="F110" s="8" t="s">
        <v>410</v>
      </c>
    </row>
    <row r="111" spans="1:6">
      <c r="A111" s="2" t="s">
        <v>176</v>
      </c>
      <c r="C111" s="11" t="s">
        <v>356</v>
      </c>
      <c r="D111" s="12" t="s">
        <v>458</v>
      </c>
      <c r="F111" s="8" t="s">
        <v>413</v>
      </c>
    </row>
    <row r="112" spans="1:6" ht="45">
      <c r="A112" s="2" t="s">
        <v>466</v>
      </c>
      <c r="C112" s="11" t="s">
        <v>359</v>
      </c>
      <c r="D112" s="12" t="s">
        <v>461</v>
      </c>
      <c r="F112" s="8" t="s">
        <v>416</v>
      </c>
    </row>
    <row r="113" spans="1:6" ht="30">
      <c r="A113" s="2" t="s">
        <v>446</v>
      </c>
      <c r="C113" s="11" t="s">
        <v>363</v>
      </c>
      <c r="D113" s="12" t="s">
        <v>464</v>
      </c>
      <c r="F113" s="8" t="s">
        <v>420</v>
      </c>
    </row>
    <row r="114" spans="1:6">
      <c r="A114" s="2" t="s">
        <v>472</v>
      </c>
      <c r="C114" s="11" t="s">
        <v>366</v>
      </c>
      <c r="D114" s="12" t="s">
        <v>468</v>
      </c>
      <c r="F114" s="8" t="s">
        <v>424</v>
      </c>
    </row>
    <row r="115" spans="1:6">
      <c r="A115" s="2" t="s">
        <v>476</v>
      </c>
      <c r="C115" s="8">
        <v>10</v>
      </c>
      <c r="D115" s="12" t="s">
        <v>470</v>
      </c>
      <c r="F115" s="8" t="s">
        <v>428</v>
      </c>
    </row>
    <row r="116" spans="1:6">
      <c r="A116" s="2" t="s">
        <v>480</v>
      </c>
      <c r="C116" s="11" t="s">
        <v>373</v>
      </c>
      <c r="D116" s="12" t="s">
        <v>474</v>
      </c>
      <c r="F116" s="8" t="s">
        <v>430</v>
      </c>
    </row>
    <row r="117" spans="1:6" ht="45">
      <c r="A117" s="2" t="s">
        <v>483</v>
      </c>
      <c r="C117" s="8">
        <v>11</v>
      </c>
      <c r="D117" s="12" t="s">
        <v>478</v>
      </c>
      <c r="F117" s="8" t="s">
        <v>432</v>
      </c>
    </row>
    <row r="118" spans="1:6" ht="30">
      <c r="A118" s="2" t="s">
        <v>487</v>
      </c>
      <c r="C118" s="8">
        <v>11.5</v>
      </c>
      <c r="D118" s="12" t="s">
        <v>481</v>
      </c>
      <c r="F118" s="8" t="s">
        <v>435</v>
      </c>
    </row>
    <row r="119" spans="1:6" ht="45">
      <c r="A119" s="2" t="s">
        <v>136</v>
      </c>
      <c r="C119" s="8">
        <v>12</v>
      </c>
      <c r="D119" s="12" t="s">
        <v>485</v>
      </c>
      <c r="F119" s="8" t="s">
        <v>437</v>
      </c>
    </row>
    <row r="120" spans="1:6" ht="30">
      <c r="A120" s="2" t="s">
        <v>492</v>
      </c>
      <c r="C120" s="8">
        <v>13</v>
      </c>
      <c r="D120" s="12" t="s">
        <v>488</v>
      </c>
      <c r="F120" s="8" t="s">
        <v>441</v>
      </c>
    </row>
    <row r="121" spans="1:6">
      <c r="A121" s="2" t="s">
        <v>438</v>
      </c>
      <c r="C121" s="8">
        <v>14</v>
      </c>
      <c r="D121" s="12" t="s">
        <v>490</v>
      </c>
      <c r="F121" s="8" t="s">
        <v>445</v>
      </c>
    </row>
    <row r="122" spans="1:6" ht="45">
      <c r="A122" s="2" t="s">
        <v>499</v>
      </c>
      <c r="C122" s="8">
        <v>15</v>
      </c>
      <c r="D122" s="12" t="s">
        <v>494</v>
      </c>
      <c r="F122" s="8" t="s">
        <v>449</v>
      </c>
    </row>
    <row r="123" spans="1:6" ht="45">
      <c r="A123" s="2" t="s">
        <v>466</v>
      </c>
      <c r="C123" s="8">
        <v>16</v>
      </c>
      <c r="D123" s="12" t="s">
        <v>497</v>
      </c>
      <c r="F123" s="8" t="s">
        <v>453</v>
      </c>
    </row>
    <row r="124" spans="1:6">
      <c r="A124" s="2" t="s">
        <v>414</v>
      </c>
      <c r="C124" s="11" t="s">
        <v>8517</v>
      </c>
      <c r="D124" s="12" t="s">
        <v>500</v>
      </c>
      <c r="F124" s="8" t="s">
        <v>456</v>
      </c>
    </row>
    <row r="125" spans="1:6" ht="30">
      <c r="A125" s="2" t="s">
        <v>507</v>
      </c>
      <c r="C125" s="11" t="s">
        <v>8518</v>
      </c>
      <c r="D125" s="12" t="s">
        <v>502</v>
      </c>
      <c r="F125" s="8" t="s">
        <v>459</v>
      </c>
    </row>
    <row r="126" spans="1:6" ht="45">
      <c r="A126" s="2" t="s">
        <v>483</v>
      </c>
      <c r="C126" s="8">
        <v>12.5</v>
      </c>
      <c r="D126" s="12" t="s">
        <v>505</v>
      </c>
      <c r="F126" s="8" t="s">
        <v>462</v>
      </c>
    </row>
    <row r="127" spans="1:6" ht="45">
      <c r="A127" s="2" t="s">
        <v>513</v>
      </c>
      <c r="C127" s="11" t="s">
        <v>404</v>
      </c>
      <c r="D127" s="12" t="s">
        <v>509</v>
      </c>
      <c r="F127" s="8" t="s">
        <v>465</v>
      </c>
    </row>
    <row r="128" spans="1:6" ht="30">
      <c r="A128" s="2" t="s">
        <v>516</v>
      </c>
      <c r="C128" s="11" t="s">
        <v>408</v>
      </c>
      <c r="D128" s="12" t="s">
        <v>511</v>
      </c>
      <c r="F128" s="8" t="s">
        <v>469</v>
      </c>
    </row>
    <row r="129" spans="1:6" ht="30">
      <c r="A129" s="2" t="s">
        <v>520</v>
      </c>
      <c r="C129" s="11" t="s">
        <v>8519</v>
      </c>
      <c r="D129" s="12" t="s">
        <v>514</v>
      </c>
      <c r="F129" s="8" t="s">
        <v>471</v>
      </c>
    </row>
    <row r="130" spans="1:6" ht="45">
      <c r="A130" s="2" t="s">
        <v>524</v>
      </c>
      <c r="C130" s="11" t="s">
        <v>8520</v>
      </c>
      <c r="D130" s="12" t="s">
        <v>518</v>
      </c>
      <c r="F130" s="8" t="s">
        <v>475</v>
      </c>
    </row>
    <row r="131" spans="1:6">
      <c r="A131" s="2" t="s">
        <v>176</v>
      </c>
      <c r="C131" s="11" t="s">
        <v>418</v>
      </c>
      <c r="D131" s="12" t="s">
        <v>522</v>
      </c>
      <c r="F131" s="8" t="s">
        <v>479</v>
      </c>
    </row>
    <row r="132" spans="1:6" ht="30">
      <c r="A132" s="2" t="s">
        <v>520</v>
      </c>
      <c r="C132" s="11" t="s">
        <v>422</v>
      </c>
      <c r="D132" s="12" t="s">
        <v>526</v>
      </c>
      <c r="F132" s="8" t="s">
        <v>482</v>
      </c>
    </row>
    <row r="133" spans="1:6">
      <c r="A133" s="2" t="s">
        <v>476</v>
      </c>
      <c r="C133" s="11" t="s">
        <v>426</v>
      </c>
      <c r="D133" s="12" t="s">
        <v>528</v>
      </c>
      <c r="F133" s="8" t="s">
        <v>486</v>
      </c>
    </row>
    <row r="134" spans="1:6" ht="30">
      <c r="A134" s="2" t="s">
        <v>534</v>
      </c>
      <c r="C134" s="11" t="s">
        <v>8521</v>
      </c>
      <c r="D134" s="12" t="s">
        <v>530</v>
      </c>
      <c r="F134" s="8" t="s">
        <v>489</v>
      </c>
    </row>
    <row r="135" spans="1:6" ht="30">
      <c r="A135" s="2" t="s">
        <v>537</v>
      </c>
      <c r="C135" s="11">
        <v>13.5</v>
      </c>
      <c r="D135" s="12" t="s">
        <v>532</v>
      </c>
      <c r="F135" s="8" t="s">
        <v>491</v>
      </c>
    </row>
    <row r="136" spans="1:6" ht="30">
      <c r="A136" s="2" t="s">
        <v>540</v>
      </c>
      <c r="C136" s="11" t="s">
        <v>433</v>
      </c>
      <c r="D136" s="12" t="s">
        <v>535</v>
      </c>
      <c r="F136" s="8" t="s">
        <v>495</v>
      </c>
    </row>
    <row r="137" spans="1:6" ht="30">
      <c r="A137" s="2" t="s">
        <v>543</v>
      </c>
      <c r="C137" s="11" t="s">
        <v>8522</v>
      </c>
      <c r="D137" s="12" t="s">
        <v>538</v>
      </c>
      <c r="F137" s="8" t="s">
        <v>498</v>
      </c>
    </row>
    <row r="138" spans="1:6" ht="45">
      <c r="A138" s="2" t="s">
        <v>524</v>
      </c>
      <c r="C138" s="11" t="s">
        <v>439</v>
      </c>
      <c r="D138" s="12" t="s">
        <v>541</v>
      </c>
      <c r="F138" s="8" t="s">
        <v>501</v>
      </c>
    </row>
    <row r="139" spans="1:6" ht="45">
      <c r="A139" s="2" t="s">
        <v>548</v>
      </c>
      <c r="C139" s="11" t="s">
        <v>443</v>
      </c>
      <c r="D139" s="12" t="s">
        <v>544</v>
      </c>
      <c r="F139" s="8" t="s">
        <v>503</v>
      </c>
    </row>
    <row r="140" spans="1:6" ht="30">
      <c r="A140" s="2" t="s">
        <v>551</v>
      </c>
      <c r="C140" s="11" t="s">
        <v>447</v>
      </c>
      <c r="D140" s="12" t="s">
        <v>546</v>
      </c>
      <c r="F140" s="8" t="s">
        <v>506</v>
      </c>
    </row>
    <row r="141" spans="1:6" ht="30">
      <c r="A141" s="2" t="s">
        <v>554</v>
      </c>
      <c r="C141" s="11" t="s">
        <v>451</v>
      </c>
      <c r="D141" s="12" t="s">
        <v>549</v>
      </c>
      <c r="F141" s="8" t="s">
        <v>510</v>
      </c>
    </row>
    <row r="142" spans="1:6" ht="30">
      <c r="A142" s="2" t="s">
        <v>557</v>
      </c>
      <c r="C142" s="11" t="s">
        <v>8523</v>
      </c>
      <c r="D142" s="12" t="s">
        <v>552</v>
      </c>
      <c r="F142" s="8" t="s">
        <v>512</v>
      </c>
    </row>
    <row r="143" spans="1:6" ht="30">
      <c r="A143" s="2" t="s">
        <v>560</v>
      </c>
      <c r="C143" s="11" t="s">
        <v>8524</v>
      </c>
      <c r="D143" s="12" t="s">
        <v>555</v>
      </c>
      <c r="F143" s="8" t="s">
        <v>515</v>
      </c>
    </row>
    <row r="144" spans="1:6" ht="30">
      <c r="A144" s="2" t="s">
        <v>563</v>
      </c>
      <c r="C144" s="8">
        <v>14.5</v>
      </c>
      <c r="D144" s="12" t="s">
        <v>558</v>
      </c>
      <c r="F144" s="8" t="s">
        <v>519</v>
      </c>
    </row>
    <row r="145" spans="1:6" ht="30">
      <c r="A145" s="2" t="s">
        <v>516</v>
      </c>
      <c r="C145" s="11" t="s">
        <v>463</v>
      </c>
      <c r="D145" s="12" t="s">
        <v>561</v>
      </c>
      <c r="F145" s="8" t="s">
        <v>523</v>
      </c>
    </row>
    <row r="146" spans="1:6" ht="30">
      <c r="A146" s="2" t="s">
        <v>568</v>
      </c>
      <c r="C146" s="11" t="s">
        <v>467</v>
      </c>
      <c r="D146" s="12" t="s">
        <v>564</v>
      </c>
      <c r="F146" s="8" t="s">
        <v>527</v>
      </c>
    </row>
    <row r="147" spans="1:6">
      <c r="A147" s="2" t="s">
        <v>571</v>
      </c>
      <c r="C147" s="11" t="s">
        <v>8525</v>
      </c>
      <c r="D147" s="12" t="s">
        <v>566</v>
      </c>
      <c r="F147" s="8" t="s">
        <v>529</v>
      </c>
    </row>
    <row r="148" spans="1:6" ht="30">
      <c r="A148" s="2" t="s">
        <v>574</v>
      </c>
      <c r="C148" s="11" t="s">
        <v>473</v>
      </c>
      <c r="D148" s="12" t="s">
        <v>569</v>
      </c>
      <c r="F148" s="8" t="s">
        <v>531</v>
      </c>
    </row>
    <row r="149" spans="1:6">
      <c r="A149" s="2" t="s">
        <v>578</v>
      </c>
      <c r="C149" s="11" t="s">
        <v>477</v>
      </c>
      <c r="D149" s="12" t="s">
        <v>572</v>
      </c>
      <c r="F149" s="8" t="s">
        <v>533</v>
      </c>
    </row>
    <row r="150" spans="1:6" ht="30">
      <c r="A150" s="2" t="s">
        <v>582</v>
      </c>
      <c r="C150" s="11" t="s">
        <v>8526</v>
      </c>
      <c r="D150" s="12" t="s">
        <v>576</v>
      </c>
      <c r="F150" s="8" t="s">
        <v>536</v>
      </c>
    </row>
    <row r="151" spans="1:6" ht="30">
      <c r="A151" s="2" t="s">
        <v>336</v>
      </c>
      <c r="C151" s="11" t="s">
        <v>484</v>
      </c>
      <c r="D151" s="12" t="s">
        <v>580</v>
      </c>
      <c r="F151" s="8" t="s">
        <v>539</v>
      </c>
    </row>
    <row r="152" spans="1:6" ht="30">
      <c r="A152" s="2" t="s">
        <v>588</v>
      </c>
      <c r="C152" s="11" t="s">
        <v>8527</v>
      </c>
      <c r="D152" s="12" t="s">
        <v>584</v>
      </c>
      <c r="F152" s="8" t="s">
        <v>542</v>
      </c>
    </row>
    <row r="153" spans="1:6">
      <c r="A153" s="2" t="s">
        <v>591</v>
      </c>
      <c r="C153" s="11" t="s">
        <v>8528</v>
      </c>
      <c r="D153" s="12" t="s">
        <v>586</v>
      </c>
      <c r="F153" s="8" t="s">
        <v>545</v>
      </c>
    </row>
    <row r="154" spans="1:6">
      <c r="A154" s="2" t="s">
        <v>594</v>
      </c>
      <c r="C154" s="11" t="s">
        <v>493</v>
      </c>
      <c r="D154" s="12" t="s">
        <v>589</v>
      </c>
      <c r="F154" s="8" t="s">
        <v>547</v>
      </c>
    </row>
    <row r="155" spans="1:6">
      <c r="A155" s="2" t="s">
        <v>597</v>
      </c>
      <c r="C155" s="11" t="s">
        <v>496</v>
      </c>
      <c r="D155" s="12" t="s">
        <v>592</v>
      </c>
      <c r="F155" s="8" t="s">
        <v>550</v>
      </c>
    </row>
    <row r="156" spans="1:6" ht="30">
      <c r="A156" s="2" t="s">
        <v>600</v>
      </c>
      <c r="C156" s="11" t="s">
        <v>8529</v>
      </c>
      <c r="D156" s="12" t="s">
        <v>595</v>
      </c>
      <c r="F156" s="8" t="s">
        <v>553</v>
      </c>
    </row>
    <row r="157" spans="1:6">
      <c r="A157" s="2" t="s">
        <v>603</v>
      </c>
      <c r="C157" s="11" t="s">
        <v>8530</v>
      </c>
      <c r="D157" s="12" t="s">
        <v>598</v>
      </c>
      <c r="F157" s="8" t="s">
        <v>556</v>
      </c>
    </row>
    <row r="158" spans="1:6" ht="45">
      <c r="A158" s="2" t="s">
        <v>466</v>
      </c>
      <c r="C158" s="11" t="s">
        <v>504</v>
      </c>
      <c r="D158" s="12" t="s">
        <v>601</v>
      </c>
      <c r="F158" s="8" t="s">
        <v>559</v>
      </c>
    </row>
    <row r="159" spans="1:6" ht="45">
      <c r="A159" s="2" t="s">
        <v>136</v>
      </c>
      <c r="C159" s="11" t="s">
        <v>508</v>
      </c>
      <c r="D159" s="12" t="s">
        <v>604</v>
      </c>
      <c r="F159" s="8" t="s">
        <v>562</v>
      </c>
    </row>
    <row r="160" spans="1:6" ht="30">
      <c r="A160" s="2" t="s">
        <v>520</v>
      </c>
      <c r="C160" s="11" t="s">
        <v>8531</v>
      </c>
      <c r="D160" s="12" t="s">
        <v>606</v>
      </c>
      <c r="F160" s="8" t="s">
        <v>565</v>
      </c>
    </row>
    <row r="161" spans="1:6" ht="30">
      <c r="A161" s="2" t="s">
        <v>612</v>
      </c>
      <c r="C161" s="11" t="s">
        <v>8532</v>
      </c>
      <c r="D161" s="12" t="s">
        <v>608</v>
      </c>
      <c r="F161" s="8" t="s">
        <v>567</v>
      </c>
    </row>
    <row r="162" spans="1:6">
      <c r="A162" s="2" t="s">
        <v>616</v>
      </c>
      <c r="C162" s="11" t="s">
        <v>517</v>
      </c>
      <c r="D162" s="12" t="s">
        <v>610</v>
      </c>
      <c r="F162" s="8" t="s">
        <v>570</v>
      </c>
    </row>
    <row r="163" spans="1:6" ht="30">
      <c r="A163" s="2" t="s">
        <v>620</v>
      </c>
      <c r="C163" s="11" t="s">
        <v>521</v>
      </c>
      <c r="D163" s="12" t="s">
        <v>614</v>
      </c>
      <c r="F163" s="8" t="s">
        <v>573</v>
      </c>
    </row>
    <row r="164" spans="1:6" ht="45">
      <c r="A164" s="2" t="s">
        <v>624</v>
      </c>
      <c r="C164" s="11" t="s">
        <v>525</v>
      </c>
      <c r="D164" s="12" t="s">
        <v>618</v>
      </c>
      <c r="F164" s="8" t="s">
        <v>577</v>
      </c>
    </row>
    <row r="165" spans="1:6" ht="60">
      <c r="A165" s="2" t="s">
        <v>628</v>
      </c>
      <c r="C165" s="11">
        <v>36</v>
      </c>
      <c r="D165" s="12" t="s">
        <v>622</v>
      </c>
      <c r="F165" s="8" t="s">
        <v>581</v>
      </c>
    </row>
    <row r="166" spans="1:6">
      <c r="A166" s="2" t="s">
        <v>563</v>
      </c>
      <c r="C166" s="11">
        <v>37</v>
      </c>
      <c r="D166" s="12" t="s">
        <v>626</v>
      </c>
      <c r="F166" s="8" t="s">
        <v>585</v>
      </c>
    </row>
    <row r="167" spans="1:6" ht="45">
      <c r="A167" s="2" t="s">
        <v>442</v>
      </c>
      <c r="C167" s="11">
        <v>38</v>
      </c>
      <c r="D167" s="12" t="s">
        <v>630</v>
      </c>
      <c r="F167" s="8" t="s">
        <v>587</v>
      </c>
    </row>
    <row r="168" spans="1:6">
      <c r="A168" s="2" t="s">
        <v>637</v>
      </c>
      <c r="C168" s="11">
        <v>39</v>
      </c>
      <c r="D168" s="12" t="s">
        <v>186</v>
      </c>
      <c r="F168" s="8" t="s">
        <v>590</v>
      </c>
    </row>
    <row r="169" spans="1:6" ht="30">
      <c r="A169" s="2" t="s">
        <v>620</v>
      </c>
      <c r="C169" s="11">
        <v>40</v>
      </c>
      <c r="D169" s="12" t="s">
        <v>635</v>
      </c>
      <c r="F169" s="8" t="s">
        <v>593</v>
      </c>
    </row>
    <row r="170" spans="1:6" ht="45">
      <c r="A170" s="2" t="s">
        <v>442</v>
      </c>
      <c r="C170" s="11">
        <v>41</v>
      </c>
      <c r="D170" s="88">
        <v>101</v>
      </c>
      <c r="F170" s="8" t="s">
        <v>596</v>
      </c>
    </row>
    <row r="171" spans="1:6">
      <c r="A171" s="2" t="s">
        <v>643</v>
      </c>
      <c r="C171" s="11">
        <v>42</v>
      </c>
      <c r="D171" s="88">
        <v>406</v>
      </c>
      <c r="F171" s="8" t="s">
        <v>599</v>
      </c>
    </row>
    <row r="172" spans="1:6">
      <c r="A172" s="2" t="s">
        <v>646</v>
      </c>
      <c r="C172" s="11">
        <v>43</v>
      </c>
      <c r="D172" s="88">
        <v>149</v>
      </c>
      <c r="F172" s="8" t="s">
        <v>602</v>
      </c>
    </row>
    <row r="173" spans="1:6" ht="30">
      <c r="A173" s="2" t="s">
        <v>649</v>
      </c>
      <c r="C173" s="8">
        <v>44</v>
      </c>
      <c r="D173" s="88">
        <v>309</v>
      </c>
      <c r="F173" s="8" t="s">
        <v>605</v>
      </c>
    </row>
    <row r="174" spans="1:6">
      <c r="A174" s="2" t="s">
        <v>336</v>
      </c>
      <c r="C174" s="8">
        <v>45</v>
      </c>
      <c r="D174" s="88">
        <v>509</v>
      </c>
      <c r="F174" s="8" t="s">
        <v>607</v>
      </c>
    </row>
    <row r="175" spans="1:6" ht="30">
      <c r="A175" s="2" t="s">
        <v>652</v>
      </c>
      <c r="C175" s="8">
        <v>46</v>
      </c>
      <c r="D175" s="88">
        <v>102</v>
      </c>
      <c r="F175" s="8" t="s">
        <v>609</v>
      </c>
    </row>
    <row r="176" spans="1:6" ht="30">
      <c r="A176" s="2" t="s">
        <v>655</v>
      </c>
      <c r="C176" s="8">
        <v>47</v>
      </c>
      <c r="D176" s="88">
        <v>245</v>
      </c>
      <c r="F176" s="8" t="s">
        <v>611</v>
      </c>
    </row>
    <row r="177" spans="1:6" ht="30">
      <c r="A177" s="2" t="s">
        <v>659</v>
      </c>
      <c r="C177" s="8">
        <v>48</v>
      </c>
      <c r="D177" s="88">
        <v>396</v>
      </c>
      <c r="F177" s="8" t="s">
        <v>615</v>
      </c>
    </row>
    <row r="178" spans="1:6">
      <c r="A178" s="2" t="s">
        <v>662</v>
      </c>
      <c r="C178" s="8">
        <v>49</v>
      </c>
      <c r="D178" s="12" t="s">
        <v>657</v>
      </c>
      <c r="F178" s="8" t="s">
        <v>619</v>
      </c>
    </row>
    <row r="179" spans="1:6">
      <c r="A179" s="2" t="s">
        <v>665</v>
      </c>
      <c r="C179" s="8">
        <v>50</v>
      </c>
      <c r="D179" s="12" t="s">
        <v>661</v>
      </c>
      <c r="F179" s="8" t="s">
        <v>623</v>
      </c>
    </row>
    <row r="180" spans="1:6" ht="30">
      <c r="A180" s="2" t="s">
        <v>668</v>
      </c>
      <c r="C180" s="8">
        <v>51</v>
      </c>
      <c r="D180" s="12">
        <v>486</v>
      </c>
      <c r="F180" s="8" t="s">
        <v>627</v>
      </c>
    </row>
    <row r="181" spans="1:6">
      <c r="A181" s="2" t="s">
        <v>670</v>
      </c>
      <c r="C181" s="8">
        <v>52</v>
      </c>
      <c r="D181" s="88">
        <v>145</v>
      </c>
      <c r="F181" s="8" t="s">
        <v>631</v>
      </c>
    </row>
    <row r="182" spans="1:6">
      <c r="A182" s="2" t="s">
        <v>673</v>
      </c>
      <c r="C182" s="11" t="s">
        <v>575</v>
      </c>
      <c r="D182" s="88">
        <v>443</v>
      </c>
      <c r="F182" s="8" t="s">
        <v>633</v>
      </c>
    </row>
    <row r="183" spans="1:6">
      <c r="A183" s="2" t="s">
        <v>676</v>
      </c>
      <c r="C183" s="11" t="s">
        <v>579</v>
      </c>
      <c r="D183" s="88">
        <v>446</v>
      </c>
      <c r="F183" s="8" t="s">
        <v>636</v>
      </c>
    </row>
    <row r="184" spans="1:6" ht="30">
      <c r="A184" s="2" t="s">
        <v>679</v>
      </c>
      <c r="C184" s="11" t="s">
        <v>583</v>
      </c>
      <c r="D184" s="88">
        <v>307</v>
      </c>
      <c r="F184" s="8" t="s">
        <v>639</v>
      </c>
    </row>
    <row r="185" spans="1:6" ht="30">
      <c r="A185" s="2" t="s">
        <v>682</v>
      </c>
      <c r="C185" s="8">
        <v>3.5</v>
      </c>
      <c r="D185" s="12" t="s">
        <v>677</v>
      </c>
      <c r="F185" s="8" t="s">
        <v>641</v>
      </c>
    </row>
    <row r="186" spans="1:6" ht="30">
      <c r="A186" s="2" t="s">
        <v>336</v>
      </c>
      <c r="C186" s="8">
        <v>4</v>
      </c>
      <c r="D186" s="12" t="s">
        <v>680</v>
      </c>
      <c r="F186" s="8" t="s">
        <v>642</v>
      </c>
    </row>
    <row r="187" spans="1:6" ht="60">
      <c r="A187" s="2" t="s">
        <v>688</v>
      </c>
      <c r="C187" s="8">
        <v>4.5</v>
      </c>
      <c r="D187" s="12" t="s">
        <v>683</v>
      </c>
      <c r="F187" s="8" t="s">
        <v>645</v>
      </c>
    </row>
    <row r="188" spans="1:6" ht="30">
      <c r="A188" s="2" t="s">
        <v>692</v>
      </c>
      <c r="C188" s="8">
        <v>5</v>
      </c>
      <c r="D188" s="12" t="s">
        <v>686</v>
      </c>
      <c r="F188" s="8" t="s">
        <v>648</v>
      </c>
    </row>
    <row r="189" spans="1:6" ht="30">
      <c r="A189" s="2" t="s">
        <v>425</v>
      </c>
      <c r="C189" s="8">
        <v>5.5</v>
      </c>
      <c r="D189" s="12" t="s">
        <v>690</v>
      </c>
      <c r="F189" s="8" t="s">
        <v>650</v>
      </c>
    </row>
    <row r="190" spans="1:6" ht="30">
      <c r="A190" s="2" t="s">
        <v>696</v>
      </c>
      <c r="C190" s="8">
        <v>6</v>
      </c>
      <c r="D190" s="12" t="s">
        <v>693</v>
      </c>
      <c r="F190" s="8" t="s">
        <v>651</v>
      </c>
    </row>
    <row r="191" spans="1:6" ht="45">
      <c r="A191" s="2" t="s">
        <v>699</v>
      </c>
      <c r="C191" s="8">
        <v>6.5</v>
      </c>
      <c r="D191" s="88">
        <v>380</v>
      </c>
      <c r="F191" s="8" t="s">
        <v>654</v>
      </c>
    </row>
    <row r="192" spans="1:6" ht="30">
      <c r="A192" s="2" t="s">
        <v>703</v>
      </c>
      <c r="C192" s="8">
        <v>7</v>
      </c>
      <c r="D192" s="12" t="s">
        <v>697</v>
      </c>
      <c r="F192" s="8" t="s">
        <v>658</v>
      </c>
    </row>
    <row r="193" spans="1:6">
      <c r="A193" s="2" t="s">
        <v>706</v>
      </c>
      <c r="C193" s="8">
        <v>7.5</v>
      </c>
      <c r="D193" s="12" t="s">
        <v>701</v>
      </c>
      <c r="F193" s="8" t="s">
        <v>8516</v>
      </c>
    </row>
    <row r="194" spans="1:6">
      <c r="A194" s="2" t="s">
        <v>710</v>
      </c>
      <c r="C194" s="8">
        <v>8</v>
      </c>
      <c r="D194" s="12" t="s">
        <v>704</v>
      </c>
      <c r="F194" s="8" t="s">
        <v>664</v>
      </c>
    </row>
    <row r="195" spans="1:6">
      <c r="A195" s="2" t="s">
        <v>714</v>
      </c>
      <c r="C195" s="11" t="s">
        <v>613</v>
      </c>
      <c r="D195" s="12" t="s">
        <v>708</v>
      </c>
      <c r="F195" s="8" t="s">
        <v>667</v>
      </c>
    </row>
    <row r="196" spans="1:6">
      <c r="A196" s="2" t="s">
        <v>718</v>
      </c>
      <c r="C196" s="11" t="s">
        <v>617</v>
      </c>
      <c r="D196" s="12" t="s">
        <v>712</v>
      </c>
      <c r="F196" s="8" t="s">
        <v>669</v>
      </c>
    </row>
    <row r="197" spans="1:6">
      <c r="A197" s="2" t="s">
        <v>722</v>
      </c>
      <c r="C197" s="11" t="s">
        <v>621</v>
      </c>
      <c r="D197" s="12" t="s">
        <v>716</v>
      </c>
      <c r="F197" s="8" t="s">
        <v>672</v>
      </c>
    </row>
    <row r="198" spans="1:6">
      <c r="A198" s="2" t="s">
        <v>725</v>
      </c>
      <c r="C198" s="11" t="s">
        <v>625</v>
      </c>
      <c r="D198" s="12" t="s">
        <v>720</v>
      </c>
      <c r="F198" s="8" t="s">
        <v>675</v>
      </c>
    </row>
    <row r="199" spans="1:6">
      <c r="A199" s="2" t="s">
        <v>729</v>
      </c>
      <c r="C199" s="11" t="s">
        <v>629</v>
      </c>
      <c r="D199" s="12" t="s">
        <v>723</v>
      </c>
      <c r="F199" s="8" t="s">
        <v>678</v>
      </c>
    </row>
    <row r="200" spans="1:6">
      <c r="A200" s="2" t="s">
        <v>732</v>
      </c>
      <c r="C200" s="11" t="s">
        <v>632</v>
      </c>
      <c r="D200" s="12" t="s">
        <v>727</v>
      </c>
      <c r="F200" s="8" t="s">
        <v>681</v>
      </c>
    </row>
    <row r="201" spans="1:6">
      <c r="A201" s="2" t="s">
        <v>736</v>
      </c>
      <c r="C201" s="11" t="s">
        <v>634</v>
      </c>
      <c r="D201" s="12" t="s">
        <v>730</v>
      </c>
      <c r="F201" s="8" t="s">
        <v>684</v>
      </c>
    </row>
    <row r="202" spans="1:6">
      <c r="A202" s="2" t="s">
        <v>739</v>
      </c>
      <c r="C202" s="11" t="s">
        <v>638</v>
      </c>
      <c r="D202" s="12" t="s">
        <v>734</v>
      </c>
      <c r="F202" s="8" t="s">
        <v>687</v>
      </c>
    </row>
    <row r="203" spans="1:6">
      <c r="A203" s="2" t="s">
        <v>743</v>
      </c>
      <c r="C203" s="11" t="s">
        <v>640</v>
      </c>
      <c r="D203" s="12" t="s">
        <v>737</v>
      </c>
      <c r="F203" s="8" t="s">
        <v>691</v>
      </c>
    </row>
    <row r="204" spans="1:6" ht="30">
      <c r="A204" s="2" t="s">
        <v>747</v>
      </c>
      <c r="C204" s="8">
        <v>80</v>
      </c>
      <c r="D204" s="12" t="s">
        <v>741</v>
      </c>
      <c r="F204" s="8" t="s">
        <v>694</v>
      </c>
    </row>
    <row r="205" spans="1:6">
      <c r="A205" s="2" t="s">
        <v>751</v>
      </c>
      <c r="C205" s="11" t="s">
        <v>58</v>
      </c>
      <c r="D205" s="12" t="s">
        <v>745</v>
      </c>
      <c r="F205" s="8" t="s">
        <v>695</v>
      </c>
    </row>
    <row r="206" spans="1:6">
      <c r="A206" s="2" t="s">
        <v>755</v>
      </c>
      <c r="C206" s="11" t="s">
        <v>644</v>
      </c>
      <c r="D206" s="12" t="s">
        <v>749</v>
      </c>
      <c r="F206" s="8" t="s">
        <v>698</v>
      </c>
    </row>
    <row r="207" spans="1:6">
      <c r="A207" s="2" t="s">
        <v>759</v>
      </c>
      <c r="C207" s="11" t="s">
        <v>647</v>
      </c>
      <c r="D207" s="12" t="s">
        <v>753</v>
      </c>
      <c r="F207" s="8" t="s">
        <v>702</v>
      </c>
    </row>
    <row r="208" spans="1:6">
      <c r="A208" s="2" t="s">
        <v>762</v>
      </c>
      <c r="C208" s="8">
        <v>8.5</v>
      </c>
      <c r="D208" s="12" t="s">
        <v>757</v>
      </c>
      <c r="F208" s="8" t="s">
        <v>705</v>
      </c>
    </row>
    <row r="209" spans="1:6">
      <c r="A209" s="2" t="s">
        <v>765</v>
      </c>
      <c r="C209" s="8">
        <v>9</v>
      </c>
      <c r="D209" s="88">
        <v>42</v>
      </c>
      <c r="F209" s="8" t="s">
        <v>709</v>
      </c>
    </row>
    <row r="210" spans="1:6" ht="30">
      <c r="A210" s="2" t="s">
        <v>769</v>
      </c>
      <c r="C210" s="11" t="s">
        <v>653</v>
      </c>
      <c r="D210" s="88">
        <v>43</v>
      </c>
      <c r="F210" s="8" t="s">
        <v>713</v>
      </c>
    </row>
    <row r="211" spans="1:6" ht="30">
      <c r="A211" s="2" t="s">
        <v>773</v>
      </c>
      <c r="C211" s="11" t="s">
        <v>656</v>
      </c>
      <c r="D211" s="12" t="s">
        <v>767</v>
      </c>
      <c r="F211" s="8" t="s">
        <v>717</v>
      </c>
    </row>
    <row r="212" spans="1:6">
      <c r="A212" s="2" t="s">
        <v>777</v>
      </c>
      <c r="C212" s="11" t="s">
        <v>660</v>
      </c>
      <c r="D212" s="12" t="s">
        <v>771</v>
      </c>
      <c r="F212" s="8" t="s">
        <v>721</v>
      </c>
    </row>
    <row r="213" spans="1:6">
      <c r="A213" s="2" t="s">
        <v>781</v>
      </c>
      <c r="C213" s="11" t="s">
        <v>663</v>
      </c>
      <c r="D213" s="12" t="s">
        <v>775</v>
      </c>
      <c r="F213" s="8" t="s">
        <v>724</v>
      </c>
    </row>
    <row r="214" spans="1:6" ht="45">
      <c r="A214" s="2" t="s">
        <v>785</v>
      </c>
      <c r="C214" s="11" t="s">
        <v>666</v>
      </c>
      <c r="D214" s="12" t="s">
        <v>779</v>
      </c>
      <c r="F214" s="8" t="s">
        <v>728</v>
      </c>
    </row>
    <row r="215" spans="1:6">
      <c r="A215" s="2" t="s">
        <v>789</v>
      </c>
      <c r="C215" s="11" t="s">
        <v>8533</v>
      </c>
      <c r="D215" s="12" t="s">
        <v>783</v>
      </c>
      <c r="F215" s="8" t="s">
        <v>731</v>
      </c>
    </row>
    <row r="216" spans="1:6">
      <c r="A216" s="2" t="s">
        <v>792</v>
      </c>
      <c r="C216" s="11" t="s">
        <v>671</v>
      </c>
      <c r="D216" s="12" t="s">
        <v>787</v>
      </c>
      <c r="F216" s="8" t="s">
        <v>735</v>
      </c>
    </row>
    <row r="217" spans="1:6" ht="30">
      <c r="A217" s="2" t="s">
        <v>795</v>
      </c>
      <c r="C217" s="11" t="s">
        <v>674</v>
      </c>
      <c r="D217" s="12" t="s">
        <v>790</v>
      </c>
      <c r="F217" s="8" t="s">
        <v>738</v>
      </c>
    </row>
    <row r="218" spans="1:6">
      <c r="A218" s="2" t="s">
        <v>799</v>
      </c>
      <c r="C218" s="8">
        <v>35</v>
      </c>
      <c r="D218" s="12" t="s">
        <v>793</v>
      </c>
      <c r="F218" s="8" t="s">
        <v>742</v>
      </c>
    </row>
    <row r="219" spans="1:6" ht="30">
      <c r="A219" s="2" t="s">
        <v>803</v>
      </c>
      <c r="C219" s="8">
        <v>3</v>
      </c>
      <c r="D219" s="12" t="s">
        <v>797</v>
      </c>
      <c r="F219" s="8" t="s">
        <v>746</v>
      </c>
    </row>
    <row r="220" spans="1:6" ht="30">
      <c r="A220" s="2" t="s">
        <v>806</v>
      </c>
      <c r="C220" s="8">
        <v>30</v>
      </c>
      <c r="D220" s="12" t="s">
        <v>801</v>
      </c>
      <c r="F220" s="8" t="s">
        <v>750</v>
      </c>
    </row>
    <row r="221" spans="1:6" ht="30">
      <c r="A221" s="2" t="s">
        <v>809</v>
      </c>
      <c r="C221" s="11" t="s">
        <v>685</v>
      </c>
      <c r="D221" s="88">
        <v>405</v>
      </c>
      <c r="F221" s="8" t="s">
        <v>754</v>
      </c>
    </row>
    <row r="222" spans="1:6" ht="30">
      <c r="A222" s="2" t="s">
        <v>812</v>
      </c>
      <c r="C222" s="11" t="s">
        <v>689</v>
      </c>
      <c r="D222" s="12" t="s">
        <v>807</v>
      </c>
      <c r="F222" s="8" t="s">
        <v>758</v>
      </c>
    </row>
    <row r="223" spans="1:6">
      <c r="A223" s="2" t="s">
        <v>816</v>
      </c>
      <c r="C223" s="8">
        <v>37.5</v>
      </c>
      <c r="D223" s="12" t="s">
        <v>810</v>
      </c>
      <c r="F223" s="8" t="s">
        <v>761</v>
      </c>
    </row>
    <row r="224" spans="1:6">
      <c r="A224" s="2" t="s">
        <v>819</v>
      </c>
      <c r="C224" s="8">
        <v>38.5</v>
      </c>
      <c r="D224" s="12" t="s">
        <v>814</v>
      </c>
      <c r="F224" s="8" t="s">
        <v>764</v>
      </c>
    </row>
    <row r="225" spans="1:6">
      <c r="A225" s="2" t="s">
        <v>823</v>
      </c>
      <c r="C225" s="8">
        <v>40.5</v>
      </c>
      <c r="D225" s="88">
        <v>117</v>
      </c>
      <c r="F225" s="8" t="s">
        <v>768</v>
      </c>
    </row>
    <row r="226" spans="1:6">
      <c r="A226" s="2" t="s">
        <v>827</v>
      </c>
      <c r="C226" s="11" t="s">
        <v>700</v>
      </c>
      <c r="D226" s="12" t="s">
        <v>821</v>
      </c>
      <c r="F226" s="8" t="s">
        <v>772</v>
      </c>
    </row>
    <row r="227" spans="1:6" ht="30">
      <c r="A227" s="2" t="s">
        <v>830</v>
      </c>
      <c r="C227" s="11" t="s">
        <v>813</v>
      </c>
      <c r="D227" s="12" t="s">
        <v>825</v>
      </c>
      <c r="F227" s="8" t="s">
        <v>776</v>
      </c>
    </row>
    <row r="228" spans="1:6" ht="30">
      <c r="A228" s="2" t="s">
        <v>833</v>
      </c>
      <c r="C228" s="11" t="s">
        <v>817</v>
      </c>
      <c r="D228" s="12" t="s">
        <v>828</v>
      </c>
      <c r="F228" s="8" t="s">
        <v>780</v>
      </c>
    </row>
    <row r="229" spans="1:6" ht="30">
      <c r="A229" s="2" t="s">
        <v>836</v>
      </c>
      <c r="C229" s="11" t="s">
        <v>820</v>
      </c>
      <c r="D229" s="12" t="s">
        <v>831</v>
      </c>
      <c r="F229" s="8" t="s">
        <v>784</v>
      </c>
    </row>
    <row r="230" spans="1:6">
      <c r="A230" s="2" t="s">
        <v>839</v>
      </c>
      <c r="C230" s="11" t="s">
        <v>824</v>
      </c>
      <c r="D230" s="12" t="s">
        <v>834</v>
      </c>
      <c r="F230" s="8" t="s">
        <v>788</v>
      </c>
    </row>
    <row r="231" spans="1:6">
      <c r="A231" s="2" t="s">
        <v>842</v>
      </c>
      <c r="C231" s="11" t="s">
        <v>8534</v>
      </c>
      <c r="D231" s="12" t="s">
        <v>837</v>
      </c>
      <c r="F231" s="8" t="s">
        <v>791</v>
      </c>
    </row>
    <row r="232" spans="1:6">
      <c r="A232" s="2" t="s">
        <v>844</v>
      </c>
      <c r="C232" s="11" t="s">
        <v>8535</v>
      </c>
      <c r="D232" s="12" t="s">
        <v>840</v>
      </c>
      <c r="F232" s="8" t="s">
        <v>794</v>
      </c>
    </row>
    <row r="233" spans="1:6" ht="30">
      <c r="A233" s="2" t="s">
        <v>847</v>
      </c>
      <c r="C233" s="11" t="s">
        <v>8536</v>
      </c>
      <c r="D233" s="88">
        <v>359</v>
      </c>
      <c r="F233" s="8" t="s">
        <v>798</v>
      </c>
    </row>
    <row r="234" spans="1:6" ht="45">
      <c r="A234" s="2" t="s">
        <v>850</v>
      </c>
      <c r="C234" s="11" t="s">
        <v>8537</v>
      </c>
      <c r="D234" s="12" t="s">
        <v>845</v>
      </c>
      <c r="F234" s="8" t="s">
        <v>802</v>
      </c>
    </row>
    <row r="235" spans="1:6" ht="30">
      <c r="A235" s="2" t="s">
        <v>853</v>
      </c>
      <c r="C235" s="11" t="s">
        <v>8538</v>
      </c>
      <c r="D235" s="12" t="s">
        <v>848</v>
      </c>
      <c r="F235" s="8" t="s">
        <v>805</v>
      </c>
    </row>
    <row r="236" spans="1:6">
      <c r="A236" s="2" t="s">
        <v>856</v>
      </c>
      <c r="C236" s="11" t="s">
        <v>8539</v>
      </c>
      <c r="D236" s="12" t="s">
        <v>851</v>
      </c>
      <c r="F236" s="8" t="s">
        <v>808</v>
      </c>
    </row>
    <row r="237" spans="1:6" ht="45">
      <c r="A237" s="2" t="s">
        <v>859</v>
      </c>
      <c r="C237" s="11" t="s">
        <v>8540</v>
      </c>
      <c r="D237" s="12" t="s">
        <v>854</v>
      </c>
      <c r="F237" s="8" t="s">
        <v>811</v>
      </c>
    </row>
    <row r="238" spans="1:6" ht="30">
      <c r="A238" s="2" t="s">
        <v>862</v>
      </c>
      <c r="C238" s="11" t="s">
        <v>8541</v>
      </c>
      <c r="D238" s="12" t="s">
        <v>857</v>
      </c>
      <c r="F238" s="8" t="s">
        <v>815</v>
      </c>
    </row>
    <row r="239" spans="1:6" ht="30">
      <c r="A239" s="2" t="s">
        <v>865</v>
      </c>
      <c r="C239" s="11" t="s">
        <v>8469</v>
      </c>
      <c r="D239" s="12" t="s">
        <v>860</v>
      </c>
      <c r="F239" s="8" t="s">
        <v>818</v>
      </c>
    </row>
    <row r="240" spans="1:6" ht="30">
      <c r="A240" s="2" t="s">
        <v>867</v>
      </c>
      <c r="C240" s="11" t="s">
        <v>8480</v>
      </c>
      <c r="D240" s="12" t="s">
        <v>863</v>
      </c>
      <c r="F240" s="8" t="s">
        <v>822</v>
      </c>
    </row>
    <row r="241" spans="1:6" ht="30">
      <c r="A241" s="2" t="s">
        <v>870</v>
      </c>
      <c r="C241" s="11" t="s">
        <v>8481</v>
      </c>
      <c r="D241" s="88">
        <v>320</v>
      </c>
      <c r="F241" s="8" t="s">
        <v>826</v>
      </c>
    </row>
    <row r="242" spans="1:6" ht="30">
      <c r="A242" s="2" t="s">
        <v>873</v>
      </c>
      <c r="C242" s="11" t="s">
        <v>8482</v>
      </c>
      <c r="D242" s="12" t="s">
        <v>868</v>
      </c>
      <c r="F242" s="8" t="s">
        <v>829</v>
      </c>
    </row>
    <row r="243" spans="1:6" ht="30">
      <c r="A243" s="2" t="s">
        <v>876</v>
      </c>
      <c r="C243" s="11" t="s">
        <v>8483</v>
      </c>
      <c r="D243" s="12" t="s">
        <v>871</v>
      </c>
      <c r="F243" s="8" t="s">
        <v>832</v>
      </c>
    </row>
    <row r="244" spans="1:6">
      <c r="A244" s="2" t="s">
        <v>879</v>
      </c>
      <c r="C244" s="11" t="s">
        <v>8484</v>
      </c>
      <c r="D244" s="12" t="s">
        <v>874</v>
      </c>
      <c r="F244" s="8" t="s">
        <v>835</v>
      </c>
    </row>
    <row r="245" spans="1:6">
      <c r="A245" s="2" t="s">
        <v>882</v>
      </c>
      <c r="D245" s="12" t="s">
        <v>877</v>
      </c>
      <c r="F245" s="8" t="s">
        <v>838</v>
      </c>
    </row>
    <row r="246" spans="1:6" ht="45">
      <c r="A246" s="2" t="s">
        <v>885</v>
      </c>
      <c r="D246" s="12" t="s">
        <v>880</v>
      </c>
      <c r="F246" s="8" t="s">
        <v>841</v>
      </c>
    </row>
    <row r="247" spans="1:6" ht="60">
      <c r="A247" s="2" t="s">
        <v>888</v>
      </c>
      <c r="D247" s="12" t="s">
        <v>883</v>
      </c>
      <c r="F247" s="8" t="s">
        <v>843</v>
      </c>
    </row>
    <row r="248" spans="1:6">
      <c r="A248" s="2" t="s">
        <v>891</v>
      </c>
      <c r="D248" s="12" t="s">
        <v>886</v>
      </c>
      <c r="F248" s="8" t="s">
        <v>846</v>
      </c>
    </row>
    <row r="249" spans="1:6">
      <c r="A249" s="2" t="s">
        <v>893</v>
      </c>
      <c r="D249" s="12" t="s">
        <v>889</v>
      </c>
      <c r="F249" s="8" t="s">
        <v>849</v>
      </c>
    </row>
    <row r="250" spans="1:6" ht="45">
      <c r="A250" s="2" t="s">
        <v>895</v>
      </c>
      <c r="D250" s="88">
        <v>371</v>
      </c>
      <c r="F250" s="8" t="s">
        <v>852</v>
      </c>
    </row>
    <row r="251" spans="1:6" ht="30">
      <c r="A251" s="2" t="s">
        <v>897</v>
      </c>
      <c r="D251" s="88">
        <v>125</v>
      </c>
      <c r="F251" s="8" t="s">
        <v>855</v>
      </c>
    </row>
    <row r="252" spans="1:6" ht="60">
      <c r="A252" s="2" t="s">
        <v>899</v>
      </c>
      <c r="D252" s="88">
        <v>233</v>
      </c>
      <c r="F252" s="8" t="s">
        <v>858</v>
      </c>
    </row>
    <row r="253" spans="1:6" ht="30">
      <c r="A253" s="2" t="s">
        <v>901</v>
      </c>
      <c r="D253" s="88">
        <v>397</v>
      </c>
      <c r="F253" s="8" t="s">
        <v>861</v>
      </c>
    </row>
    <row r="254" spans="1:6">
      <c r="A254" s="2" t="s">
        <v>903</v>
      </c>
      <c r="D254" s="88">
        <v>277</v>
      </c>
      <c r="F254" s="8" t="s">
        <v>864</v>
      </c>
    </row>
    <row r="255" spans="1:6" ht="45">
      <c r="A255" s="2" t="s">
        <v>906</v>
      </c>
      <c r="D255" s="88">
        <v>394</v>
      </c>
      <c r="F255" s="8" t="s">
        <v>866</v>
      </c>
    </row>
    <row r="256" spans="1:6">
      <c r="A256" s="2" t="s">
        <v>909</v>
      </c>
      <c r="D256" s="12" t="s">
        <v>904</v>
      </c>
      <c r="F256" s="8" t="s">
        <v>869</v>
      </c>
    </row>
    <row r="257" spans="1:6" ht="30">
      <c r="A257" s="2" t="s">
        <v>911</v>
      </c>
      <c r="D257" s="12" t="s">
        <v>907</v>
      </c>
      <c r="F257" s="8" t="s">
        <v>872</v>
      </c>
    </row>
    <row r="258" spans="1:6" ht="30">
      <c r="A258" s="2" t="s">
        <v>914</v>
      </c>
      <c r="D258" s="88">
        <v>361</v>
      </c>
      <c r="F258" s="8" t="s">
        <v>875</v>
      </c>
    </row>
    <row r="259" spans="1:6" ht="30">
      <c r="A259" s="2" t="s">
        <v>917</v>
      </c>
      <c r="D259" s="12" t="s">
        <v>912</v>
      </c>
      <c r="F259" s="8" t="s">
        <v>878</v>
      </c>
    </row>
    <row r="260" spans="1:6">
      <c r="A260" s="2" t="s">
        <v>920</v>
      </c>
      <c r="D260" s="12" t="s">
        <v>915</v>
      </c>
      <c r="F260" s="8" t="s">
        <v>881</v>
      </c>
    </row>
    <row r="261" spans="1:6" ht="30">
      <c r="A261" s="2" t="s">
        <v>923</v>
      </c>
      <c r="D261" s="12" t="s">
        <v>918</v>
      </c>
      <c r="F261" s="8" t="s">
        <v>884</v>
      </c>
    </row>
    <row r="262" spans="1:6" ht="30">
      <c r="A262" s="2" t="s">
        <v>926</v>
      </c>
      <c r="D262" s="12" t="s">
        <v>921</v>
      </c>
      <c r="F262" s="8" t="s">
        <v>887</v>
      </c>
    </row>
    <row r="263" spans="1:6">
      <c r="A263" s="2" t="s">
        <v>929</v>
      </c>
      <c r="D263" s="12" t="s">
        <v>924</v>
      </c>
      <c r="F263" s="8" t="s">
        <v>890</v>
      </c>
    </row>
    <row r="264" spans="1:6">
      <c r="A264" s="2" t="s">
        <v>932</v>
      </c>
      <c r="D264" s="12" t="s">
        <v>927</v>
      </c>
      <c r="F264" s="8" t="s">
        <v>892</v>
      </c>
    </row>
    <row r="265" spans="1:6" ht="30">
      <c r="A265" s="2" t="s">
        <v>935</v>
      </c>
      <c r="D265" s="12" t="s">
        <v>930</v>
      </c>
      <c r="F265" s="8" t="s">
        <v>894</v>
      </c>
    </row>
    <row r="266" spans="1:6" ht="45">
      <c r="A266" s="2" t="s">
        <v>938</v>
      </c>
      <c r="D266" s="12" t="s">
        <v>933</v>
      </c>
      <c r="F266" s="8" t="s">
        <v>896</v>
      </c>
    </row>
    <row r="267" spans="1:6">
      <c r="A267" s="2" t="s">
        <v>941</v>
      </c>
      <c r="D267" s="12" t="s">
        <v>936</v>
      </c>
      <c r="F267" s="8" t="s">
        <v>898</v>
      </c>
    </row>
    <row r="268" spans="1:6" ht="30">
      <c r="A268" s="2" t="s">
        <v>944</v>
      </c>
      <c r="D268" s="12" t="s">
        <v>939</v>
      </c>
      <c r="F268" s="8" t="s">
        <v>900</v>
      </c>
    </row>
    <row r="269" spans="1:6" ht="30">
      <c r="A269" s="2" t="s">
        <v>947</v>
      </c>
      <c r="D269" s="12" t="s">
        <v>942</v>
      </c>
      <c r="F269" s="8" t="s">
        <v>902</v>
      </c>
    </row>
    <row r="270" spans="1:6" ht="30">
      <c r="A270" s="2" t="s">
        <v>950</v>
      </c>
      <c r="D270" s="12" t="s">
        <v>945</v>
      </c>
      <c r="F270" s="8" t="s">
        <v>905</v>
      </c>
    </row>
    <row r="271" spans="1:6" ht="30">
      <c r="A271" s="2" t="s">
        <v>953</v>
      </c>
      <c r="D271" s="12" t="s">
        <v>948</v>
      </c>
      <c r="F271" s="8" t="s">
        <v>908</v>
      </c>
    </row>
    <row r="272" spans="1:6" ht="30">
      <c r="A272" s="2" t="s">
        <v>956</v>
      </c>
      <c r="D272" s="12" t="s">
        <v>951</v>
      </c>
      <c r="F272" s="8" t="s">
        <v>910</v>
      </c>
    </row>
    <row r="273" spans="1:6">
      <c r="A273" s="2" t="s">
        <v>959</v>
      </c>
      <c r="D273" s="12" t="s">
        <v>954</v>
      </c>
      <c r="F273" s="8" t="s">
        <v>913</v>
      </c>
    </row>
    <row r="274" spans="1:6">
      <c r="A274" s="2" t="s">
        <v>962</v>
      </c>
      <c r="D274" s="12" t="s">
        <v>957</v>
      </c>
      <c r="F274" s="8" t="s">
        <v>916</v>
      </c>
    </row>
    <row r="275" spans="1:6" ht="30">
      <c r="A275" s="2" t="s">
        <v>964</v>
      </c>
      <c r="D275" s="12" t="s">
        <v>960</v>
      </c>
      <c r="F275" s="8" t="s">
        <v>919</v>
      </c>
    </row>
    <row r="276" spans="1:6">
      <c r="A276" s="2" t="s">
        <v>966</v>
      </c>
      <c r="D276" s="88">
        <v>157</v>
      </c>
      <c r="F276" s="8" t="s">
        <v>922</v>
      </c>
    </row>
    <row r="277" spans="1:6" ht="30">
      <c r="A277" s="2" t="s">
        <v>968</v>
      </c>
      <c r="D277" s="88">
        <v>495</v>
      </c>
      <c r="F277" s="8" t="s">
        <v>925</v>
      </c>
    </row>
    <row r="278" spans="1:6">
      <c r="A278" s="2" t="s">
        <v>970</v>
      </c>
      <c r="D278" s="88">
        <v>350</v>
      </c>
      <c r="F278" s="8" t="s">
        <v>928</v>
      </c>
    </row>
    <row r="279" spans="1:6">
      <c r="A279" s="2" t="s">
        <v>972</v>
      </c>
      <c r="D279" s="88">
        <v>391</v>
      </c>
      <c r="F279" s="8" t="s">
        <v>931</v>
      </c>
    </row>
    <row r="280" spans="1:6">
      <c r="A280" s="2" t="s">
        <v>975</v>
      </c>
      <c r="D280" s="88">
        <v>311</v>
      </c>
      <c r="F280" s="8" t="s">
        <v>934</v>
      </c>
    </row>
    <row r="281" spans="1:6">
      <c r="A281" s="2" t="s">
        <v>977</v>
      </c>
      <c r="D281" s="12" t="s">
        <v>973</v>
      </c>
      <c r="F281" s="8" t="s">
        <v>937</v>
      </c>
    </row>
    <row r="282" spans="1:6">
      <c r="A282" s="2" t="s">
        <v>979</v>
      </c>
      <c r="D282" s="88">
        <v>134</v>
      </c>
      <c r="F282" s="8" t="s">
        <v>940</v>
      </c>
    </row>
    <row r="283" spans="1:6">
      <c r="A283" s="2" t="s">
        <v>982</v>
      </c>
      <c r="D283" s="88">
        <v>119</v>
      </c>
      <c r="F283" s="8" t="s">
        <v>943</v>
      </c>
    </row>
    <row r="284" spans="1:6">
      <c r="A284" s="2" t="s">
        <v>984</v>
      </c>
      <c r="D284" s="12" t="s">
        <v>980</v>
      </c>
      <c r="F284" s="8" t="s">
        <v>946</v>
      </c>
    </row>
    <row r="285" spans="1:6">
      <c r="A285" s="2" t="s">
        <v>986</v>
      </c>
      <c r="D285" s="88">
        <v>365</v>
      </c>
      <c r="F285" s="8" t="s">
        <v>949</v>
      </c>
    </row>
    <row r="286" spans="1:6">
      <c r="A286" s="2" t="s">
        <v>988</v>
      </c>
      <c r="D286" s="88">
        <v>377</v>
      </c>
      <c r="F286" s="8" t="s">
        <v>952</v>
      </c>
    </row>
    <row r="287" spans="1:6">
      <c r="A287" s="2" t="s">
        <v>990</v>
      </c>
      <c r="D287" s="88">
        <v>144</v>
      </c>
      <c r="F287" s="8" t="s">
        <v>955</v>
      </c>
    </row>
    <row r="288" spans="1:6" ht="45">
      <c r="A288" s="2" t="s">
        <v>992</v>
      </c>
      <c r="D288" s="88">
        <v>500</v>
      </c>
      <c r="F288" s="8" t="s">
        <v>958</v>
      </c>
    </row>
    <row r="289" spans="1:6">
      <c r="A289" s="2" t="s">
        <v>882</v>
      </c>
      <c r="D289" s="88">
        <v>384</v>
      </c>
      <c r="F289" s="8" t="s">
        <v>961</v>
      </c>
    </row>
    <row r="290" spans="1:6" ht="30">
      <c r="A290" s="2" t="s">
        <v>995</v>
      </c>
      <c r="D290" s="88">
        <v>417</v>
      </c>
      <c r="F290" s="8" t="s">
        <v>963</v>
      </c>
    </row>
    <row r="291" spans="1:6">
      <c r="A291" s="2" t="s">
        <v>882</v>
      </c>
      <c r="D291" s="88">
        <v>316</v>
      </c>
      <c r="F291" s="8" t="s">
        <v>965</v>
      </c>
    </row>
    <row r="292" spans="1:6" ht="45">
      <c r="A292" s="2" t="s">
        <v>999</v>
      </c>
      <c r="D292" s="88">
        <v>441</v>
      </c>
      <c r="F292" s="8" t="s">
        <v>967</v>
      </c>
    </row>
    <row r="293" spans="1:6">
      <c r="A293" s="2" t="s">
        <v>1002</v>
      </c>
      <c r="D293" s="12" t="s">
        <v>997</v>
      </c>
      <c r="F293" s="8" t="s">
        <v>969</v>
      </c>
    </row>
    <row r="294" spans="1:6" ht="30">
      <c r="A294" s="2" t="s">
        <v>1005</v>
      </c>
      <c r="D294" s="12" t="s">
        <v>1000</v>
      </c>
      <c r="F294" s="8" t="s">
        <v>971</v>
      </c>
    </row>
    <row r="295" spans="1:6">
      <c r="A295" s="2" t="s">
        <v>882</v>
      </c>
      <c r="D295" s="12" t="s">
        <v>1003</v>
      </c>
      <c r="F295" s="8" t="s">
        <v>974</v>
      </c>
    </row>
    <row r="296" spans="1:6">
      <c r="A296" s="2" t="s">
        <v>882</v>
      </c>
      <c r="D296" s="12" t="s">
        <v>1006</v>
      </c>
      <c r="F296" s="8" t="s">
        <v>976</v>
      </c>
    </row>
    <row r="297" spans="1:6" ht="45">
      <c r="A297" s="2" t="s">
        <v>1012</v>
      </c>
      <c r="D297" s="12" t="s">
        <v>1008</v>
      </c>
      <c r="F297" s="8" t="s">
        <v>978</v>
      </c>
    </row>
    <row r="298" spans="1:6" ht="30">
      <c r="A298" s="2" t="s">
        <v>1014</v>
      </c>
      <c r="D298" s="12" t="s">
        <v>1010</v>
      </c>
      <c r="F298" s="8" t="s">
        <v>981</v>
      </c>
    </row>
    <row r="299" spans="1:6" ht="45">
      <c r="A299" s="2" t="s">
        <v>1016</v>
      </c>
      <c r="D299" s="88">
        <v>167</v>
      </c>
      <c r="F299" s="8" t="s">
        <v>983</v>
      </c>
    </row>
    <row r="300" spans="1:6" ht="30">
      <c r="A300" s="2" t="s">
        <v>1018</v>
      </c>
      <c r="D300" s="88">
        <v>109</v>
      </c>
      <c r="F300" s="8" t="s">
        <v>985</v>
      </c>
    </row>
    <row r="301" spans="1:6" ht="30">
      <c r="A301" s="2" t="s">
        <v>1020</v>
      </c>
      <c r="D301" s="88">
        <v>465</v>
      </c>
      <c r="F301" s="8" t="s">
        <v>987</v>
      </c>
    </row>
    <row r="302" spans="1:6">
      <c r="A302" s="2" t="s">
        <v>966</v>
      </c>
      <c r="D302" s="88">
        <v>115</v>
      </c>
      <c r="F302" s="8" t="s">
        <v>989</v>
      </c>
    </row>
    <row r="303" spans="1:6">
      <c r="A303" s="2" t="s">
        <v>968</v>
      </c>
      <c r="D303" s="88">
        <v>431</v>
      </c>
      <c r="F303" s="8" t="s">
        <v>991</v>
      </c>
    </row>
    <row r="304" spans="1:6">
      <c r="A304" s="2" t="s">
        <v>966</v>
      </c>
      <c r="D304" s="88">
        <v>403</v>
      </c>
      <c r="F304" s="8" t="s">
        <v>993</v>
      </c>
    </row>
    <row r="305" spans="1:6">
      <c r="A305" s="2" t="s">
        <v>1027</v>
      </c>
      <c r="D305" s="12" t="s">
        <v>1023</v>
      </c>
      <c r="F305" s="8" t="s">
        <v>994</v>
      </c>
    </row>
    <row r="306" spans="1:6" ht="30">
      <c r="A306" s="2" t="s">
        <v>1030</v>
      </c>
      <c r="D306" s="12" t="s">
        <v>1025</v>
      </c>
      <c r="F306" s="8" t="s">
        <v>996</v>
      </c>
    </row>
    <row r="307" spans="1:6" ht="30">
      <c r="A307" s="2" t="s">
        <v>1033</v>
      </c>
      <c r="D307" s="12" t="s">
        <v>1028</v>
      </c>
      <c r="F307" s="8" t="s">
        <v>998</v>
      </c>
    </row>
    <row r="308" spans="1:6" ht="30">
      <c r="A308" s="2" t="s">
        <v>1035</v>
      </c>
      <c r="D308" s="12" t="s">
        <v>1031</v>
      </c>
      <c r="F308" s="8" t="s">
        <v>1001</v>
      </c>
    </row>
    <row r="309" spans="1:6" ht="30">
      <c r="A309" s="2" t="s">
        <v>1037</v>
      </c>
      <c r="D309" s="88">
        <v>401</v>
      </c>
      <c r="F309" s="8" t="s">
        <v>1004</v>
      </c>
    </row>
    <row r="310" spans="1:6" ht="30">
      <c r="A310" s="2" t="s">
        <v>1039</v>
      </c>
      <c r="D310" s="88">
        <v>242</v>
      </c>
      <c r="F310" s="8" t="s">
        <v>1007</v>
      </c>
    </row>
    <row r="311" spans="1:6" ht="30">
      <c r="A311" s="2" t="s">
        <v>1039</v>
      </c>
      <c r="D311" s="88">
        <v>355</v>
      </c>
      <c r="F311" s="8" t="s">
        <v>1009</v>
      </c>
    </row>
    <row r="312" spans="1:6" ht="30">
      <c r="A312" s="2" t="s">
        <v>1042</v>
      </c>
      <c r="D312" s="88">
        <v>398</v>
      </c>
      <c r="F312" s="8" t="s">
        <v>1011</v>
      </c>
    </row>
    <row r="313" spans="1:6" ht="30">
      <c r="A313" s="2" t="s">
        <v>1044</v>
      </c>
      <c r="D313" s="88">
        <v>367</v>
      </c>
      <c r="F313" s="8" t="s">
        <v>1013</v>
      </c>
    </row>
    <row r="314" spans="1:6">
      <c r="A314" s="2" t="s">
        <v>1046</v>
      </c>
      <c r="D314" s="88">
        <v>107</v>
      </c>
      <c r="F314" s="8" t="s">
        <v>1015</v>
      </c>
    </row>
    <row r="315" spans="1:6">
      <c r="A315" s="2" t="s">
        <v>1048</v>
      </c>
      <c r="D315" s="88">
        <v>331</v>
      </c>
      <c r="F315" s="8" t="s">
        <v>1017</v>
      </c>
    </row>
    <row r="316" spans="1:6">
      <c r="A316" s="2" t="s">
        <v>1050</v>
      </c>
      <c r="D316" s="88">
        <v>404</v>
      </c>
      <c r="F316" s="8" t="s">
        <v>1019</v>
      </c>
    </row>
    <row r="317" spans="1:6">
      <c r="A317" s="2" t="s">
        <v>1033</v>
      </c>
      <c r="D317" s="88">
        <v>253</v>
      </c>
      <c r="F317" s="8" t="s">
        <v>1021</v>
      </c>
    </row>
    <row r="318" spans="1:6" ht="30">
      <c r="A318" s="2" t="s">
        <v>1053</v>
      </c>
      <c r="D318" s="88">
        <v>378</v>
      </c>
      <c r="F318" s="8" t="s">
        <v>1022</v>
      </c>
    </row>
    <row r="319" spans="1:6" ht="30">
      <c r="A319" s="2" t="s">
        <v>1056</v>
      </c>
      <c r="D319" s="88">
        <v>496</v>
      </c>
      <c r="F319" s="8" t="s">
        <v>1024</v>
      </c>
    </row>
    <row r="320" spans="1:6" ht="30">
      <c r="A320" s="2" t="s">
        <v>1059</v>
      </c>
      <c r="D320" s="12" t="s">
        <v>1054</v>
      </c>
      <c r="F320" s="8" t="s">
        <v>1026</v>
      </c>
    </row>
    <row r="321" spans="1:6" ht="30">
      <c r="A321" s="2" t="s">
        <v>1061</v>
      </c>
      <c r="D321" s="12" t="s">
        <v>1057</v>
      </c>
      <c r="F321" s="8" t="s">
        <v>1029</v>
      </c>
    </row>
    <row r="322" spans="1:6" ht="30">
      <c r="A322" s="2" t="s">
        <v>1063</v>
      </c>
      <c r="D322" s="88">
        <v>136</v>
      </c>
      <c r="F322" s="8" t="s">
        <v>1032</v>
      </c>
    </row>
    <row r="323" spans="1:6" ht="30">
      <c r="A323" s="2" t="s">
        <v>870</v>
      </c>
      <c r="D323" s="88">
        <v>641</v>
      </c>
      <c r="F323" s="8" t="s">
        <v>1034</v>
      </c>
    </row>
    <row r="324" spans="1:6">
      <c r="A324" s="2" t="s">
        <v>1068</v>
      </c>
      <c r="D324" s="12" t="s">
        <v>1064</v>
      </c>
      <c r="F324" s="8" t="s">
        <v>1036</v>
      </c>
    </row>
    <row r="325" spans="1:6">
      <c r="A325" s="2" t="s">
        <v>1071</v>
      </c>
      <c r="D325" s="12" t="s">
        <v>1066</v>
      </c>
      <c r="F325" s="8" t="s">
        <v>1038</v>
      </c>
    </row>
    <row r="326" spans="1:6" ht="30">
      <c r="A326" s="2" t="s">
        <v>1071</v>
      </c>
      <c r="D326" s="12" t="s">
        <v>1069</v>
      </c>
      <c r="F326" s="8" t="s">
        <v>1040</v>
      </c>
    </row>
    <row r="327" spans="1:6" ht="30">
      <c r="A327" s="2" t="s">
        <v>1074</v>
      </c>
      <c r="D327" s="88">
        <v>469</v>
      </c>
      <c r="F327" s="8" t="s">
        <v>1041</v>
      </c>
    </row>
    <row r="328" spans="1:6">
      <c r="A328" s="2" t="s">
        <v>1076</v>
      </c>
      <c r="D328" s="88">
        <v>482</v>
      </c>
      <c r="F328" s="8" t="s">
        <v>1043</v>
      </c>
    </row>
    <row r="329" spans="1:6">
      <c r="A329" s="2" t="s">
        <v>1078</v>
      </c>
      <c r="D329" s="88">
        <v>375</v>
      </c>
      <c r="F329" s="8" t="s">
        <v>1045</v>
      </c>
    </row>
    <row r="330" spans="1:6" ht="30">
      <c r="A330" s="2" t="s">
        <v>1080</v>
      </c>
      <c r="D330" s="88">
        <v>356</v>
      </c>
      <c r="F330" s="8" t="s">
        <v>1047</v>
      </c>
    </row>
    <row r="331" spans="1:6">
      <c r="A331" s="2" t="s">
        <v>1082</v>
      </c>
      <c r="D331" s="88">
        <v>400</v>
      </c>
      <c r="F331" s="8" t="s">
        <v>1049</v>
      </c>
    </row>
    <row r="332" spans="1:6" ht="45">
      <c r="A332" s="2" t="s">
        <v>1084</v>
      </c>
      <c r="D332" s="88">
        <v>139</v>
      </c>
      <c r="F332" s="8" t="s">
        <v>1051</v>
      </c>
    </row>
    <row r="333" spans="1:6">
      <c r="A333" s="2" t="s">
        <v>1050</v>
      </c>
      <c r="D333" s="12" t="s">
        <v>46</v>
      </c>
      <c r="F333" s="8" t="s">
        <v>1052</v>
      </c>
    </row>
    <row r="334" spans="1:6" ht="30">
      <c r="A334" s="2" t="s">
        <v>1089</v>
      </c>
      <c r="D334" s="12" t="s">
        <v>1085</v>
      </c>
      <c r="F334" s="8" t="s">
        <v>1055</v>
      </c>
    </row>
    <row r="335" spans="1:6" ht="30">
      <c r="A335" s="2" t="s">
        <v>1092</v>
      </c>
      <c r="D335" s="12" t="s">
        <v>1087</v>
      </c>
      <c r="F335" s="8" t="s">
        <v>1058</v>
      </c>
    </row>
    <row r="336" spans="1:6" ht="30">
      <c r="A336" s="2" t="s">
        <v>1095</v>
      </c>
      <c r="D336" s="12" t="s">
        <v>1090</v>
      </c>
      <c r="F336" s="8" t="s">
        <v>1060</v>
      </c>
    </row>
    <row r="337" spans="1:6" ht="30">
      <c r="A337" s="2" t="s">
        <v>1098</v>
      </c>
      <c r="D337" s="12" t="s">
        <v>1093</v>
      </c>
      <c r="F337" s="8" t="s">
        <v>1062</v>
      </c>
    </row>
    <row r="338" spans="1:6" ht="30">
      <c r="A338" s="2" t="s">
        <v>1101</v>
      </c>
      <c r="D338" s="12" t="s">
        <v>1096</v>
      </c>
      <c r="F338" s="8" t="s">
        <v>1065</v>
      </c>
    </row>
    <row r="339" spans="1:6" ht="30">
      <c r="A339" s="2" t="s">
        <v>1104</v>
      </c>
      <c r="D339" s="12" t="s">
        <v>1099</v>
      </c>
      <c r="F339" s="8" t="s">
        <v>1067</v>
      </c>
    </row>
    <row r="340" spans="1:6" ht="45">
      <c r="A340" s="2" t="s">
        <v>1106</v>
      </c>
      <c r="D340" s="12" t="s">
        <v>1102</v>
      </c>
      <c r="F340" s="8" t="s">
        <v>1070</v>
      </c>
    </row>
    <row r="341" spans="1:6">
      <c r="A341" s="2" t="s">
        <v>1109</v>
      </c>
      <c r="D341" s="12" t="s">
        <v>1105</v>
      </c>
      <c r="F341" s="8" t="s">
        <v>1072</v>
      </c>
    </row>
    <row r="342" spans="1:6" ht="30">
      <c r="A342" s="2" t="s">
        <v>901</v>
      </c>
      <c r="D342" s="12" t="s">
        <v>1107</v>
      </c>
      <c r="F342" s="8" t="s">
        <v>1073</v>
      </c>
    </row>
    <row r="343" spans="1:6" ht="30">
      <c r="A343" s="2" t="s">
        <v>1113</v>
      </c>
      <c r="D343" s="12" t="s">
        <v>1110</v>
      </c>
      <c r="F343" s="8" t="s">
        <v>1075</v>
      </c>
    </row>
    <row r="344" spans="1:6">
      <c r="A344" s="2" t="s">
        <v>1115</v>
      </c>
      <c r="D344" s="88">
        <v>399</v>
      </c>
      <c r="F344" s="8" t="s">
        <v>1077</v>
      </c>
    </row>
    <row r="345" spans="1:6" ht="30">
      <c r="A345" s="2" t="s">
        <v>1117</v>
      </c>
      <c r="D345" s="88">
        <v>165</v>
      </c>
      <c r="F345" s="8" t="s">
        <v>1079</v>
      </c>
    </row>
    <row r="346" spans="1:6" ht="45">
      <c r="A346" s="2" t="s">
        <v>1119</v>
      </c>
      <c r="D346" s="88">
        <v>347</v>
      </c>
      <c r="F346" s="8" t="s">
        <v>1081</v>
      </c>
    </row>
    <row r="347" spans="1:6" ht="30">
      <c r="A347" s="2" t="s">
        <v>1121</v>
      </c>
      <c r="D347" s="88">
        <v>445</v>
      </c>
      <c r="F347" s="8" t="s">
        <v>1083</v>
      </c>
    </row>
    <row r="348" spans="1:6">
      <c r="A348" s="2" t="s">
        <v>929</v>
      </c>
      <c r="D348" s="88">
        <v>415</v>
      </c>
      <c r="F348" s="8" t="s">
        <v>1086</v>
      </c>
    </row>
    <row r="349" spans="1:6" ht="30">
      <c r="A349" s="2" t="s">
        <v>1125</v>
      </c>
      <c r="D349" s="12" t="s">
        <v>1122</v>
      </c>
      <c r="F349" s="8" t="s">
        <v>1088</v>
      </c>
    </row>
    <row r="350" spans="1:6" ht="45">
      <c r="A350" s="2" t="s">
        <v>859</v>
      </c>
      <c r="D350" s="88">
        <v>379</v>
      </c>
      <c r="F350" s="8" t="s">
        <v>1091</v>
      </c>
    </row>
    <row r="351" spans="1:6" ht="30">
      <c r="A351" s="2" t="s">
        <v>1130</v>
      </c>
      <c r="D351" s="12" t="s">
        <v>1126</v>
      </c>
      <c r="F351" s="8" t="s">
        <v>1094</v>
      </c>
    </row>
    <row r="352" spans="1:6" ht="30">
      <c r="A352" s="2" t="s">
        <v>1133</v>
      </c>
      <c r="D352" s="12" t="s">
        <v>1128</v>
      </c>
      <c r="F352" s="8" t="s">
        <v>1097</v>
      </c>
    </row>
    <row r="353" spans="1:6" ht="30">
      <c r="A353" s="2" t="s">
        <v>1136</v>
      </c>
      <c r="D353" s="12" t="s">
        <v>1131</v>
      </c>
      <c r="F353" s="8" t="s">
        <v>1100</v>
      </c>
    </row>
    <row r="354" spans="1:6" ht="45">
      <c r="A354" s="2" t="s">
        <v>859</v>
      </c>
      <c r="D354" s="12" t="s">
        <v>1134</v>
      </c>
      <c r="F354" s="8" t="s">
        <v>1103</v>
      </c>
    </row>
    <row r="355" spans="1:6" ht="30">
      <c r="A355" s="2" t="s">
        <v>1141</v>
      </c>
      <c r="D355" s="12" t="s">
        <v>1137</v>
      </c>
      <c r="F355" s="8" t="s">
        <v>647</v>
      </c>
    </row>
    <row r="356" spans="1:6" ht="30">
      <c r="A356" s="2" t="s">
        <v>1144</v>
      </c>
      <c r="D356" s="12" t="s">
        <v>1139</v>
      </c>
      <c r="F356" s="8" t="s">
        <v>1108</v>
      </c>
    </row>
    <row r="357" spans="1:6">
      <c r="A357" s="2" t="s">
        <v>1147</v>
      </c>
      <c r="D357" s="12" t="s">
        <v>1142</v>
      </c>
      <c r="F357" s="8" t="s">
        <v>1111</v>
      </c>
    </row>
    <row r="358" spans="1:6">
      <c r="A358" s="2" t="s">
        <v>1149</v>
      </c>
      <c r="D358" s="12" t="s">
        <v>1145</v>
      </c>
      <c r="F358" s="8" t="s">
        <v>1112</v>
      </c>
    </row>
    <row r="359" spans="1:6" ht="45">
      <c r="A359" s="2" t="s">
        <v>1151</v>
      </c>
      <c r="D359" s="88">
        <v>484</v>
      </c>
      <c r="F359" s="8" t="s">
        <v>1114</v>
      </c>
    </row>
    <row r="360" spans="1:6" ht="30">
      <c r="A360" s="2" t="s">
        <v>950</v>
      </c>
      <c r="D360" s="88">
        <v>232</v>
      </c>
      <c r="F360" s="8" t="s">
        <v>1116</v>
      </c>
    </row>
    <row r="361" spans="1:6" ht="30">
      <c r="A361" s="2" t="s">
        <v>1154</v>
      </c>
      <c r="D361" s="88">
        <v>329</v>
      </c>
      <c r="F361" s="8" t="s">
        <v>1118</v>
      </c>
    </row>
    <row r="362" spans="1:6" ht="30">
      <c r="A362" s="2" t="s">
        <v>1156</v>
      </c>
      <c r="D362" s="88">
        <v>412</v>
      </c>
      <c r="F362" s="8" t="s">
        <v>1120</v>
      </c>
    </row>
    <row r="363" spans="1:6" ht="30">
      <c r="A363" s="2" t="s">
        <v>1158</v>
      </c>
      <c r="D363" s="88">
        <v>421</v>
      </c>
      <c r="F363" s="8" t="s">
        <v>1123</v>
      </c>
    </row>
    <row r="364" spans="1:6" ht="45">
      <c r="A364" s="2" t="s">
        <v>1161</v>
      </c>
      <c r="D364" s="88">
        <v>362</v>
      </c>
      <c r="F364" s="8" t="s">
        <v>1124</v>
      </c>
    </row>
    <row r="365" spans="1:6" ht="45">
      <c r="A365" s="2" t="s">
        <v>1164</v>
      </c>
      <c r="D365" s="12" t="s">
        <v>1159</v>
      </c>
      <c r="F365" s="8" t="s">
        <v>1127</v>
      </c>
    </row>
    <row r="366" spans="1:6">
      <c r="A366" s="2" t="s">
        <v>1167</v>
      </c>
      <c r="D366" s="12" t="s">
        <v>1162</v>
      </c>
      <c r="F366" s="8" t="s">
        <v>1129</v>
      </c>
    </row>
    <row r="367" spans="1:6" ht="30">
      <c r="A367" s="2" t="s">
        <v>1170</v>
      </c>
      <c r="D367" s="12" t="s">
        <v>1165</v>
      </c>
      <c r="F367" s="8" t="s">
        <v>1132</v>
      </c>
    </row>
    <row r="368" spans="1:6" ht="30">
      <c r="A368" s="2" t="s">
        <v>1172</v>
      </c>
      <c r="D368" s="12" t="s">
        <v>1168</v>
      </c>
      <c r="F368" s="8" t="s">
        <v>1135</v>
      </c>
    </row>
    <row r="369" spans="1:6" ht="60">
      <c r="A369" s="2" t="s">
        <v>1174</v>
      </c>
      <c r="D369" s="88">
        <v>395</v>
      </c>
      <c r="F369" s="8" t="s">
        <v>1138</v>
      </c>
    </row>
    <row r="370" spans="1:6" ht="45">
      <c r="A370" s="2" t="s">
        <v>1176</v>
      </c>
      <c r="D370" s="88">
        <v>137</v>
      </c>
      <c r="F370" s="8" t="s">
        <v>1140</v>
      </c>
    </row>
    <row r="371" spans="1:6" ht="45">
      <c r="A371" s="2" t="s">
        <v>1178</v>
      </c>
      <c r="D371" s="88">
        <v>501</v>
      </c>
      <c r="F371" s="8" t="s">
        <v>1143</v>
      </c>
    </row>
    <row r="372" spans="1:6">
      <c r="A372" s="2" t="s">
        <v>1180</v>
      </c>
      <c r="D372" s="88">
        <v>186</v>
      </c>
      <c r="F372" s="8" t="s">
        <v>1146</v>
      </c>
    </row>
    <row r="373" spans="1:6" ht="30">
      <c r="A373" s="2" t="s">
        <v>1183</v>
      </c>
      <c r="D373" s="12" t="s">
        <v>1179</v>
      </c>
      <c r="F373" s="8" t="s">
        <v>1148</v>
      </c>
    </row>
    <row r="374" spans="1:6" ht="30">
      <c r="A374" s="2" t="s">
        <v>1186</v>
      </c>
      <c r="D374" s="12" t="s">
        <v>1181</v>
      </c>
      <c r="F374" s="8" t="s">
        <v>1150</v>
      </c>
    </row>
    <row r="375" spans="1:6" ht="30">
      <c r="A375" s="2" t="s">
        <v>1189</v>
      </c>
      <c r="D375" s="12" t="s">
        <v>1184</v>
      </c>
      <c r="F375" s="8" t="s">
        <v>1152</v>
      </c>
    </row>
    <row r="376" spans="1:6" ht="30">
      <c r="A376" s="2" t="s">
        <v>1192</v>
      </c>
      <c r="D376" s="12" t="s">
        <v>1187</v>
      </c>
      <c r="F376" s="8" t="s">
        <v>1153</v>
      </c>
    </row>
    <row r="377" spans="1:6" ht="30">
      <c r="A377" s="2" t="s">
        <v>1195</v>
      </c>
      <c r="D377" s="12" t="s">
        <v>1190</v>
      </c>
      <c r="F377" s="8" t="s">
        <v>1155</v>
      </c>
    </row>
    <row r="378" spans="1:6" ht="30">
      <c r="A378" s="2" t="s">
        <v>1198</v>
      </c>
      <c r="D378" s="12" t="s">
        <v>1193</v>
      </c>
      <c r="F378" s="8" t="s">
        <v>1157</v>
      </c>
    </row>
    <row r="379" spans="1:6">
      <c r="A379" s="2" t="s">
        <v>1201</v>
      </c>
      <c r="D379" s="12" t="s">
        <v>1196</v>
      </c>
      <c r="F379" s="8" t="s">
        <v>1160</v>
      </c>
    </row>
    <row r="380" spans="1:6">
      <c r="A380" s="2" t="s">
        <v>1204</v>
      </c>
      <c r="D380" s="12" t="s">
        <v>1199</v>
      </c>
      <c r="F380" s="8" t="s">
        <v>1163</v>
      </c>
    </row>
    <row r="381" spans="1:6">
      <c r="A381" s="2" t="s">
        <v>1207</v>
      </c>
      <c r="D381" s="12" t="s">
        <v>1202</v>
      </c>
      <c r="F381" s="8" t="s">
        <v>1166</v>
      </c>
    </row>
    <row r="382" spans="1:6">
      <c r="A382" s="2" t="s">
        <v>1210</v>
      </c>
      <c r="D382" s="12" t="s">
        <v>1205</v>
      </c>
      <c r="F382" s="8" t="s">
        <v>1169</v>
      </c>
    </row>
    <row r="383" spans="1:6" ht="45">
      <c r="A383" s="2" t="s">
        <v>1213</v>
      </c>
      <c r="D383" s="12" t="s">
        <v>1208</v>
      </c>
      <c r="F383" s="8" t="s">
        <v>1171</v>
      </c>
    </row>
    <row r="384" spans="1:6" ht="30">
      <c r="A384" s="2" t="s">
        <v>1216</v>
      </c>
      <c r="D384" s="12" t="s">
        <v>1211</v>
      </c>
      <c r="F384" s="8" t="s">
        <v>1173</v>
      </c>
    </row>
    <row r="385" spans="1:6" ht="30">
      <c r="A385" s="2" t="s">
        <v>1219</v>
      </c>
      <c r="D385" s="12" t="s">
        <v>1214</v>
      </c>
      <c r="F385" s="8" t="s">
        <v>1175</v>
      </c>
    </row>
    <row r="386" spans="1:6">
      <c r="A386" s="2" t="s">
        <v>1221</v>
      </c>
      <c r="D386" s="12" t="s">
        <v>1217</v>
      </c>
      <c r="F386" s="8" t="s">
        <v>1177</v>
      </c>
    </row>
    <row r="387" spans="1:6" ht="45">
      <c r="A387" s="2" t="s">
        <v>1223</v>
      </c>
      <c r="D387" s="88">
        <v>325</v>
      </c>
      <c r="F387" s="8" t="s">
        <v>337</v>
      </c>
    </row>
    <row r="388" spans="1:6" ht="30">
      <c r="A388" s="2" t="s">
        <v>1225</v>
      </c>
      <c r="D388" s="88">
        <v>244</v>
      </c>
      <c r="F388" s="8" t="s">
        <v>1182</v>
      </c>
    </row>
    <row r="389" spans="1:6" ht="30">
      <c r="A389" s="2" t="s">
        <v>995</v>
      </c>
      <c r="D389" s="88">
        <v>175</v>
      </c>
      <c r="F389" s="8" t="s">
        <v>1185</v>
      </c>
    </row>
    <row r="390" spans="1:6" ht="30">
      <c r="A390" s="2" t="s">
        <v>1228</v>
      </c>
      <c r="D390" s="88">
        <v>488</v>
      </c>
      <c r="F390" s="8" t="s">
        <v>1188</v>
      </c>
    </row>
    <row r="391" spans="1:6" ht="30">
      <c r="A391" s="2" t="s">
        <v>1228</v>
      </c>
      <c r="D391" s="88">
        <v>3554</v>
      </c>
      <c r="F391" s="8" t="s">
        <v>1191</v>
      </c>
    </row>
    <row r="392" spans="1:6" ht="60">
      <c r="A392" s="2" t="s">
        <v>1231</v>
      </c>
      <c r="D392" s="88">
        <v>3724</v>
      </c>
      <c r="F392" s="8" t="s">
        <v>1194</v>
      </c>
    </row>
    <row r="393" spans="1:6" ht="75">
      <c r="A393" s="2" t="s">
        <v>1234</v>
      </c>
      <c r="D393" s="88">
        <v>3492</v>
      </c>
      <c r="F393" s="8" t="s">
        <v>1197</v>
      </c>
    </row>
    <row r="394" spans="1:6" ht="30">
      <c r="A394" s="2" t="s">
        <v>1237</v>
      </c>
      <c r="D394" s="12" t="s">
        <v>1232</v>
      </c>
      <c r="F394" s="8" t="s">
        <v>1200</v>
      </c>
    </row>
    <row r="395" spans="1:6" ht="30">
      <c r="A395" s="2" t="s">
        <v>1237</v>
      </c>
      <c r="D395" s="12" t="s">
        <v>1235</v>
      </c>
      <c r="F395" s="8" t="s">
        <v>1203</v>
      </c>
    </row>
    <row r="396" spans="1:6" ht="45">
      <c r="A396" s="2" t="s">
        <v>1241</v>
      </c>
      <c r="D396" s="12" t="s">
        <v>1238</v>
      </c>
      <c r="F396" s="8" t="s">
        <v>1206</v>
      </c>
    </row>
    <row r="397" spans="1:6" ht="45">
      <c r="A397" s="2" t="s">
        <v>1241</v>
      </c>
      <c r="D397" s="88">
        <v>883</v>
      </c>
      <c r="F397" s="8" t="s">
        <v>1209</v>
      </c>
    </row>
    <row r="398" spans="1:6" ht="30">
      <c r="A398" s="2" t="s">
        <v>1246</v>
      </c>
      <c r="D398" s="12" t="s">
        <v>1242</v>
      </c>
      <c r="F398" s="8" t="s">
        <v>1212</v>
      </c>
    </row>
    <row r="399" spans="1:6" ht="45">
      <c r="A399" s="2" t="s">
        <v>1249</v>
      </c>
      <c r="D399" s="12" t="s">
        <v>1244</v>
      </c>
      <c r="F399" s="8" t="s">
        <v>1215</v>
      </c>
    </row>
    <row r="400" spans="1:6" ht="75">
      <c r="A400" s="2" t="s">
        <v>1252</v>
      </c>
      <c r="D400" s="12" t="s">
        <v>1247</v>
      </c>
      <c r="F400" s="8" t="s">
        <v>1218</v>
      </c>
    </row>
    <row r="401" spans="1:6">
      <c r="A401" s="2" t="s">
        <v>1254</v>
      </c>
      <c r="D401" s="12" t="s">
        <v>1250</v>
      </c>
      <c r="F401" s="8" t="s">
        <v>1220</v>
      </c>
    </row>
    <row r="402" spans="1:6" ht="60">
      <c r="A402" s="2" t="s">
        <v>1256</v>
      </c>
      <c r="D402" s="88">
        <v>286</v>
      </c>
      <c r="F402" s="8" t="s">
        <v>1222</v>
      </c>
    </row>
    <row r="403" spans="1:6" ht="30">
      <c r="A403" s="2" t="s">
        <v>1259</v>
      </c>
      <c r="D403" s="88">
        <v>279</v>
      </c>
      <c r="F403" s="8" t="s">
        <v>1224</v>
      </c>
    </row>
    <row r="404" spans="1:6" ht="30">
      <c r="A404" s="2" t="s">
        <v>1042</v>
      </c>
      <c r="D404" s="12" t="s">
        <v>1257</v>
      </c>
      <c r="F404" s="8" t="s">
        <v>1226</v>
      </c>
    </row>
    <row r="405" spans="1:6" ht="30">
      <c r="A405" s="2" t="s">
        <v>1264</v>
      </c>
      <c r="D405" s="12" t="s">
        <v>1260</v>
      </c>
      <c r="F405" s="8" t="s">
        <v>1227</v>
      </c>
    </row>
    <row r="406" spans="1:6">
      <c r="A406" s="2" t="s">
        <v>1264</v>
      </c>
      <c r="D406" s="12" t="s">
        <v>1262</v>
      </c>
      <c r="F406" s="8" t="s">
        <v>1229</v>
      </c>
    </row>
    <row r="407" spans="1:6" ht="30">
      <c r="A407" s="2" t="s">
        <v>1269</v>
      </c>
      <c r="D407" s="12" t="s">
        <v>1265</v>
      </c>
      <c r="F407" s="8" t="s">
        <v>1230</v>
      </c>
    </row>
    <row r="408" spans="1:6" ht="30">
      <c r="A408" s="2" t="s">
        <v>1271</v>
      </c>
      <c r="D408" s="12" t="s">
        <v>1267</v>
      </c>
      <c r="F408" s="8" t="s">
        <v>1233</v>
      </c>
    </row>
    <row r="409" spans="1:6">
      <c r="A409" s="2" t="s">
        <v>1271</v>
      </c>
      <c r="D409" s="88">
        <v>357</v>
      </c>
      <c r="F409" s="8" t="s">
        <v>1236</v>
      </c>
    </row>
    <row r="410" spans="1:6" ht="30">
      <c r="A410" s="2" t="s">
        <v>1274</v>
      </c>
      <c r="D410" s="88">
        <v>464</v>
      </c>
      <c r="F410" s="8" t="s">
        <v>1239</v>
      </c>
    </row>
    <row r="411" spans="1:6" ht="60">
      <c r="A411" s="2" t="s">
        <v>1276</v>
      </c>
      <c r="D411" s="88">
        <v>126</v>
      </c>
      <c r="F411" s="8" t="s">
        <v>1240</v>
      </c>
    </row>
    <row r="412" spans="1:6" ht="30">
      <c r="A412" s="2" t="s">
        <v>1278</v>
      </c>
      <c r="D412" s="88">
        <v>185</v>
      </c>
      <c r="F412" s="8" t="s">
        <v>1243</v>
      </c>
    </row>
    <row r="413" spans="1:6" ht="30">
      <c r="A413" s="2" t="s">
        <v>1280</v>
      </c>
      <c r="D413" s="88">
        <v>285</v>
      </c>
      <c r="F413" s="8" t="s">
        <v>1245</v>
      </c>
    </row>
    <row r="414" spans="1:6" ht="30">
      <c r="A414" s="2" t="s">
        <v>1282</v>
      </c>
      <c r="D414" s="88">
        <v>429</v>
      </c>
      <c r="F414" s="8" t="s">
        <v>1248</v>
      </c>
    </row>
    <row r="415" spans="1:6">
      <c r="A415" s="2" t="s">
        <v>1284</v>
      </c>
      <c r="D415" s="88">
        <v>467</v>
      </c>
      <c r="F415" s="8" t="s">
        <v>1251</v>
      </c>
    </row>
    <row r="416" spans="1:6">
      <c r="A416" s="2" t="s">
        <v>1286</v>
      </c>
      <c r="D416" s="88">
        <v>156</v>
      </c>
      <c r="F416" s="8" t="s">
        <v>1253</v>
      </c>
    </row>
    <row r="417" spans="1:6" ht="30">
      <c r="A417" s="2" t="s">
        <v>1288</v>
      </c>
      <c r="D417" s="88">
        <v>492</v>
      </c>
      <c r="F417" s="8" t="s">
        <v>1255</v>
      </c>
    </row>
    <row r="418" spans="1:6" ht="30">
      <c r="A418" s="2" t="s">
        <v>1291</v>
      </c>
      <c r="D418" s="88">
        <v>252</v>
      </c>
      <c r="F418" s="8" t="s">
        <v>1258</v>
      </c>
    </row>
    <row r="419" spans="1:6" ht="45">
      <c r="A419" s="2" t="s">
        <v>1294</v>
      </c>
      <c r="D419" s="12" t="s">
        <v>1289</v>
      </c>
      <c r="F419" s="8" t="s">
        <v>1261</v>
      </c>
    </row>
    <row r="420" spans="1:6" ht="30">
      <c r="A420" s="2" t="s">
        <v>1296</v>
      </c>
      <c r="D420" s="12" t="s">
        <v>1292</v>
      </c>
      <c r="F420" s="8" t="s">
        <v>1263</v>
      </c>
    </row>
    <row r="421" spans="1:6" ht="45">
      <c r="A421" s="2" t="s">
        <v>1298</v>
      </c>
      <c r="D421" s="88">
        <v>283</v>
      </c>
      <c r="F421" s="8" t="s">
        <v>1266</v>
      </c>
    </row>
    <row r="422" spans="1:6">
      <c r="A422" s="2" t="s">
        <v>1264</v>
      </c>
      <c r="D422" s="88">
        <v>292</v>
      </c>
      <c r="F422" s="8" t="s">
        <v>1268</v>
      </c>
    </row>
    <row r="423" spans="1:6" ht="45">
      <c r="A423" s="2" t="s">
        <v>1301</v>
      </c>
      <c r="D423" s="88">
        <v>493</v>
      </c>
      <c r="F423" s="8" t="s">
        <v>1270</v>
      </c>
    </row>
    <row r="424" spans="1:6" ht="45">
      <c r="A424" s="2" t="s">
        <v>1303</v>
      </c>
      <c r="D424" s="88">
        <v>336</v>
      </c>
      <c r="F424" s="8" t="s">
        <v>1272</v>
      </c>
    </row>
    <row r="425" spans="1:6" ht="45">
      <c r="A425" s="2" t="s">
        <v>1305</v>
      </c>
      <c r="D425" s="88">
        <v>364</v>
      </c>
      <c r="F425" s="8" t="s">
        <v>1273</v>
      </c>
    </row>
    <row r="426" spans="1:6" ht="30">
      <c r="A426" s="2" t="s">
        <v>1192</v>
      </c>
      <c r="D426" s="88">
        <v>3924</v>
      </c>
      <c r="F426" s="8" t="s">
        <v>1275</v>
      </c>
    </row>
    <row r="427" spans="1:6" ht="60">
      <c r="A427" s="2" t="s">
        <v>1310</v>
      </c>
      <c r="D427" s="12" t="s">
        <v>1306</v>
      </c>
      <c r="F427" s="8" t="s">
        <v>1277</v>
      </c>
    </row>
    <row r="428" spans="1:6" ht="45">
      <c r="A428" s="2" t="s">
        <v>1313</v>
      </c>
      <c r="D428" s="12" t="s">
        <v>1308</v>
      </c>
      <c r="F428" s="8" t="s">
        <v>1279</v>
      </c>
    </row>
    <row r="429" spans="1:6" ht="45">
      <c r="A429" s="2" t="s">
        <v>1084</v>
      </c>
      <c r="D429" s="12" t="s">
        <v>1311</v>
      </c>
      <c r="F429" s="8" t="s">
        <v>1281</v>
      </c>
    </row>
    <row r="430" spans="1:6" ht="45">
      <c r="A430" s="2" t="s">
        <v>1084</v>
      </c>
      <c r="D430" s="88">
        <v>243</v>
      </c>
      <c r="F430" s="8" t="s">
        <v>1283</v>
      </c>
    </row>
    <row r="431" spans="1:6" ht="30">
      <c r="A431" s="2" t="s">
        <v>1317</v>
      </c>
      <c r="D431" s="88">
        <v>284</v>
      </c>
      <c r="F431" s="8" t="s">
        <v>1285</v>
      </c>
    </row>
    <row r="432" spans="1:6">
      <c r="A432" s="2" t="s">
        <v>903</v>
      </c>
      <c r="D432" s="88">
        <v>407</v>
      </c>
      <c r="F432" s="8" t="s">
        <v>1287</v>
      </c>
    </row>
    <row r="433" spans="1:6" ht="30">
      <c r="A433" s="2" t="s">
        <v>1321</v>
      </c>
      <c r="D433" s="88">
        <v>305</v>
      </c>
      <c r="F433" s="8" t="s">
        <v>1290</v>
      </c>
    </row>
    <row r="434" spans="1:6" ht="45">
      <c r="A434" s="2" t="s">
        <v>1324</v>
      </c>
      <c r="D434" s="12" t="s">
        <v>1319</v>
      </c>
      <c r="F434" s="8" t="s">
        <v>1293</v>
      </c>
    </row>
    <row r="435" spans="1:6">
      <c r="A435" s="2" t="s">
        <v>1326</v>
      </c>
      <c r="D435" s="12" t="s">
        <v>1322</v>
      </c>
      <c r="F435" s="8" t="s">
        <v>1295</v>
      </c>
    </row>
    <row r="436" spans="1:6" ht="45">
      <c r="A436" s="2" t="s">
        <v>1328</v>
      </c>
      <c r="D436" s="88">
        <v>33</v>
      </c>
      <c r="F436" s="8" t="s">
        <v>1297</v>
      </c>
    </row>
    <row r="437" spans="1:6" ht="45">
      <c r="A437" s="2" t="s">
        <v>1331</v>
      </c>
      <c r="D437" s="88">
        <v>23</v>
      </c>
      <c r="F437" s="8" t="s">
        <v>1299</v>
      </c>
    </row>
    <row r="438" spans="1:6" ht="30">
      <c r="A438" s="2" t="s">
        <v>557</v>
      </c>
      <c r="D438" s="12" t="s">
        <v>1329</v>
      </c>
      <c r="F438" s="8" t="s">
        <v>1300</v>
      </c>
    </row>
    <row r="439" spans="1:6" ht="45">
      <c r="A439" s="2" t="s">
        <v>1334</v>
      </c>
      <c r="D439" s="88">
        <v>263</v>
      </c>
      <c r="F439" s="8" t="s">
        <v>1302</v>
      </c>
    </row>
    <row r="440" spans="1:6" ht="30">
      <c r="A440" s="2" t="s">
        <v>1336</v>
      </c>
      <c r="D440" s="88">
        <v>295</v>
      </c>
      <c r="F440" s="8" t="s">
        <v>1304</v>
      </c>
    </row>
    <row r="441" spans="1:6" ht="30">
      <c r="A441" s="2" t="s">
        <v>1336</v>
      </c>
      <c r="D441" s="88">
        <v>208</v>
      </c>
      <c r="F441" s="8" t="s">
        <v>1307</v>
      </c>
    </row>
    <row r="442" spans="1:6">
      <c r="A442" s="2" t="s">
        <v>1339</v>
      </c>
      <c r="D442" s="88">
        <v>237</v>
      </c>
      <c r="F442" s="8" t="s">
        <v>1309</v>
      </c>
    </row>
    <row r="443" spans="1:6" ht="45">
      <c r="A443" s="2" t="s">
        <v>1341</v>
      </c>
      <c r="D443" s="88">
        <v>228</v>
      </c>
      <c r="F443" s="8" t="s">
        <v>1312</v>
      </c>
    </row>
    <row r="444" spans="1:6">
      <c r="A444" s="2" t="s">
        <v>1343</v>
      </c>
      <c r="D444" s="88">
        <v>363</v>
      </c>
      <c r="F444" s="8" t="s">
        <v>1314</v>
      </c>
    </row>
    <row r="445" spans="1:6" ht="30">
      <c r="A445" s="2" t="s">
        <v>1345</v>
      </c>
      <c r="D445" s="88">
        <v>463</v>
      </c>
      <c r="F445" s="8" t="s">
        <v>1315</v>
      </c>
    </row>
    <row r="446" spans="1:6">
      <c r="A446" s="2" t="s">
        <v>1348</v>
      </c>
      <c r="D446" s="88">
        <v>121</v>
      </c>
      <c r="F446" s="8" t="s">
        <v>1316</v>
      </c>
    </row>
    <row r="447" spans="1:6" ht="30">
      <c r="A447" s="2" t="s">
        <v>1351</v>
      </c>
      <c r="D447" s="12" t="s">
        <v>1346</v>
      </c>
      <c r="F447" s="8" t="s">
        <v>1318</v>
      </c>
    </row>
    <row r="448" spans="1:6" ht="60">
      <c r="A448" s="2" t="s">
        <v>1354</v>
      </c>
      <c r="D448" s="12" t="s">
        <v>1349</v>
      </c>
      <c r="F448" s="8" t="s">
        <v>1320</v>
      </c>
    </row>
    <row r="449" spans="1:6" ht="30">
      <c r="A449" s="2" t="s">
        <v>1356</v>
      </c>
      <c r="D449" s="12" t="s">
        <v>1352</v>
      </c>
      <c r="F449" s="8" t="s">
        <v>1323</v>
      </c>
    </row>
    <row r="450" spans="1:6" ht="60">
      <c r="A450" s="2" t="s">
        <v>1359</v>
      </c>
      <c r="D450" s="88">
        <v>763</v>
      </c>
      <c r="F450" s="8" t="s">
        <v>1325</v>
      </c>
    </row>
    <row r="451" spans="1:6" ht="30">
      <c r="A451" s="2" t="s">
        <v>1361</v>
      </c>
      <c r="D451" s="12" t="s">
        <v>1357</v>
      </c>
      <c r="F451" s="8" t="s">
        <v>1327</v>
      </c>
    </row>
    <row r="452" spans="1:6" ht="45">
      <c r="A452" s="2" t="s">
        <v>1249</v>
      </c>
      <c r="D452" s="88">
        <v>473</v>
      </c>
      <c r="F452" s="8" t="s">
        <v>1330</v>
      </c>
    </row>
    <row r="453" spans="1:6" ht="30">
      <c r="A453" s="2" t="s">
        <v>1365</v>
      </c>
      <c r="D453" s="88">
        <v>483</v>
      </c>
      <c r="F453" s="8" t="s">
        <v>1332</v>
      </c>
    </row>
    <row r="454" spans="1:6" ht="30">
      <c r="A454" s="2" t="s">
        <v>1368</v>
      </c>
      <c r="D454" s="12" t="s">
        <v>1363</v>
      </c>
      <c r="F454" s="8" t="s">
        <v>1333</v>
      </c>
    </row>
    <row r="455" spans="1:6" ht="45">
      <c r="A455" s="2" t="s">
        <v>1371</v>
      </c>
      <c r="D455" s="12" t="s">
        <v>1366</v>
      </c>
      <c r="F455" s="8" t="s">
        <v>1335</v>
      </c>
    </row>
    <row r="456" spans="1:6" ht="30">
      <c r="A456" s="2" t="s">
        <v>1374</v>
      </c>
      <c r="D456" s="12" t="s">
        <v>1369</v>
      </c>
      <c r="F456" s="8" t="s">
        <v>1337</v>
      </c>
    </row>
    <row r="457" spans="1:6" ht="45">
      <c r="A457" s="2" t="s">
        <v>1377</v>
      </c>
      <c r="D457" s="12" t="s">
        <v>1372</v>
      </c>
      <c r="F457" s="8" t="s">
        <v>1338</v>
      </c>
    </row>
    <row r="458" spans="1:6">
      <c r="A458" s="2" t="s">
        <v>1379</v>
      </c>
      <c r="D458" s="12" t="s">
        <v>1375</v>
      </c>
      <c r="F458" s="8" t="s">
        <v>1340</v>
      </c>
    </row>
    <row r="459" spans="1:6" ht="30">
      <c r="A459" s="2" t="s">
        <v>1382</v>
      </c>
      <c r="D459" s="88">
        <v>105</v>
      </c>
      <c r="F459" s="8" t="s">
        <v>1342</v>
      </c>
    </row>
    <row r="460" spans="1:6" ht="30">
      <c r="A460" s="2" t="s">
        <v>1385</v>
      </c>
      <c r="D460" s="12" t="s">
        <v>1380</v>
      </c>
      <c r="F460" s="8" t="s">
        <v>1344</v>
      </c>
    </row>
    <row r="461" spans="1:6" ht="30">
      <c r="A461" s="2" t="s">
        <v>1387</v>
      </c>
      <c r="D461" s="12" t="s">
        <v>1383</v>
      </c>
      <c r="F461" s="8" t="s">
        <v>1347</v>
      </c>
    </row>
    <row r="462" spans="1:6" ht="45">
      <c r="A462" s="2" t="s">
        <v>1377</v>
      </c>
      <c r="D462" s="88">
        <v>862</v>
      </c>
      <c r="F462" s="8" t="s">
        <v>1350</v>
      </c>
    </row>
    <row r="463" spans="1:6" ht="30">
      <c r="A463" s="2" t="s">
        <v>1379</v>
      </c>
      <c r="D463" s="88">
        <v>853</v>
      </c>
      <c r="F463" s="8" t="s">
        <v>1353</v>
      </c>
    </row>
    <row r="464" spans="1:6">
      <c r="A464" s="2" t="s">
        <v>1393</v>
      </c>
      <c r="D464" s="12" t="s">
        <v>1389</v>
      </c>
      <c r="F464" s="8" t="s">
        <v>1355</v>
      </c>
    </row>
    <row r="465" spans="1:6" ht="30">
      <c r="A465" s="2" t="s">
        <v>1395</v>
      </c>
      <c r="D465" s="12" t="s">
        <v>1391</v>
      </c>
      <c r="F465" s="8" t="s">
        <v>1358</v>
      </c>
    </row>
    <row r="466" spans="1:6" ht="30">
      <c r="A466" s="2" t="s">
        <v>1395</v>
      </c>
      <c r="D466" s="88">
        <v>341</v>
      </c>
      <c r="F466" s="8" t="s">
        <v>1360</v>
      </c>
    </row>
    <row r="467" spans="1:6" ht="30">
      <c r="A467" s="2" t="s">
        <v>1395</v>
      </c>
      <c r="D467" s="12" t="s">
        <v>1396</v>
      </c>
      <c r="F467" s="8" t="s">
        <v>1362</v>
      </c>
    </row>
    <row r="468" spans="1:6" ht="30">
      <c r="A468" s="2" t="s">
        <v>1395</v>
      </c>
      <c r="D468" s="88">
        <v>393</v>
      </c>
      <c r="F468" s="8" t="s">
        <v>1364</v>
      </c>
    </row>
    <row r="469" spans="1:6" ht="60">
      <c r="A469" s="2" t="s">
        <v>1403</v>
      </c>
      <c r="D469" s="12" t="s">
        <v>1399</v>
      </c>
      <c r="F469" s="8" t="s">
        <v>1367</v>
      </c>
    </row>
    <row r="470" spans="1:6" ht="30">
      <c r="A470" s="2" t="s">
        <v>1406</v>
      </c>
      <c r="D470" s="12" t="s">
        <v>1401</v>
      </c>
      <c r="F470" s="8" t="s">
        <v>1370</v>
      </c>
    </row>
    <row r="471" spans="1:6">
      <c r="A471" s="2" t="s">
        <v>1408</v>
      </c>
      <c r="D471" s="12" t="s">
        <v>1404</v>
      </c>
      <c r="F471" s="8" t="s">
        <v>1373</v>
      </c>
    </row>
    <row r="472" spans="1:6" ht="45">
      <c r="A472" s="2" t="s">
        <v>1411</v>
      </c>
      <c r="D472" s="88">
        <v>503</v>
      </c>
      <c r="F472" s="8" t="s">
        <v>1376</v>
      </c>
    </row>
    <row r="473" spans="1:6" ht="45">
      <c r="A473" s="2" t="s">
        <v>1414</v>
      </c>
      <c r="D473" s="12" t="s">
        <v>1409</v>
      </c>
      <c r="F473" s="8" t="s">
        <v>1378</v>
      </c>
    </row>
    <row r="474" spans="1:6" ht="30">
      <c r="A474" s="2" t="s">
        <v>1416</v>
      </c>
      <c r="D474" s="12" t="s">
        <v>1412</v>
      </c>
      <c r="F474" s="8" t="s">
        <v>1381</v>
      </c>
    </row>
    <row r="475" spans="1:6">
      <c r="A475" s="2" t="s">
        <v>1419</v>
      </c>
      <c r="D475" s="88">
        <v>461</v>
      </c>
      <c r="F475" s="8" t="s">
        <v>1384</v>
      </c>
    </row>
    <row r="476" spans="1:6" ht="30">
      <c r="A476" s="2" t="s">
        <v>1422</v>
      </c>
      <c r="D476" s="12" t="s">
        <v>1417</v>
      </c>
      <c r="F476" s="8" t="s">
        <v>1386</v>
      </c>
    </row>
    <row r="477" spans="1:6" ht="30">
      <c r="A477" s="2" t="s">
        <v>1424</v>
      </c>
      <c r="D477" s="12" t="s">
        <v>1420</v>
      </c>
      <c r="F477" s="8" t="s">
        <v>1388</v>
      </c>
    </row>
    <row r="478" spans="1:6">
      <c r="A478" s="2" t="s">
        <v>1427</v>
      </c>
      <c r="D478" s="88">
        <v>280</v>
      </c>
      <c r="F478" s="8" t="s">
        <v>1390</v>
      </c>
    </row>
    <row r="479" spans="1:6" ht="45">
      <c r="A479" s="2" t="s">
        <v>1430</v>
      </c>
      <c r="D479" s="12" t="s">
        <v>1425</v>
      </c>
      <c r="F479" s="8" t="s">
        <v>1392</v>
      </c>
    </row>
    <row r="480" spans="1:6" ht="45">
      <c r="A480" s="2" t="s">
        <v>1433</v>
      </c>
      <c r="D480" s="12" t="s">
        <v>1428</v>
      </c>
      <c r="F480" s="8" t="s">
        <v>1394</v>
      </c>
    </row>
    <row r="481" spans="1:6" ht="45">
      <c r="A481" s="2" t="s">
        <v>1435</v>
      </c>
      <c r="D481" s="12" t="s">
        <v>1431</v>
      </c>
      <c r="F481" s="8" t="s">
        <v>1397</v>
      </c>
    </row>
    <row r="482" spans="1:6" ht="45">
      <c r="A482" s="2" t="s">
        <v>1437</v>
      </c>
      <c r="D482" s="88">
        <v>494</v>
      </c>
      <c r="F482" s="8" t="s">
        <v>1398</v>
      </c>
    </row>
    <row r="483" spans="1:6" ht="45">
      <c r="A483" s="2" t="s">
        <v>1439</v>
      </c>
      <c r="D483" s="88">
        <v>247</v>
      </c>
      <c r="F483" s="8" t="s">
        <v>1400</v>
      </c>
    </row>
    <row r="484" spans="1:6" ht="45">
      <c r="A484" s="2" t="s">
        <v>1441</v>
      </c>
      <c r="D484" s="88">
        <v>427</v>
      </c>
      <c r="F484" s="8" t="s">
        <v>1402</v>
      </c>
    </row>
    <row r="485" spans="1:6" ht="45">
      <c r="A485" s="2" t="s">
        <v>1443</v>
      </c>
      <c r="D485" s="88">
        <v>416</v>
      </c>
      <c r="F485" s="8" t="s">
        <v>1405</v>
      </c>
    </row>
    <row r="486" spans="1:6" ht="60">
      <c r="A486" s="2" t="s">
        <v>1445</v>
      </c>
      <c r="D486" s="88">
        <v>151</v>
      </c>
      <c r="F486" s="8" t="s">
        <v>1407</v>
      </c>
    </row>
    <row r="487" spans="1:6" ht="30">
      <c r="A487" s="2" t="s">
        <v>1447</v>
      </c>
      <c r="D487" s="88">
        <v>211</v>
      </c>
      <c r="F487" s="8" t="s">
        <v>1410</v>
      </c>
    </row>
    <row r="488" spans="1:6">
      <c r="A488" s="2" t="s">
        <v>1450</v>
      </c>
      <c r="D488" s="88">
        <v>152</v>
      </c>
      <c r="F488" s="8" t="s">
        <v>1413</v>
      </c>
    </row>
    <row r="489" spans="1:6">
      <c r="A489" s="2" t="s">
        <v>1453</v>
      </c>
      <c r="D489" s="12" t="s">
        <v>1448</v>
      </c>
      <c r="F489" s="8" t="s">
        <v>1415</v>
      </c>
    </row>
    <row r="490" spans="1:6" ht="45">
      <c r="A490" s="2" t="s">
        <v>1456</v>
      </c>
      <c r="D490" s="12" t="s">
        <v>1451</v>
      </c>
      <c r="F490" s="8" t="s">
        <v>1418</v>
      </c>
    </row>
    <row r="491" spans="1:6" ht="45">
      <c r="A491" s="2" t="s">
        <v>1459</v>
      </c>
      <c r="D491" s="12" t="s">
        <v>1454</v>
      </c>
      <c r="F491" s="8" t="s">
        <v>1421</v>
      </c>
    </row>
    <row r="492" spans="1:6">
      <c r="A492" s="2" t="s">
        <v>1461</v>
      </c>
      <c r="D492" s="12" t="s">
        <v>1457</v>
      </c>
      <c r="F492" s="8" t="s">
        <v>1423</v>
      </c>
    </row>
    <row r="493" spans="1:6">
      <c r="A493" s="2" t="s">
        <v>1463</v>
      </c>
      <c r="D493" s="88">
        <v>120</v>
      </c>
      <c r="F493" s="8" t="s">
        <v>1426</v>
      </c>
    </row>
    <row r="494" spans="1:6" ht="45">
      <c r="A494" s="2" t="s">
        <v>1465</v>
      </c>
      <c r="D494" s="88">
        <v>155</v>
      </c>
      <c r="F494" s="8" t="s">
        <v>1429</v>
      </c>
    </row>
    <row r="495" spans="1:6" ht="60">
      <c r="A495" s="2" t="s">
        <v>1467</v>
      </c>
      <c r="D495" s="88">
        <v>177</v>
      </c>
      <c r="F495" s="8" t="s">
        <v>1432</v>
      </c>
    </row>
    <row r="496" spans="1:6" ht="30">
      <c r="A496" s="2" t="s">
        <v>1469</v>
      </c>
      <c r="D496" s="88">
        <v>392</v>
      </c>
      <c r="F496" s="8" t="s">
        <v>1434</v>
      </c>
    </row>
    <row r="497" spans="1:6" ht="45">
      <c r="A497" s="2" t="s">
        <v>1471</v>
      </c>
      <c r="D497" s="88">
        <v>321</v>
      </c>
      <c r="F497" s="8" t="s">
        <v>1436</v>
      </c>
    </row>
    <row r="498" spans="1:6" ht="30">
      <c r="A498" s="2" t="s">
        <v>1474</v>
      </c>
      <c r="D498" s="88">
        <v>113</v>
      </c>
      <c r="F498" s="8" t="s">
        <v>1438</v>
      </c>
    </row>
    <row r="499" spans="1:6">
      <c r="A499" s="2" t="s">
        <v>1476</v>
      </c>
      <c r="D499" s="12" t="s">
        <v>1472</v>
      </c>
      <c r="F499" s="8" t="s">
        <v>1440</v>
      </c>
    </row>
    <row r="500" spans="1:6" ht="30">
      <c r="A500" s="2" t="s">
        <v>1478</v>
      </c>
      <c r="D500" s="88">
        <v>381</v>
      </c>
      <c r="F500" s="8" t="s">
        <v>1442</v>
      </c>
    </row>
    <row r="501" spans="1:6" ht="45">
      <c r="A501" s="2" t="s">
        <v>1481</v>
      </c>
      <c r="D501" s="88">
        <v>389</v>
      </c>
      <c r="F501" s="8" t="s">
        <v>1444</v>
      </c>
    </row>
    <row r="502" spans="1:6">
      <c r="A502" s="2" t="s">
        <v>1483</v>
      </c>
      <c r="D502" s="12" t="s">
        <v>1479</v>
      </c>
      <c r="F502" s="8" t="s">
        <v>1446</v>
      </c>
    </row>
    <row r="503" spans="1:6" ht="45">
      <c r="A503" s="2" t="s">
        <v>1485</v>
      </c>
      <c r="D503" s="88">
        <v>3570</v>
      </c>
      <c r="F503" s="8" t="s">
        <v>1449</v>
      </c>
    </row>
    <row r="504" spans="1:6" ht="30">
      <c r="A504" s="2" t="s">
        <v>1487</v>
      </c>
      <c r="D504" s="88">
        <v>3772</v>
      </c>
      <c r="F504" s="8" t="s">
        <v>1452</v>
      </c>
    </row>
    <row r="505" spans="1:6" ht="45">
      <c r="A505" s="2" t="s">
        <v>1489</v>
      </c>
      <c r="D505" s="88">
        <v>150</v>
      </c>
      <c r="F505" s="8" t="s">
        <v>1455</v>
      </c>
    </row>
    <row r="506" spans="1:6">
      <c r="A506" s="2" t="s">
        <v>1491</v>
      </c>
      <c r="D506" s="88">
        <v>140</v>
      </c>
      <c r="F506" s="8" t="s">
        <v>1458</v>
      </c>
    </row>
    <row r="507" spans="1:6">
      <c r="A507" s="2" t="s">
        <v>1493</v>
      </c>
      <c r="D507" s="88">
        <v>419</v>
      </c>
      <c r="F507" s="8" t="s">
        <v>1460</v>
      </c>
    </row>
    <row r="508" spans="1:6" ht="30">
      <c r="A508" s="2" t="s">
        <v>1496</v>
      </c>
      <c r="D508" s="88">
        <v>418</v>
      </c>
      <c r="F508" s="8" t="s">
        <v>1462</v>
      </c>
    </row>
    <row r="509" spans="1:6" ht="45">
      <c r="A509" s="2" t="s">
        <v>1499</v>
      </c>
      <c r="D509" s="12" t="s">
        <v>1494</v>
      </c>
      <c r="F509" s="8" t="s">
        <v>1464</v>
      </c>
    </row>
    <row r="510" spans="1:6">
      <c r="A510" s="2" t="s">
        <v>1501</v>
      </c>
      <c r="D510" s="12" t="s">
        <v>1497</v>
      </c>
      <c r="F510" s="8" t="s">
        <v>1466</v>
      </c>
    </row>
    <row r="511" spans="1:6" ht="45">
      <c r="A511" s="2" t="s">
        <v>1503</v>
      </c>
      <c r="D511" s="88">
        <v>750</v>
      </c>
      <c r="F511" s="8" t="s">
        <v>1468</v>
      </c>
    </row>
    <row r="512" spans="1:6" ht="45">
      <c r="A512" s="2" t="s">
        <v>1505</v>
      </c>
      <c r="D512" s="88">
        <v>387</v>
      </c>
      <c r="F512" s="8" t="s">
        <v>1470</v>
      </c>
    </row>
    <row r="513" spans="1:6" ht="30">
      <c r="A513" s="2" t="s">
        <v>1507</v>
      </c>
      <c r="D513" s="88">
        <v>146</v>
      </c>
      <c r="F513" s="8" t="s">
        <v>1473</v>
      </c>
    </row>
    <row r="514" spans="1:6">
      <c r="A514" s="2" t="s">
        <v>1510</v>
      </c>
      <c r="D514" s="88">
        <v>383</v>
      </c>
      <c r="F514" s="8" t="s">
        <v>1475</v>
      </c>
    </row>
    <row r="515" spans="1:6">
      <c r="A515" s="2" t="s">
        <v>1513</v>
      </c>
      <c r="D515" s="12" t="s">
        <v>1508</v>
      </c>
      <c r="F515" s="8" t="s">
        <v>1477</v>
      </c>
    </row>
    <row r="516" spans="1:6">
      <c r="A516" s="2" t="s">
        <v>1515</v>
      </c>
      <c r="D516" s="12" t="s">
        <v>1511</v>
      </c>
      <c r="F516" s="8" t="s">
        <v>1480</v>
      </c>
    </row>
    <row r="517" spans="1:6" ht="30">
      <c r="A517" s="2" t="s">
        <v>1517</v>
      </c>
      <c r="D517" s="88">
        <v>435</v>
      </c>
      <c r="F517" s="8" t="s">
        <v>1482</v>
      </c>
    </row>
    <row r="518" spans="1:6">
      <c r="A518" s="2" t="s">
        <v>1520</v>
      </c>
      <c r="D518" s="88">
        <v>215</v>
      </c>
      <c r="F518" s="8" t="s">
        <v>1484</v>
      </c>
    </row>
    <row r="519" spans="1:6">
      <c r="A519" s="2" t="s">
        <v>1522</v>
      </c>
      <c r="D519" s="12" t="s">
        <v>1518</v>
      </c>
      <c r="F519" s="8" t="s">
        <v>1486</v>
      </c>
    </row>
    <row r="520" spans="1:6">
      <c r="A520" s="2" t="s">
        <v>1525</v>
      </c>
      <c r="D520" s="88">
        <v>22</v>
      </c>
      <c r="F520" s="8" t="s">
        <v>1488</v>
      </c>
    </row>
    <row r="521" spans="1:6">
      <c r="A521" s="2" t="s">
        <v>1528</v>
      </c>
      <c r="D521" s="12" t="s">
        <v>1523</v>
      </c>
      <c r="F521" s="8" t="s">
        <v>1490</v>
      </c>
    </row>
    <row r="522" spans="1:6">
      <c r="A522" s="2" t="s">
        <v>1531</v>
      </c>
      <c r="D522" s="12" t="s">
        <v>1526</v>
      </c>
      <c r="F522" s="8" t="s">
        <v>1492</v>
      </c>
    </row>
    <row r="523" spans="1:6">
      <c r="A523" s="2" t="s">
        <v>1534</v>
      </c>
      <c r="D523" s="12" t="s">
        <v>1529</v>
      </c>
      <c r="F523" s="8" t="s">
        <v>1495</v>
      </c>
    </row>
    <row r="524" spans="1:6" ht="30">
      <c r="A524" s="2" t="s">
        <v>1536</v>
      </c>
      <c r="D524" s="12" t="s">
        <v>1532</v>
      </c>
      <c r="F524" s="8" t="s">
        <v>1498</v>
      </c>
    </row>
    <row r="525" spans="1:6" ht="45">
      <c r="A525" s="2" t="s">
        <v>1538</v>
      </c>
      <c r="D525" s="88">
        <v>189</v>
      </c>
      <c r="F525" s="8" t="s">
        <v>1500</v>
      </c>
    </row>
    <row r="526" spans="1:6">
      <c r="A526" s="2" t="s">
        <v>1540</v>
      </c>
      <c r="D526" s="88">
        <v>303</v>
      </c>
      <c r="F526" s="8" t="s">
        <v>1502</v>
      </c>
    </row>
    <row r="527" spans="1:6">
      <c r="A527" s="2" t="s">
        <v>1543</v>
      </c>
      <c r="D527" s="88">
        <v>153</v>
      </c>
      <c r="F527" s="8" t="s">
        <v>1504</v>
      </c>
    </row>
    <row r="528" spans="1:6">
      <c r="A528" s="2" t="s">
        <v>1545</v>
      </c>
      <c r="D528" s="12" t="s">
        <v>1541</v>
      </c>
      <c r="F528" s="8" t="s">
        <v>1506</v>
      </c>
    </row>
    <row r="529" spans="1:6" ht="45">
      <c r="A529" s="2" t="s">
        <v>1547</v>
      </c>
      <c r="D529" s="88">
        <v>457</v>
      </c>
      <c r="F529" s="8" t="s">
        <v>1509</v>
      </c>
    </row>
    <row r="530" spans="1:6" ht="45">
      <c r="A530" s="2" t="s">
        <v>1549</v>
      </c>
      <c r="D530" s="88">
        <v>430</v>
      </c>
      <c r="F530" s="8" t="s">
        <v>1512</v>
      </c>
    </row>
    <row r="531" spans="1:6">
      <c r="A531" s="2" t="s">
        <v>1552</v>
      </c>
      <c r="D531" s="88">
        <v>259</v>
      </c>
      <c r="F531" s="8" t="s">
        <v>1514</v>
      </c>
    </row>
    <row r="532" spans="1:6">
      <c r="A532" s="2" t="s">
        <v>1554</v>
      </c>
      <c r="D532" s="12" t="s">
        <v>1550</v>
      </c>
      <c r="F532" s="8" t="s">
        <v>1516</v>
      </c>
    </row>
    <row r="533" spans="1:6" ht="45">
      <c r="A533" s="2" t="s">
        <v>1556</v>
      </c>
      <c r="D533" s="88">
        <v>423</v>
      </c>
      <c r="F533" s="8" t="s">
        <v>1519</v>
      </c>
    </row>
    <row r="534" spans="1:6" ht="60">
      <c r="A534" s="2" t="s">
        <v>1559</v>
      </c>
      <c r="D534" s="88">
        <v>425</v>
      </c>
      <c r="F534" s="8" t="s">
        <v>1521</v>
      </c>
    </row>
    <row r="535" spans="1:6" ht="45">
      <c r="A535" s="2" t="s">
        <v>1562</v>
      </c>
      <c r="D535" s="12" t="s">
        <v>1557</v>
      </c>
      <c r="F535" s="8" t="s">
        <v>1524</v>
      </c>
    </row>
    <row r="536" spans="1:6" ht="45">
      <c r="A536" s="2" t="s">
        <v>1565</v>
      </c>
      <c r="D536" s="12" t="s">
        <v>1560</v>
      </c>
      <c r="F536" s="8" t="s">
        <v>1527</v>
      </c>
    </row>
    <row r="537" spans="1:6" ht="45">
      <c r="A537" s="2" t="s">
        <v>1568</v>
      </c>
      <c r="D537" s="12" t="s">
        <v>1563</v>
      </c>
      <c r="F537" s="8" t="s">
        <v>1530</v>
      </c>
    </row>
    <row r="538" spans="1:6" ht="30">
      <c r="A538" s="2" t="s">
        <v>1571</v>
      </c>
      <c r="D538" s="12" t="s">
        <v>1566</v>
      </c>
      <c r="F538" s="8" t="s">
        <v>1533</v>
      </c>
    </row>
    <row r="539" spans="1:6" ht="45">
      <c r="A539" s="2" t="s">
        <v>1574</v>
      </c>
      <c r="D539" s="12" t="s">
        <v>1569</v>
      </c>
      <c r="F539" s="8" t="s">
        <v>1535</v>
      </c>
    </row>
    <row r="540" spans="1:6" ht="45">
      <c r="A540" s="2" t="s">
        <v>1576</v>
      </c>
      <c r="D540" s="12" t="s">
        <v>1572</v>
      </c>
      <c r="F540" s="8" t="s">
        <v>1537</v>
      </c>
    </row>
    <row r="541" spans="1:6" ht="45">
      <c r="A541" s="2" t="s">
        <v>1579</v>
      </c>
      <c r="D541" s="88">
        <v>433</v>
      </c>
      <c r="F541" s="8" t="s">
        <v>1539</v>
      </c>
    </row>
    <row r="542" spans="1:6" ht="30">
      <c r="A542" s="2" t="s">
        <v>1581</v>
      </c>
      <c r="D542" s="12" t="s">
        <v>1577</v>
      </c>
      <c r="F542" s="8" t="s">
        <v>1542</v>
      </c>
    </row>
    <row r="543" spans="1:6">
      <c r="A543" s="2" t="s">
        <v>1583</v>
      </c>
      <c r="D543" s="88">
        <v>173</v>
      </c>
      <c r="F543" s="8" t="s">
        <v>1544</v>
      </c>
    </row>
    <row r="544" spans="1:6">
      <c r="A544" s="2" t="s">
        <v>1585</v>
      </c>
      <c r="D544" s="88">
        <v>181</v>
      </c>
      <c r="F544" s="8" t="s">
        <v>1546</v>
      </c>
    </row>
    <row r="545" spans="1:6" ht="30">
      <c r="A545" s="2" t="s">
        <v>1588</v>
      </c>
      <c r="D545" s="88">
        <v>533</v>
      </c>
      <c r="F545" s="8" t="s">
        <v>1548</v>
      </c>
    </row>
    <row r="546" spans="1:6" ht="30">
      <c r="A546" s="2" t="s">
        <v>1591</v>
      </c>
      <c r="D546" s="12" t="s">
        <v>1586</v>
      </c>
      <c r="F546" s="8" t="s">
        <v>1551</v>
      </c>
    </row>
    <row r="547" spans="1:6">
      <c r="A547" s="2" t="s">
        <v>1593</v>
      </c>
      <c r="D547" s="12" t="s">
        <v>1589</v>
      </c>
      <c r="F547" s="8" t="s">
        <v>1553</v>
      </c>
    </row>
    <row r="548" spans="1:6" ht="30">
      <c r="A548" s="2" t="s">
        <v>1596</v>
      </c>
      <c r="D548" s="88">
        <v>104</v>
      </c>
      <c r="F548" s="8" t="s">
        <v>1555</v>
      </c>
    </row>
    <row r="549" spans="1:6">
      <c r="A549" s="2" t="s">
        <v>1598</v>
      </c>
      <c r="D549" s="12" t="s">
        <v>1594</v>
      </c>
      <c r="F549" s="8" t="s">
        <v>1558</v>
      </c>
    </row>
    <row r="550" spans="1:6" ht="30">
      <c r="A550" s="2" t="s">
        <v>1600</v>
      </c>
      <c r="D550" s="12" t="s">
        <v>1597</v>
      </c>
      <c r="F550" s="8" t="s">
        <v>1561</v>
      </c>
    </row>
    <row r="551" spans="1:6" ht="30">
      <c r="A551" s="2" t="s">
        <v>1603</v>
      </c>
      <c r="D551" s="88">
        <v>332</v>
      </c>
      <c r="F551" s="8" t="s">
        <v>1564</v>
      </c>
    </row>
    <row r="552" spans="1:6">
      <c r="A552" s="2" t="s">
        <v>1605</v>
      </c>
      <c r="D552" s="12" t="s">
        <v>1601</v>
      </c>
      <c r="F552" s="8" t="s">
        <v>1567</v>
      </c>
    </row>
    <row r="553" spans="1:6">
      <c r="A553" s="2" t="s">
        <v>1607</v>
      </c>
      <c r="D553" s="88">
        <v>178</v>
      </c>
      <c r="F553" s="8" t="s">
        <v>1570</v>
      </c>
    </row>
    <row r="554" spans="1:6">
      <c r="A554" s="2" t="s">
        <v>1609</v>
      </c>
      <c r="D554" s="88">
        <v>297</v>
      </c>
      <c r="F554" s="8" t="s">
        <v>1573</v>
      </c>
    </row>
    <row r="555" spans="1:6" ht="30">
      <c r="A555" s="2" t="s">
        <v>1612</v>
      </c>
      <c r="D555" s="88">
        <v>116</v>
      </c>
      <c r="F555" s="8" t="s">
        <v>1575</v>
      </c>
    </row>
    <row r="556" spans="1:6">
      <c r="A556" s="2" t="s">
        <v>1614</v>
      </c>
      <c r="D556" s="12" t="s">
        <v>1610</v>
      </c>
      <c r="F556" s="8" t="s">
        <v>1578</v>
      </c>
    </row>
    <row r="557" spans="1:6" ht="30">
      <c r="A557" s="2" t="s">
        <v>1617</v>
      </c>
      <c r="D557" s="88">
        <v>129</v>
      </c>
      <c r="F557" s="8" t="s">
        <v>1580</v>
      </c>
    </row>
    <row r="558" spans="1:6">
      <c r="A558" s="2" t="s">
        <v>1620</v>
      </c>
      <c r="D558" s="12" t="s">
        <v>1615</v>
      </c>
      <c r="F558" s="8" t="s">
        <v>1582</v>
      </c>
    </row>
    <row r="559" spans="1:6">
      <c r="A559" s="2" t="s">
        <v>1623</v>
      </c>
      <c r="D559" s="12" t="s">
        <v>1618</v>
      </c>
      <c r="F559" s="8" t="s">
        <v>1584</v>
      </c>
    </row>
    <row r="560" spans="1:6">
      <c r="A560" s="2" t="s">
        <v>1625</v>
      </c>
      <c r="D560" s="12" t="s">
        <v>1621</v>
      </c>
      <c r="F560" s="8" t="s">
        <v>1587</v>
      </c>
    </row>
    <row r="561" spans="1:6">
      <c r="A561" s="2" t="s">
        <v>1627</v>
      </c>
      <c r="D561" s="88">
        <v>323</v>
      </c>
      <c r="F561" s="8" t="s">
        <v>1590</v>
      </c>
    </row>
    <row r="562" spans="1:6">
      <c r="A562" s="2" t="s">
        <v>1630</v>
      </c>
      <c r="D562" s="88">
        <v>154</v>
      </c>
      <c r="F562" s="8" t="s">
        <v>1592</v>
      </c>
    </row>
    <row r="563" spans="1:6">
      <c r="A563" s="2" t="s">
        <v>1633</v>
      </c>
      <c r="D563" s="12" t="s">
        <v>1628</v>
      </c>
      <c r="F563" s="8" t="s">
        <v>1595</v>
      </c>
    </row>
    <row r="564" spans="1:6">
      <c r="A564" s="2" t="s">
        <v>1636</v>
      </c>
      <c r="D564" s="12" t="s">
        <v>1631</v>
      </c>
      <c r="F564" s="8" t="s">
        <v>8542</v>
      </c>
    </row>
    <row r="565" spans="1:6">
      <c r="A565" s="2" t="s">
        <v>1639</v>
      </c>
      <c r="D565" s="12" t="s">
        <v>1634</v>
      </c>
      <c r="F565" s="8" t="s">
        <v>1599</v>
      </c>
    </row>
    <row r="566" spans="1:6">
      <c r="A566" s="2" t="s">
        <v>1642</v>
      </c>
      <c r="D566" s="12" t="s">
        <v>1637</v>
      </c>
      <c r="F566" s="8" t="s">
        <v>1602</v>
      </c>
    </row>
    <row r="567" spans="1:6">
      <c r="A567" s="2" t="s">
        <v>1645</v>
      </c>
      <c r="D567" s="12" t="s">
        <v>1640</v>
      </c>
      <c r="F567" s="8" t="s">
        <v>1604</v>
      </c>
    </row>
    <row r="568" spans="1:6" ht="30">
      <c r="A568" s="2" t="s">
        <v>1648</v>
      </c>
      <c r="D568" s="12" t="s">
        <v>1643</v>
      </c>
      <c r="F568" s="8" t="s">
        <v>1606</v>
      </c>
    </row>
    <row r="569" spans="1:6">
      <c r="D569" s="12" t="s">
        <v>1646</v>
      </c>
      <c r="F569" s="8" t="s">
        <v>1608</v>
      </c>
    </row>
    <row r="570" spans="1:6">
      <c r="D570" s="12" t="s">
        <v>1649</v>
      </c>
      <c r="F570" s="8" t="s">
        <v>1611</v>
      </c>
    </row>
    <row r="571" spans="1:6">
      <c r="D571" s="12" t="s">
        <v>1651</v>
      </c>
      <c r="F571" s="8" t="s">
        <v>1613</v>
      </c>
    </row>
    <row r="572" spans="1:6">
      <c r="D572" s="12" t="s">
        <v>1653</v>
      </c>
      <c r="F572" s="8" t="s">
        <v>1616</v>
      </c>
    </row>
    <row r="573" spans="1:6">
      <c r="D573" s="12" t="s">
        <v>1655</v>
      </c>
      <c r="F573" s="8" t="s">
        <v>1619</v>
      </c>
    </row>
    <row r="574" spans="1:6">
      <c r="D574" s="12" t="s">
        <v>1657</v>
      </c>
      <c r="F574" s="8" t="s">
        <v>1622</v>
      </c>
    </row>
    <row r="575" spans="1:6">
      <c r="D575" s="12" t="s">
        <v>1659</v>
      </c>
      <c r="F575" s="8" t="s">
        <v>1624</v>
      </c>
    </row>
    <row r="576" spans="1:6">
      <c r="D576" s="12" t="s">
        <v>1661</v>
      </c>
      <c r="F576" s="8" t="s">
        <v>1626</v>
      </c>
    </row>
    <row r="577" spans="4:6">
      <c r="D577" s="12" t="s">
        <v>1663</v>
      </c>
      <c r="F577" s="8" t="s">
        <v>1629</v>
      </c>
    </row>
    <row r="578" spans="4:6" ht="30">
      <c r="D578" s="12" t="s">
        <v>1665</v>
      </c>
      <c r="F578" s="8" t="s">
        <v>1632</v>
      </c>
    </row>
    <row r="579" spans="4:6">
      <c r="D579" s="12" t="s">
        <v>1667</v>
      </c>
      <c r="F579" s="8" t="s">
        <v>1635</v>
      </c>
    </row>
    <row r="580" spans="4:6">
      <c r="D580" s="12" t="s">
        <v>1669</v>
      </c>
      <c r="F580" s="8" t="s">
        <v>1638</v>
      </c>
    </row>
    <row r="581" spans="4:6">
      <c r="D581" s="12" t="s">
        <v>1671</v>
      </c>
      <c r="F581" s="8" t="s">
        <v>1641</v>
      </c>
    </row>
    <row r="582" spans="4:6" ht="30">
      <c r="D582" s="12" t="s">
        <v>1673</v>
      </c>
      <c r="F582" s="8" t="s">
        <v>1678</v>
      </c>
    </row>
    <row r="583" spans="4:6">
      <c r="D583" s="12" t="s">
        <v>1675</v>
      </c>
      <c r="F583" s="8" t="s">
        <v>1680</v>
      </c>
    </row>
    <row r="584" spans="4:6">
      <c r="D584" s="12" t="s">
        <v>1677</v>
      </c>
      <c r="F584" s="8" t="s">
        <v>1681</v>
      </c>
    </row>
    <row r="585" spans="4:6">
      <c r="D585" s="12" t="s">
        <v>1679</v>
      </c>
      <c r="F585" s="8" t="s">
        <v>1683</v>
      </c>
    </row>
    <row r="586" spans="4:6">
      <c r="D586" s="88">
        <v>386</v>
      </c>
      <c r="F586" s="8" t="s">
        <v>1685</v>
      </c>
    </row>
    <row r="587" spans="4:6">
      <c r="D587" s="12" t="s">
        <v>1682</v>
      </c>
      <c r="F587" s="8" t="s">
        <v>1687</v>
      </c>
    </row>
    <row r="588" spans="4:6">
      <c r="D588" s="12" t="s">
        <v>1684</v>
      </c>
      <c r="F588" s="8" t="s">
        <v>1688</v>
      </c>
    </row>
    <row r="589" spans="4:6">
      <c r="D589" s="12" t="s">
        <v>1686</v>
      </c>
      <c r="F589" s="8" t="s">
        <v>1690</v>
      </c>
    </row>
    <row r="590" spans="4:6">
      <c r="D590" s="88">
        <v>142</v>
      </c>
      <c r="F590" s="8" t="s">
        <v>1691</v>
      </c>
    </row>
    <row r="591" spans="4:6">
      <c r="D591" s="12" t="s">
        <v>1689</v>
      </c>
      <c r="F591" s="8" t="s">
        <v>1692</v>
      </c>
    </row>
    <row r="592" spans="4:6" ht="30">
      <c r="D592" s="88">
        <v>385</v>
      </c>
      <c r="F592" s="8" t="s">
        <v>1693</v>
      </c>
    </row>
    <row r="593" spans="4:6">
      <c r="D593" s="88">
        <v>3139</v>
      </c>
      <c r="F593" s="8" t="s">
        <v>1695</v>
      </c>
    </row>
    <row r="594" spans="4:6">
      <c r="D594" s="88">
        <v>3396</v>
      </c>
      <c r="F594" s="8" t="s">
        <v>1697</v>
      </c>
    </row>
    <row r="595" spans="4:6">
      <c r="D595" s="12" t="s">
        <v>1694</v>
      </c>
      <c r="F595" s="8" t="s">
        <v>8543</v>
      </c>
    </row>
    <row r="596" spans="4:6">
      <c r="D596" s="12" t="s">
        <v>1696</v>
      </c>
      <c r="F596" s="8" t="s">
        <v>8227</v>
      </c>
    </row>
    <row r="597" spans="4:6">
      <c r="D597" s="12" t="s">
        <v>1698</v>
      </c>
      <c r="F597" s="8" t="s">
        <v>8544</v>
      </c>
    </row>
    <row r="598" spans="4:6">
      <c r="D598" s="12" t="s">
        <v>1699</v>
      </c>
      <c r="F598" s="8" t="s">
        <v>8545</v>
      </c>
    </row>
    <row r="599" spans="4:6">
      <c r="D599" s="12" t="s">
        <v>1700</v>
      </c>
      <c r="F599" s="8" t="s">
        <v>8546</v>
      </c>
    </row>
    <row r="600" spans="4:6">
      <c r="D600" s="12" t="s">
        <v>1701</v>
      </c>
      <c r="F600" s="8" t="s">
        <v>8547</v>
      </c>
    </row>
    <row r="601" spans="4:6">
      <c r="D601" s="12" t="s">
        <v>1702</v>
      </c>
      <c r="F601" s="8" t="s">
        <v>8548</v>
      </c>
    </row>
    <row r="602" spans="4:6">
      <c r="D602" s="12" t="s">
        <v>1703</v>
      </c>
      <c r="F602" s="8" t="s">
        <v>8549</v>
      </c>
    </row>
    <row r="603" spans="4:6">
      <c r="D603" s="12" t="s">
        <v>1704</v>
      </c>
      <c r="F603" s="8" t="s">
        <v>8550</v>
      </c>
    </row>
    <row r="604" spans="4:6">
      <c r="D604" s="12" t="s">
        <v>1705</v>
      </c>
      <c r="F604" s="8" t="s">
        <v>8551</v>
      </c>
    </row>
    <row r="605" spans="4:6">
      <c r="D605" s="12" t="s">
        <v>1706</v>
      </c>
      <c r="F605" s="8" t="s">
        <v>8552</v>
      </c>
    </row>
    <row r="606" spans="4:6">
      <c r="D606" s="12" t="s">
        <v>1707</v>
      </c>
      <c r="F606" s="8" t="s">
        <v>3495</v>
      </c>
    </row>
    <row r="607" spans="4:6">
      <c r="D607" s="88">
        <v>248</v>
      </c>
      <c r="F607" s="8" t="s">
        <v>8553</v>
      </c>
    </row>
    <row r="608" spans="4:6">
      <c r="D608" s="12" t="s">
        <v>1708</v>
      </c>
      <c r="F608" s="8" t="s">
        <v>8554</v>
      </c>
    </row>
    <row r="609" spans="4:6">
      <c r="D609" s="12" t="s">
        <v>1709</v>
      </c>
      <c r="F609" s="8" t="s">
        <v>8487</v>
      </c>
    </row>
    <row r="610" spans="4:6">
      <c r="D610" s="12" t="s">
        <v>1710</v>
      </c>
      <c r="F610" s="8" t="s">
        <v>8555</v>
      </c>
    </row>
    <row r="611" spans="4:6">
      <c r="D611" s="12" t="s">
        <v>1711</v>
      </c>
      <c r="F611" s="8" t="s">
        <v>8556</v>
      </c>
    </row>
    <row r="612" spans="4:6">
      <c r="D612" s="12" t="s">
        <v>1712</v>
      </c>
      <c r="F612" s="8" t="s">
        <v>8557</v>
      </c>
    </row>
    <row r="613" spans="4:6">
      <c r="D613" s="12" t="s">
        <v>1713</v>
      </c>
    </row>
    <row r="614" spans="4:6">
      <c r="D614" s="12" t="s">
        <v>1714</v>
      </c>
    </row>
    <row r="615" spans="4:6">
      <c r="D615" s="12" t="s">
        <v>1715</v>
      </c>
    </row>
    <row r="616" spans="4:6">
      <c r="D616" s="12" t="s">
        <v>1716</v>
      </c>
    </row>
    <row r="617" spans="4:6">
      <c r="D617" s="12" t="s">
        <v>1717</v>
      </c>
    </row>
    <row r="618" spans="4:6">
      <c r="D618" s="12" t="s">
        <v>1718</v>
      </c>
    </row>
    <row r="619" spans="4:6">
      <c r="D619" s="12" t="s">
        <v>1719</v>
      </c>
    </row>
    <row r="620" spans="4:6">
      <c r="D620" s="12" t="s">
        <v>1720</v>
      </c>
    </row>
    <row r="621" spans="4:6">
      <c r="D621" s="12" t="s">
        <v>1721</v>
      </c>
    </row>
    <row r="622" spans="4:6">
      <c r="D622" s="12" t="s">
        <v>1722</v>
      </c>
    </row>
    <row r="623" spans="4:6">
      <c r="D623" s="12" t="s">
        <v>1723</v>
      </c>
    </row>
    <row r="624" spans="4:6">
      <c r="D624" s="12" t="s">
        <v>1724</v>
      </c>
    </row>
    <row r="625" spans="4:4">
      <c r="D625" s="12" t="s">
        <v>1725</v>
      </c>
    </row>
    <row r="626" spans="4:4">
      <c r="D626" s="12" t="s">
        <v>1726</v>
      </c>
    </row>
    <row r="627" spans="4:4">
      <c r="D627" s="12" t="s">
        <v>1727</v>
      </c>
    </row>
    <row r="628" spans="4:4">
      <c r="D628" s="12" t="s">
        <v>1728</v>
      </c>
    </row>
    <row r="629" spans="4:4">
      <c r="D629" s="12" t="s">
        <v>1729</v>
      </c>
    </row>
    <row r="630" spans="4:4">
      <c r="D630" s="12" t="s">
        <v>1730</v>
      </c>
    </row>
    <row r="631" spans="4:4">
      <c r="D631" s="12" t="s">
        <v>1731</v>
      </c>
    </row>
    <row r="632" spans="4:4">
      <c r="D632" s="12" t="s">
        <v>1732</v>
      </c>
    </row>
    <row r="633" spans="4:4">
      <c r="D633" s="12" t="s">
        <v>1733</v>
      </c>
    </row>
    <row r="634" spans="4:4">
      <c r="D634" s="12" t="s">
        <v>1734</v>
      </c>
    </row>
    <row r="635" spans="4:4">
      <c r="D635" s="12" t="s">
        <v>1735</v>
      </c>
    </row>
    <row r="636" spans="4:4">
      <c r="D636" s="12" t="s">
        <v>1736</v>
      </c>
    </row>
    <row r="637" spans="4:4">
      <c r="D637" s="12" t="s">
        <v>1737</v>
      </c>
    </row>
    <row r="638" spans="4:4">
      <c r="D638" s="12" t="s">
        <v>1738</v>
      </c>
    </row>
    <row r="639" spans="4:4">
      <c r="D639" s="12" t="s">
        <v>1739</v>
      </c>
    </row>
    <row r="640" spans="4:4">
      <c r="D640" s="12" t="s">
        <v>1740</v>
      </c>
    </row>
    <row r="641" spans="4:4">
      <c r="D641" s="12" t="s">
        <v>1741</v>
      </c>
    </row>
    <row r="642" spans="4:4">
      <c r="D642" s="12" t="s">
        <v>1742</v>
      </c>
    </row>
    <row r="643" spans="4:4">
      <c r="D643" s="12" t="s">
        <v>1743</v>
      </c>
    </row>
    <row r="644" spans="4:4">
      <c r="D644" s="12" t="s">
        <v>1744</v>
      </c>
    </row>
    <row r="645" spans="4:4">
      <c r="D645" s="12" t="s">
        <v>1745</v>
      </c>
    </row>
    <row r="646" spans="4:4">
      <c r="D646" s="12" t="s">
        <v>1746</v>
      </c>
    </row>
    <row r="647" spans="4:4">
      <c r="D647" s="12" t="s">
        <v>1747</v>
      </c>
    </row>
    <row r="648" spans="4:4">
      <c r="D648" s="12" t="s">
        <v>1748</v>
      </c>
    </row>
    <row r="649" spans="4:4">
      <c r="D649" s="12" t="s">
        <v>1749</v>
      </c>
    </row>
    <row r="650" spans="4:4">
      <c r="D650" s="12" t="s">
        <v>1750</v>
      </c>
    </row>
    <row r="651" spans="4:4">
      <c r="D651" s="12" t="s">
        <v>1751</v>
      </c>
    </row>
    <row r="652" spans="4:4">
      <c r="D652" s="12" t="s">
        <v>1752</v>
      </c>
    </row>
    <row r="653" spans="4:4">
      <c r="D653" s="12" t="s">
        <v>1753</v>
      </c>
    </row>
    <row r="654" spans="4:4">
      <c r="D654" s="12" t="s">
        <v>1754</v>
      </c>
    </row>
    <row r="655" spans="4:4">
      <c r="D655" s="12" t="s">
        <v>1755</v>
      </c>
    </row>
    <row r="656" spans="4:4">
      <c r="D656" s="12" t="s">
        <v>1756</v>
      </c>
    </row>
    <row r="657" spans="4:4">
      <c r="D657" s="12" t="s">
        <v>1757</v>
      </c>
    </row>
    <row r="658" spans="4:4">
      <c r="D658" s="12" t="s">
        <v>1758</v>
      </c>
    </row>
    <row r="659" spans="4:4">
      <c r="D659" s="12" t="s">
        <v>1759</v>
      </c>
    </row>
    <row r="660" spans="4:4">
      <c r="D660" s="12" t="s">
        <v>1760</v>
      </c>
    </row>
    <row r="661" spans="4:4">
      <c r="D661" s="12" t="s">
        <v>1761</v>
      </c>
    </row>
    <row r="662" spans="4:4">
      <c r="D662" s="12" t="s">
        <v>1762</v>
      </c>
    </row>
    <row r="663" spans="4:4">
      <c r="D663" s="12" t="s">
        <v>1763</v>
      </c>
    </row>
    <row r="664" spans="4:4">
      <c r="D664" s="12" t="s">
        <v>1764</v>
      </c>
    </row>
    <row r="665" spans="4:4">
      <c r="D665" s="88">
        <v>164</v>
      </c>
    </row>
    <row r="666" spans="4:4">
      <c r="D666" s="88">
        <v>455</v>
      </c>
    </row>
    <row r="667" spans="4:4">
      <c r="D667" s="88">
        <v>135</v>
      </c>
    </row>
    <row r="668" spans="4:4">
      <c r="D668" s="12" t="s">
        <v>1765</v>
      </c>
    </row>
    <row r="669" spans="4:4">
      <c r="D669" s="88">
        <v>370</v>
      </c>
    </row>
    <row r="670" spans="4:4">
      <c r="D670" s="12" t="s">
        <v>1766</v>
      </c>
    </row>
    <row r="671" spans="4:4">
      <c r="D671" s="12" t="s">
        <v>1767</v>
      </c>
    </row>
    <row r="672" spans="4:4">
      <c r="D672" s="12" t="s">
        <v>1768</v>
      </c>
    </row>
    <row r="673" spans="4:4">
      <c r="D673" s="88">
        <v>10204</v>
      </c>
    </row>
    <row r="674" spans="4:4">
      <c r="D674" s="88">
        <v>71054</v>
      </c>
    </row>
    <row r="675" spans="4:4">
      <c r="D675" s="88">
        <v>73304</v>
      </c>
    </row>
    <row r="676" spans="4:4">
      <c r="D676" s="88">
        <v>472</v>
      </c>
    </row>
    <row r="677" spans="4:4">
      <c r="D677" s="12" t="s">
        <v>1769</v>
      </c>
    </row>
    <row r="678" spans="4:4">
      <c r="D678" s="12" t="s">
        <v>1770</v>
      </c>
    </row>
    <row r="679" spans="4:4">
      <c r="D679" s="12" t="s">
        <v>1771</v>
      </c>
    </row>
    <row r="680" spans="4:4">
      <c r="D680" s="12" t="s">
        <v>1772</v>
      </c>
    </row>
    <row r="681" spans="4:4">
      <c r="D681" s="12" t="s">
        <v>1773</v>
      </c>
    </row>
    <row r="682" spans="4:4">
      <c r="D682" s="12" t="s">
        <v>1774</v>
      </c>
    </row>
    <row r="683" spans="4:4">
      <c r="D683" s="12" t="s">
        <v>1775</v>
      </c>
    </row>
    <row r="684" spans="4:4">
      <c r="D684" s="12" t="s">
        <v>1776</v>
      </c>
    </row>
    <row r="685" spans="4:4">
      <c r="D685" s="12" t="s">
        <v>1777</v>
      </c>
    </row>
    <row r="686" spans="4:4">
      <c r="D686" s="12" t="s">
        <v>1778</v>
      </c>
    </row>
    <row r="687" spans="4:4">
      <c r="D687" s="12" t="s">
        <v>1779</v>
      </c>
    </row>
    <row r="688" spans="4:4">
      <c r="D688" s="12" t="s">
        <v>1780</v>
      </c>
    </row>
    <row r="689" spans="4:4">
      <c r="D689" s="12" t="s">
        <v>1781</v>
      </c>
    </row>
    <row r="690" spans="4:4">
      <c r="D690" s="12" t="s">
        <v>1782</v>
      </c>
    </row>
    <row r="691" spans="4:4">
      <c r="D691" s="12" t="s">
        <v>1783</v>
      </c>
    </row>
    <row r="692" spans="4:4">
      <c r="D692" s="12" t="s">
        <v>1784</v>
      </c>
    </row>
    <row r="693" spans="4:4">
      <c r="D693" s="12" t="s">
        <v>1785</v>
      </c>
    </row>
    <row r="694" spans="4:4">
      <c r="D694" s="12" t="s">
        <v>1786</v>
      </c>
    </row>
    <row r="695" spans="4:4">
      <c r="D695" s="12" t="s">
        <v>1787</v>
      </c>
    </row>
    <row r="696" spans="4:4">
      <c r="D696" s="12" t="s">
        <v>1788</v>
      </c>
    </row>
    <row r="697" spans="4:4">
      <c r="D697" s="12" t="s">
        <v>1789</v>
      </c>
    </row>
    <row r="698" spans="4:4">
      <c r="D698" s="12" t="s">
        <v>1790</v>
      </c>
    </row>
    <row r="699" spans="4:4">
      <c r="D699" s="12" t="s">
        <v>1791</v>
      </c>
    </row>
    <row r="700" spans="4:4">
      <c r="D700" s="12" t="s">
        <v>1792</v>
      </c>
    </row>
    <row r="701" spans="4:4">
      <c r="D701" s="12" t="s">
        <v>1793</v>
      </c>
    </row>
    <row r="702" spans="4:4">
      <c r="D702" s="12" t="s">
        <v>1794</v>
      </c>
    </row>
    <row r="703" spans="4:4">
      <c r="D703" s="12" t="s">
        <v>1795</v>
      </c>
    </row>
    <row r="704" spans="4:4">
      <c r="D704" s="12" t="s">
        <v>1796</v>
      </c>
    </row>
    <row r="705" spans="4:4">
      <c r="D705" s="88">
        <v>440</v>
      </c>
    </row>
    <row r="706" spans="4:4">
      <c r="D706" s="12" t="s">
        <v>1797</v>
      </c>
    </row>
    <row r="707" spans="4:4">
      <c r="D707" s="12" t="s">
        <v>1606</v>
      </c>
    </row>
    <row r="708" spans="4:4">
      <c r="D708" s="12" t="s">
        <v>1798</v>
      </c>
    </row>
    <row r="709" spans="4:4">
      <c r="D709" s="12" t="s">
        <v>1799</v>
      </c>
    </row>
    <row r="710" spans="4:4">
      <c r="D710" s="12" t="s">
        <v>1800</v>
      </c>
    </row>
    <row r="711" spans="4:4">
      <c r="D711" s="12" t="s">
        <v>1801</v>
      </c>
    </row>
    <row r="712" spans="4:4">
      <c r="D712" s="12" t="s">
        <v>1802</v>
      </c>
    </row>
    <row r="713" spans="4:4">
      <c r="D713" s="12" t="s">
        <v>1803</v>
      </c>
    </row>
    <row r="714" spans="4:4">
      <c r="D714" s="12" t="s">
        <v>1804</v>
      </c>
    </row>
    <row r="715" spans="4:4">
      <c r="D715" s="12" t="s">
        <v>1805</v>
      </c>
    </row>
    <row r="716" spans="4:4">
      <c r="D716" s="12" t="s">
        <v>1806</v>
      </c>
    </row>
    <row r="717" spans="4:4">
      <c r="D717" s="12" t="s">
        <v>1807</v>
      </c>
    </row>
    <row r="718" spans="4:4">
      <c r="D718" s="12" t="s">
        <v>1808</v>
      </c>
    </row>
    <row r="719" spans="4:4">
      <c r="D719" s="12" t="s">
        <v>1809</v>
      </c>
    </row>
    <row r="720" spans="4:4">
      <c r="D720" s="12" t="s">
        <v>1810</v>
      </c>
    </row>
    <row r="721" spans="4:4">
      <c r="D721" s="12" t="s">
        <v>1811</v>
      </c>
    </row>
    <row r="722" spans="4:4">
      <c r="D722" s="12" t="s">
        <v>1812</v>
      </c>
    </row>
    <row r="723" spans="4:4">
      <c r="D723" s="12" t="s">
        <v>1813</v>
      </c>
    </row>
    <row r="724" spans="4:4">
      <c r="D724" s="12" t="s">
        <v>1814</v>
      </c>
    </row>
    <row r="725" spans="4:4">
      <c r="D725" s="88">
        <v>340</v>
      </c>
    </row>
    <row r="726" spans="4:4">
      <c r="D726" s="88">
        <v>444</v>
      </c>
    </row>
    <row r="727" spans="4:4">
      <c r="D727" s="12" t="s">
        <v>1815</v>
      </c>
    </row>
    <row r="728" spans="4:4">
      <c r="D728" s="12" t="s">
        <v>1816</v>
      </c>
    </row>
    <row r="729" spans="4:4">
      <c r="D729" s="12" t="s">
        <v>1817</v>
      </c>
    </row>
    <row r="730" spans="4:4">
      <c r="D730" s="12" t="s">
        <v>1818</v>
      </c>
    </row>
    <row r="731" spans="4:4">
      <c r="D731" s="12" t="s">
        <v>1819</v>
      </c>
    </row>
    <row r="732" spans="4:4">
      <c r="D732" s="12" t="s">
        <v>1820</v>
      </c>
    </row>
    <row r="733" spans="4:4">
      <c r="D733" s="12" t="s">
        <v>1821</v>
      </c>
    </row>
    <row r="734" spans="4:4">
      <c r="D734" s="12" t="s">
        <v>1822</v>
      </c>
    </row>
    <row r="735" spans="4:4">
      <c r="D735" s="12" t="s">
        <v>1823</v>
      </c>
    </row>
    <row r="736" spans="4:4">
      <c r="D736" s="12" t="s">
        <v>1824</v>
      </c>
    </row>
    <row r="737" spans="4:4">
      <c r="D737" s="12" t="s">
        <v>1825</v>
      </c>
    </row>
    <row r="738" spans="4:4">
      <c r="D738" s="12" t="s">
        <v>1826</v>
      </c>
    </row>
    <row r="739" spans="4:4">
      <c r="D739" s="12" t="s">
        <v>1827</v>
      </c>
    </row>
    <row r="740" spans="4:4">
      <c r="D740" s="12" t="s">
        <v>1828</v>
      </c>
    </row>
    <row r="741" spans="4:4">
      <c r="D741" s="12" t="s">
        <v>1829</v>
      </c>
    </row>
    <row r="742" spans="4:4">
      <c r="D742" s="12" t="s">
        <v>1830</v>
      </c>
    </row>
    <row r="743" spans="4:4">
      <c r="D743" s="12" t="s">
        <v>1831</v>
      </c>
    </row>
    <row r="744" spans="4:4">
      <c r="D744" s="12" t="s">
        <v>1832</v>
      </c>
    </row>
    <row r="745" spans="4:4">
      <c r="D745" s="12" t="s">
        <v>1833</v>
      </c>
    </row>
    <row r="746" spans="4:4">
      <c r="D746" s="12" t="s">
        <v>1834</v>
      </c>
    </row>
    <row r="747" spans="4:4">
      <c r="D747" s="12" t="s">
        <v>1835</v>
      </c>
    </row>
    <row r="748" spans="4:4">
      <c r="D748" s="12" t="s">
        <v>1836</v>
      </c>
    </row>
    <row r="749" spans="4:4">
      <c r="D749" s="12" t="s">
        <v>1837</v>
      </c>
    </row>
    <row r="750" spans="4:4">
      <c r="D750" s="12" t="s">
        <v>1838</v>
      </c>
    </row>
    <row r="751" spans="4:4">
      <c r="D751" s="12" t="s">
        <v>1839</v>
      </c>
    </row>
    <row r="752" spans="4:4">
      <c r="D752" s="12" t="s">
        <v>1840</v>
      </c>
    </row>
    <row r="753" spans="4:4">
      <c r="D753" s="12" t="s">
        <v>1841</v>
      </c>
    </row>
    <row r="754" spans="4:4">
      <c r="D754" s="12" t="s">
        <v>1842</v>
      </c>
    </row>
    <row r="755" spans="4:4">
      <c r="D755" s="12" t="s">
        <v>1843</v>
      </c>
    </row>
    <row r="756" spans="4:4">
      <c r="D756" s="88">
        <v>217</v>
      </c>
    </row>
    <row r="757" spans="4:4">
      <c r="D757" s="12" t="s">
        <v>1844</v>
      </c>
    </row>
    <row r="758" spans="4:4">
      <c r="D758" s="12" t="s">
        <v>1845</v>
      </c>
    </row>
    <row r="759" spans="4:4">
      <c r="D759" s="12" t="s">
        <v>1846</v>
      </c>
    </row>
    <row r="760" spans="4:4">
      <c r="D760" s="12" t="s">
        <v>1847</v>
      </c>
    </row>
    <row r="761" spans="4:4">
      <c r="D761" s="12" t="s">
        <v>1848</v>
      </c>
    </row>
    <row r="762" spans="4:4">
      <c r="D762" s="88">
        <v>373</v>
      </c>
    </row>
    <row r="763" spans="4:4">
      <c r="D763" s="12" t="s">
        <v>1849</v>
      </c>
    </row>
    <row r="764" spans="4:4">
      <c r="D764" s="12" t="s">
        <v>1850</v>
      </c>
    </row>
    <row r="765" spans="4:4">
      <c r="D765" s="12" t="s">
        <v>1851</v>
      </c>
    </row>
    <row r="766" spans="4:4">
      <c r="D766" s="12" t="s">
        <v>1852</v>
      </c>
    </row>
    <row r="767" spans="4:4">
      <c r="D767" s="12" t="s">
        <v>1853</v>
      </c>
    </row>
    <row r="768" spans="4:4">
      <c r="D768" s="12" t="s">
        <v>1854</v>
      </c>
    </row>
    <row r="769" spans="4:4">
      <c r="D769" s="12" t="s">
        <v>1855</v>
      </c>
    </row>
    <row r="770" spans="4:4">
      <c r="D770" s="12" t="s">
        <v>1856</v>
      </c>
    </row>
    <row r="771" spans="4:4">
      <c r="D771" s="12" t="s">
        <v>1857</v>
      </c>
    </row>
    <row r="772" spans="4:4">
      <c r="D772" s="12" t="s">
        <v>1858</v>
      </c>
    </row>
    <row r="773" spans="4:4">
      <c r="D773" s="12" t="s">
        <v>1859</v>
      </c>
    </row>
    <row r="774" spans="4:4">
      <c r="D774" s="12" t="s">
        <v>1860</v>
      </c>
    </row>
    <row r="775" spans="4:4">
      <c r="D775" s="12" t="s">
        <v>1861</v>
      </c>
    </row>
    <row r="776" spans="4:4">
      <c r="D776" s="12" t="s">
        <v>1862</v>
      </c>
    </row>
    <row r="777" spans="4:4">
      <c r="D777" s="12" t="s">
        <v>1863</v>
      </c>
    </row>
    <row r="778" spans="4:4">
      <c r="D778" s="12" t="s">
        <v>1864</v>
      </c>
    </row>
    <row r="779" spans="4:4">
      <c r="D779" s="12" t="s">
        <v>1865</v>
      </c>
    </row>
    <row r="780" spans="4:4">
      <c r="D780" s="12" t="s">
        <v>1866</v>
      </c>
    </row>
    <row r="781" spans="4:4">
      <c r="D781" s="12" t="s">
        <v>1867</v>
      </c>
    </row>
    <row r="782" spans="4:4" ht="30">
      <c r="D782" s="12" t="s">
        <v>1868</v>
      </c>
    </row>
    <row r="783" spans="4:4">
      <c r="D783" s="12" t="s">
        <v>1869</v>
      </c>
    </row>
    <row r="784" spans="4:4">
      <c r="D784" s="12" t="s">
        <v>1870</v>
      </c>
    </row>
    <row r="785" spans="4:4">
      <c r="D785" s="12" t="s">
        <v>1871</v>
      </c>
    </row>
    <row r="786" spans="4:4">
      <c r="D786" s="12" t="s">
        <v>1872</v>
      </c>
    </row>
    <row r="787" spans="4:4">
      <c r="D787" s="12" t="s">
        <v>1873</v>
      </c>
    </row>
    <row r="788" spans="4:4">
      <c r="D788" s="12" t="s">
        <v>1874</v>
      </c>
    </row>
    <row r="789" spans="4:4">
      <c r="D789" s="12" t="s">
        <v>1875</v>
      </c>
    </row>
    <row r="790" spans="4:4">
      <c r="D790" s="12" t="s">
        <v>1876</v>
      </c>
    </row>
    <row r="791" spans="4:4">
      <c r="D791" s="12" t="s">
        <v>1877</v>
      </c>
    </row>
    <row r="792" spans="4:4">
      <c r="D792" s="12" t="s">
        <v>1878</v>
      </c>
    </row>
    <row r="793" spans="4:4">
      <c r="D793" s="12" t="s">
        <v>1879</v>
      </c>
    </row>
    <row r="794" spans="4:4">
      <c r="D794" s="12" t="s">
        <v>1880</v>
      </c>
    </row>
    <row r="795" spans="4:4">
      <c r="D795" s="88">
        <v>110</v>
      </c>
    </row>
    <row r="796" spans="4:4">
      <c r="D796" s="88">
        <v>322</v>
      </c>
    </row>
    <row r="797" spans="4:4">
      <c r="D797" s="88">
        <v>388</v>
      </c>
    </row>
    <row r="798" spans="4:4">
      <c r="D798" s="12" t="s">
        <v>1881</v>
      </c>
    </row>
    <row r="799" spans="4:4">
      <c r="D799" s="12" t="s">
        <v>1882</v>
      </c>
    </row>
    <row r="800" spans="4:4">
      <c r="D800" s="12" t="s">
        <v>1883</v>
      </c>
    </row>
    <row r="801" spans="4:4">
      <c r="D801" s="12" t="s">
        <v>1884</v>
      </c>
    </row>
    <row r="802" spans="4:4">
      <c r="D802" s="12" t="s">
        <v>1885</v>
      </c>
    </row>
    <row r="803" spans="4:4">
      <c r="D803" s="12" t="s">
        <v>1886</v>
      </c>
    </row>
    <row r="804" spans="4:4">
      <c r="D804" s="12" t="s">
        <v>1887</v>
      </c>
    </row>
    <row r="805" spans="4:4">
      <c r="D805" s="12" t="s">
        <v>1888</v>
      </c>
    </row>
    <row r="806" spans="4:4">
      <c r="D806" s="12" t="s">
        <v>1889</v>
      </c>
    </row>
    <row r="807" spans="4:4">
      <c r="D807" s="12" t="s">
        <v>1890</v>
      </c>
    </row>
    <row r="808" spans="4:4">
      <c r="D808" s="12" t="s">
        <v>1891</v>
      </c>
    </row>
    <row r="809" spans="4:4">
      <c r="D809" s="12" t="s">
        <v>1892</v>
      </c>
    </row>
    <row r="810" spans="4:4">
      <c r="D810" s="12" t="s">
        <v>1893</v>
      </c>
    </row>
    <row r="811" spans="4:4">
      <c r="D811" s="12" t="s">
        <v>1894</v>
      </c>
    </row>
    <row r="812" spans="4:4">
      <c r="D812" s="12" t="s">
        <v>1895</v>
      </c>
    </row>
    <row r="813" spans="4:4">
      <c r="D813" s="12" t="s">
        <v>1896</v>
      </c>
    </row>
    <row r="814" spans="4:4">
      <c r="D814" s="12" t="s">
        <v>1897</v>
      </c>
    </row>
    <row r="815" spans="4:4">
      <c r="D815" s="88">
        <v>368</v>
      </c>
    </row>
    <row r="816" spans="4:4">
      <c r="D816" s="12" t="s">
        <v>1898</v>
      </c>
    </row>
    <row r="817" spans="4:4">
      <c r="D817" s="12" t="s">
        <v>1899</v>
      </c>
    </row>
    <row r="818" spans="4:4">
      <c r="D818" s="12" t="s">
        <v>1900</v>
      </c>
    </row>
    <row r="819" spans="4:4">
      <c r="D819" s="12" t="s">
        <v>1901</v>
      </c>
    </row>
    <row r="820" spans="4:4">
      <c r="D820" s="12" t="s">
        <v>1902</v>
      </c>
    </row>
    <row r="821" spans="4:4">
      <c r="D821" s="12" t="s">
        <v>1903</v>
      </c>
    </row>
    <row r="822" spans="4:4">
      <c r="D822" s="12" t="s">
        <v>1904</v>
      </c>
    </row>
    <row r="823" spans="4:4">
      <c r="D823" s="12" t="s">
        <v>1905</v>
      </c>
    </row>
    <row r="824" spans="4:4">
      <c r="D824" s="12" t="s">
        <v>1906</v>
      </c>
    </row>
    <row r="825" spans="4:4">
      <c r="D825" s="12" t="s">
        <v>1907</v>
      </c>
    </row>
    <row r="826" spans="4:4">
      <c r="D826" s="12" t="s">
        <v>1908</v>
      </c>
    </row>
    <row r="827" spans="4:4">
      <c r="D827" s="12" t="s">
        <v>1909</v>
      </c>
    </row>
    <row r="828" spans="4:4">
      <c r="D828" s="12" t="s">
        <v>1910</v>
      </c>
    </row>
    <row r="829" spans="4:4">
      <c r="D829" s="12" t="s">
        <v>1911</v>
      </c>
    </row>
    <row r="830" spans="4:4">
      <c r="D830" s="12" t="s">
        <v>1912</v>
      </c>
    </row>
    <row r="831" spans="4:4">
      <c r="D831" s="12" t="s">
        <v>1913</v>
      </c>
    </row>
    <row r="832" spans="4:4">
      <c r="D832" s="12" t="s">
        <v>1914</v>
      </c>
    </row>
    <row r="833" spans="4:4">
      <c r="D833" s="12" t="s">
        <v>1915</v>
      </c>
    </row>
    <row r="834" spans="4:4">
      <c r="D834" s="12" t="s">
        <v>1916</v>
      </c>
    </row>
    <row r="835" spans="4:4">
      <c r="D835" s="12" t="s">
        <v>1917</v>
      </c>
    </row>
    <row r="836" spans="4:4">
      <c r="D836" s="12" t="s">
        <v>1918</v>
      </c>
    </row>
    <row r="837" spans="4:4">
      <c r="D837" s="12" t="s">
        <v>1919</v>
      </c>
    </row>
    <row r="838" spans="4:4">
      <c r="D838" s="12" t="s">
        <v>1920</v>
      </c>
    </row>
    <row r="839" spans="4:4">
      <c r="D839" s="12" t="s">
        <v>1921</v>
      </c>
    </row>
    <row r="840" spans="4:4">
      <c r="D840" s="12" t="s">
        <v>1922</v>
      </c>
    </row>
    <row r="841" spans="4:4">
      <c r="D841" s="12" t="s">
        <v>1923</v>
      </c>
    </row>
    <row r="842" spans="4:4">
      <c r="D842" s="12" t="s">
        <v>1924</v>
      </c>
    </row>
    <row r="843" spans="4:4">
      <c r="D843" s="12" t="s">
        <v>1925</v>
      </c>
    </row>
    <row r="844" spans="4:4">
      <c r="D844" s="12" t="s">
        <v>1926</v>
      </c>
    </row>
    <row r="845" spans="4:4">
      <c r="D845" s="12" t="s">
        <v>1927</v>
      </c>
    </row>
    <row r="846" spans="4:4">
      <c r="D846" s="12" t="s">
        <v>1928</v>
      </c>
    </row>
    <row r="847" spans="4:4">
      <c r="D847" s="12" t="s">
        <v>1929</v>
      </c>
    </row>
    <row r="848" spans="4:4">
      <c r="D848" s="12" t="s">
        <v>1930</v>
      </c>
    </row>
    <row r="849" spans="4:4">
      <c r="D849" s="88">
        <v>4936</v>
      </c>
    </row>
    <row r="850" spans="4:4">
      <c r="D850" s="88">
        <v>3307</v>
      </c>
    </row>
    <row r="851" spans="4:4">
      <c r="D851" s="12" t="s">
        <v>1931</v>
      </c>
    </row>
    <row r="852" spans="4:4">
      <c r="D852" s="12" t="s">
        <v>1932</v>
      </c>
    </row>
    <row r="853" spans="4:4">
      <c r="D853" s="88">
        <v>118</v>
      </c>
    </row>
    <row r="854" spans="4:4">
      <c r="D854" s="88">
        <v>122</v>
      </c>
    </row>
    <row r="855" spans="4:4">
      <c r="D855" s="88">
        <v>131</v>
      </c>
    </row>
    <row r="856" spans="4:4">
      <c r="D856" s="88">
        <v>414</v>
      </c>
    </row>
    <row r="857" spans="4:4">
      <c r="D857" s="12" t="s">
        <v>1933</v>
      </c>
    </row>
    <row r="858" spans="4:4">
      <c r="D858" s="12" t="s">
        <v>1934</v>
      </c>
    </row>
    <row r="859" spans="4:4">
      <c r="D859" s="88">
        <v>288</v>
      </c>
    </row>
    <row r="860" spans="4:4">
      <c r="D860" s="12" t="s">
        <v>1935</v>
      </c>
    </row>
    <row r="861" spans="4:4">
      <c r="D861" s="12" t="s">
        <v>1936</v>
      </c>
    </row>
    <row r="862" spans="4:4">
      <c r="D862" s="12" t="s">
        <v>1937</v>
      </c>
    </row>
    <row r="863" spans="4:4">
      <c r="D863" s="12" t="s">
        <v>1938</v>
      </c>
    </row>
    <row r="864" spans="4:4">
      <c r="D864" s="12" t="s">
        <v>1939</v>
      </c>
    </row>
    <row r="865" spans="4:4">
      <c r="D865" s="12" t="s">
        <v>1940</v>
      </c>
    </row>
    <row r="866" spans="4:4">
      <c r="D866" s="12" t="s">
        <v>1941</v>
      </c>
    </row>
    <row r="867" spans="4:4">
      <c r="D867" s="12" t="s">
        <v>1942</v>
      </c>
    </row>
    <row r="868" spans="4:4">
      <c r="D868" s="12" t="s">
        <v>1943</v>
      </c>
    </row>
    <row r="869" spans="4:4">
      <c r="D869" s="12" t="s">
        <v>1944</v>
      </c>
    </row>
    <row r="870" spans="4:4">
      <c r="D870" s="12" t="s">
        <v>1945</v>
      </c>
    </row>
    <row r="871" spans="4:4">
      <c r="D871" s="12" t="s">
        <v>1946</v>
      </c>
    </row>
    <row r="872" spans="4:4">
      <c r="D872" s="12" t="s">
        <v>1947</v>
      </c>
    </row>
    <row r="873" spans="4:4">
      <c r="D873" s="12" t="s">
        <v>1948</v>
      </c>
    </row>
    <row r="874" spans="4:4">
      <c r="D874" s="12" t="s">
        <v>1949</v>
      </c>
    </row>
    <row r="875" spans="4:4">
      <c r="D875" s="12" t="s">
        <v>1950</v>
      </c>
    </row>
    <row r="876" spans="4:4">
      <c r="D876" s="12" t="s">
        <v>1951</v>
      </c>
    </row>
    <row r="877" spans="4:4">
      <c r="D877" s="12" t="s">
        <v>1952</v>
      </c>
    </row>
    <row r="878" spans="4:4">
      <c r="D878" s="12" t="s">
        <v>1953</v>
      </c>
    </row>
    <row r="879" spans="4:4">
      <c r="D879" s="12" t="s">
        <v>1954</v>
      </c>
    </row>
    <row r="880" spans="4:4">
      <c r="D880" s="12" t="s">
        <v>1955</v>
      </c>
    </row>
    <row r="881" spans="4:4">
      <c r="D881" s="12" t="s">
        <v>1956</v>
      </c>
    </row>
    <row r="882" spans="4:4">
      <c r="D882" s="12" t="s">
        <v>1957</v>
      </c>
    </row>
    <row r="883" spans="4:4">
      <c r="D883" s="12" t="s">
        <v>1958</v>
      </c>
    </row>
    <row r="884" spans="4:4">
      <c r="D884" s="12" t="s">
        <v>1959</v>
      </c>
    </row>
    <row r="885" spans="4:4">
      <c r="D885" s="12" t="s">
        <v>1960</v>
      </c>
    </row>
    <row r="886" spans="4:4">
      <c r="D886" s="88">
        <v>318</v>
      </c>
    </row>
    <row r="887" spans="4:4">
      <c r="D887" s="12" t="s">
        <v>1961</v>
      </c>
    </row>
    <row r="888" spans="4:4">
      <c r="D888" s="12" t="s">
        <v>1962</v>
      </c>
    </row>
    <row r="889" spans="4:4">
      <c r="D889" s="12" t="s">
        <v>1963</v>
      </c>
    </row>
    <row r="890" spans="4:4">
      <c r="D890" s="12" t="s">
        <v>1964</v>
      </c>
    </row>
    <row r="891" spans="4:4">
      <c r="D891" s="12" t="s">
        <v>1965</v>
      </c>
    </row>
    <row r="892" spans="4:4">
      <c r="D892" s="12" t="s">
        <v>1966</v>
      </c>
    </row>
    <row r="893" spans="4:4">
      <c r="D893" s="12" t="s">
        <v>1967</v>
      </c>
    </row>
    <row r="894" spans="4:4">
      <c r="D894" s="12" t="s">
        <v>1968</v>
      </c>
    </row>
    <row r="895" spans="4:4">
      <c r="D895" s="12" t="s">
        <v>1969</v>
      </c>
    </row>
    <row r="896" spans="4:4">
      <c r="D896" s="12" t="s">
        <v>1970</v>
      </c>
    </row>
    <row r="897" spans="4:4">
      <c r="D897" s="12" t="s">
        <v>1971</v>
      </c>
    </row>
    <row r="898" spans="4:4">
      <c r="D898" s="12" t="s">
        <v>1972</v>
      </c>
    </row>
    <row r="899" spans="4:4">
      <c r="D899" s="12" t="s">
        <v>1973</v>
      </c>
    </row>
    <row r="900" spans="4:4">
      <c r="D900" s="12" t="s">
        <v>1974</v>
      </c>
    </row>
    <row r="901" spans="4:4">
      <c r="D901" s="12" t="s">
        <v>1975</v>
      </c>
    </row>
    <row r="902" spans="4:4">
      <c r="D902" s="88">
        <v>888</v>
      </c>
    </row>
    <row r="903" spans="4:4">
      <c r="D903" s="12" t="s">
        <v>1976</v>
      </c>
    </row>
    <row r="904" spans="4:4">
      <c r="D904" s="12" t="s">
        <v>1977</v>
      </c>
    </row>
    <row r="905" spans="4:4">
      <c r="D905" s="12" t="s">
        <v>1978</v>
      </c>
    </row>
    <row r="906" spans="4:4">
      <c r="D906" s="12" t="s">
        <v>1979</v>
      </c>
    </row>
    <row r="907" spans="4:4">
      <c r="D907" s="12" t="s">
        <v>1980</v>
      </c>
    </row>
    <row r="908" spans="4:4">
      <c r="D908" s="12" t="s">
        <v>1981</v>
      </c>
    </row>
    <row r="909" spans="4:4">
      <c r="D909" s="12" t="s">
        <v>1982</v>
      </c>
    </row>
    <row r="910" spans="4:4">
      <c r="D910" s="12" t="s">
        <v>1983</v>
      </c>
    </row>
    <row r="911" spans="4:4">
      <c r="D911" s="88">
        <v>174</v>
      </c>
    </row>
    <row r="912" spans="4:4">
      <c r="D912" s="12" t="s">
        <v>1984</v>
      </c>
    </row>
    <row r="913" spans="4:4">
      <c r="D913" s="12" t="s">
        <v>1985</v>
      </c>
    </row>
    <row r="914" spans="4:4">
      <c r="D914" s="12" t="s">
        <v>1986</v>
      </c>
    </row>
    <row r="915" spans="4:4">
      <c r="D915" s="12" t="s">
        <v>1987</v>
      </c>
    </row>
    <row r="916" spans="4:4">
      <c r="D916" s="12" t="s">
        <v>1988</v>
      </c>
    </row>
    <row r="917" spans="4:4">
      <c r="D917" s="12" t="s">
        <v>1989</v>
      </c>
    </row>
    <row r="918" spans="4:4">
      <c r="D918" s="88">
        <v>880</v>
      </c>
    </row>
    <row r="919" spans="4:4">
      <c r="D919" s="12" t="s">
        <v>1990</v>
      </c>
    </row>
    <row r="920" spans="4:4">
      <c r="D920" s="12" t="s">
        <v>1991</v>
      </c>
    </row>
    <row r="921" spans="4:4">
      <c r="D921" s="12" t="s">
        <v>1992</v>
      </c>
    </row>
    <row r="922" spans="4:4">
      <c r="D922" s="12" t="s">
        <v>1993</v>
      </c>
    </row>
    <row r="923" spans="4:4">
      <c r="D923" s="12" t="s">
        <v>1994</v>
      </c>
    </row>
    <row r="924" spans="4:4">
      <c r="D924" s="12" t="s">
        <v>1995</v>
      </c>
    </row>
    <row r="925" spans="4:4">
      <c r="D925" s="12" t="s">
        <v>1996</v>
      </c>
    </row>
    <row r="926" spans="4:4">
      <c r="D926" s="12" t="s">
        <v>1997</v>
      </c>
    </row>
    <row r="927" spans="4:4">
      <c r="D927" s="12" t="s">
        <v>1998</v>
      </c>
    </row>
    <row r="928" spans="4:4">
      <c r="D928" s="12" t="s">
        <v>1999</v>
      </c>
    </row>
    <row r="929" spans="4:4">
      <c r="D929" s="12" t="s">
        <v>2000</v>
      </c>
    </row>
    <row r="930" spans="4:4">
      <c r="D930" s="12" t="s">
        <v>2001</v>
      </c>
    </row>
    <row r="931" spans="4:4">
      <c r="D931" s="12" t="s">
        <v>2002</v>
      </c>
    </row>
    <row r="932" spans="4:4">
      <c r="D932" s="12" t="s">
        <v>2003</v>
      </c>
    </row>
    <row r="933" spans="4:4">
      <c r="D933" s="12" t="s">
        <v>2004</v>
      </c>
    </row>
    <row r="934" spans="4:4">
      <c r="D934" s="12" t="s">
        <v>2005</v>
      </c>
    </row>
    <row r="935" spans="4:4">
      <c r="D935" s="12" t="s">
        <v>2006</v>
      </c>
    </row>
    <row r="936" spans="4:4">
      <c r="D936" s="12" t="s">
        <v>2007</v>
      </c>
    </row>
    <row r="937" spans="4:4">
      <c r="D937" s="12" t="s">
        <v>2008</v>
      </c>
    </row>
    <row r="938" spans="4:4">
      <c r="D938" s="12" t="s">
        <v>2009</v>
      </c>
    </row>
    <row r="939" spans="4:4">
      <c r="D939" s="12" t="s">
        <v>2010</v>
      </c>
    </row>
    <row r="940" spans="4:4">
      <c r="D940" s="12" t="s">
        <v>2011</v>
      </c>
    </row>
    <row r="941" spans="4:4">
      <c r="D941" s="12" t="s">
        <v>2012</v>
      </c>
    </row>
    <row r="942" spans="4:4">
      <c r="D942" s="12" t="s">
        <v>2013</v>
      </c>
    </row>
    <row r="943" spans="4:4">
      <c r="D943" s="12" t="s">
        <v>2014</v>
      </c>
    </row>
    <row r="944" spans="4:4">
      <c r="D944" s="12" t="s">
        <v>2015</v>
      </c>
    </row>
    <row r="945" spans="4:4">
      <c r="D945" s="12" t="s">
        <v>2016</v>
      </c>
    </row>
    <row r="946" spans="4:4">
      <c r="D946" s="12" t="s">
        <v>2017</v>
      </c>
    </row>
    <row r="947" spans="4:4">
      <c r="D947" s="12" t="s">
        <v>2018</v>
      </c>
    </row>
    <row r="948" spans="4:4">
      <c r="D948" s="12" t="s">
        <v>2019</v>
      </c>
    </row>
    <row r="949" spans="4:4">
      <c r="D949" s="12" t="s">
        <v>2020</v>
      </c>
    </row>
    <row r="950" spans="4:4">
      <c r="D950" s="12" t="s">
        <v>2021</v>
      </c>
    </row>
    <row r="951" spans="4:4">
      <c r="D951" s="12" t="s">
        <v>2022</v>
      </c>
    </row>
    <row r="952" spans="4:4">
      <c r="D952" s="12" t="s">
        <v>2023</v>
      </c>
    </row>
    <row r="953" spans="4:4">
      <c r="D953" s="12" t="s">
        <v>2024</v>
      </c>
    </row>
    <row r="954" spans="4:4">
      <c r="D954" s="12" t="s">
        <v>2025</v>
      </c>
    </row>
    <row r="955" spans="4:4">
      <c r="D955" s="12" t="s">
        <v>2026</v>
      </c>
    </row>
    <row r="956" spans="4:4">
      <c r="D956" s="12" t="s">
        <v>2027</v>
      </c>
    </row>
    <row r="957" spans="4:4">
      <c r="D957" s="12" t="s">
        <v>2028</v>
      </c>
    </row>
    <row r="958" spans="4:4">
      <c r="D958" s="12" t="s">
        <v>2029</v>
      </c>
    </row>
    <row r="959" spans="4:4">
      <c r="D959" s="12" t="s">
        <v>2030</v>
      </c>
    </row>
    <row r="960" spans="4:4">
      <c r="D960" s="12" t="s">
        <v>2031</v>
      </c>
    </row>
    <row r="961" spans="4:4">
      <c r="D961" s="12" t="s">
        <v>2032</v>
      </c>
    </row>
    <row r="962" spans="4:4">
      <c r="D962" s="12" t="s">
        <v>2033</v>
      </c>
    </row>
    <row r="963" spans="4:4">
      <c r="D963" s="12" t="s">
        <v>2034</v>
      </c>
    </row>
    <row r="964" spans="4:4">
      <c r="D964" s="12" t="s">
        <v>2035</v>
      </c>
    </row>
    <row r="965" spans="4:4">
      <c r="D965" s="12" t="s">
        <v>2036</v>
      </c>
    </row>
    <row r="966" spans="4:4">
      <c r="D966" s="12" t="s">
        <v>2037</v>
      </c>
    </row>
    <row r="967" spans="4:4">
      <c r="D967" s="88">
        <v>456</v>
      </c>
    </row>
    <row r="968" spans="4:4">
      <c r="D968" s="88">
        <v>353</v>
      </c>
    </row>
    <row r="969" spans="4:4">
      <c r="D969" s="12" t="s">
        <v>2038</v>
      </c>
    </row>
    <row r="970" spans="4:4">
      <c r="D970" s="12" t="s">
        <v>2039</v>
      </c>
    </row>
    <row r="971" spans="4:4">
      <c r="D971" s="12" t="s">
        <v>2040</v>
      </c>
    </row>
    <row r="972" spans="4:4">
      <c r="D972" s="12" t="s">
        <v>2041</v>
      </c>
    </row>
    <row r="973" spans="4:4">
      <c r="D973" s="12" t="s">
        <v>2042</v>
      </c>
    </row>
    <row r="974" spans="4:4">
      <c r="D974" s="12" t="s">
        <v>2043</v>
      </c>
    </row>
    <row r="975" spans="4:4">
      <c r="D975" s="88">
        <v>426</v>
      </c>
    </row>
    <row r="976" spans="4:4">
      <c r="D976" s="88">
        <v>442</v>
      </c>
    </row>
    <row r="977" spans="4:4">
      <c r="D977" s="88">
        <v>182</v>
      </c>
    </row>
    <row r="978" spans="4:4">
      <c r="D978" s="12" t="s">
        <v>2044</v>
      </c>
    </row>
    <row r="979" spans="4:4">
      <c r="D979" s="12" t="s">
        <v>2045</v>
      </c>
    </row>
    <row r="980" spans="4:4">
      <c r="D980" s="12" t="s">
        <v>2046</v>
      </c>
    </row>
    <row r="981" spans="4:4">
      <c r="D981" s="12" t="s">
        <v>2047</v>
      </c>
    </row>
    <row r="982" spans="4:4">
      <c r="D982" s="12" t="s">
        <v>2048</v>
      </c>
    </row>
    <row r="983" spans="4:4">
      <c r="D983" s="12" t="s">
        <v>2049</v>
      </c>
    </row>
    <row r="984" spans="4:4">
      <c r="D984" s="12" t="s">
        <v>2050</v>
      </c>
    </row>
    <row r="985" spans="4:4">
      <c r="D985" s="12" t="s">
        <v>2051</v>
      </c>
    </row>
    <row r="986" spans="4:4">
      <c r="D986" s="12" t="s">
        <v>2052</v>
      </c>
    </row>
    <row r="987" spans="4:4">
      <c r="D987" s="12" t="s">
        <v>2053</v>
      </c>
    </row>
    <row r="988" spans="4:4">
      <c r="D988" s="12" t="s">
        <v>2054</v>
      </c>
    </row>
    <row r="989" spans="4:4">
      <c r="D989" s="12" t="s">
        <v>2055</v>
      </c>
    </row>
    <row r="990" spans="4:4">
      <c r="D990" s="12" t="s">
        <v>2056</v>
      </c>
    </row>
    <row r="991" spans="4:4">
      <c r="D991" s="12" t="s">
        <v>2057</v>
      </c>
    </row>
    <row r="992" spans="4:4">
      <c r="D992" s="12" t="s">
        <v>2058</v>
      </c>
    </row>
    <row r="993" spans="4:4">
      <c r="D993" s="88">
        <v>8083</v>
      </c>
    </row>
    <row r="994" spans="4:4">
      <c r="D994" s="12" t="s">
        <v>2059</v>
      </c>
    </row>
    <row r="995" spans="4:4">
      <c r="D995" s="12" t="s">
        <v>2060</v>
      </c>
    </row>
    <row r="996" spans="4:4">
      <c r="D996" s="12" t="s">
        <v>2061</v>
      </c>
    </row>
    <row r="997" spans="4:4">
      <c r="D997" s="12" t="s">
        <v>2062</v>
      </c>
    </row>
    <row r="998" spans="4:4">
      <c r="D998" s="12" t="s">
        <v>2063</v>
      </c>
    </row>
    <row r="999" spans="4:4">
      <c r="D999" s="12" t="s">
        <v>2064</v>
      </c>
    </row>
    <row r="1000" spans="4:4">
      <c r="D1000" s="12" t="s">
        <v>2065</v>
      </c>
    </row>
    <row r="1001" spans="4:4">
      <c r="D1001" s="12" t="s">
        <v>2066</v>
      </c>
    </row>
    <row r="1002" spans="4:4">
      <c r="D1002" s="12" t="s">
        <v>2067</v>
      </c>
    </row>
    <row r="1003" spans="4:4">
      <c r="D1003" s="12" t="s">
        <v>2068</v>
      </c>
    </row>
    <row r="1004" spans="4:4">
      <c r="D1004" s="12" t="s">
        <v>2069</v>
      </c>
    </row>
    <row r="1005" spans="4:4">
      <c r="D1005" s="12" t="s">
        <v>2070</v>
      </c>
    </row>
    <row r="1006" spans="4:4">
      <c r="D1006" s="12" t="s">
        <v>2071</v>
      </c>
    </row>
    <row r="1007" spans="4:4">
      <c r="D1007" s="12" t="s">
        <v>2072</v>
      </c>
    </row>
    <row r="1008" spans="4:4">
      <c r="D1008" s="12" t="s">
        <v>2073</v>
      </c>
    </row>
    <row r="1009" spans="4:4">
      <c r="D1009" s="12" t="s">
        <v>2074</v>
      </c>
    </row>
    <row r="1010" spans="4:4">
      <c r="D1010" s="12" t="s">
        <v>2075</v>
      </c>
    </row>
    <row r="1011" spans="4:4">
      <c r="D1011" s="12" t="s">
        <v>2076</v>
      </c>
    </row>
    <row r="1012" spans="4:4">
      <c r="D1012" s="12" t="s">
        <v>2077</v>
      </c>
    </row>
    <row r="1013" spans="4:4">
      <c r="D1013" s="12" t="s">
        <v>2078</v>
      </c>
    </row>
    <row r="1014" spans="4:4">
      <c r="D1014" s="12" t="s">
        <v>2079</v>
      </c>
    </row>
    <row r="1015" spans="4:4">
      <c r="D1015" s="12" t="s">
        <v>2080</v>
      </c>
    </row>
    <row r="1016" spans="4:4">
      <c r="D1016" s="12" t="s">
        <v>2081</v>
      </c>
    </row>
    <row r="1017" spans="4:4">
      <c r="D1017" s="12" t="s">
        <v>2082</v>
      </c>
    </row>
    <row r="1018" spans="4:4">
      <c r="D1018" s="12" t="s">
        <v>2083</v>
      </c>
    </row>
    <row r="1019" spans="4:4">
      <c r="D1019" s="88">
        <v>246</v>
      </c>
    </row>
    <row r="1020" spans="4:4">
      <c r="D1020" s="12" t="s">
        <v>2084</v>
      </c>
    </row>
    <row r="1021" spans="4:4">
      <c r="D1021" s="12" t="s">
        <v>2085</v>
      </c>
    </row>
    <row r="1022" spans="4:4">
      <c r="D1022" s="12" t="s">
        <v>2086</v>
      </c>
    </row>
    <row r="1023" spans="4:4">
      <c r="D1023" s="12" t="s">
        <v>2087</v>
      </c>
    </row>
    <row r="1024" spans="4:4">
      <c r="D1024" s="12" t="s">
        <v>2088</v>
      </c>
    </row>
    <row r="1025" spans="4:4">
      <c r="D1025" s="12" t="s">
        <v>2089</v>
      </c>
    </row>
    <row r="1026" spans="4:4">
      <c r="D1026" s="88">
        <v>428</v>
      </c>
    </row>
    <row r="1027" spans="4:4">
      <c r="D1027" s="12" t="s">
        <v>2090</v>
      </c>
    </row>
    <row r="1028" spans="4:4">
      <c r="D1028" s="12" t="s">
        <v>2091</v>
      </c>
    </row>
    <row r="1029" spans="4:4">
      <c r="D1029" s="12" t="s">
        <v>2092</v>
      </c>
    </row>
    <row r="1030" spans="4:4">
      <c r="D1030" s="12" t="s">
        <v>2093</v>
      </c>
    </row>
    <row r="1031" spans="4:4">
      <c r="D1031" s="12" t="s">
        <v>2094</v>
      </c>
    </row>
    <row r="1032" spans="4:4">
      <c r="D1032" s="12" t="s">
        <v>2095</v>
      </c>
    </row>
    <row r="1033" spans="4:4">
      <c r="D1033" s="12" t="s">
        <v>2096</v>
      </c>
    </row>
    <row r="1034" spans="4:4">
      <c r="D1034" s="12" t="s">
        <v>2097</v>
      </c>
    </row>
    <row r="1035" spans="4:4">
      <c r="D1035" s="12" t="s">
        <v>2098</v>
      </c>
    </row>
    <row r="1036" spans="4:4">
      <c r="D1036" s="88">
        <v>84204</v>
      </c>
    </row>
    <row r="1037" spans="4:4">
      <c r="D1037" s="12" t="s">
        <v>2099</v>
      </c>
    </row>
    <row r="1038" spans="4:4">
      <c r="D1038" s="12" t="s">
        <v>2100</v>
      </c>
    </row>
    <row r="1039" spans="4:4">
      <c r="D1039" s="12" t="s">
        <v>2101</v>
      </c>
    </row>
    <row r="1040" spans="4:4">
      <c r="D1040" s="12" t="s">
        <v>2102</v>
      </c>
    </row>
    <row r="1041" spans="4:4">
      <c r="D1041" s="12" t="s">
        <v>2103</v>
      </c>
    </row>
    <row r="1042" spans="4:4">
      <c r="D1042" s="12" t="s">
        <v>2104</v>
      </c>
    </row>
    <row r="1043" spans="4:4">
      <c r="D1043" s="12" t="s">
        <v>2105</v>
      </c>
    </row>
    <row r="1044" spans="4:4">
      <c r="D1044" s="12" t="s">
        <v>2106</v>
      </c>
    </row>
    <row r="1045" spans="4:4">
      <c r="D1045" s="12" t="s">
        <v>2107</v>
      </c>
    </row>
    <row r="1046" spans="4:4">
      <c r="D1046" s="12" t="s">
        <v>2108</v>
      </c>
    </row>
    <row r="1047" spans="4:4">
      <c r="D1047" s="12" t="s">
        <v>2109</v>
      </c>
    </row>
    <row r="1048" spans="4:4">
      <c r="D1048" s="12" t="s">
        <v>2110</v>
      </c>
    </row>
    <row r="1049" spans="4:4">
      <c r="D1049" s="12" t="s">
        <v>2111</v>
      </c>
    </row>
    <row r="1050" spans="4:4">
      <c r="D1050" s="12" t="s">
        <v>2112</v>
      </c>
    </row>
    <row r="1051" spans="4:4">
      <c r="D1051" s="12" t="s">
        <v>2113</v>
      </c>
    </row>
    <row r="1052" spans="4:4">
      <c r="D1052" s="12" t="s">
        <v>2114</v>
      </c>
    </row>
    <row r="1053" spans="4:4">
      <c r="D1053" s="88">
        <v>250</v>
      </c>
    </row>
    <row r="1054" spans="4:4">
      <c r="D1054" s="88">
        <v>369</v>
      </c>
    </row>
    <row r="1055" spans="4:4">
      <c r="D1055" s="12" t="s">
        <v>2115</v>
      </c>
    </row>
    <row r="1056" spans="4:4">
      <c r="D1056" s="88">
        <v>422</v>
      </c>
    </row>
    <row r="1057" spans="4:4">
      <c r="D1057" s="12" t="s">
        <v>2116</v>
      </c>
    </row>
    <row r="1058" spans="4:4">
      <c r="D1058" s="12" t="s">
        <v>2117</v>
      </c>
    </row>
    <row r="1059" spans="4:4">
      <c r="D1059" s="12" t="s">
        <v>2118</v>
      </c>
    </row>
    <row r="1060" spans="4:4">
      <c r="D1060" s="12" t="s">
        <v>2119</v>
      </c>
    </row>
    <row r="1061" spans="4:4">
      <c r="D1061" s="12" t="s">
        <v>2120</v>
      </c>
    </row>
    <row r="1062" spans="4:4">
      <c r="D1062" s="12" t="s">
        <v>2121</v>
      </c>
    </row>
    <row r="1063" spans="4:4">
      <c r="D1063" s="12" t="s">
        <v>2122</v>
      </c>
    </row>
    <row r="1064" spans="4:4">
      <c r="D1064" s="12" t="s">
        <v>2123</v>
      </c>
    </row>
    <row r="1065" spans="4:4">
      <c r="D1065" s="12" t="s">
        <v>2124</v>
      </c>
    </row>
    <row r="1066" spans="4:4">
      <c r="D1066" s="12" t="s">
        <v>2125</v>
      </c>
    </row>
    <row r="1067" spans="4:4">
      <c r="D1067" s="12" t="s">
        <v>2126</v>
      </c>
    </row>
    <row r="1068" spans="4:4">
      <c r="D1068" s="12" t="s">
        <v>2127</v>
      </c>
    </row>
    <row r="1069" spans="4:4">
      <c r="D1069" s="12" t="s">
        <v>2128</v>
      </c>
    </row>
    <row r="1070" spans="4:4">
      <c r="D1070" s="12" t="s">
        <v>2129</v>
      </c>
    </row>
    <row r="1071" spans="4:4">
      <c r="D1071" s="12" t="s">
        <v>2130</v>
      </c>
    </row>
    <row r="1072" spans="4:4">
      <c r="D1072" s="12" t="s">
        <v>2131</v>
      </c>
    </row>
    <row r="1073" spans="4:4">
      <c r="D1073" s="12" t="s">
        <v>2132</v>
      </c>
    </row>
    <row r="1074" spans="4:4">
      <c r="D1074" s="12" t="s">
        <v>2133</v>
      </c>
    </row>
    <row r="1075" spans="4:4">
      <c r="D1075" s="12" t="s">
        <v>2134</v>
      </c>
    </row>
    <row r="1076" spans="4:4">
      <c r="D1076" s="12" t="s">
        <v>2135</v>
      </c>
    </row>
    <row r="1077" spans="4:4">
      <c r="D1077" s="12" t="s">
        <v>2136</v>
      </c>
    </row>
    <row r="1078" spans="4:4">
      <c r="D1078" s="12" t="s">
        <v>2137</v>
      </c>
    </row>
    <row r="1079" spans="4:4">
      <c r="D1079" s="12" t="s">
        <v>2138</v>
      </c>
    </row>
    <row r="1080" spans="4:4">
      <c r="D1080" s="12" t="s">
        <v>2139</v>
      </c>
    </row>
    <row r="1081" spans="4:4">
      <c r="D1081" s="12" t="s">
        <v>2140</v>
      </c>
    </row>
    <row r="1082" spans="4:4">
      <c r="D1082" s="12" t="s">
        <v>2141</v>
      </c>
    </row>
    <row r="1083" spans="4:4">
      <c r="D1083" s="12" t="s">
        <v>2142</v>
      </c>
    </row>
    <row r="1084" spans="4:4">
      <c r="D1084" s="12" t="s">
        <v>2143</v>
      </c>
    </row>
    <row r="1085" spans="4:4">
      <c r="D1085" s="12" t="s">
        <v>2144</v>
      </c>
    </row>
    <row r="1086" spans="4:4">
      <c r="D1086" s="12" t="s">
        <v>2145</v>
      </c>
    </row>
    <row r="1087" spans="4:4">
      <c r="D1087" s="12" t="s">
        <v>2146</v>
      </c>
    </row>
    <row r="1088" spans="4:4">
      <c r="D1088" s="12" t="s">
        <v>2147</v>
      </c>
    </row>
    <row r="1089" spans="4:4">
      <c r="D1089" s="12" t="s">
        <v>2148</v>
      </c>
    </row>
    <row r="1090" spans="4:4">
      <c r="D1090" s="12" t="s">
        <v>2149</v>
      </c>
    </row>
    <row r="1091" spans="4:4">
      <c r="D1091" s="12" t="s">
        <v>2150</v>
      </c>
    </row>
    <row r="1092" spans="4:4">
      <c r="D1092" s="12" t="s">
        <v>2151</v>
      </c>
    </row>
    <row r="1093" spans="4:4">
      <c r="D1093" s="12" t="s">
        <v>2152</v>
      </c>
    </row>
    <row r="1094" spans="4:4">
      <c r="D1094" s="12" t="s">
        <v>2153</v>
      </c>
    </row>
    <row r="1095" spans="4:4">
      <c r="D1095" s="12" t="s">
        <v>2154</v>
      </c>
    </row>
    <row r="1096" spans="4:4">
      <c r="D1096" s="12" t="s">
        <v>2155</v>
      </c>
    </row>
    <row r="1097" spans="4:4">
      <c r="D1097" s="12" t="s">
        <v>2156</v>
      </c>
    </row>
    <row r="1098" spans="4:4">
      <c r="D1098" s="12" t="s">
        <v>2157</v>
      </c>
    </row>
    <row r="1099" spans="4:4">
      <c r="D1099" s="12" t="s">
        <v>2158</v>
      </c>
    </row>
    <row r="1100" spans="4:4">
      <c r="D1100" s="12" t="s">
        <v>2159</v>
      </c>
    </row>
    <row r="1101" spans="4:4">
      <c r="D1101" s="12" t="s">
        <v>2160</v>
      </c>
    </row>
    <row r="1102" spans="4:4">
      <c r="D1102" s="12" t="s">
        <v>2161</v>
      </c>
    </row>
    <row r="1103" spans="4:4">
      <c r="D1103" s="12" t="s">
        <v>2162</v>
      </c>
    </row>
    <row r="1104" spans="4:4">
      <c r="D1104" s="12" t="s">
        <v>2163</v>
      </c>
    </row>
    <row r="1105" spans="4:4">
      <c r="D1105" s="12" t="s">
        <v>2164</v>
      </c>
    </row>
    <row r="1106" spans="4:4">
      <c r="D1106" s="12" t="s">
        <v>2165</v>
      </c>
    </row>
    <row r="1107" spans="4:4">
      <c r="D1107" s="12" t="s">
        <v>2166</v>
      </c>
    </row>
    <row r="1108" spans="4:4">
      <c r="D1108" s="12" t="s">
        <v>2167</v>
      </c>
    </row>
    <row r="1109" spans="4:4">
      <c r="D1109" s="12" t="s">
        <v>2168</v>
      </c>
    </row>
    <row r="1110" spans="4:4">
      <c r="D1110" s="12" t="s">
        <v>2169</v>
      </c>
    </row>
    <row r="1111" spans="4:4">
      <c r="D1111" s="12" t="s">
        <v>2170</v>
      </c>
    </row>
    <row r="1112" spans="4:4">
      <c r="D1112" s="12" t="s">
        <v>2171</v>
      </c>
    </row>
    <row r="1113" spans="4:4">
      <c r="D1113" s="12" t="s">
        <v>2172</v>
      </c>
    </row>
    <row r="1114" spans="4:4">
      <c r="D1114" s="12" t="s">
        <v>2173</v>
      </c>
    </row>
    <row r="1115" spans="4:4">
      <c r="D1115" s="12" t="s">
        <v>2174</v>
      </c>
    </row>
    <row r="1116" spans="4:4">
      <c r="D1116" s="12" t="s">
        <v>2175</v>
      </c>
    </row>
    <row r="1117" spans="4:4">
      <c r="D1117" s="12" t="s">
        <v>2176</v>
      </c>
    </row>
    <row r="1118" spans="4:4">
      <c r="D1118" s="12" t="s">
        <v>2177</v>
      </c>
    </row>
    <row r="1119" spans="4:4">
      <c r="D1119" s="12" t="s">
        <v>2178</v>
      </c>
    </row>
    <row r="1120" spans="4:4">
      <c r="D1120" s="12" t="s">
        <v>2179</v>
      </c>
    </row>
    <row r="1121" spans="4:4">
      <c r="D1121" s="12" t="s">
        <v>2180</v>
      </c>
    </row>
    <row r="1122" spans="4:4">
      <c r="D1122" s="12" t="s">
        <v>2181</v>
      </c>
    </row>
    <row r="1123" spans="4:4">
      <c r="D1123" s="12" t="s">
        <v>2182</v>
      </c>
    </row>
    <row r="1124" spans="4:4">
      <c r="D1124" s="12" t="s">
        <v>2183</v>
      </c>
    </row>
    <row r="1125" spans="4:4" ht="30">
      <c r="D1125" s="12" t="s">
        <v>2184</v>
      </c>
    </row>
    <row r="1126" spans="4:4">
      <c r="D1126" s="12" t="s">
        <v>2185</v>
      </c>
    </row>
    <row r="1127" spans="4:4">
      <c r="D1127" s="12" t="s">
        <v>2186</v>
      </c>
    </row>
    <row r="1128" spans="4:4">
      <c r="D1128" s="12" t="s">
        <v>2187</v>
      </c>
    </row>
    <row r="1129" spans="4:4">
      <c r="D1129" s="12" t="s">
        <v>2188</v>
      </c>
    </row>
    <row r="1130" spans="4:4">
      <c r="D1130" s="12" t="s">
        <v>2189</v>
      </c>
    </row>
    <row r="1131" spans="4:4">
      <c r="D1131" s="12" t="s">
        <v>2190</v>
      </c>
    </row>
    <row r="1132" spans="4:4">
      <c r="D1132" s="12" t="s">
        <v>2191</v>
      </c>
    </row>
    <row r="1133" spans="4:4">
      <c r="D1133" s="12" t="s">
        <v>2192</v>
      </c>
    </row>
    <row r="1134" spans="4:4">
      <c r="D1134" s="12" t="s">
        <v>2193</v>
      </c>
    </row>
    <row r="1135" spans="4:4">
      <c r="D1135" s="12" t="s">
        <v>2194</v>
      </c>
    </row>
    <row r="1136" spans="4:4">
      <c r="D1136" s="12" t="s">
        <v>2195</v>
      </c>
    </row>
    <row r="1137" spans="4:4">
      <c r="D1137" s="12" t="s">
        <v>2196</v>
      </c>
    </row>
    <row r="1138" spans="4:4">
      <c r="D1138" s="12" t="s">
        <v>2197</v>
      </c>
    </row>
    <row r="1139" spans="4:4">
      <c r="D1139" s="12" t="s">
        <v>2198</v>
      </c>
    </row>
    <row r="1140" spans="4:4">
      <c r="D1140" s="12" t="s">
        <v>2199</v>
      </c>
    </row>
    <row r="1141" spans="4:4">
      <c r="D1141" s="12" t="s">
        <v>2200</v>
      </c>
    </row>
    <row r="1142" spans="4:4">
      <c r="D1142" s="88">
        <v>522</v>
      </c>
    </row>
    <row r="1143" spans="4:4">
      <c r="D1143" s="12" t="s">
        <v>2201</v>
      </c>
    </row>
    <row r="1144" spans="4:4">
      <c r="D1144" s="12" t="s">
        <v>2202</v>
      </c>
    </row>
    <row r="1145" spans="4:4">
      <c r="D1145" s="12" t="s">
        <v>2203</v>
      </c>
    </row>
    <row r="1146" spans="4:4">
      <c r="D1146" s="12" t="s">
        <v>2204</v>
      </c>
    </row>
    <row r="1147" spans="4:4">
      <c r="D1147" s="12" t="s">
        <v>2205</v>
      </c>
    </row>
    <row r="1148" spans="4:4">
      <c r="D1148" s="12" t="s">
        <v>2206</v>
      </c>
    </row>
    <row r="1149" spans="4:4">
      <c r="D1149" s="12" t="s">
        <v>2207</v>
      </c>
    </row>
    <row r="1150" spans="4:4">
      <c r="D1150" s="12" t="s">
        <v>2208</v>
      </c>
    </row>
    <row r="1151" spans="4:4">
      <c r="D1151" s="88">
        <v>1</v>
      </c>
    </row>
    <row r="1152" spans="4:4">
      <c r="D1152" s="88">
        <v>4</v>
      </c>
    </row>
    <row r="1153" spans="4:4">
      <c r="D1153" s="12" t="s">
        <v>2209</v>
      </c>
    </row>
    <row r="1154" spans="4:4">
      <c r="D1154" s="88">
        <v>4700</v>
      </c>
    </row>
    <row r="1155" spans="4:4">
      <c r="D1155" s="88">
        <v>360</v>
      </c>
    </row>
    <row r="1156" spans="4:4">
      <c r="D1156" s="12" t="s">
        <v>2210</v>
      </c>
    </row>
    <row r="1157" spans="4:4">
      <c r="D1157" s="12" t="s">
        <v>2211</v>
      </c>
    </row>
    <row r="1158" spans="4:4">
      <c r="D1158" s="12" t="s">
        <v>2212</v>
      </c>
    </row>
    <row r="1159" spans="4:4">
      <c r="D1159" s="12" t="s">
        <v>2213</v>
      </c>
    </row>
    <row r="1160" spans="4:4">
      <c r="D1160" s="12" t="s">
        <v>2214</v>
      </c>
    </row>
    <row r="1161" spans="4:4">
      <c r="D1161" s="12" t="s">
        <v>2215</v>
      </c>
    </row>
    <row r="1162" spans="4:4">
      <c r="D1162" s="12" t="s">
        <v>2216</v>
      </c>
    </row>
    <row r="1163" spans="4:4">
      <c r="D1163" s="88">
        <v>160818</v>
      </c>
    </row>
    <row r="1164" spans="4:4">
      <c r="D1164" s="12" t="s">
        <v>2217</v>
      </c>
    </row>
    <row r="1165" spans="4:4">
      <c r="D1165" s="12" t="s">
        <v>2218</v>
      </c>
    </row>
    <row r="1166" spans="4:4">
      <c r="D1166" s="12" t="s">
        <v>2219</v>
      </c>
    </row>
    <row r="1167" spans="4:4">
      <c r="D1167" s="12" t="s">
        <v>2220</v>
      </c>
    </row>
    <row r="1168" spans="4:4">
      <c r="D1168" s="12" t="s">
        <v>2221</v>
      </c>
    </row>
    <row r="1169" spans="4:4">
      <c r="D1169" s="88">
        <v>184</v>
      </c>
    </row>
    <row r="1170" spans="4:4">
      <c r="D1170" s="12" t="s">
        <v>2222</v>
      </c>
    </row>
    <row r="1171" spans="4:4">
      <c r="D1171" s="12" t="s">
        <v>2223</v>
      </c>
    </row>
    <row r="1172" spans="4:4">
      <c r="D1172" s="12" t="s">
        <v>2224</v>
      </c>
    </row>
    <row r="1173" spans="4:4">
      <c r="D1173" s="12" t="s">
        <v>2225</v>
      </c>
    </row>
    <row r="1174" spans="4:4">
      <c r="D1174" s="12" t="s">
        <v>2226</v>
      </c>
    </row>
    <row r="1175" spans="4:4">
      <c r="D1175" s="12" t="s">
        <v>2227</v>
      </c>
    </row>
    <row r="1176" spans="4:4">
      <c r="D1176" s="12" t="s">
        <v>2228</v>
      </c>
    </row>
    <row r="1177" spans="4:4">
      <c r="D1177" s="12" t="s">
        <v>2229</v>
      </c>
    </row>
    <row r="1178" spans="4:4">
      <c r="D1178" s="12" t="s">
        <v>2230</v>
      </c>
    </row>
    <row r="1179" spans="4:4">
      <c r="D1179" s="12" t="s">
        <v>2231</v>
      </c>
    </row>
    <row r="1180" spans="4:4">
      <c r="D1180" s="12" t="s">
        <v>2232</v>
      </c>
    </row>
    <row r="1181" spans="4:4">
      <c r="D1181" s="12" t="s">
        <v>2233</v>
      </c>
    </row>
    <row r="1182" spans="4:4">
      <c r="D1182" s="12" t="s">
        <v>2234</v>
      </c>
    </row>
    <row r="1183" spans="4:4">
      <c r="D1183" s="12" t="s">
        <v>2235</v>
      </c>
    </row>
    <row r="1184" spans="4:4">
      <c r="D1184" s="12" t="s">
        <v>2236</v>
      </c>
    </row>
    <row r="1185" spans="4:4">
      <c r="D1185" s="12" t="s">
        <v>2237</v>
      </c>
    </row>
    <row r="1186" spans="4:4">
      <c r="D1186" s="12" t="s">
        <v>2238</v>
      </c>
    </row>
    <row r="1187" spans="4:4">
      <c r="D1187" s="12" t="s">
        <v>2239</v>
      </c>
    </row>
    <row r="1188" spans="4:4">
      <c r="D1188" s="12" t="s">
        <v>2240</v>
      </c>
    </row>
    <row r="1189" spans="4:4">
      <c r="D1189" s="12" t="s">
        <v>2241</v>
      </c>
    </row>
    <row r="1190" spans="4:4">
      <c r="D1190" s="12" t="s">
        <v>2242</v>
      </c>
    </row>
    <row r="1191" spans="4:4">
      <c r="D1191" s="12" t="s">
        <v>2243</v>
      </c>
    </row>
    <row r="1192" spans="4:4">
      <c r="D1192" s="12" t="s">
        <v>2244</v>
      </c>
    </row>
    <row r="1193" spans="4:4">
      <c r="D1193" s="12" t="s">
        <v>2245</v>
      </c>
    </row>
    <row r="1194" spans="4:4">
      <c r="D1194" s="12" t="s">
        <v>2246</v>
      </c>
    </row>
    <row r="1195" spans="4:4">
      <c r="D1195" s="12" t="s">
        <v>2247</v>
      </c>
    </row>
    <row r="1196" spans="4:4">
      <c r="D1196" s="12" t="s">
        <v>2248</v>
      </c>
    </row>
    <row r="1197" spans="4:4">
      <c r="D1197" s="12" t="s">
        <v>2249</v>
      </c>
    </row>
    <row r="1198" spans="4:4">
      <c r="D1198" s="88">
        <v>5145</v>
      </c>
    </row>
    <row r="1199" spans="4:4">
      <c r="D1199" s="88">
        <v>5127</v>
      </c>
    </row>
    <row r="1200" spans="4:4">
      <c r="D1200" s="12" t="s">
        <v>2250</v>
      </c>
    </row>
    <row r="1201" spans="4:4">
      <c r="D1201" s="12" t="s">
        <v>2251</v>
      </c>
    </row>
    <row r="1202" spans="4:4">
      <c r="D1202" s="12" t="s">
        <v>2252</v>
      </c>
    </row>
    <row r="1203" spans="4:4">
      <c r="D1203" s="12" t="s">
        <v>2253</v>
      </c>
    </row>
    <row r="1204" spans="4:4">
      <c r="D1204" s="12" t="s">
        <v>2254</v>
      </c>
    </row>
    <row r="1205" spans="4:4">
      <c r="D1205" s="12" t="s">
        <v>2255</v>
      </c>
    </row>
    <row r="1206" spans="4:4">
      <c r="D1206" s="12" t="s">
        <v>2256</v>
      </c>
    </row>
    <row r="1207" spans="4:4">
      <c r="D1207" s="12" t="s">
        <v>2257</v>
      </c>
    </row>
    <row r="1208" spans="4:4">
      <c r="D1208" s="12" t="s">
        <v>2258</v>
      </c>
    </row>
    <row r="1209" spans="4:4">
      <c r="D1209" s="12" t="s">
        <v>2259</v>
      </c>
    </row>
    <row r="1210" spans="4:4">
      <c r="D1210" s="12" t="s">
        <v>2260</v>
      </c>
    </row>
    <row r="1211" spans="4:4">
      <c r="D1211" s="12" t="s">
        <v>2261</v>
      </c>
    </row>
    <row r="1212" spans="4:4">
      <c r="D1212" s="12" t="s">
        <v>2262</v>
      </c>
    </row>
    <row r="1213" spans="4:4">
      <c r="D1213" s="12" t="s">
        <v>2263</v>
      </c>
    </row>
    <row r="1214" spans="4:4">
      <c r="D1214" s="12" t="s">
        <v>2264</v>
      </c>
    </row>
    <row r="1215" spans="4:4">
      <c r="D1215" s="12" t="s">
        <v>2265</v>
      </c>
    </row>
    <row r="1216" spans="4:4">
      <c r="D1216" s="12" t="s">
        <v>2266</v>
      </c>
    </row>
    <row r="1217" spans="4:4">
      <c r="D1217" s="12" t="s">
        <v>2267</v>
      </c>
    </row>
    <row r="1218" spans="4:4">
      <c r="D1218" s="12" t="s">
        <v>2268</v>
      </c>
    </row>
    <row r="1219" spans="4:4">
      <c r="D1219" s="12" t="s">
        <v>2269</v>
      </c>
    </row>
    <row r="1220" spans="4:4">
      <c r="D1220" s="12" t="s">
        <v>2270</v>
      </c>
    </row>
    <row r="1221" spans="4:4">
      <c r="D1221" s="12" t="s">
        <v>2271</v>
      </c>
    </row>
    <row r="1222" spans="4:4">
      <c r="D1222" s="12" t="s">
        <v>2272</v>
      </c>
    </row>
    <row r="1223" spans="4:4">
      <c r="D1223" s="12" t="s">
        <v>2273</v>
      </c>
    </row>
    <row r="1224" spans="4:4">
      <c r="D1224" s="12" t="s">
        <v>2274</v>
      </c>
    </row>
    <row r="1225" spans="4:4">
      <c r="D1225" s="12" t="s">
        <v>2275</v>
      </c>
    </row>
    <row r="1226" spans="4:4">
      <c r="D1226" s="12" t="s">
        <v>2276</v>
      </c>
    </row>
    <row r="1227" spans="4:4">
      <c r="D1227" s="12" t="s">
        <v>2277</v>
      </c>
    </row>
    <row r="1228" spans="4:4">
      <c r="D1228" s="12" t="s">
        <v>2278</v>
      </c>
    </row>
    <row r="1229" spans="4:4">
      <c r="D1229" s="12" t="s">
        <v>2279</v>
      </c>
    </row>
    <row r="1230" spans="4:4">
      <c r="D1230" s="12" t="s">
        <v>2280</v>
      </c>
    </row>
    <row r="1231" spans="4:4">
      <c r="D1231" s="12" t="s">
        <v>2281</v>
      </c>
    </row>
    <row r="1232" spans="4:4">
      <c r="D1232" s="12" t="s">
        <v>2282</v>
      </c>
    </row>
    <row r="1233" spans="4:4">
      <c r="D1233" s="12" t="s">
        <v>2283</v>
      </c>
    </row>
    <row r="1234" spans="4:4">
      <c r="D1234" s="12" t="s">
        <v>2284</v>
      </c>
    </row>
    <row r="1235" spans="4:4">
      <c r="D1235" s="12" t="s">
        <v>2285</v>
      </c>
    </row>
    <row r="1236" spans="4:4">
      <c r="D1236" s="12" t="s">
        <v>2286</v>
      </c>
    </row>
    <row r="1237" spans="4:4">
      <c r="D1237" s="12" t="s">
        <v>2287</v>
      </c>
    </row>
    <row r="1238" spans="4:4">
      <c r="D1238" s="12" t="s">
        <v>2288</v>
      </c>
    </row>
    <row r="1239" spans="4:4">
      <c r="D1239" s="12" t="s">
        <v>2289</v>
      </c>
    </row>
    <row r="1240" spans="4:4">
      <c r="D1240" s="12" t="s">
        <v>2290</v>
      </c>
    </row>
    <row r="1241" spans="4:4">
      <c r="D1241" s="12" t="s">
        <v>2291</v>
      </c>
    </row>
    <row r="1242" spans="4:4">
      <c r="D1242" s="12" t="s">
        <v>2292</v>
      </c>
    </row>
    <row r="1243" spans="4:4">
      <c r="D1243" s="12" t="s">
        <v>2293</v>
      </c>
    </row>
    <row r="1244" spans="4:4">
      <c r="D1244" s="12" t="s">
        <v>2294</v>
      </c>
    </row>
    <row r="1245" spans="4:4">
      <c r="D1245" s="12" t="s">
        <v>2295</v>
      </c>
    </row>
    <row r="1246" spans="4:4">
      <c r="D1246" s="12" t="s">
        <v>2296</v>
      </c>
    </row>
    <row r="1247" spans="4:4">
      <c r="D1247" s="12" t="s">
        <v>2297</v>
      </c>
    </row>
    <row r="1248" spans="4:4">
      <c r="D1248" s="12" t="s">
        <v>2298</v>
      </c>
    </row>
    <row r="1249" spans="4:4">
      <c r="D1249" s="12" t="s">
        <v>2299</v>
      </c>
    </row>
    <row r="1250" spans="4:4">
      <c r="D1250" s="12" t="s">
        <v>2300</v>
      </c>
    </row>
    <row r="1251" spans="4:4">
      <c r="D1251" s="88">
        <v>159</v>
      </c>
    </row>
    <row r="1252" spans="4:4">
      <c r="D1252" s="88">
        <v>160</v>
      </c>
    </row>
    <row r="1253" spans="4:4">
      <c r="D1253" s="12" t="s">
        <v>2301</v>
      </c>
    </row>
    <row r="1254" spans="4:4">
      <c r="D1254" s="12" t="s">
        <v>2302</v>
      </c>
    </row>
    <row r="1255" spans="4:4">
      <c r="D1255" s="12" t="s">
        <v>2303</v>
      </c>
    </row>
    <row r="1256" spans="4:4">
      <c r="D1256" s="12" t="s">
        <v>2304</v>
      </c>
    </row>
    <row r="1257" spans="4:4">
      <c r="D1257" s="12" t="s">
        <v>2305</v>
      </c>
    </row>
    <row r="1258" spans="4:4">
      <c r="D1258" s="12" t="s">
        <v>2306</v>
      </c>
    </row>
    <row r="1259" spans="4:4">
      <c r="D1259" s="12" t="s">
        <v>2307</v>
      </c>
    </row>
    <row r="1260" spans="4:4">
      <c r="D1260" s="12" t="s">
        <v>2308</v>
      </c>
    </row>
    <row r="1261" spans="4:4">
      <c r="D1261" s="12" t="s">
        <v>2309</v>
      </c>
    </row>
    <row r="1262" spans="4:4">
      <c r="D1262" s="12" t="s">
        <v>2310</v>
      </c>
    </row>
    <row r="1263" spans="4:4">
      <c r="D1263" s="12" t="s">
        <v>2311</v>
      </c>
    </row>
    <row r="1264" spans="4:4">
      <c r="D1264" s="12" t="s">
        <v>2312</v>
      </c>
    </row>
    <row r="1265" spans="4:4">
      <c r="D1265" s="12" t="s">
        <v>2313</v>
      </c>
    </row>
    <row r="1266" spans="4:4">
      <c r="D1266" s="12" t="s">
        <v>2314</v>
      </c>
    </row>
    <row r="1267" spans="4:4">
      <c r="D1267" s="12" t="s">
        <v>2315</v>
      </c>
    </row>
    <row r="1268" spans="4:4">
      <c r="D1268" s="12" t="s">
        <v>2316</v>
      </c>
    </row>
    <row r="1269" spans="4:4">
      <c r="D1269" s="12" t="s">
        <v>2317</v>
      </c>
    </row>
    <row r="1270" spans="4:4">
      <c r="D1270" s="12" t="s">
        <v>2318</v>
      </c>
    </row>
    <row r="1271" spans="4:4">
      <c r="D1271" s="12" t="s">
        <v>2319</v>
      </c>
    </row>
    <row r="1272" spans="4:4">
      <c r="D1272" s="12" t="s">
        <v>2320</v>
      </c>
    </row>
    <row r="1273" spans="4:4">
      <c r="D1273" s="12" t="s">
        <v>2321</v>
      </c>
    </row>
    <row r="1274" spans="4:4">
      <c r="D1274" s="12" t="s">
        <v>2322</v>
      </c>
    </row>
    <row r="1275" spans="4:4">
      <c r="D1275" s="12" t="s">
        <v>2323</v>
      </c>
    </row>
    <row r="1276" spans="4:4">
      <c r="D1276" s="12" t="s">
        <v>2324</v>
      </c>
    </row>
    <row r="1277" spans="4:4">
      <c r="D1277" s="12" t="s">
        <v>2325</v>
      </c>
    </row>
    <row r="1278" spans="4:4">
      <c r="D1278" s="12" t="s">
        <v>2326</v>
      </c>
    </row>
    <row r="1279" spans="4:4">
      <c r="D1279" s="12" t="s">
        <v>2327</v>
      </c>
    </row>
    <row r="1280" spans="4:4">
      <c r="D1280" s="12" t="s">
        <v>2328</v>
      </c>
    </row>
    <row r="1281" spans="4:4">
      <c r="D1281" s="88">
        <v>374</v>
      </c>
    </row>
    <row r="1282" spans="4:4">
      <c r="D1282" s="12" t="s">
        <v>2329</v>
      </c>
    </row>
    <row r="1283" spans="4:4">
      <c r="D1283" s="12" t="s">
        <v>2330</v>
      </c>
    </row>
    <row r="1284" spans="4:4">
      <c r="D1284" s="12" t="s">
        <v>2331</v>
      </c>
    </row>
    <row r="1285" spans="4:4">
      <c r="D1285" s="12" t="s">
        <v>2332</v>
      </c>
    </row>
    <row r="1286" spans="4:4">
      <c r="D1286" s="12" t="s">
        <v>2333</v>
      </c>
    </row>
    <row r="1287" spans="4:4">
      <c r="D1287" s="12" t="s">
        <v>2334</v>
      </c>
    </row>
    <row r="1288" spans="4:4">
      <c r="D1288" s="12" t="s">
        <v>2335</v>
      </c>
    </row>
    <row r="1289" spans="4:4">
      <c r="D1289" s="88">
        <v>304</v>
      </c>
    </row>
    <row r="1290" spans="4:4">
      <c r="D1290" s="12" t="s">
        <v>2336</v>
      </c>
    </row>
    <row r="1291" spans="4:4">
      <c r="D1291" s="12" t="s">
        <v>2337</v>
      </c>
    </row>
    <row r="1292" spans="4:4">
      <c r="D1292" s="12" t="s">
        <v>2338</v>
      </c>
    </row>
    <row r="1293" spans="4:4">
      <c r="D1293" s="12" t="s">
        <v>2339</v>
      </c>
    </row>
    <row r="1294" spans="4:4">
      <c r="D1294" s="12" t="s">
        <v>2340</v>
      </c>
    </row>
    <row r="1295" spans="4:4">
      <c r="D1295" s="12" t="s">
        <v>2341</v>
      </c>
    </row>
    <row r="1296" spans="4:4">
      <c r="D1296" s="12" t="s">
        <v>2342</v>
      </c>
    </row>
    <row r="1297" spans="4:4">
      <c r="D1297" s="12" t="s">
        <v>2343</v>
      </c>
    </row>
    <row r="1298" spans="4:4">
      <c r="D1298" s="88">
        <v>229</v>
      </c>
    </row>
    <row r="1299" spans="4:4">
      <c r="D1299" s="12" t="s">
        <v>2344</v>
      </c>
    </row>
    <row r="1300" spans="4:4">
      <c r="D1300" s="12" t="s">
        <v>2345</v>
      </c>
    </row>
    <row r="1301" spans="4:4">
      <c r="D1301" s="12" t="s">
        <v>2346</v>
      </c>
    </row>
    <row r="1302" spans="4:4">
      <c r="D1302" s="12" t="s">
        <v>2347</v>
      </c>
    </row>
    <row r="1303" spans="4:4">
      <c r="D1303" s="12" t="s">
        <v>2348</v>
      </c>
    </row>
    <row r="1304" spans="4:4">
      <c r="D1304" s="12" t="s">
        <v>2349</v>
      </c>
    </row>
    <row r="1305" spans="4:4">
      <c r="D1305" s="12" t="s">
        <v>2350</v>
      </c>
    </row>
    <row r="1306" spans="4:4">
      <c r="D1306" s="12" t="s">
        <v>2351</v>
      </c>
    </row>
    <row r="1307" spans="4:4">
      <c r="D1307" s="12" t="s">
        <v>2352</v>
      </c>
    </row>
    <row r="1308" spans="4:4">
      <c r="D1308" s="12" t="s">
        <v>2353</v>
      </c>
    </row>
    <row r="1309" spans="4:4">
      <c r="D1309" s="12" t="s">
        <v>2354</v>
      </c>
    </row>
    <row r="1310" spans="4:4">
      <c r="D1310" s="12" t="s">
        <v>2355</v>
      </c>
    </row>
    <row r="1311" spans="4:4">
      <c r="D1311" s="12" t="s">
        <v>2356</v>
      </c>
    </row>
    <row r="1312" spans="4:4">
      <c r="D1312" s="12" t="s">
        <v>2357</v>
      </c>
    </row>
    <row r="1313" spans="4:4">
      <c r="D1313" s="12" t="s">
        <v>2358</v>
      </c>
    </row>
    <row r="1314" spans="4:4">
      <c r="D1314" s="12" t="s">
        <v>2359</v>
      </c>
    </row>
    <row r="1315" spans="4:4">
      <c r="D1315" s="12" t="s">
        <v>2360</v>
      </c>
    </row>
    <row r="1316" spans="4:4">
      <c r="D1316" s="12" t="s">
        <v>2361</v>
      </c>
    </row>
    <row r="1317" spans="4:4">
      <c r="D1317" s="12" t="s">
        <v>2362</v>
      </c>
    </row>
    <row r="1318" spans="4:4">
      <c r="D1318" s="12" t="s">
        <v>2363</v>
      </c>
    </row>
    <row r="1319" spans="4:4">
      <c r="D1319" s="12" t="s">
        <v>2364</v>
      </c>
    </row>
    <row r="1320" spans="4:4">
      <c r="D1320" s="12" t="s">
        <v>2365</v>
      </c>
    </row>
    <row r="1321" spans="4:4">
      <c r="D1321" s="12" t="s">
        <v>2366</v>
      </c>
    </row>
    <row r="1322" spans="4:4">
      <c r="D1322" s="88">
        <v>230</v>
      </c>
    </row>
    <row r="1323" spans="4:4">
      <c r="D1323" s="12" t="s">
        <v>2367</v>
      </c>
    </row>
    <row r="1324" spans="4:4">
      <c r="D1324" s="12" t="s">
        <v>2368</v>
      </c>
    </row>
    <row r="1325" spans="4:4">
      <c r="D1325" s="12" t="s">
        <v>2369</v>
      </c>
    </row>
    <row r="1326" spans="4:4">
      <c r="D1326" s="12" t="s">
        <v>2370</v>
      </c>
    </row>
    <row r="1327" spans="4:4">
      <c r="D1327" s="12" t="s">
        <v>2371</v>
      </c>
    </row>
    <row r="1328" spans="4:4">
      <c r="D1328" s="12" t="s">
        <v>2372</v>
      </c>
    </row>
    <row r="1329" spans="4:4">
      <c r="D1329" s="12" t="s">
        <v>2373</v>
      </c>
    </row>
    <row r="1330" spans="4:4">
      <c r="D1330" s="12" t="s">
        <v>2374</v>
      </c>
    </row>
    <row r="1331" spans="4:4">
      <c r="D1331" s="12" t="s">
        <v>2375</v>
      </c>
    </row>
    <row r="1332" spans="4:4">
      <c r="D1332" s="12" t="s">
        <v>2376</v>
      </c>
    </row>
    <row r="1333" spans="4:4">
      <c r="D1333" s="12" t="s">
        <v>2377</v>
      </c>
    </row>
    <row r="1334" spans="4:4">
      <c r="D1334" s="12" t="s">
        <v>2378</v>
      </c>
    </row>
    <row r="1335" spans="4:4">
      <c r="D1335" s="12" t="s">
        <v>2379</v>
      </c>
    </row>
    <row r="1336" spans="4:4">
      <c r="D1336" s="12" t="s">
        <v>2380</v>
      </c>
    </row>
    <row r="1337" spans="4:4">
      <c r="D1337" s="12" t="s">
        <v>2381</v>
      </c>
    </row>
    <row r="1338" spans="4:4">
      <c r="D1338" s="12" t="s">
        <v>2382</v>
      </c>
    </row>
    <row r="1339" spans="4:4">
      <c r="D1339" s="12" t="s">
        <v>2383</v>
      </c>
    </row>
    <row r="1340" spans="4:4">
      <c r="D1340" s="12" t="s">
        <v>2384</v>
      </c>
    </row>
    <row r="1341" spans="4:4">
      <c r="D1341" s="12" t="s">
        <v>2385</v>
      </c>
    </row>
    <row r="1342" spans="4:4">
      <c r="D1342" s="12" t="s">
        <v>2386</v>
      </c>
    </row>
    <row r="1343" spans="4:4">
      <c r="D1343" s="88">
        <v>454</v>
      </c>
    </row>
    <row r="1344" spans="4:4">
      <c r="D1344" s="88">
        <v>171</v>
      </c>
    </row>
    <row r="1345" spans="4:4">
      <c r="D1345" s="12" t="s">
        <v>2387</v>
      </c>
    </row>
    <row r="1346" spans="4:4" ht="30">
      <c r="D1346" s="12" t="s">
        <v>2388</v>
      </c>
    </row>
    <row r="1347" spans="4:4">
      <c r="D1347" s="12" t="s">
        <v>2389</v>
      </c>
    </row>
    <row r="1348" spans="4:4">
      <c r="D1348" s="88">
        <v>24</v>
      </c>
    </row>
    <row r="1349" spans="4:4">
      <c r="D1349" s="12" t="s">
        <v>2390</v>
      </c>
    </row>
    <row r="1350" spans="4:4">
      <c r="D1350" s="12" t="s">
        <v>2391</v>
      </c>
    </row>
    <row r="1351" spans="4:4">
      <c r="D1351" s="12" t="s">
        <v>2392</v>
      </c>
    </row>
    <row r="1352" spans="4:4">
      <c r="D1352" s="12" t="s">
        <v>2393</v>
      </c>
    </row>
    <row r="1353" spans="4:4">
      <c r="D1353" s="12" t="s">
        <v>2394</v>
      </c>
    </row>
    <row r="1354" spans="4:4">
      <c r="D1354" s="12" t="s">
        <v>2395</v>
      </c>
    </row>
    <row r="1355" spans="4:4">
      <c r="D1355" s="12" t="s">
        <v>2396</v>
      </c>
    </row>
    <row r="1356" spans="4:4">
      <c r="D1356" s="12" t="s">
        <v>2397</v>
      </c>
    </row>
    <row r="1357" spans="4:4">
      <c r="D1357" s="12" t="s">
        <v>2398</v>
      </c>
    </row>
    <row r="1358" spans="4:4">
      <c r="D1358" s="12" t="s">
        <v>2399</v>
      </c>
    </row>
    <row r="1359" spans="4:4">
      <c r="D1359" s="12" t="s">
        <v>2400</v>
      </c>
    </row>
    <row r="1360" spans="4:4">
      <c r="D1360" s="12" t="s">
        <v>2401</v>
      </c>
    </row>
    <row r="1361" spans="4:4">
      <c r="D1361" s="12" t="s">
        <v>2402</v>
      </c>
    </row>
    <row r="1362" spans="4:4">
      <c r="D1362" s="12" t="s">
        <v>2403</v>
      </c>
    </row>
    <row r="1363" spans="4:4">
      <c r="D1363" s="12" t="s">
        <v>2404</v>
      </c>
    </row>
    <row r="1364" spans="4:4">
      <c r="D1364" s="12" t="s">
        <v>2405</v>
      </c>
    </row>
    <row r="1365" spans="4:4">
      <c r="D1365" s="88">
        <v>176</v>
      </c>
    </row>
    <row r="1366" spans="4:4">
      <c r="D1366" s="12" t="s">
        <v>2406</v>
      </c>
    </row>
    <row r="1367" spans="4:4">
      <c r="D1367" s="12" t="s">
        <v>2407</v>
      </c>
    </row>
    <row r="1368" spans="4:4">
      <c r="D1368" s="12" t="s">
        <v>2408</v>
      </c>
    </row>
    <row r="1369" spans="4:4">
      <c r="D1369" s="12" t="s">
        <v>2409</v>
      </c>
    </row>
    <row r="1370" spans="4:4">
      <c r="D1370" s="12" t="s">
        <v>2410</v>
      </c>
    </row>
    <row r="1371" spans="4:4">
      <c r="D1371" s="12" t="s">
        <v>2411</v>
      </c>
    </row>
    <row r="1372" spans="4:4">
      <c r="D1372" s="12" t="s">
        <v>2412</v>
      </c>
    </row>
    <row r="1373" spans="4:4">
      <c r="D1373" s="12" t="s">
        <v>2413</v>
      </c>
    </row>
    <row r="1374" spans="4:4">
      <c r="D1374" s="12" t="s">
        <v>2414</v>
      </c>
    </row>
    <row r="1375" spans="4:4">
      <c r="D1375" s="12" t="s">
        <v>2415</v>
      </c>
    </row>
    <row r="1376" spans="4:4">
      <c r="D1376" s="12" t="s">
        <v>2416</v>
      </c>
    </row>
    <row r="1377" spans="4:4">
      <c r="D1377" s="12" t="s">
        <v>2417</v>
      </c>
    </row>
    <row r="1378" spans="4:4">
      <c r="D1378" s="12" t="s">
        <v>2418</v>
      </c>
    </row>
    <row r="1379" spans="4:4">
      <c r="D1379" s="88">
        <v>220</v>
      </c>
    </row>
    <row r="1380" spans="4:4">
      <c r="D1380" s="88">
        <v>460</v>
      </c>
    </row>
    <row r="1381" spans="4:4">
      <c r="D1381" s="88">
        <v>850</v>
      </c>
    </row>
    <row r="1382" spans="4:4">
      <c r="D1382" s="12" t="s">
        <v>2419</v>
      </c>
    </row>
    <row r="1383" spans="4:4">
      <c r="D1383" s="88">
        <v>25360</v>
      </c>
    </row>
    <row r="1384" spans="4:4">
      <c r="D1384" s="88">
        <v>179</v>
      </c>
    </row>
    <row r="1385" spans="4:4">
      <c r="D1385" s="12" t="s">
        <v>2420</v>
      </c>
    </row>
    <row r="1386" spans="4:4">
      <c r="D1386" s="12" t="s">
        <v>2421</v>
      </c>
    </row>
    <row r="1387" spans="4:4">
      <c r="D1387" s="12" t="s">
        <v>2422</v>
      </c>
    </row>
    <row r="1388" spans="4:4">
      <c r="D1388" s="12" t="s">
        <v>2423</v>
      </c>
    </row>
    <row r="1389" spans="4:4">
      <c r="D1389" s="88">
        <v>212</v>
      </c>
    </row>
    <row r="1390" spans="4:4">
      <c r="D1390" s="88">
        <v>485</v>
      </c>
    </row>
    <row r="1391" spans="4:4">
      <c r="D1391" s="12" t="s">
        <v>2424</v>
      </c>
    </row>
    <row r="1392" spans="4:4">
      <c r="D1392" s="12" t="s">
        <v>2425</v>
      </c>
    </row>
    <row r="1393" spans="4:4">
      <c r="D1393" s="12" t="s">
        <v>2426</v>
      </c>
    </row>
    <row r="1394" spans="4:4">
      <c r="D1394" s="12" t="s">
        <v>2427</v>
      </c>
    </row>
    <row r="1395" spans="4:4">
      <c r="D1395" s="12" t="s">
        <v>2428</v>
      </c>
    </row>
    <row r="1396" spans="4:4">
      <c r="D1396" s="12" t="s">
        <v>2429</v>
      </c>
    </row>
    <row r="1397" spans="4:4">
      <c r="D1397" s="12" t="s">
        <v>2430</v>
      </c>
    </row>
    <row r="1398" spans="4:4">
      <c r="D1398" s="12" t="s">
        <v>2431</v>
      </c>
    </row>
    <row r="1399" spans="4:4">
      <c r="D1399" s="12" t="s">
        <v>2432</v>
      </c>
    </row>
    <row r="1400" spans="4:4">
      <c r="D1400" s="12" t="s">
        <v>2433</v>
      </c>
    </row>
    <row r="1401" spans="4:4">
      <c r="D1401" s="12" t="s">
        <v>2434</v>
      </c>
    </row>
    <row r="1402" spans="4:4">
      <c r="D1402" s="12" t="s">
        <v>2435</v>
      </c>
    </row>
    <row r="1403" spans="4:4">
      <c r="D1403" s="12" t="s">
        <v>2436</v>
      </c>
    </row>
    <row r="1404" spans="4:4">
      <c r="D1404" s="12" t="s">
        <v>2437</v>
      </c>
    </row>
    <row r="1405" spans="4:4">
      <c r="D1405" s="12" t="s">
        <v>2438</v>
      </c>
    </row>
    <row r="1406" spans="4:4">
      <c r="D1406" s="12" t="s">
        <v>2439</v>
      </c>
    </row>
    <row r="1407" spans="4:4">
      <c r="D1407" s="88">
        <v>4186</v>
      </c>
    </row>
    <row r="1408" spans="4:4">
      <c r="D1408" s="12" t="s">
        <v>2440</v>
      </c>
    </row>
    <row r="1409" spans="4:4">
      <c r="D1409" s="88">
        <v>890</v>
      </c>
    </row>
    <row r="1410" spans="4:4">
      <c r="D1410" s="12" t="s">
        <v>2441</v>
      </c>
    </row>
    <row r="1411" spans="4:4">
      <c r="D1411" s="12" t="s">
        <v>2442</v>
      </c>
    </row>
    <row r="1412" spans="4:4">
      <c r="D1412" s="12" t="s">
        <v>2443</v>
      </c>
    </row>
    <row r="1413" spans="4:4">
      <c r="D1413" s="12" t="s">
        <v>2444</v>
      </c>
    </row>
    <row r="1414" spans="4:4">
      <c r="D1414" s="12" t="s">
        <v>2445</v>
      </c>
    </row>
    <row r="1415" spans="4:4">
      <c r="D1415" s="12" t="s">
        <v>2446</v>
      </c>
    </row>
    <row r="1416" spans="4:4">
      <c r="D1416" s="12" t="s">
        <v>2447</v>
      </c>
    </row>
    <row r="1417" spans="4:4">
      <c r="D1417" s="12" t="s">
        <v>2448</v>
      </c>
    </row>
    <row r="1418" spans="4:4">
      <c r="D1418" s="12" t="s">
        <v>2449</v>
      </c>
    </row>
    <row r="1419" spans="4:4">
      <c r="D1419" s="12" t="s">
        <v>2450</v>
      </c>
    </row>
    <row r="1420" spans="4:4">
      <c r="D1420" s="12" t="s">
        <v>2451</v>
      </c>
    </row>
    <row r="1421" spans="4:4">
      <c r="D1421" s="12" t="s">
        <v>2452</v>
      </c>
    </row>
    <row r="1422" spans="4:4">
      <c r="D1422" s="12" t="s">
        <v>2453</v>
      </c>
    </row>
    <row r="1423" spans="4:4">
      <c r="D1423" s="12" t="s">
        <v>2454</v>
      </c>
    </row>
    <row r="1424" spans="4:4">
      <c r="D1424" s="12" t="s">
        <v>2455</v>
      </c>
    </row>
    <row r="1425" spans="4:4">
      <c r="D1425" s="12" t="s">
        <v>2456</v>
      </c>
    </row>
    <row r="1426" spans="4:4">
      <c r="D1426" s="12" t="s">
        <v>2457</v>
      </c>
    </row>
    <row r="1427" spans="4:4">
      <c r="D1427" s="12" t="s">
        <v>2458</v>
      </c>
    </row>
    <row r="1428" spans="4:4">
      <c r="D1428" s="12" t="s">
        <v>2459</v>
      </c>
    </row>
    <row r="1429" spans="4:4">
      <c r="D1429" s="88">
        <v>103</v>
      </c>
    </row>
    <row r="1430" spans="4:4">
      <c r="D1430" s="12" t="s">
        <v>2460</v>
      </c>
    </row>
    <row r="1431" spans="4:4">
      <c r="D1431" s="12" t="s">
        <v>2461</v>
      </c>
    </row>
    <row r="1432" spans="4:4">
      <c r="D1432" s="12" t="s">
        <v>2462</v>
      </c>
    </row>
    <row r="1433" spans="4:4">
      <c r="D1433" s="12" t="s">
        <v>2463</v>
      </c>
    </row>
    <row r="1434" spans="4:4">
      <c r="D1434" s="12" t="s">
        <v>2464</v>
      </c>
    </row>
    <row r="1435" spans="4:4">
      <c r="D1435" s="12" t="s">
        <v>2465</v>
      </c>
    </row>
    <row r="1436" spans="4:4">
      <c r="D1436" s="12" t="s">
        <v>2466</v>
      </c>
    </row>
    <row r="1437" spans="4:4">
      <c r="D1437" s="12" t="s">
        <v>2467</v>
      </c>
    </row>
    <row r="1438" spans="4:4">
      <c r="D1438" s="12" t="s">
        <v>2468</v>
      </c>
    </row>
    <row r="1439" spans="4:4">
      <c r="D1439" s="12" t="s">
        <v>2469</v>
      </c>
    </row>
    <row r="1440" spans="4:4">
      <c r="D1440" s="12" t="s">
        <v>2470</v>
      </c>
    </row>
    <row r="1441" spans="4:4">
      <c r="D1441" s="12" t="s">
        <v>2471</v>
      </c>
    </row>
    <row r="1442" spans="4:4">
      <c r="D1442" s="12" t="s">
        <v>2472</v>
      </c>
    </row>
    <row r="1443" spans="4:4">
      <c r="D1443" s="12" t="s">
        <v>2473</v>
      </c>
    </row>
    <row r="1444" spans="4:4">
      <c r="D1444" s="12" t="s">
        <v>2474</v>
      </c>
    </row>
    <row r="1445" spans="4:4">
      <c r="D1445" s="12" t="s">
        <v>2475</v>
      </c>
    </row>
    <row r="1446" spans="4:4">
      <c r="D1446" s="12" t="s">
        <v>2476</v>
      </c>
    </row>
    <row r="1447" spans="4:4">
      <c r="D1447" s="12" t="s">
        <v>2477</v>
      </c>
    </row>
    <row r="1448" spans="4:4">
      <c r="D1448" s="12" t="s">
        <v>2478</v>
      </c>
    </row>
    <row r="1449" spans="4:4" ht="30">
      <c r="D1449" s="12" t="s">
        <v>2479</v>
      </c>
    </row>
    <row r="1450" spans="4:4">
      <c r="D1450" s="12" t="s">
        <v>2480</v>
      </c>
    </row>
    <row r="1451" spans="4:4">
      <c r="D1451" s="12" t="s">
        <v>2481</v>
      </c>
    </row>
    <row r="1452" spans="4:4">
      <c r="D1452" s="12" t="s">
        <v>2482</v>
      </c>
    </row>
    <row r="1453" spans="4:4">
      <c r="D1453" s="12" t="s">
        <v>2483</v>
      </c>
    </row>
    <row r="1454" spans="4:4">
      <c r="D1454" s="12" t="s">
        <v>2484</v>
      </c>
    </row>
    <row r="1455" spans="4:4">
      <c r="D1455" s="12" t="s">
        <v>2485</v>
      </c>
    </row>
    <row r="1456" spans="4:4">
      <c r="D1456" s="12" t="s">
        <v>2486</v>
      </c>
    </row>
    <row r="1457" spans="4:4">
      <c r="D1457" s="12" t="s">
        <v>2487</v>
      </c>
    </row>
    <row r="1458" spans="4:4">
      <c r="D1458" s="12" t="s">
        <v>2488</v>
      </c>
    </row>
    <row r="1459" spans="4:4">
      <c r="D1459" s="12" t="s">
        <v>2489</v>
      </c>
    </row>
    <row r="1460" spans="4:4">
      <c r="D1460" s="12" t="s">
        <v>2490</v>
      </c>
    </row>
    <row r="1461" spans="4:4">
      <c r="D1461" s="12" t="s">
        <v>2491</v>
      </c>
    </row>
    <row r="1462" spans="4:4">
      <c r="D1462" s="12" t="s">
        <v>2492</v>
      </c>
    </row>
    <row r="1463" spans="4:4">
      <c r="D1463" s="12" t="s">
        <v>2493</v>
      </c>
    </row>
    <row r="1464" spans="4:4">
      <c r="D1464" s="88">
        <v>3187</v>
      </c>
    </row>
    <row r="1465" spans="4:4">
      <c r="D1465" s="12" t="s">
        <v>2494</v>
      </c>
    </row>
    <row r="1466" spans="4:4">
      <c r="D1466" s="12" t="s">
        <v>2495</v>
      </c>
    </row>
    <row r="1467" spans="4:4">
      <c r="D1467" s="12" t="s">
        <v>2496</v>
      </c>
    </row>
    <row r="1468" spans="4:4">
      <c r="D1468" s="12" t="s">
        <v>2497</v>
      </c>
    </row>
    <row r="1469" spans="4:4">
      <c r="D1469" s="12" t="s">
        <v>2498</v>
      </c>
    </row>
    <row r="1470" spans="4:4">
      <c r="D1470" s="12" t="s">
        <v>2499</v>
      </c>
    </row>
    <row r="1471" spans="4:4">
      <c r="D1471" s="12" t="s">
        <v>2500</v>
      </c>
    </row>
    <row r="1472" spans="4:4">
      <c r="D1472" s="12" t="s">
        <v>2501</v>
      </c>
    </row>
    <row r="1473" spans="4:4">
      <c r="D1473" s="12" t="s">
        <v>2502</v>
      </c>
    </row>
    <row r="1474" spans="4:4">
      <c r="D1474" s="12" t="s">
        <v>2503</v>
      </c>
    </row>
    <row r="1475" spans="4:4">
      <c r="D1475" s="12" t="s">
        <v>2504</v>
      </c>
    </row>
    <row r="1476" spans="4:4">
      <c r="D1476" s="12" t="s">
        <v>2505</v>
      </c>
    </row>
    <row r="1477" spans="4:4">
      <c r="D1477" s="12" t="s">
        <v>2506</v>
      </c>
    </row>
    <row r="1478" spans="4:4">
      <c r="D1478" s="12" t="s">
        <v>2507</v>
      </c>
    </row>
    <row r="1479" spans="4:4">
      <c r="D1479" s="12" t="s">
        <v>2508</v>
      </c>
    </row>
    <row r="1480" spans="4:4">
      <c r="D1480" s="12" t="s">
        <v>2509</v>
      </c>
    </row>
    <row r="1481" spans="4:4">
      <c r="D1481" s="12" t="s">
        <v>2510</v>
      </c>
    </row>
    <row r="1482" spans="4:4">
      <c r="D1482" s="12" t="s">
        <v>2511</v>
      </c>
    </row>
    <row r="1483" spans="4:4">
      <c r="D1483" s="88">
        <v>2060</v>
      </c>
    </row>
    <row r="1484" spans="4:4">
      <c r="D1484" s="88">
        <v>224</v>
      </c>
    </row>
    <row r="1485" spans="4:4">
      <c r="D1485" s="88">
        <v>1429</v>
      </c>
    </row>
    <row r="1486" spans="4:4">
      <c r="D1486" s="12" t="s">
        <v>2512</v>
      </c>
    </row>
    <row r="1487" spans="4:4">
      <c r="D1487" s="12" t="s">
        <v>2513</v>
      </c>
    </row>
    <row r="1488" spans="4:4">
      <c r="D1488" s="12" t="s">
        <v>2514</v>
      </c>
    </row>
    <row r="1489" spans="4:4">
      <c r="D1489" s="12" t="s">
        <v>2515</v>
      </c>
    </row>
    <row r="1490" spans="4:4">
      <c r="D1490" s="12" t="s">
        <v>2516</v>
      </c>
    </row>
    <row r="1491" spans="4:4">
      <c r="D1491" s="12" t="s">
        <v>2517</v>
      </c>
    </row>
    <row r="1492" spans="4:4">
      <c r="D1492" s="12" t="s">
        <v>2518</v>
      </c>
    </row>
    <row r="1493" spans="4:4">
      <c r="D1493" s="12" t="s">
        <v>2519</v>
      </c>
    </row>
    <row r="1494" spans="4:4">
      <c r="D1494" s="12" t="s">
        <v>2520</v>
      </c>
    </row>
    <row r="1495" spans="4:4">
      <c r="D1495" s="12" t="s">
        <v>2521</v>
      </c>
    </row>
    <row r="1496" spans="4:4">
      <c r="D1496" s="12" t="s">
        <v>2522</v>
      </c>
    </row>
    <row r="1497" spans="4:4">
      <c r="D1497" s="12" t="s">
        <v>2523</v>
      </c>
    </row>
    <row r="1498" spans="4:4">
      <c r="D1498" s="12" t="s">
        <v>2524</v>
      </c>
    </row>
    <row r="1499" spans="4:4">
      <c r="D1499" s="12" t="s">
        <v>2525</v>
      </c>
    </row>
    <row r="1500" spans="4:4">
      <c r="D1500" s="12" t="s">
        <v>2526</v>
      </c>
    </row>
    <row r="1501" spans="4:4">
      <c r="D1501" s="12" t="s">
        <v>2527</v>
      </c>
    </row>
    <row r="1502" spans="4:4">
      <c r="D1502" s="12" t="s">
        <v>2528</v>
      </c>
    </row>
    <row r="1503" spans="4:4">
      <c r="D1503" s="12" t="s">
        <v>2529</v>
      </c>
    </row>
    <row r="1504" spans="4:4">
      <c r="D1504" s="12" t="s">
        <v>2530</v>
      </c>
    </row>
    <row r="1505" spans="4:4">
      <c r="D1505" s="12" t="s">
        <v>2531</v>
      </c>
    </row>
    <row r="1506" spans="4:4">
      <c r="D1506" s="12" t="s">
        <v>2532</v>
      </c>
    </row>
    <row r="1507" spans="4:4">
      <c r="D1507" s="12" t="s">
        <v>2533</v>
      </c>
    </row>
    <row r="1508" spans="4:4">
      <c r="D1508" s="12" t="s">
        <v>2534</v>
      </c>
    </row>
    <row r="1509" spans="4:4">
      <c r="D1509" s="12" t="s">
        <v>2535</v>
      </c>
    </row>
    <row r="1510" spans="4:4">
      <c r="D1510" s="12" t="s">
        <v>2536</v>
      </c>
    </row>
    <row r="1511" spans="4:4">
      <c r="D1511" s="12" t="s">
        <v>2537</v>
      </c>
    </row>
    <row r="1512" spans="4:4">
      <c r="D1512" s="12" t="s">
        <v>2538</v>
      </c>
    </row>
    <row r="1513" spans="4:4">
      <c r="D1513" s="12" t="s">
        <v>2539</v>
      </c>
    </row>
    <row r="1514" spans="4:4">
      <c r="D1514" s="12" t="s">
        <v>2540</v>
      </c>
    </row>
    <row r="1515" spans="4:4">
      <c r="D1515" s="12" t="s">
        <v>2541</v>
      </c>
    </row>
    <row r="1516" spans="4:4">
      <c r="D1516" s="12" t="s">
        <v>2542</v>
      </c>
    </row>
    <row r="1517" spans="4:4">
      <c r="D1517" s="12" t="s">
        <v>2543</v>
      </c>
    </row>
    <row r="1518" spans="4:4">
      <c r="D1518" s="12" t="s">
        <v>2544</v>
      </c>
    </row>
    <row r="1519" spans="4:4">
      <c r="D1519" s="12" t="s">
        <v>2545</v>
      </c>
    </row>
    <row r="1520" spans="4:4">
      <c r="D1520" s="88">
        <v>108</v>
      </c>
    </row>
    <row r="1521" spans="4:4">
      <c r="D1521" s="88">
        <v>8031</v>
      </c>
    </row>
    <row r="1522" spans="4:4">
      <c r="D1522" s="12" t="s">
        <v>2546</v>
      </c>
    </row>
    <row r="1523" spans="4:4">
      <c r="D1523" s="12" t="s">
        <v>2547</v>
      </c>
    </row>
    <row r="1524" spans="4:4">
      <c r="D1524" s="12" t="s">
        <v>2548</v>
      </c>
    </row>
    <row r="1525" spans="4:4">
      <c r="D1525" s="12" t="s">
        <v>2549</v>
      </c>
    </row>
    <row r="1526" spans="4:4">
      <c r="D1526" s="12" t="s">
        <v>2550</v>
      </c>
    </row>
    <row r="1527" spans="4:4">
      <c r="D1527" s="12" t="s">
        <v>2551</v>
      </c>
    </row>
    <row r="1528" spans="4:4">
      <c r="D1528" s="12" t="s">
        <v>2552</v>
      </c>
    </row>
    <row r="1529" spans="4:4">
      <c r="D1529" s="12" t="s">
        <v>2553</v>
      </c>
    </row>
    <row r="1530" spans="4:4">
      <c r="D1530" s="12" t="s">
        <v>2554</v>
      </c>
    </row>
    <row r="1531" spans="4:4">
      <c r="D1531" s="12" t="s">
        <v>2555</v>
      </c>
    </row>
    <row r="1532" spans="4:4">
      <c r="D1532" s="12" t="s">
        <v>2556</v>
      </c>
    </row>
    <row r="1533" spans="4:4">
      <c r="D1533" s="12" t="s">
        <v>2557</v>
      </c>
    </row>
    <row r="1534" spans="4:4">
      <c r="D1534" s="12" t="s">
        <v>2558</v>
      </c>
    </row>
    <row r="1535" spans="4:4">
      <c r="D1535" s="12" t="s">
        <v>2559</v>
      </c>
    </row>
    <row r="1536" spans="4:4">
      <c r="D1536" s="12" t="s">
        <v>2560</v>
      </c>
    </row>
    <row r="1537" spans="4:4">
      <c r="D1537" s="12" t="s">
        <v>2561</v>
      </c>
    </row>
    <row r="1538" spans="4:4">
      <c r="D1538" s="12" t="s">
        <v>2562</v>
      </c>
    </row>
    <row r="1539" spans="4:4">
      <c r="D1539" s="12" t="s">
        <v>2563</v>
      </c>
    </row>
    <row r="1540" spans="4:4">
      <c r="D1540" s="12" t="s">
        <v>2564</v>
      </c>
    </row>
    <row r="1541" spans="4:4">
      <c r="D1541" s="12" t="s">
        <v>2565</v>
      </c>
    </row>
    <row r="1542" spans="4:4">
      <c r="D1542" s="12" t="s">
        <v>2566</v>
      </c>
    </row>
    <row r="1543" spans="4:4">
      <c r="D1543" s="12" t="s">
        <v>2567</v>
      </c>
    </row>
    <row r="1544" spans="4:4">
      <c r="D1544" s="12" t="s">
        <v>2568</v>
      </c>
    </row>
    <row r="1545" spans="4:4">
      <c r="D1545" s="12" t="s">
        <v>2569</v>
      </c>
    </row>
    <row r="1546" spans="4:4">
      <c r="D1546" s="12" t="s">
        <v>2570</v>
      </c>
    </row>
    <row r="1547" spans="4:4">
      <c r="D1547" s="12" t="s">
        <v>2571</v>
      </c>
    </row>
    <row r="1548" spans="4:4">
      <c r="D1548" s="12" t="s">
        <v>2572</v>
      </c>
    </row>
    <row r="1549" spans="4:4">
      <c r="D1549" s="12" t="s">
        <v>2573</v>
      </c>
    </row>
    <row r="1550" spans="4:4">
      <c r="D1550" s="12" t="s">
        <v>2574</v>
      </c>
    </row>
    <row r="1551" spans="4:4">
      <c r="D1551" s="12" t="s">
        <v>2575</v>
      </c>
    </row>
    <row r="1552" spans="4:4">
      <c r="D1552" s="12" t="s">
        <v>2576</v>
      </c>
    </row>
    <row r="1553" spans="4:4">
      <c r="D1553" s="12" t="s">
        <v>2577</v>
      </c>
    </row>
    <row r="1554" spans="4:4">
      <c r="D1554" s="12" t="s">
        <v>2578</v>
      </c>
    </row>
    <row r="1555" spans="4:4">
      <c r="D1555" s="12" t="s">
        <v>2579</v>
      </c>
    </row>
    <row r="1556" spans="4:4">
      <c r="D1556" s="12" t="s">
        <v>2580</v>
      </c>
    </row>
    <row r="1557" spans="4:4">
      <c r="D1557" s="12" t="s">
        <v>2581</v>
      </c>
    </row>
    <row r="1558" spans="4:4">
      <c r="D1558" s="12" t="s">
        <v>2582</v>
      </c>
    </row>
    <row r="1559" spans="4:4">
      <c r="D1559" s="12" t="s">
        <v>2583</v>
      </c>
    </row>
    <row r="1560" spans="4:4">
      <c r="D1560" s="88">
        <v>21</v>
      </c>
    </row>
    <row r="1561" spans="4:4">
      <c r="D1561" s="12" t="s">
        <v>2584</v>
      </c>
    </row>
    <row r="1562" spans="4:4">
      <c r="D1562" s="88">
        <v>287</v>
      </c>
    </row>
    <row r="1563" spans="4:4">
      <c r="D1563" s="12" t="s">
        <v>2585</v>
      </c>
    </row>
    <row r="1564" spans="4:4">
      <c r="D1564" s="12" t="s">
        <v>2586</v>
      </c>
    </row>
    <row r="1565" spans="4:4">
      <c r="D1565" s="12" t="s">
        <v>2587</v>
      </c>
    </row>
    <row r="1566" spans="4:4">
      <c r="D1566" s="12" t="s">
        <v>2588</v>
      </c>
    </row>
    <row r="1567" spans="4:4">
      <c r="D1567" s="12" t="s">
        <v>2589</v>
      </c>
    </row>
    <row r="1568" spans="4:4">
      <c r="D1568" s="12" t="s">
        <v>2590</v>
      </c>
    </row>
    <row r="1569" spans="4:4">
      <c r="D1569" s="12" t="s">
        <v>2591</v>
      </c>
    </row>
    <row r="1570" spans="4:4">
      <c r="D1570" s="12" t="s">
        <v>2592</v>
      </c>
    </row>
    <row r="1571" spans="4:4">
      <c r="D1571" s="12" t="s">
        <v>2593</v>
      </c>
    </row>
    <row r="1572" spans="4:4">
      <c r="D1572" s="12" t="s">
        <v>2594</v>
      </c>
    </row>
    <row r="1573" spans="4:4">
      <c r="D1573" s="12" t="s">
        <v>2595</v>
      </c>
    </row>
    <row r="1574" spans="4:4">
      <c r="D1574" s="12" t="s">
        <v>2596</v>
      </c>
    </row>
    <row r="1575" spans="4:4">
      <c r="D1575" s="12" t="s">
        <v>2597</v>
      </c>
    </row>
    <row r="1576" spans="4:4">
      <c r="D1576" s="12" t="s">
        <v>2598</v>
      </c>
    </row>
    <row r="1577" spans="4:4">
      <c r="D1577" s="12" t="s">
        <v>2599</v>
      </c>
    </row>
    <row r="1578" spans="4:4">
      <c r="D1578" s="12" t="s">
        <v>2600</v>
      </c>
    </row>
    <row r="1579" spans="4:4">
      <c r="D1579" s="12" t="s">
        <v>2601</v>
      </c>
    </row>
    <row r="1580" spans="4:4">
      <c r="D1580" s="12" t="s">
        <v>2602</v>
      </c>
    </row>
    <row r="1581" spans="4:4">
      <c r="D1581" s="12" t="s">
        <v>2603</v>
      </c>
    </row>
    <row r="1582" spans="4:4">
      <c r="D1582" s="12" t="s">
        <v>2604</v>
      </c>
    </row>
    <row r="1583" spans="4:4">
      <c r="D1583" s="12" t="s">
        <v>2605</v>
      </c>
    </row>
    <row r="1584" spans="4:4">
      <c r="D1584" s="12" t="s">
        <v>2606</v>
      </c>
    </row>
    <row r="1585" spans="4:4">
      <c r="D1585" s="88">
        <v>270</v>
      </c>
    </row>
    <row r="1586" spans="4:4" ht="30">
      <c r="D1586" s="12" t="s">
        <v>2607</v>
      </c>
    </row>
    <row r="1587" spans="4:4">
      <c r="D1587" s="12" t="s">
        <v>2608</v>
      </c>
    </row>
    <row r="1588" spans="4:4">
      <c r="D1588" s="12" t="s">
        <v>2609</v>
      </c>
    </row>
    <row r="1589" spans="4:4">
      <c r="D1589" s="12" t="s">
        <v>2610</v>
      </c>
    </row>
    <row r="1590" spans="4:4">
      <c r="D1590" s="12" t="s">
        <v>2611</v>
      </c>
    </row>
    <row r="1591" spans="4:4">
      <c r="D1591" s="12" t="s">
        <v>2612</v>
      </c>
    </row>
    <row r="1592" spans="4:4">
      <c r="D1592" s="12" t="s">
        <v>2613</v>
      </c>
    </row>
    <row r="1593" spans="4:4">
      <c r="D1593" s="12" t="s">
        <v>2614</v>
      </c>
    </row>
    <row r="1594" spans="4:4">
      <c r="D1594" s="12" t="s">
        <v>2615</v>
      </c>
    </row>
    <row r="1595" spans="4:4">
      <c r="D1595" s="12" t="s">
        <v>2616</v>
      </c>
    </row>
    <row r="1596" spans="4:4">
      <c r="D1596" s="12" t="s">
        <v>2617</v>
      </c>
    </row>
    <row r="1597" spans="4:4">
      <c r="D1597" s="12" t="s">
        <v>2618</v>
      </c>
    </row>
    <row r="1598" spans="4:4">
      <c r="D1598" s="12" t="s">
        <v>2619</v>
      </c>
    </row>
    <row r="1599" spans="4:4">
      <c r="D1599" s="12" t="s">
        <v>2620</v>
      </c>
    </row>
    <row r="1600" spans="4:4">
      <c r="D1600" s="12" t="s">
        <v>2621</v>
      </c>
    </row>
    <row r="1601" spans="4:4">
      <c r="D1601" s="12" t="s">
        <v>2622</v>
      </c>
    </row>
    <row r="1602" spans="4:4">
      <c r="D1602" s="12" t="s">
        <v>2623</v>
      </c>
    </row>
    <row r="1603" spans="4:4">
      <c r="D1603" s="12" t="s">
        <v>2624</v>
      </c>
    </row>
    <row r="1604" spans="4:4">
      <c r="D1604" s="12" t="s">
        <v>2625</v>
      </c>
    </row>
    <row r="1605" spans="4:4">
      <c r="D1605" s="12" t="s">
        <v>2626</v>
      </c>
    </row>
    <row r="1606" spans="4:4">
      <c r="D1606" s="12" t="s">
        <v>2627</v>
      </c>
    </row>
    <row r="1607" spans="4:4">
      <c r="D1607" s="12" t="s">
        <v>2628</v>
      </c>
    </row>
    <row r="1608" spans="4:4">
      <c r="D1608" s="12" t="s">
        <v>2629</v>
      </c>
    </row>
    <row r="1609" spans="4:4">
      <c r="D1609" s="12" t="s">
        <v>2630</v>
      </c>
    </row>
    <row r="1610" spans="4:4" ht="30">
      <c r="D1610" s="12" t="s">
        <v>2631</v>
      </c>
    </row>
    <row r="1611" spans="4:4">
      <c r="D1611" s="12" t="s">
        <v>2632</v>
      </c>
    </row>
    <row r="1612" spans="4:4">
      <c r="D1612" s="12" t="s">
        <v>2633</v>
      </c>
    </row>
    <row r="1613" spans="4:4">
      <c r="D1613" s="12" t="s">
        <v>2634</v>
      </c>
    </row>
    <row r="1614" spans="4:4">
      <c r="D1614" s="12" t="s">
        <v>2635</v>
      </c>
    </row>
    <row r="1615" spans="4:4">
      <c r="D1615" s="12" t="s">
        <v>2636</v>
      </c>
    </row>
    <row r="1616" spans="4:4">
      <c r="D1616" s="12" t="s">
        <v>2637</v>
      </c>
    </row>
    <row r="1617" spans="4:4">
      <c r="D1617" s="12" t="s">
        <v>2638</v>
      </c>
    </row>
    <row r="1618" spans="4:4">
      <c r="D1618" s="12" t="s">
        <v>2639</v>
      </c>
    </row>
    <row r="1619" spans="4:4">
      <c r="D1619" s="12" t="s">
        <v>2640</v>
      </c>
    </row>
    <row r="1620" spans="4:4">
      <c r="D1620" s="88">
        <v>9415</v>
      </c>
    </row>
    <row r="1621" spans="4:4">
      <c r="D1621" s="12" t="s">
        <v>2641</v>
      </c>
    </row>
    <row r="1622" spans="4:4">
      <c r="D1622" s="12" t="s">
        <v>2642</v>
      </c>
    </row>
    <row r="1623" spans="4:4">
      <c r="D1623" s="12" t="s">
        <v>2643</v>
      </c>
    </row>
    <row r="1624" spans="4:4">
      <c r="D1624" s="12" t="s">
        <v>2644</v>
      </c>
    </row>
    <row r="1625" spans="4:4">
      <c r="D1625" s="12" t="s">
        <v>2645</v>
      </c>
    </row>
    <row r="1626" spans="4:4">
      <c r="D1626" s="12" t="s">
        <v>2646</v>
      </c>
    </row>
    <row r="1627" spans="4:4">
      <c r="D1627" s="12" t="s">
        <v>2647</v>
      </c>
    </row>
    <row r="1628" spans="4:4">
      <c r="D1628" s="12" t="s">
        <v>2648</v>
      </c>
    </row>
    <row r="1629" spans="4:4">
      <c r="D1629" s="12" t="s">
        <v>2649</v>
      </c>
    </row>
    <row r="1630" spans="4:4">
      <c r="D1630" s="12" t="s">
        <v>2650</v>
      </c>
    </row>
    <row r="1631" spans="4:4">
      <c r="D1631" s="12" t="s">
        <v>2651</v>
      </c>
    </row>
    <row r="1632" spans="4:4">
      <c r="D1632" s="12" t="s">
        <v>2652</v>
      </c>
    </row>
    <row r="1633" spans="4:4">
      <c r="D1633" s="12" t="s">
        <v>2653</v>
      </c>
    </row>
    <row r="1634" spans="4:4">
      <c r="D1634" s="12" t="s">
        <v>2654</v>
      </c>
    </row>
    <row r="1635" spans="4:4">
      <c r="D1635" s="12" t="s">
        <v>2655</v>
      </c>
    </row>
    <row r="1636" spans="4:4">
      <c r="D1636" s="12" t="s">
        <v>2656</v>
      </c>
    </row>
    <row r="1637" spans="4:4">
      <c r="D1637" s="12" t="s">
        <v>2657</v>
      </c>
    </row>
    <row r="1638" spans="4:4">
      <c r="D1638" s="12" t="s">
        <v>2658</v>
      </c>
    </row>
    <row r="1639" spans="4:4">
      <c r="D1639" s="12" t="s">
        <v>2659</v>
      </c>
    </row>
    <row r="1640" spans="4:4">
      <c r="D1640" s="12" t="s">
        <v>2660</v>
      </c>
    </row>
    <row r="1641" spans="4:4">
      <c r="D1641" s="12" t="s">
        <v>2661</v>
      </c>
    </row>
    <row r="1642" spans="4:4">
      <c r="D1642" s="88">
        <v>107</v>
      </c>
    </row>
    <row r="1643" spans="4:4">
      <c r="D1643" s="12" t="s">
        <v>2662</v>
      </c>
    </row>
    <row r="1644" spans="4:4">
      <c r="D1644" s="12" t="s">
        <v>2663</v>
      </c>
    </row>
    <row r="1645" spans="4:4">
      <c r="D1645" s="12" t="s">
        <v>2664</v>
      </c>
    </row>
    <row r="1646" spans="4:4">
      <c r="D1646" s="12" t="s">
        <v>2665</v>
      </c>
    </row>
    <row r="1647" spans="4:4">
      <c r="D1647" s="12" t="s">
        <v>2666</v>
      </c>
    </row>
    <row r="1648" spans="4:4">
      <c r="D1648" s="12" t="s">
        <v>2667</v>
      </c>
    </row>
    <row r="1649" spans="4:4">
      <c r="D1649" s="12" t="s">
        <v>2668</v>
      </c>
    </row>
    <row r="1650" spans="4:4">
      <c r="D1650" s="12" t="s">
        <v>2669</v>
      </c>
    </row>
    <row r="1651" spans="4:4">
      <c r="D1651" s="12" t="s">
        <v>2670</v>
      </c>
    </row>
    <row r="1652" spans="4:4">
      <c r="D1652" s="12" t="s">
        <v>2671</v>
      </c>
    </row>
    <row r="1653" spans="4:4">
      <c r="D1653" s="12" t="s">
        <v>2672</v>
      </c>
    </row>
    <row r="1654" spans="4:4">
      <c r="D1654" s="12" t="s">
        <v>2673</v>
      </c>
    </row>
    <row r="1655" spans="4:4">
      <c r="D1655" s="12" t="s">
        <v>2674</v>
      </c>
    </row>
    <row r="1656" spans="4:4">
      <c r="D1656" s="12" t="s">
        <v>2675</v>
      </c>
    </row>
    <row r="1657" spans="4:4">
      <c r="D1657" s="12" t="s">
        <v>2676</v>
      </c>
    </row>
    <row r="1658" spans="4:4">
      <c r="D1658" s="12" t="s">
        <v>2677</v>
      </c>
    </row>
    <row r="1659" spans="4:4">
      <c r="D1659" s="12" t="s">
        <v>2678</v>
      </c>
    </row>
    <row r="1660" spans="4:4">
      <c r="D1660" s="12" t="s">
        <v>2679</v>
      </c>
    </row>
    <row r="1661" spans="4:4">
      <c r="D1661" s="12" t="s">
        <v>2680</v>
      </c>
    </row>
    <row r="1662" spans="4:4">
      <c r="D1662" s="12" t="s">
        <v>2681</v>
      </c>
    </row>
    <row r="1663" spans="4:4">
      <c r="D1663" s="12" t="s">
        <v>2682</v>
      </c>
    </row>
    <row r="1664" spans="4:4">
      <c r="D1664" s="12" t="s">
        <v>2683</v>
      </c>
    </row>
    <row r="1665" spans="4:4">
      <c r="D1665" s="12" t="s">
        <v>2684</v>
      </c>
    </row>
    <row r="1666" spans="4:4">
      <c r="D1666" s="12" t="s">
        <v>2685</v>
      </c>
    </row>
    <row r="1667" spans="4:4">
      <c r="D1667" s="12" t="s">
        <v>2686</v>
      </c>
    </row>
    <row r="1668" spans="4:4">
      <c r="D1668" s="12" t="s">
        <v>2687</v>
      </c>
    </row>
    <row r="1669" spans="4:4">
      <c r="D1669" s="12" t="s">
        <v>2688</v>
      </c>
    </row>
    <row r="1670" spans="4:4">
      <c r="D1670" s="12" t="s">
        <v>2689</v>
      </c>
    </row>
    <row r="1671" spans="4:4">
      <c r="D1671" s="12" t="s">
        <v>2690</v>
      </c>
    </row>
    <row r="1672" spans="4:4">
      <c r="D1672" s="12" t="s">
        <v>2691</v>
      </c>
    </row>
    <row r="1673" spans="4:4">
      <c r="D1673" s="12" t="s">
        <v>2692</v>
      </c>
    </row>
    <row r="1674" spans="4:4">
      <c r="D1674" s="12" t="s">
        <v>2693</v>
      </c>
    </row>
    <row r="1675" spans="4:4">
      <c r="D1675" s="12" t="s">
        <v>2694</v>
      </c>
    </row>
    <row r="1676" spans="4:4">
      <c r="D1676" s="12" t="s">
        <v>2695</v>
      </c>
    </row>
    <row r="1677" spans="4:4">
      <c r="D1677" s="12" t="s">
        <v>2696</v>
      </c>
    </row>
    <row r="1678" spans="4:4">
      <c r="D1678" s="12" t="s">
        <v>2697</v>
      </c>
    </row>
    <row r="1679" spans="4:4">
      <c r="D1679" s="12" t="s">
        <v>2698</v>
      </c>
    </row>
    <row r="1680" spans="4:4">
      <c r="D1680" s="12" t="s">
        <v>2699</v>
      </c>
    </row>
    <row r="1681" spans="4:4">
      <c r="D1681" s="12" t="s">
        <v>2700</v>
      </c>
    </row>
    <row r="1682" spans="4:4">
      <c r="D1682" s="12" t="s">
        <v>2701</v>
      </c>
    </row>
    <row r="1683" spans="4:4">
      <c r="D1683" s="12" t="s">
        <v>2702</v>
      </c>
    </row>
    <row r="1684" spans="4:4">
      <c r="D1684" s="12" t="s">
        <v>2703</v>
      </c>
    </row>
    <row r="1685" spans="4:4">
      <c r="D1685" s="12" t="s">
        <v>2704</v>
      </c>
    </row>
    <row r="1686" spans="4:4">
      <c r="D1686" s="12" t="s">
        <v>2705</v>
      </c>
    </row>
    <row r="1687" spans="4:4">
      <c r="D1687" s="12" t="s">
        <v>2706</v>
      </c>
    </row>
    <row r="1688" spans="4:4">
      <c r="D1688" s="12" t="s">
        <v>2707</v>
      </c>
    </row>
    <row r="1689" spans="4:4">
      <c r="D1689" s="12" t="s">
        <v>2708</v>
      </c>
    </row>
    <row r="1690" spans="4:4">
      <c r="D1690" s="12" t="s">
        <v>2709</v>
      </c>
    </row>
    <row r="1691" spans="4:4">
      <c r="D1691" s="12" t="s">
        <v>2710</v>
      </c>
    </row>
    <row r="1692" spans="4:4">
      <c r="D1692" s="12" t="s">
        <v>2711</v>
      </c>
    </row>
    <row r="1693" spans="4:4">
      <c r="D1693" s="12" t="s">
        <v>2712</v>
      </c>
    </row>
    <row r="1694" spans="4:4">
      <c r="D1694" s="12" t="s">
        <v>2713</v>
      </c>
    </row>
    <row r="1695" spans="4:4">
      <c r="D1695" s="88">
        <v>210</v>
      </c>
    </row>
    <row r="1696" spans="4:4">
      <c r="D1696" s="88">
        <v>530</v>
      </c>
    </row>
    <row r="1697" spans="4:4">
      <c r="D1697" s="12" t="s">
        <v>2714</v>
      </c>
    </row>
    <row r="1698" spans="4:4">
      <c r="D1698" s="12" t="s">
        <v>2715</v>
      </c>
    </row>
    <row r="1699" spans="4:4">
      <c r="D1699" s="12" t="s">
        <v>2716</v>
      </c>
    </row>
    <row r="1700" spans="4:4">
      <c r="D1700" s="12" t="s">
        <v>2717</v>
      </c>
    </row>
    <row r="1701" spans="4:4">
      <c r="D1701" s="12" t="s">
        <v>2718</v>
      </c>
    </row>
    <row r="1702" spans="4:4">
      <c r="D1702" s="12" t="s">
        <v>2719</v>
      </c>
    </row>
    <row r="1703" spans="4:4">
      <c r="D1703" s="12" t="s">
        <v>2720</v>
      </c>
    </row>
    <row r="1704" spans="4:4">
      <c r="D1704" s="12" t="s">
        <v>2721</v>
      </c>
    </row>
    <row r="1705" spans="4:4">
      <c r="D1705" s="12" t="s">
        <v>2722</v>
      </c>
    </row>
    <row r="1706" spans="4:4">
      <c r="D1706" s="12" t="s">
        <v>2723</v>
      </c>
    </row>
    <row r="1707" spans="4:4">
      <c r="D1707" s="12" t="s">
        <v>2724</v>
      </c>
    </row>
    <row r="1708" spans="4:4">
      <c r="D1708" s="12" t="s">
        <v>2725</v>
      </c>
    </row>
    <row r="1709" spans="4:4">
      <c r="D1709" s="12" t="s">
        <v>2726</v>
      </c>
    </row>
    <row r="1710" spans="4:4">
      <c r="D1710" s="12" t="s">
        <v>2727</v>
      </c>
    </row>
    <row r="1711" spans="4:4">
      <c r="D1711" s="12" t="s">
        <v>2728</v>
      </c>
    </row>
    <row r="1712" spans="4:4">
      <c r="D1712" s="12" t="s">
        <v>2729</v>
      </c>
    </row>
    <row r="1713" spans="4:4">
      <c r="D1713" s="12" t="s">
        <v>2730</v>
      </c>
    </row>
    <row r="1714" spans="4:4">
      <c r="D1714" s="12" t="s">
        <v>2731</v>
      </c>
    </row>
    <row r="1715" spans="4:4">
      <c r="D1715" s="12" t="s">
        <v>2732</v>
      </c>
    </row>
    <row r="1716" spans="4:4">
      <c r="D1716" s="12" t="s">
        <v>2733</v>
      </c>
    </row>
    <row r="1717" spans="4:4">
      <c r="D1717" s="12" t="s">
        <v>2734</v>
      </c>
    </row>
    <row r="1718" spans="4:4">
      <c r="D1718" s="12" t="s">
        <v>2735</v>
      </c>
    </row>
    <row r="1719" spans="4:4">
      <c r="D1719" s="12" t="s">
        <v>2736</v>
      </c>
    </row>
    <row r="1720" spans="4:4">
      <c r="D1720" s="12" t="s">
        <v>2737</v>
      </c>
    </row>
    <row r="1721" spans="4:4">
      <c r="D1721" s="12" t="s">
        <v>2738</v>
      </c>
    </row>
    <row r="1722" spans="4:4">
      <c r="D1722" s="12" t="s">
        <v>2739</v>
      </c>
    </row>
    <row r="1723" spans="4:4">
      <c r="D1723" s="12" t="s">
        <v>2740</v>
      </c>
    </row>
    <row r="1724" spans="4:4">
      <c r="D1724" s="12" t="s">
        <v>2741</v>
      </c>
    </row>
    <row r="1725" spans="4:4">
      <c r="D1725" s="12" t="s">
        <v>2742</v>
      </c>
    </row>
    <row r="1726" spans="4:4">
      <c r="D1726" s="12" t="s">
        <v>2743</v>
      </c>
    </row>
    <row r="1727" spans="4:4">
      <c r="D1727" s="88">
        <v>100</v>
      </c>
    </row>
    <row r="1728" spans="4:4">
      <c r="D1728" s="12" t="s">
        <v>2744</v>
      </c>
    </row>
    <row r="1729" spans="4:4">
      <c r="D1729" s="12" t="s">
        <v>2745</v>
      </c>
    </row>
    <row r="1730" spans="4:4">
      <c r="D1730" s="12" t="s">
        <v>2746</v>
      </c>
    </row>
    <row r="1731" spans="4:4">
      <c r="D1731" s="12" t="s">
        <v>2747</v>
      </c>
    </row>
    <row r="1732" spans="4:4">
      <c r="D1732" s="12" t="s">
        <v>2748</v>
      </c>
    </row>
    <row r="1733" spans="4:4">
      <c r="D1733" s="12" t="s">
        <v>2749</v>
      </c>
    </row>
    <row r="1734" spans="4:4">
      <c r="D1734" s="12" t="s">
        <v>2750</v>
      </c>
    </row>
    <row r="1735" spans="4:4">
      <c r="D1735" s="12" t="s">
        <v>2751</v>
      </c>
    </row>
    <row r="1736" spans="4:4">
      <c r="D1736" s="12" t="s">
        <v>2752</v>
      </c>
    </row>
    <row r="1737" spans="4:4">
      <c r="D1737" s="12" t="s">
        <v>2753</v>
      </c>
    </row>
    <row r="1738" spans="4:4">
      <c r="D1738" s="12" t="s">
        <v>2754</v>
      </c>
    </row>
    <row r="1739" spans="4:4">
      <c r="D1739" s="12" t="s">
        <v>2755</v>
      </c>
    </row>
    <row r="1740" spans="4:4">
      <c r="D1740" s="12" t="s">
        <v>2756</v>
      </c>
    </row>
    <row r="1741" spans="4:4">
      <c r="D1741" s="12" t="s">
        <v>2757</v>
      </c>
    </row>
    <row r="1742" spans="4:4">
      <c r="D1742" s="12" t="s">
        <v>2758</v>
      </c>
    </row>
    <row r="1743" spans="4:4">
      <c r="D1743" s="12" t="s">
        <v>2759</v>
      </c>
    </row>
    <row r="1744" spans="4:4">
      <c r="D1744" s="12" t="s">
        <v>2760</v>
      </c>
    </row>
    <row r="1745" spans="4:4">
      <c r="D1745" s="12" t="s">
        <v>2761</v>
      </c>
    </row>
    <row r="1746" spans="4:4">
      <c r="D1746" s="12" t="s">
        <v>2762</v>
      </c>
    </row>
    <row r="1747" spans="4:4">
      <c r="D1747" s="12" t="s">
        <v>2763</v>
      </c>
    </row>
    <row r="1748" spans="4:4">
      <c r="D1748" s="88">
        <v>1112</v>
      </c>
    </row>
    <row r="1749" spans="4:4">
      <c r="D1749" s="12" t="s">
        <v>2764</v>
      </c>
    </row>
    <row r="1750" spans="4:4">
      <c r="D1750" s="12" t="s">
        <v>2765</v>
      </c>
    </row>
    <row r="1751" spans="4:4">
      <c r="D1751" s="12" t="s">
        <v>2766</v>
      </c>
    </row>
    <row r="1752" spans="4:4">
      <c r="D1752" s="12" t="s">
        <v>2767</v>
      </c>
    </row>
    <row r="1753" spans="4:4">
      <c r="D1753" s="12" t="s">
        <v>2768</v>
      </c>
    </row>
    <row r="1754" spans="4:4">
      <c r="D1754" s="12" t="s">
        <v>2769</v>
      </c>
    </row>
    <row r="1755" spans="4:4">
      <c r="D1755" s="12" t="s">
        <v>2770</v>
      </c>
    </row>
    <row r="1756" spans="4:4">
      <c r="D1756" s="12" t="s">
        <v>2771</v>
      </c>
    </row>
    <row r="1757" spans="4:4">
      <c r="D1757" s="12" t="s">
        <v>2772</v>
      </c>
    </row>
    <row r="1758" spans="4:4">
      <c r="D1758" s="12" t="s">
        <v>2773</v>
      </c>
    </row>
    <row r="1759" spans="4:4">
      <c r="D1759" s="12" t="s">
        <v>2774</v>
      </c>
    </row>
    <row r="1760" spans="4:4">
      <c r="D1760" s="12" t="s">
        <v>2775</v>
      </c>
    </row>
    <row r="1761" spans="4:4">
      <c r="D1761" s="88">
        <v>681</v>
      </c>
    </row>
    <row r="1762" spans="4:4">
      <c r="D1762" s="88">
        <v>5</v>
      </c>
    </row>
    <row r="1763" spans="4:4">
      <c r="D1763" s="12" t="s">
        <v>2776</v>
      </c>
    </row>
    <row r="1764" spans="4:4">
      <c r="D1764" s="12" t="s">
        <v>2777</v>
      </c>
    </row>
    <row r="1765" spans="4:4">
      <c r="D1765" s="12" t="s">
        <v>2778</v>
      </c>
    </row>
    <row r="1766" spans="4:4">
      <c r="D1766" s="12" t="s">
        <v>2779</v>
      </c>
    </row>
    <row r="1767" spans="4:4">
      <c r="D1767" s="88">
        <v>18471</v>
      </c>
    </row>
    <row r="1768" spans="4:4">
      <c r="D1768" s="12" t="s">
        <v>2780</v>
      </c>
    </row>
    <row r="1769" spans="4:4">
      <c r="D1769" s="12" t="s">
        <v>2781</v>
      </c>
    </row>
    <row r="1770" spans="4:4">
      <c r="D1770" s="12" t="s">
        <v>2782</v>
      </c>
    </row>
    <row r="1771" spans="4:4">
      <c r="D1771" s="12" t="s">
        <v>2783</v>
      </c>
    </row>
    <row r="1772" spans="4:4">
      <c r="D1772" s="12" t="s">
        <v>2784</v>
      </c>
    </row>
    <row r="1773" spans="4:4">
      <c r="D1773" s="88">
        <v>8223</v>
      </c>
    </row>
    <row r="1774" spans="4:4">
      <c r="D1774" s="12" t="s">
        <v>2785</v>
      </c>
    </row>
    <row r="1775" spans="4:4">
      <c r="D1775" s="12" t="s">
        <v>2786</v>
      </c>
    </row>
    <row r="1776" spans="4:4">
      <c r="D1776" s="12" t="s">
        <v>2787</v>
      </c>
    </row>
    <row r="1777" spans="4:4">
      <c r="D1777" s="12" t="s">
        <v>2788</v>
      </c>
    </row>
    <row r="1778" spans="4:4">
      <c r="D1778" s="12" t="s">
        <v>2789</v>
      </c>
    </row>
    <row r="1779" spans="4:4">
      <c r="D1779" s="12" t="s">
        <v>2790</v>
      </c>
    </row>
    <row r="1780" spans="4:4">
      <c r="D1780" s="12" t="s">
        <v>2791</v>
      </c>
    </row>
    <row r="1781" spans="4:4">
      <c r="D1781" s="12" t="s">
        <v>2792</v>
      </c>
    </row>
    <row r="1782" spans="4:4">
      <c r="D1782" s="12" t="s">
        <v>2793</v>
      </c>
    </row>
    <row r="1783" spans="4:4">
      <c r="D1783" s="12" t="s">
        <v>2794</v>
      </c>
    </row>
    <row r="1784" spans="4:4">
      <c r="D1784" s="12" t="s">
        <v>2795</v>
      </c>
    </row>
    <row r="1785" spans="4:4">
      <c r="D1785" s="12" t="s">
        <v>2796</v>
      </c>
    </row>
    <row r="1786" spans="4:4">
      <c r="D1786" s="12" t="s">
        <v>2797</v>
      </c>
    </row>
    <row r="1787" spans="4:4">
      <c r="D1787" s="88">
        <v>9638</v>
      </c>
    </row>
    <row r="1788" spans="4:4">
      <c r="D1788" s="12" t="s">
        <v>2798</v>
      </c>
    </row>
    <row r="1789" spans="4:4">
      <c r="D1789" s="88">
        <v>730</v>
      </c>
    </row>
    <row r="1790" spans="4:4">
      <c r="D1790" s="12" t="s">
        <v>2799</v>
      </c>
    </row>
    <row r="1791" spans="4:4">
      <c r="D1791" s="12" t="s">
        <v>2800</v>
      </c>
    </row>
    <row r="1792" spans="4:4">
      <c r="D1792" s="12" t="s">
        <v>2801</v>
      </c>
    </row>
    <row r="1793" spans="4:4">
      <c r="D1793" s="12" t="s">
        <v>2802</v>
      </c>
    </row>
    <row r="1794" spans="4:4">
      <c r="D1794" s="12" t="s">
        <v>2803</v>
      </c>
    </row>
    <row r="1795" spans="4:4">
      <c r="D1795" s="12" t="s">
        <v>2804</v>
      </c>
    </row>
    <row r="1796" spans="4:4">
      <c r="D1796" s="12" t="s">
        <v>2805</v>
      </c>
    </row>
    <row r="1797" spans="4:4">
      <c r="D1797" s="12" t="s">
        <v>2806</v>
      </c>
    </row>
    <row r="1798" spans="4:4">
      <c r="D1798" s="12" t="s">
        <v>2807</v>
      </c>
    </row>
    <row r="1799" spans="4:4">
      <c r="D1799" s="12" t="s">
        <v>2808</v>
      </c>
    </row>
    <row r="1800" spans="4:4">
      <c r="D1800" s="12" t="s">
        <v>2809</v>
      </c>
    </row>
    <row r="1801" spans="4:4">
      <c r="D1801" s="12" t="s">
        <v>2810</v>
      </c>
    </row>
    <row r="1802" spans="4:4">
      <c r="D1802" s="12" t="s">
        <v>2811</v>
      </c>
    </row>
    <row r="1803" spans="4:4">
      <c r="D1803" s="12" t="s">
        <v>2812</v>
      </c>
    </row>
    <row r="1804" spans="4:4">
      <c r="D1804" s="12" t="s">
        <v>2813</v>
      </c>
    </row>
    <row r="1805" spans="4:4">
      <c r="D1805" s="12" t="s">
        <v>2814</v>
      </c>
    </row>
    <row r="1806" spans="4:4">
      <c r="D1806" s="88">
        <v>287</v>
      </c>
    </row>
    <row r="1807" spans="4:4">
      <c r="D1807" s="12" t="s">
        <v>2815</v>
      </c>
    </row>
    <row r="1808" spans="4:4">
      <c r="D1808" s="12" t="s">
        <v>2816</v>
      </c>
    </row>
    <row r="1809" spans="4:4">
      <c r="D1809" s="12" t="s">
        <v>2817</v>
      </c>
    </row>
    <row r="1810" spans="4:4">
      <c r="D1810" s="12" t="s">
        <v>2818</v>
      </c>
    </row>
    <row r="1811" spans="4:4">
      <c r="D1811" s="12" t="s">
        <v>2819</v>
      </c>
    </row>
    <row r="1812" spans="4:4">
      <c r="D1812" s="12" t="s">
        <v>2820</v>
      </c>
    </row>
    <row r="1813" spans="4:4">
      <c r="D1813" s="12" t="s">
        <v>2821</v>
      </c>
    </row>
    <row r="1814" spans="4:4">
      <c r="D1814" s="12" t="s">
        <v>2822</v>
      </c>
    </row>
    <row r="1815" spans="4:4">
      <c r="D1815" s="12" t="s">
        <v>2823</v>
      </c>
    </row>
    <row r="1816" spans="4:4">
      <c r="D1816" s="12" t="s">
        <v>2824</v>
      </c>
    </row>
    <row r="1817" spans="4:4">
      <c r="D1817" s="12" t="s">
        <v>2825</v>
      </c>
    </row>
    <row r="1818" spans="4:4">
      <c r="D1818" s="12" t="s">
        <v>2826</v>
      </c>
    </row>
    <row r="1819" spans="4:4">
      <c r="D1819" s="88">
        <v>913</v>
      </c>
    </row>
    <row r="1820" spans="4:4">
      <c r="D1820" s="12" t="s">
        <v>2827</v>
      </c>
    </row>
    <row r="1821" spans="4:4">
      <c r="D1821" s="12" t="s">
        <v>2828</v>
      </c>
    </row>
    <row r="1822" spans="4:4">
      <c r="D1822" s="12" t="s">
        <v>2829</v>
      </c>
    </row>
    <row r="1823" spans="4:4">
      <c r="D1823" s="12" t="s">
        <v>2830</v>
      </c>
    </row>
    <row r="1824" spans="4:4">
      <c r="D1824" s="12" t="s">
        <v>2831</v>
      </c>
    </row>
    <row r="1825" spans="4:4">
      <c r="D1825" s="12" t="s">
        <v>2832</v>
      </c>
    </row>
    <row r="1826" spans="4:4">
      <c r="D1826" s="12" t="s">
        <v>2833</v>
      </c>
    </row>
    <row r="1827" spans="4:4">
      <c r="D1827" s="12" t="s">
        <v>2834</v>
      </c>
    </row>
    <row r="1828" spans="4:4">
      <c r="D1828" s="12" t="s">
        <v>2835</v>
      </c>
    </row>
    <row r="1829" spans="4:4">
      <c r="D1829" s="12" t="s">
        <v>2836</v>
      </c>
    </row>
    <row r="1830" spans="4:4">
      <c r="D1830" s="12" t="s">
        <v>2837</v>
      </c>
    </row>
    <row r="1831" spans="4:4">
      <c r="D1831" s="12" t="s">
        <v>2838</v>
      </c>
    </row>
    <row r="1832" spans="4:4">
      <c r="D1832" s="12" t="s">
        <v>2839</v>
      </c>
    </row>
    <row r="1833" spans="4:4">
      <c r="D1833" s="12" t="s">
        <v>2840</v>
      </c>
    </row>
    <row r="1834" spans="4:4">
      <c r="D1834" s="12" t="s">
        <v>2841</v>
      </c>
    </row>
    <row r="1835" spans="4:4">
      <c r="D1835" s="12" t="s">
        <v>2842</v>
      </c>
    </row>
    <row r="1836" spans="4:4">
      <c r="D1836" s="12" t="s">
        <v>2843</v>
      </c>
    </row>
    <row r="1837" spans="4:4">
      <c r="D1837" s="12" t="s">
        <v>2844</v>
      </c>
    </row>
    <row r="1838" spans="4:4">
      <c r="D1838" s="12" t="s">
        <v>2845</v>
      </c>
    </row>
    <row r="1839" spans="4:4">
      <c r="D1839" s="12" t="s">
        <v>2846</v>
      </c>
    </row>
    <row r="1840" spans="4:4">
      <c r="D1840" s="12" t="s">
        <v>2847</v>
      </c>
    </row>
    <row r="1841" spans="4:4">
      <c r="D1841" s="12" t="s">
        <v>2848</v>
      </c>
    </row>
    <row r="1842" spans="4:4">
      <c r="D1842" s="12" t="s">
        <v>2849</v>
      </c>
    </row>
    <row r="1843" spans="4:4">
      <c r="D1843" s="12" t="s">
        <v>2850</v>
      </c>
    </row>
    <row r="1844" spans="4:4">
      <c r="D1844" s="12" t="s">
        <v>2851</v>
      </c>
    </row>
    <row r="1845" spans="4:4">
      <c r="D1845" s="12" t="s">
        <v>2852</v>
      </c>
    </row>
    <row r="1846" spans="4:4">
      <c r="D1846" s="12" t="s">
        <v>2853</v>
      </c>
    </row>
    <row r="1847" spans="4:4">
      <c r="D1847" s="12" t="s">
        <v>2854</v>
      </c>
    </row>
    <row r="1848" spans="4:4">
      <c r="D1848" s="12" t="s">
        <v>2855</v>
      </c>
    </row>
    <row r="1849" spans="4:4">
      <c r="D1849" s="12" t="s">
        <v>2856</v>
      </c>
    </row>
    <row r="1850" spans="4:4">
      <c r="D1850" s="12" t="s">
        <v>2857</v>
      </c>
    </row>
    <row r="1851" spans="4:4">
      <c r="D1851" s="88">
        <v>6265</v>
      </c>
    </row>
    <row r="1852" spans="4:4">
      <c r="D1852" s="12" t="s">
        <v>2858</v>
      </c>
    </row>
    <row r="1853" spans="4:4">
      <c r="D1853" s="12" t="s">
        <v>2859</v>
      </c>
    </row>
    <row r="1854" spans="4:4">
      <c r="D1854" s="12" t="s">
        <v>2860</v>
      </c>
    </row>
    <row r="1855" spans="4:4">
      <c r="D1855" s="12" t="s">
        <v>2861</v>
      </c>
    </row>
    <row r="1856" spans="4:4">
      <c r="D1856" s="12" t="s">
        <v>2862</v>
      </c>
    </row>
    <row r="1857" spans="4:4">
      <c r="D1857" s="12" t="s">
        <v>2863</v>
      </c>
    </row>
    <row r="1858" spans="4:4">
      <c r="D1858" s="12" t="s">
        <v>2864</v>
      </c>
    </row>
    <row r="1859" spans="4:4">
      <c r="D1859" s="12" t="s">
        <v>2865</v>
      </c>
    </row>
    <row r="1860" spans="4:4">
      <c r="D1860" s="12" t="s">
        <v>2866</v>
      </c>
    </row>
    <row r="1861" spans="4:4">
      <c r="D1861" s="12" t="s">
        <v>2867</v>
      </c>
    </row>
    <row r="1862" spans="4:4">
      <c r="D1862" s="12" t="s">
        <v>2868</v>
      </c>
    </row>
    <row r="1863" spans="4:4">
      <c r="D1863" s="12" t="s">
        <v>2869</v>
      </c>
    </row>
    <row r="1864" spans="4:4">
      <c r="D1864" s="12" t="s">
        <v>2870</v>
      </c>
    </row>
    <row r="1865" spans="4:4">
      <c r="D1865" s="12" t="s">
        <v>2871</v>
      </c>
    </row>
    <row r="1866" spans="4:4">
      <c r="D1866" s="12" t="s">
        <v>2872</v>
      </c>
    </row>
    <row r="1867" spans="4:4">
      <c r="D1867" s="12" t="s">
        <v>2873</v>
      </c>
    </row>
    <row r="1868" spans="4:4">
      <c r="D1868" s="88">
        <v>9836</v>
      </c>
    </row>
    <row r="1869" spans="4:4">
      <c r="D1869" s="12" t="s">
        <v>2874</v>
      </c>
    </row>
    <row r="1870" spans="4:4">
      <c r="D1870" s="12" t="s">
        <v>2875</v>
      </c>
    </row>
    <row r="1871" spans="4:4">
      <c r="D1871" s="12" t="s">
        <v>2876</v>
      </c>
    </row>
    <row r="1872" spans="4:4">
      <c r="D1872" s="12" t="s">
        <v>2877</v>
      </c>
    </row>
    <row r="1873" spans="4:4">
      <c r="D1873" s="12" t="s">
        <v>2878</v>
      </c>
    </row>
    <row r="1874" spans="4:4">
      <c r="D1874" s="12" t="s">
        <v>2879</v>
      </c>
    </row>
    <row r="1875" spans="4:4">
      <c r="D1875" s="12" t="s">
        <v>2880</v>
      </c>
    </row>
    <row r="1876" spans="4:4">
      <c r="D1876" s="12" t="s">
        <v>2881</v>
      </c>
    </row>
    <row r="1877" spans="4:4">
      <c r="D1877" s="12" t="s">
        <v>2882</v>
      </c>
    </row>
    <row r="1878" spans="4:4">
      <c r="D1878" s="12" t="s">
        <v>2883</v>
      </c>
    </row>
    <row r="1879" spans="4:4">
      <c r="D1879" s="12" t="s">
        <v>2884</v>
      </c>
    </row>
    <row r="1880" spans="4:4">
      <c r="D1880" s="12" t="s">
        <v>2885</v>
      </c>
    </row>
    <row r="1881" spans="4:4">
      <c r="D1881" s="12" t="s">
        <v>2886</v>
      </c>
    </row>
    <row r="1882" spans="4:4">
      <c r="D1882" s="12" t="s">
        <v>2887</v>
      </c>
    </row>
    <row r="1883" spans="4:4">
      <c r="D1883" s="12" t="s">
        <v>2888</v>
      </c>
    </row>
    <row r="1884" spans="4:4">
      <c r="D1884" s="12" t="s">
        <v>2889</v>
      </c>
    </row>
    <row r="1885" spans="4:4">
      <c r="D1885" s="12" t="s">
        <v>2890</v>
      </c>
    </row>
    <row r="1886" spans="4:4">
      <c r="D1886" s="12" t="s">
        <v>2891</v>
      </c>
    </row>
    <row r="1887" spans="4:4">
      <c r="D1887" s="12" t="s">
        <v>2892</v>
      </c>
    </row>
    <row r="1888" spans="4:4">
      <c r="D1888" s="12" t="s">
        <v>2893</v>
      </c>
    </row>
    <row r="1889" spans="4:4">
      <c r="D1889" s="12" t="s">
        <v>2894</v>
      </c>
    </row>
    <row r="1890" spans="4:4">
      <c r="D1890" s="12" t="s">
        <v>2895</v>
      </c>
    </row>
    <row r="1891" spans="4:4">
      <c r="D1891" s="12" t="s">
        <v>2896</v>
      </c>
    </row>
    <row r="1892" spans="4:4">
      <c r="D1892" s="12" t="s">
        <v>2897</v>
      </c>
    </row>
    <row r="1893" spans="4:4">
      <c r="D1893" s="12" t="s">
        <v>2898</v>
      </c>
    </row>
    <row r="1894" spans="4:4">
      <c r="D1894" s="12" t="s">
        <v>2899</v>
      </c>
    </row>
    <row r="1895" spans="4:4">
      <c r="D1895" s="12" t="s">
        <v>2900</v>
      </c>
    </row>
    <row r="1896" spans="4:4">
      <c r="D1896" s="12" t="s">
        <v>2901</v>
      </c>
    </row>
    <row r="1897" spans="4:4">
      <c r="D1897" s="12" t="s">
        <v>2902</v>
      </c>
    </row>
    <row r="1898" spans="4:4">
      <c r="D1898" s="12" t="s">
        <v>2903</v>
      </c>
    </row>
    <row r="1899" spans="4:4">
      <c r="D1899" s="12" t="s">
        <v>2904</v>
      </c>
    </row>
    <row r="1900" spans="4:4">
      <c r="D1900" s="12" t="s">
        <v>2905</v>
      </c>
    </row>
    <row r="1901" spans="4:4">
      <c r="D1901" s="12" t="s">
        <v>2906</v>
      </c>
    </row>
    <row r="1902" spans="4:4">
      <c r="D1902" s="12" t="s">
        <v>2907</v>
      </c>
    </row>
    <row r="1903" spans="4:4">
      <c r="D1903" s="12" t="s">
        <v>2908</v>
      </c>
    </row>
    <row r="1904" spans="4:4">
      <c r="D1904" s="12" t="s">
        <v>2909</v>
      </c>
    </row>
    <row r="1905" spans="4:4">
      <c r="D1905" s="12" t="s">
        <v>2910</v>
      </c>
    </row>
    <row r="1906" spans="4:4">
      <c r="D1906" s="12" t="s">
        <v>2911</v>
      </c>
    </row>
    <row r="1907" spans="4:4">
      <c r="D1907" s="12" t="s">
        <v>2912</v>
      </c>
    </row>
    <row r="1908" spans="4:4">
      <c r="D1908" s="12" t="s">
        <v>2913</v>
      </c>
    </row>
    <row r="1909" spans="4:4">
      <c r="D1909" s="12" t="s">
        <v>2914</v>
      </c>
    </row>
    <row r="1910" spans="4:4">
      <c r="D1910" s="12" t="s">
        <v>2915</v>
      </c>
    </row>
    <row r="1911" spans="4:4">
      <c r="D1911" s="12" t="s">
        <v>2916</v>
      </c>
    </row>
    <row r="1912" spans="4:4">
      <c r="D1912" s="12" t="s">
        <v>2917</v>
      </c>
    </row>
    <row r="1913" spans="4:4" ht="30">
      <c r="D1913" s="12" t="s">
        <v>2918</v>
      </c>
    </row>
    <row r="1914" spans="4:4">
      <c r="D1914" s="12" t="s">
        <v>2919</v>
      </c>
    </row>
    <row r="1915" spans="4:4">
      <c r="D1915" s="12" t="s">
        <v>2920</v>
      </c>
    </row>
    <row r="1916" spans="4:4">
      <c r="D1916" s="12" t="s">
        <v>2921</v>
      </c>
    </row>
    <row r="1917" spans="4:4">
      <c r="D1917" s="12" t="s">
        <v>2922</v>
      </c>
    </row>
    <row r="1918" spans="4:4">
      <c r="D1918" s="12" t="s">
        <v>2923</v>
      </c>
    </row>
    <row r="1919" spans="4:4">
      <c r="D1919" s="12" t="s">
        <v>2924</v>
      </c>
    </row>
    <row r="1920" spans="4:4">
      <c r="D1920" s="12" t="s">
        <v>2925</v>
      </c>
    </row>
    <row r="1921" spans="4:4">
      <c r="D1921" s="12" t="s">
        <v>2926</v>
      </c>
    </row>
    <row r="1922" spans="4:4">
      <c r="D1922" s="12" t="s">
        <v>2927</v>
      </c>
    </row>
    <row r="1923" spans="4:4">
      <c r="D1923" s="12" t="s">
        <v>2928</v>
      </c>
    </row>
    <row r="1924" spans="4:4">
      <c r="D1924" s="12" t="s">
        <v>2929</v>
      </c>
    </row>
    <row r="1925" spans="4:4">
      <c r="D1925" s="12" t="s">
        <v>2930</v>
      </c>
    </row>
    <row r="1926" spans="4:4">
      <c r="D1926" s="12" t="s">
        <v>2931</v>
      </c>
    </row>
    <row r="1927" spans="4:4">
      <c r="D1927" s="12" t="s">
        <v>2932</v>
      </c>
    </row>
    <row r="1928" spans="4:4">
      <c r="D1928" s="12" t="s">
        <v>2933</v>
      </c>
    </row>
    <row r="1929" spans="4:4">
      <c r="D1929" s="12" t="s">
        <v>2934</v>
      </c>
    </row>
    <row r="1930" spans="4:4">
      <c r="D1930" s="12" t="s">
        <v>2935</v>
      </c>
    </row>
    <row r="1931" spans="4:4">
      <c r="D1931" s="12" t="s">
        <v>2936</v>
      </c>
    </row>
    <row r="1932" spans="4:4">
      <c r="D1932" s="12" t="s">
        <v>2937</v>
      </c>
    </row>
    <row r="1933" spans="4:4">
      <c r="D1933" s="12" t="s">
        <v>2938</v>
      </c>
    </row>
    <row r="1934" spans="4:4">
      <c r="D1934" s="12" t="s">
        <v>2939</v>
      </c>
    </row>
    <row r="1935" spans="4:4">
      <c r="D1935" s="12" t="s">
        <v>2940</v>
      </c>
    </row>
    <row r="1936" spans="4:4">
      <c r="D1936" s="12" t="s">
        <v>2941</v>
      </c>
    </row>
    <row r="1937" spans="4:4">
      <c r="D1937" s="12" t="s">
        <v>2942</v>
      </c>
    </row>
    <row r="1938" spans="4:4">
      <c r="D1938" s="12" t="s">
        <v>2943</v>
      </c>
    </row>
    <row r="1939" spans="4:4">
      <c r="D1939" s="12" t="s">
        <v>978</v>
      </c>
    </row>
    <row r="1940" spans="4:4">
      <c r="D1940" s="12" t="s">
        <v>976</v>
      </c>
    </row>
    <row r="1941" spans="4:4">
      <c r="D1941" s="12" t="s">
        <v>2944</v>
      </c>
    </row>
    <row r="1942" spans="4:4">
      <c r="D1942" s="12" t="s">
        <v>2945</v>
      </c>
    </row>
    <row r="1943" spans="4:4">
      <c r="D1943" s="12" t="s">
        <v>2946</v>
      </c>
    </row>
    <row r="1944" spans="4:4">
      <c r="D1944" s="12" t="s">
        <v>2947</v>
      </c>
    </row>
    <row r="1945" spans="4:4" ht="30">
      <c r="D1945" s="12" t="s">
        <v>2948</v>
      </c>
    </row>
    <row r="1946" spans="4:4">
      <c r="D1946" s="12" t="s">
        <v>2949</v>
      </c>
    </row>
    <row r="1947" spans="4:4">
      <c r="D1947" s="12" t="s">
        <v>2950</v>
      </c>
    </row>
    <row r="1948" spans="4:4">
      <c r="D1948" s="12" t="s">
        <v>2951</v>
      </c>
    </row>
    <row r="1949" spans="4:4">
      <c r="D1949" s="12" t="s">
        <v>2952</v>
      </c>
    </row>
    <row r="1950" spans="4:4">
      <c r="D1950" s="12" t="s">
        <v>2953</v>
      </c>
    </row>
    <row r="1951" spans="4:4">
      <c r="D1951" s="12" t="s">
        <v>2954</v>
      </c>
    </row>
    <row r="1952" spans="4:4">
      <c r="D1952" s="12" t="s">
        <v>2955</v>
      </c>
    </row>
    <row r="1953" spans="4:4">
      <c r="D1953" s="12" t="s">
        <v>2956</v>
      </c>
    </row>
    <row r="1954" spans="4:4">
      <c r="D1954" s="12" t="s">
        <v>2957</v>
      </c>
    </row>
    <row r="1955" spans="4:4">
      <c r="D1955" s="12" t="s">
        <v>2958</v>
      </c>
    </row>
    <row r="1956" spans="4:4">
      <c r="D1956" s="12" t="s">
        <v>2959</v>
      </c>
    </row>
    <row r="1957" spans="4:4">
      <c r="D1957" s="12" t="s">
        <v>2960</v>
      </c>
    </row>
    <row r="1958" spans="4:4">
      <c r="D1958" s="12" t="s">
        <v>2961</v>
      </c>
    </row>
    <row r="1959" spans="4:4">
      <c r="D1959" s="12" t="s">
        <v>2962</v>
      </c>
    </row>
    <row r="1960" spans="4:4">
      <c r="D1960" s="12" t="s">
        <v>2963</v>
      </c>
    </row>
    <row r="1961" spans="4:4">
      <c r="D1961" s="12" t="s">
        <v>2964</v>
      </c>
    </row>
    <row r="1962" spans="4:4">
      <c r="D1962" s="12" t="s">
        <v>2965</v>
      </c>
    </row>
    <row r="1963" spans="4:4">
      <c r="D1963" s="12" t="s">
        <v>2966</v>
      </c>
    </row>
    <row r="1964" spans="4:4">
      <c r="D1964" s="12" t="s">
        <v>2967</v>
      </c>
    </row>
    <row r="1965" spans="4:4">
      <c r="D1965" s="12" t="s">
        <v>2968</v>
      </c>
    </row>
    <row r="1966" spans="4:4">
      <c r="D1966" s="12" t="s">
        <v>2969</v>
      </c>
    </row>
    <row r="1967" spans="4:4">
      <c r="D1967" s="12" t="s">
        <v>2970</v>
      </c>
    </row>
    <row r="1968" spans="4:4">
      <c r="D1968" s="88">
        <v>9682</v>
      </c>
    </row>
    <row r="1969" spans="4:4">
      <c r="D1969" s="12" t="s">
        <v>2971</v>
      </c>
    </row>
    <row r="1970" spans="4:4">
      <c r="D1970" s="12" t="s">
        <v>2972</v>
      </c>
    </row>
    <row r="1971" spans="4:4">
      <c r="D1971" s="12" t="s">
        <v>2973</v>
      </c>
    </row>
    <row r="1972" spans="4:4">
      <c r="D1972" s="12" t="s">
        <v>2974</v>
      </c>
    </row>
    <row r="1973" spans="4:4">
      <c r="D1973" s="12" t="s">
        <v>2975</v>
      </c>
    </row>
    <row r="1974" spans="4:4">
      <c r="D1974" s="12" t="s">
        <v>2976</v>
      </c>
    </row>
    <row r="1975" spans="4:4">
      <c r="D1975" s="12" t="s">
        <v>2977</v>
      </c>
    </row>
    <row r="1976" spans="4:4">
      <c r="D1976" s="12" t="s">
        <v>2978</v>
      </c>
    </row>
    <row r="1977" spans="4:4">
      <c r="D1977" s="88">
        <v>9628</v>
      </c>
    </row>
    <row r="1978" spans="4:4">
      <c r="D1978" s="12" t="s">
        <v>2979</v>
      </c>
    </row>
    <row r="1979" spans="4:4">
      <c r="D1979" s="12" t="s">
        <v>2980</v>
      </c>
    </row>
    <row r="1980" spans="4:4">
      <c r="D1980" s="12" t="s">
        <v>2981</v>
      </c>
    </row>
    <row r="1981" spans="4:4">
      <c r="D1981" s="12" t="s">
        <v>987</v>
      </c>
    </row>
    <row r="1982" spans="4:4">
      <c r="D1982" s="12" t="s">
        <v>2982</v>
      </c>
    </row>
    <row r="1983" spans="4:4">
      <c r="D1983" s="12" t="s">
        <v>2983</v>
      </c>
    </row>
    <row r="1984" spans="4:4">
      <c r="D1984" s="12" t="s">
        <v>2984</v>
      </c>
    </row>
    <row r="1985" spans="4:4">
      <c r="D1985" s="12" t="s">
        <v>2985</v>
      </c>
    </row>
    <row r="1986" spans="4:4">
      <c r="D1986" s="12" t="s">
        <v>2986</v>
      </c>
    </row>
    <row r="1987" spans="4:4">
      <c r="D1987" s="12" t="s">
        <v>2987</v>
      </c>
    </row>
    <row r="1988" spans="4:4">
      <c r="D1988" s="12" t="s">
        <v>2988</v>
      </c>
    </row>
    <row r="1989" spans="4:4">
      <c r="D1989" s="12" t="s">
        <v>2989</v>
      </c>
    </row>
    <row r="1990" spans="4:4">
      <c r="D1990" s="12" t="s">
        <v>2990</v>
      </c>
    </row>
    <row r="1991" spans="4:4">
      <c r="D1991" s="12" t="s">
        <v>2991</v>
      </c>
    </row>
    <row r="1992" spans="4:4">
      <c r="D1992" s="12" t="s">
        <v>2992</v>
      </c>
    </row>
    <row r="1993" spans="4:4">
      <c r="D1993" s="12" t="s">
        <v>2993</v>
      </c>
    </row>
    <row r="1994" spans="4:4">
      <c r="D1994" s="12" t="s">
        <v>994</v>
      </c>
    </row>
    <row r="1995" spans="4:4">
      <c r="D1995" s="12" t="s">
        <v>2994</v>
      </c>
    </row>
    <row r="1996" spans="4:4">
      <c r="D1996" s="12" t="s">
        <v>2995</v>
      </c>
    </row>
    <row r="1997" spans="4:4">
      <c r="D1997" s="12" t="s">
        <v>2996</v>
      </c>
    </row>
    <row r="1998" spans="4:4">
      <c r="D1998" s="12" t="s">
        <v>2997</v>
      </c>
    </row>
    <row r="1999" spans="4:4">
      <c r="D1999" s="12" t="s">
        <v>2998</v>
      </c>
    </row>
    <row r="2000" spans="4:4">
      <c r="D2000" s="12" t="s">
        <v>2999</v>
      </c>
    </row>
    <row r="2001" spans="4:4">
      <c r="D2001" s="12" t="s">
        <v>3000</v>
      </c>
    </row>
    <row r="2002" spans="4:4">
      <c r="D2002" s="12" t="s">
        <v>3001</v>
      </c>
    </row>
    <row r="2003" spans="4:4">
      <c r="D2003" s="12" t="s">
        <v>3002</v>
      </c>
    </row>
    <row r="2004" spans="4:4">
      <c r="D2004" s="12" t="s">
        <v>3003</v>
      </c>
    </row>
    <row r="2005" spans="4:4">
      <c r="D2005" s="12" t="s">
        <v>3004</v>
      </c>
    </row>
    <row r="2006" spans="4:4">
      <c r="D2006" s="12" t="s">
        <v>3005</v>
      </c>
    </row>
    <row r="2007" spans="4:4">
      <c r="D2007" s="12" t="s">
        <v>3006</v>
      </c>
    </row>
    <row r="2008" spans="4:4">
      <c r="D2008" s="12" t="s">
        <v>3007</v>
      </c>
    </row>
    <row r="2009" spans="4:4">
      <c r="D2009" s="12" t="s">
        <v>3008</v>
      </c>
    </row>
    <row r="2010" spans="4:4">
      <c r="D2010" s="12" t="s">
        <v>3009</v>
      </c>
    </row>
    <row r="2011" spans="4:4">
      <c r="D2011" s="12" t="s">
        <v>3010</v>
      </c>
    </row>
    <row r="2012" spans="4:4">
      <c r="D2012" s="12" t="s">
        <v>3011</v>
      </c>
    </row>
    <row r="2013" spans="4:4">
      <c r="D2013" s="12" t="s">
        <v>3012</v>
      </c>
    </row>
    <row r="2014" spans="4:4">
      <c r="D2014" s="12" t="s">
        <v>3013</v>
      </c>
    </row>
    <row r="2015" spans="4:4">
      <c r="D2015" s="12" t="s">
        <v>3014</v>
      </c>
    </row>
    <row r="2016" spans="4:4">
      <c r="D2016" s="12" t="s">
        <v>3015</v>
      </c>
    </row>
    <row r="2017" spans="4:4">
      <c r="D2017" s="12" t="s">
        <v>3016</v>
      </c>
    </row>
    <row r="2018" spans="4:4">
      <c r="D2018" s="12" t="s">
        <v>3017</v>
      </c>
    </row>
    <row r="2019" spans="4:4">
      <c r="D2019" s="12" t="s">
        <v>3018</v>
      </c>
    </row>
    <row r="2020" spans="4:4">
      <c r="D2020" s="12" t="s">
        <v>3019</v>
      </c>
    </row>
    <row r="2021" spans="4:4">
      <c r="D2021" s="88">
        <v>7105</v>
      </c>
    </row>
    <row r="2022" spans="4:4">
      <c r="D2022" s="12" t="s">
        <v>3020</v>
      </c>
    </row>
    <row r="2023" spans="4:4">
      <c r="D2023" s="12" t="s">
        <v>3021</v>
      </c>
    </row>
    <row r="2024" spans="4:4">
      <c r="D2024" s="12" t="s">
        <v>3022</v>
      </c>
    </row>
    <row r="2025" spans="4:4">
      <c r="D2025" s="12" t="s">
        <v>3023</v>
      </c>
    </row>
    <row r="2026" spans="4:4">
      <c r="D2026" s="12" t="s">
        <v>3024</v>
      </c>
    </row>
    <row r="2027" spans="4:4">
      <c r="D2027" s="12" t="s">
        <v>3025</v>
      </c>
    </row>
    <row r="2028" spans="4:4">
      <c r="D2028" s="12" t="s">
        <v>3026</v>
      </c>
    </row>
    <row r="2029" spans="4:4">
      <c r="D2029" s="12" t="s">
        <v>3027</v>
      </c>
    </row>
    <row r="2030" spans="4:4">
      <c r="D2030" s="12" t="s">
        <v>3028</v>
      </c>
    </row>
    <row r="2031" spans="4:4">
      <c r="D2031" s="12" t="s">
        <v>3029</v>
      </c>
    </row>
    <row r="2032" spans="4:4">
      <c r="D2032" s="12" t="s">
        <v>3030</v>
      </c>
    </row>
    <row r="2033" spans="4:4">
      <c r="D2033" s="12" t="s">
        <v>3031</v>
      </c>
    </row>
    <row r="2034" spans="4:4">
      <c r="D2034" s="12" t="s">
        <v>3032</v>
      </c>
    </row>
    <row r="2035" spans="4:4">
      <c r="D2035" s="12" t="s">
        <v>3033</v>
      </c>
    </row>
    <row r="2036" spans="4:4">
      <c r="D2036" s="12" t="s">
        <v>3034</v>
      </c>
    </row>
    <row r="2037" spans="4:4">
      <c r="D2037" s="12" t="s">
        <v>3035</v>
      </c>
    </row>
    <row r="2038" spans="4:4">
      <c r="D2038" s="12" t="s">
        <v>3036</v>
      </c>
    </row>
    <row r="2039" spans="4:4">
      <c r="D2039" s="12" t="s">
        <v>3037</v>
      </c>
    </row>
    <row r="2040" spans="4:4">
      <c r="D2040" s="12" t="s">
        <v>3038</v>
      </c>
    </row>
    <row r="2041" spans="4:4">
      <c r="D2041" s="12" t="s">
        <v>3039</v>
      </c>
    </row>
    <row r="2042" spans="4:4">
      <c r="D2042" s="12" t="s">
        <v>3040</v>
      </c>
    </row>
    <row r="2043" spans="4:4">
      <c r="D2043" s="12" t="s">
        <v>3041</v>
      </c>
    </row>
    <row r="2044" spans="4:4">
      <c r="D2044" s="12" t="s">
        <v>3042</v>
      </c>
    </row>
    <row r="2045" spans="4:4">
      <c r="D2045" s="12" t="s">
        <v>3043</v>
      </c>
    </row>
    <row r="2046" spans="4:4">
      <c r="D2046" s="12" t="s">
        <v>3044</v>
      </c>
    </row>
    <row r="2047" spans="4:4">
      <c r="D2047" s="12" t="s">
        <v>3045</v>
      </c>
    </row>
    <row r="2048" spans="4:4">
      <c r="D2048" s="12" t="s">
        <v>3046</v>
      </c>
    </row>
    <row r="2049" spans="4:4">
      <c r="D2049" s="12" t="s">
        <v>3047</v>
      </c>
    </row>
    <row r="2050" spans="4:4">
      <c r="D2050" s="12" t="s">
        <v>3048</v>
      </c>
    </row>
    <row r="2051" spans="4:4">
      <c r="D2051" s="12" t="s">
        <v>3049</v>
      </c>
    </row>
    <row r="2052" spans="4:4">
      <c r="D2052" s="12" t="s">
        <v>3050</v>
      </c>
    </row>
    <row r="2053" spans="4:4">
      <c r="D2053" s="12" t="s">
        <v>3051</v>
      </c>
    </row>
    <row r="2054" spans="4:4">
      <c r="D2054" s="12" t="s">
        <v>3052</v>
      </c>
    </row>
    <row r="2055" spans="4:4">
      <c r="D2055" s="12" t="s">
        <v>3053</v>
      </c>
    </row>
    <row r="2056" spans="4:4">
      <c r="D2056" s="12" t="s">
        <v>3054</v>
      </c>
    </row>
    <row r="2057" spans="4:4">
      <c r="D2057" s="88">
        <v>9060</v>
      </c>
    </row>
    <row r="2058" spans="4:4">
      <c r="D2058" s="88">
        <v>1831</v>
      </c>
    </row>
    <row r="2059" spans="4:4">
      <c r="D2059" s="12" t="s">
        <v>3055</v>
      </c>
    </row>
    <row r="2060" spans="4:4">
      <c r="D2060" s="12" t="s">
        <v>3056</v>
      </c>
    </row>
    <row r="2061" spans="4:4">
      <c r="D2061" s="12" t="s">
        <v>3057</v>
      </c>
    </row>
    <row r="2062" spans="4:4">
      <c r="D2062" s="12" t="s">
        <v>3058</v>
      </c>
    </row>
    <row r="2063" spans="4:4">
      <c r="D2063" s="12" t="s">
        <v>3059</v>
      </c>
    </row>
    <row r="2064" spans="4:4">
      <c r="D2064" s="12" t="s">
        <v>3060</v>
      </c>
    </row>
    <row r="2065" spans="4:4">
      <c r="D2065" s="88">
        <v>860</v>
      </c>
    </row>
    <row r="2066" spans="4:4">
      <c r="D2066" s="88">
        <v>780</v>
      </c>
    </row>
    <row r="2067" spans="4:4">
      <c r="D2067" s="12" t="s">
        <v>3061</v>
      </c>
    </row>
    <row r="2068" spans="4:4">
      <c r="D2068" s="12" t="s">
        <v>3062</v>
      </c>
    </row>
    <row r="2069" spans="4:4">
      <c r="D2069" s="12" t="s">
        <v>3063</v>
      </c>
    </row>
    <row r="2070" spans="4:4">
      <c r="D2070" s="12" t="s">
        <v>3064</v>
      </c>
    </row>
    <row r="2071" spans="4:4">
      <c r="D2071" s="12" t="s">
        <v>3065</v>
      </c>
    </row>
    <row r="2072" spans="4:4">
      <c r="D2072" s="12" t="s">
        <v>3066</v>
      </c>
    </row>
    <row r="2073" spans="4:4">
      <c r="D2073" s="12" t="s">
        <v>3067</v>
      </c>
    </row>
    <row r="2074" spans="4:4">
      <c r="D2074" s="12" t="s">
        <v>3068</v>
      </c>
    </row>
    <row r="2075" spans="4:4">
      <c r="D2075" s="12" t="s">
        <v>3069</v>
      </c>
    </row>
    <row r="2076" spans="4:4">
      <c r="D2076" s="12" t="s">
        <v>3070</v>
      </c>
    </row>
    <row r="2077" spans="4:4">
      <c r="D2077" s="12" t="s">
        <v>3071</v>
      </c>
    </row>
    <row r="2078" spans="4:4">
      <c r="D2078" s="12" t="s">
        <v>3072</v>
      </c>
    </row>
    <row r="2079" spans="4:4">
      <c r="D2079" s="12" t="s">
        <v>3073</v>
      </c>
    </row>
    <row r="2080" spans="4:4">
      <c r="D2080" s="88">
        <v>8772</v>
      </c>
    </row>
    <row r="2081" spans="4:4">
      <c r="D2081" s="12" t="s">
        <v>3074</v>
      </c>
    </row>
    <row r="2082" spans="4:4">
      <c r="D2082" s="12" t="s">
        <v>3075</v>
      </c>
    </row>
    <row r="2083" spans="4:4">
      <c r="D2083" s="12" t="s">
        <v>3076</v>
      </c>
    </row>
    <row r="2084" spans="4:4">
      <c r="D2084" s="12" t="s">
        <v>3077</v>
      </c>
    </row>
    <row r="2085" spans="4:4">
      <c r="D2085" s="12" t="s">
        <v>3078</v>
      </c>
    </row>
    <row r="2086" spans="4:4">
      <c r="D2086" s="12" t="s">
        <v>3079</v>
      </c>
    </row>
    <row r="2087" spans="4:4">
      <c r="D2087" s="12" t="s">
        <v>3080</v>
      </c>
    </row>
    <row r="2088" spans="4:4">
      <c r="D2088" s="12" t="s">
        <v>3081</v>
      </c>
    </row>
    <row r="2089" spans="4:4">
      <c r="D2089" s="12" t="s">
        <v>3082</v>
      </c>
    </row>
    <row r="2090" spans="4:4">
      <c r="D2090" s="12" t="s">
        <v>3083</v>
      </c>
    </row>
    <row r="2091" spans="4:4">
      <c r="D2091" s="88">
        <v>8029</v>
      </c>
    </row>
    <row r="2092" spans="4:4">
      <c r="D2092" s="88">
        <v>9831</v>
      </c>
    </row>
    <row r="2093" spans="4:4">
      <c r="D2093" s="12" t="s">
        <v>3084</v>
      </c>
    </row>
    <row r="2094" spans="4:4">
      <c r="D2094" s="12" t="s">
        <v>3085</v>
      </c>
    </row>
    <row r="2095" spans="4:4">
      <c r="D2095" s="12" t="s">
        <v>3086</v>
      </c>
    </row>
    <row r="2096" spans="4:4">
      <c r="D2096" s="12" t="s">
        <v>3087</v>
      </c>
    </row>
    <row r="2097" spans="4:4">
      <c r="D2097" s="12" t="s">
        <v>3088</v>
      </c>
    </row>
    <row r="2098" spans="4:4">
      <c r="D2098" s="12" t="s">
        <v>3089</v>
      </c>
    </row>
    <row r="2099" spans="4:4">
      <c r="D2099" s="12" t="s">
        <v>3090</v>
      </c>
    </row>
    <row r="2100" spans="4:4">
      <c r="D2100" s="12" t="s">
        <v>3091</v>
      </c>
    </row>
    <row r="2101" spans="4:4">
      <c r="D2101" s="12" t="s">
        <v>3092</v>
      </c>
    </row>
    <row r="2102" spans="4:4">
      <c r="D2102" s="12" t="s">
        <v>3093</v>
      </c>
    </row>
    <row r="2103" spans="4:4">
      <c r="D2103" s="12" t="s">
        <v>3094</v>
      </c>
    </row>
    <row r="2104" spans="4:4">
      <c r="D2104" s="12" t="s">
        <v>3095</v>
      </c>
    </row>
    <row r="2105" spans="4:4">
      <c r="D2105" s="12" t="s">
        <v>3096</v>
      </c>
    </row>
    <row r="2106" spans="4:4">
      <c r="D2106" s="12" t="s">
        <v>3097</v>
      </c>
    </row>
    <row r="2107" spans="4:4">
      <c r="D2107" s="12" t="s">
        <v>3098</v>
      </c>
    </row>
    <row r="2108" spans="4:4">
      <c r="D2108" s="12" t="s">
        <v>3099</v>
      </c>
    </row>
    <row r="2109" spans="4:4">
      <c r="D2109" s="12" t="s">
        <v>3100</v>
      </c>
    </row>
    <row r="2110" spans="4:4">
      <c r="D2110" s="12" t="s">
        <v>3101</v>
      </c>
    </row>
    <row r="2111" spans="4:4">
      <c r="D2111" s="12" t="s">
        <v>3102</v>
      </c>
    </row>
    <row r="2112" spans="4:4">
      <c r="D2112" s="12" t="s">
        <v>3103</v>
      </c>
    </row>
    <row r="2113" spans="4:4">
      <c r="D2113" s="12" t="s">
        <v>3104</v>
      </c>
    </row>
    <row r="2114" spans="4:4">
      <c r="D2114" s="88">
        <v>8209</v>
      </c>
    </row>
    <row r="2115" spans="4:4">
      <c r="D2115" s="12" t="s">
        <v>3105</v>
      </c>
    </row>
    <row r="2116" spans="4:4">
      <c r="D2116" s="88">
        <v>1074</v>
      </c>
    </row>
    <row r="2117" spans="4:4">
      <c r="D2117" s="12" t="s">
        <v>3106</v>
      </c>
    </row>
    <row r="2118" spans="4:4">
      <c r="D2118" s="12" t="s">
        <v>3107</v>
      </c>
    </row>
    <row r="2119" spans="4:4">
      <c r="D2119" s="12" t="s">
        <v>3108</v>
      </c>
    </row>
    <row r="2120" spans="4:4">
      <c r="D2120" s="12" t="s">
        <v>3109</v>
      </c>
    </row>
    <row r="2121" spans="4:4">
      <c r="D2121" s="12" t="s">
        <v>3110</v>
      </c>
    </row>
    <row r="2122" spans="4:4">
      <c r="D2122" s="12" t="s">
        <v>3111</v>
      </c>
    </row>
    <row r="2123" spans="4:4">
      <c r="D2123" s="12" t="s">
        <v>3112</v>
      </c>
    </row>
    <row r="2124" spans="4:4">
      <c r="D2124" s="12" t="s">
        <v>3113</v>
      </c>
    </row>
    <row r="2125" spans="4:4">
      <c r="D2125" s="12" t="s">
        <v>3114</v>
      </c>
    </row>
    <row r="2126" spans="4:4">
      <c r="D2126" s="12" t="s">
        <v>3115</v>
      </c>
    </row>
    <row r="2127" spans="4:4">
      <c r="D2127" s="12" t="s">
        <v>3116</v>
      </c>
    </row>
    <row r="2128" spans="4:4">
      <c r="D2128" s="12" t="s">
        <v>3117</v>
      </c>
    </row>
    <row r="2129" spans="4:4">
      <c r="D2129" s="12" t="s">
        <v>3118</v>
      </c>
    </row>
    <row r="2130" spans="4:4">
      <c r="D2130" s="12" t="s">
        <v>3119</v>
      </c>
    </row>
    <row r="2131" spans="4:4">
      <c r="D2131" s="12" t="s">
        <v>3120</v>
      </c>
    </row>
    <row r="2132" spans="4:4">
      <c r="D2132" s="12" t="s">
        <v>3121</v>
      </c>
    </row>
    <row r="2133" spans="4:4">
      <c r="D2133" s="12" t="s">
        <v>3122</v>
      </c>
    </row>
    <row r="2134" spans="4:4">
      <c r="D2134" s="12" t="s">
        <v>3123</v>
      </c>
    </row>
    <row r="2135" spans="4:4">
      <c r="D2135" s="12" t="s">
        <v>3124</v>
      </c>
    </row>
    <row r="2136" spans="4:4">
      <c r="D2136" s="12" t="s">
        <v>3125</v>
      </c>
    </row>
    <row r="2137" spans="4:4">
      <c r="D2137" s="12" t="s">
        <v>3126</v>
      </c>
    </row>
    <row r="2138" spans="4:4">
      <c r="D2138" s="12" t="s">
        <v>3127</v>
      </c>
    </row>
    <row r="2139" spans="4:4">
      <c r="D2139" s="12" t="s">
        <v>3128</v>
      </c>
    </row>
    <row r="2140" spans="4:4">
      <c r="D2140" s="12" t="s">
        <v>3129</v>
      </c>
    </row>
    <row r="2141" spans="4:4">
      <c r="D2141" s="12" t="s">
        <v>3130</v>
      </c>
    </row>
    <row r="2142" spans="4:4">
      <c r="D2142" s="12" t="s">
        <v>3131</v>
      </c>
    </row>
    <row r="2143" spans="4:4">
      <c r="D2143" s="12" t="s">
        <v>3132</v>
      </c>
    </row>
    <row r="2144" spans="4:4">
      <c r="D2144" s="12" t="s">
        <v>3133</v>
      </c>
    </row>
    <row r="2145" spans="4:4">
      <c r="D2145" s="12" t="s">
        <v>3134</v>
      </c>
    </row>
    <row r="2146" spans="4:4">
      <c r="D2146" s="12" t="s">
        <v>3135</v>
      </c>
    </row>
    <row r="2147" spans="4:4">
      <c r="D2147" s="12" t="s">
        <v>3136</v>
      </c>
    </row>
    <row r="2148" spans="4:4">
      <c r="D2148" s="12" t="s">
        <v>3137</v>
      </c>
    </row>
    <row r="2149" spans="4:4">
      <c r="D2149" s="12" t="s">
        <v>3138</v>
      </c>
    </row>
    <row r="2150" spans="4:4">
      <c r="D2150" s="12" t="s">
        <v>3139</v>
      </c>
    </row>
    <row r="2151" spans="4:4">
      <c r="D2151" s="12" t="s">
        <v>3140</v>
      </c>
    </row>
    <row r="2152" spans="4:4">
      <c r="D2152" s="12" t="s">
        <v>3141</v>
      </c>
    </row>
    <row r="2153" spans="4:4">
      <c r="D2153" s="88">
        <v>8931</v>
      </c>
    </row>
    <row r="2154" spans="4:4">
      <c r="D2154" s="12" t="s">
        <v>3142</v>
      </c>
    </row>
    <row r="2155" spans="4:4">
      <c r="D2155" s="12" t="s">
        <v>3143</v>
      </c>
    </row>
    <row r="2156" spans="4:4">
      <c r="D2156" s="88">
        <v>730</v>
      </c>
    </row>
    <row r="2157" spans="4:4">
      <c r="D2157" s="12" t="s">
        <v>3144</v>
      </c>
    </row>
    <row r="2158" spans="4:4">
      <c r="D2158" s="12" t="s">
        <v>3145</v>
      </c>
    </row>
    <row r="2159" spans="4:4">
      <c r="D2159" s="12" t="s">
        <v>3146</v>
      </c>
    </row>
    <row r="2160" spans="4:4">
      <c r="D2160" s="12" t="s">
        <v>3147</v>
      </c>
    </row>
    <row r="2161" spans="4:4">
      <c r="D2161" s="12" t="s">
        <v>3148</v>
      </c>
    </row>
    <row r="2162" spans="4:4">
      <c r="D2162" s="12" t="s">
        <v>3149</v>
      </c>
    </row>
    <row r="2163" spans="4:4">
      <c r="D2163" s="12" t="s">
        <v>3150</v>
      </c>
    </row>
    <row r="2164" spans="4:4">
      <c r="D2164" s="12" t="s">
        <v>3151</v>
      </c>
    </row>
    <row r="2165" spans="4:4">
      <c r="D2165" s="12" t="s">
        <v>3152</v>
      </c>
    </row>
    <row r="2166" spans="4:4">
      <c r="D2166" s="12" t="s">
        <v>3153</v>
      </c>
    </row>
    <row r="2167" spans="4:4">
      <c r="D2167" s="12" t="s">
        <v>3154</v>
      </c>
    </row>
    <row r="2168" spans="4:4">
      <c r="D2168" s="12" t="s">
        <v>3155</v>
      </c>
    </row>
    <row r="2169" spans="4:4">
      <c r="D2169" s="12" t="s">
        <v>3156</v>
      </c>
    </row>
    <row r="2170" spans="4:4">
      <c r="D2170" s="12" t="s">
        <v>3157</v>
      </c>
    </row>
    <row r="2171" spans="4:4">
      <c r="D2171" s="12" t="s">
        <v>3158</v>
      </c>
    </row>
    <row r="2172" spans="4:4">
      <c r="D2172" s="12" t="s">
        <v>3159</v>
      </c>
    </row>
    <row r="2173" spans="4:4">
      <c r="D2173" s="12" t="s">
        <v>3160</v>
      </c>
    </row>
    <row r="2174" spans="4:4">
      <c r="D2174" s="12" t="s">
        <v>3161</v>
      </c>
    </row>
    <row r="2175" spans="4:4">
      <c r="D2175" s="12" t="s">
        <v>3162</v>
      </c>
    </row>
    <row r="2176" spans="4:4">
      <c r="D2176" s="12" t="s">
        <v>3163</v>
      </c>
    </row>
    <row r="2177" spans="4:4">
      <c r="D2177" s="12" t="s">
        <v>3164</v>
      </c>
    </row>
    <row r="2178" spans="4:4">
      <c r="D2178" s="12" t="s">
        <v>3165</v>
      </c>
    </row>
    <row r="2179" spans="4:4">
      <c r="D2179" s="12" t="s">
        <v>3166</v>
      </c>
    </row>
    <row r="2180" spans="4:4">
      <c r="D2180" s="12" t="s">
        <v>3167</v>
      </c>
    </row>
    <row r="2181" spans="4:4">
      <c r="D2181" s="12" t="s">
        <v>3168</v>
      </c>
    </row>
    <row r="2182" spans="4:4">
      <c r="D2182" s="12" t="s">
        <v>3169</v>
      </c>
    </row>
    <row r="2183" spans="4:4">
      <c r="D2183" s="12" t="s">
        <v>3170</v>
      </c>
    </row>
    <row r="2184" spans="4:4">
      <c r="D2184" s="12" t="s">
        <v>3171</v>
      </c>
    </row>
    <row r="2185" spans="4:4">
      <c r="D2185" s="12" t="s">
        <v>3172</v>
      </c>
    </row>
    <row r="2186" spans="4:4">
      <c r="D2186" s="12" t="s">
        <v>3173</v>
      </c>
    </row>
    <row r="2187" spans="4:4">
      <c r="D2187" s="12" t="s">
        <v>3174</v>
      </c>
    </row>
    <row r="2188" spans="4:4">
      <c r="D2188" s="12" t="s">
        <v>3175</v>
      </c>
    </row>
    <row r="2189" spans="4:4">
      <c r="D2189" s="12" t="s">
        <v>3176</v>
      </c>
    </row>
    <row r="2190" spans="4:4">
      <c r="D2190" s="12" t="s">
        <v>3177</v>
      </c>
    </row>
    <row r="2191" spans="4:4">
      <c r="D2191" s="12" t="s">
        <v>3178</v>
      </c>
    </row>
    <row r="2192" spans="4:4">
      <c r="D2192" s="12" t="s">
        <v>3179</v>
      </c>
    </row>
    <row r="2193" spans="4:4">
      <c r="D2193" s="88">
        <v>470</v>
      </c>
    </row>
    <row r="2194" spans="4:4">
      <c r="D2194" s="12" t="s">
        <v>3180</v>
      </c>
    </row>
    <row r="2195" spans="4:4">
      <c r="D2195" s="12" t="s">
        <v>3181</v>
      </c>
    </row>
    <row r="2196" spans="4:4">
      <c r="D2196" s="12" t="s">
        <v>3182</v>
      </c>
    </row>
    <row r="2197" spans="4:4">
      <c r="D2197" s="12" t="s">
        <v>3183</v>
      </c>
    </row>
    <row r="2198" spans="4:4">
      <c r="D2198" s="12" t="s">
        <v>3184</v>
      </c>
    </row>
    <row r="2199" spans="4:4">
      <c r="D2199" s="12" t="s">
        <v>3185</v>
      </c>
    </row>
    <row r="2200" spans="4:4">
      <c r="D2200" s="12" t="s">
        <v>3186</v>
      </c>
    </row>
    <row r="2201" spans="4:4">
      <c r="D2201" s="12" t="s">
        <v>3187</v>
      </c>
    </row>
    <row r="2202" spans="4:4">
      <c r="D2202" s="12" t="s">
        <v>3188</v>
      </c>
    </row>
    <row r="2203" spans="4:4">
      <c r="D2203" s="12" t="s">
        <v>3189</v>
      </c>
    </row>
    <row r="2204" spans="4:4">
      <c r="D2204" s="12" t="s">
        <v>3190</v>
      </c>
    </row>
    <row r="2205" spans="4:4">
      <c r="D2205" s="12" t="s">
        <v>3191</v>
      </c>
    </row>
    <row r="2206" spans="4:4">
      <c r="D2206" s="12" t="s">
        <v>3192</v>
      </c>
    </row>
    <row r="2207" spans="4:4">
      <c r="D2207" s="88">
        <v>10</v>
      </c>
    </row>
    <row r="2208" spans="4:4">
      <c r="D2208" s="12" t="s">
        <v>3193</v>
      </c>
    </row>
    <row r="2209" spans="4:4">
      <c r="D2209" s="12" t="s">
        <v>3194</v>
      </c>
    </row>
    <row r="2210" spans="4:4">
      <c r="D2210" s="12" t="s">
        <v>3195</v>
      </c>
    </row>
    <row r="2211" spans="4:4">
      <c r="D2211" s="12" t="s">
        <v>3196</v>
      </c>
    </row>
    <row r="2212" spans="4:4">
      <c r="D2212" s="12" t="s">
        <v>3197</v>
      </c>
    </row>
    <row r="2213" spans="4:4">
      <c r="D2213" s="12" t="s">
        <v>3198</v>
      </c>
    </row>
    <row r="2214" spans="4:4">
      <c r="D2214" s="12" t="s">
        <v>3199</v>
      </c>
    </row>
    <row r="2215" spans="4:4">
      <c r="D2215" s="12" t="s">
        <v>3200</v>
      </c>
    </row>
    <row r="2216" spans="4:4">
      <c r="D2216" s="12" t="s">
        <v>3201</v>
      </c>
    </row>
    <row r="2217" spans="4:4">
      <c r="D2217" s="12" t="s">
        <v>3202</v>
      </c>
    </row>
    <row r="2218" spans="4:4">
      <c r="D2218" s="12" t="s">
        <v>3203</v>
      </c>
    </row>
    <row r="2219" spans="4:4">
      <c r="D2219" s="12" t="s">
        <v>3204</v>
      </c>
    </row>
    <row r="2220" spans="4:4">
      <c r="D2220" s="12" t="s">
        <v>3205</v>
      </c>
    </row>
    <row r="2221" spans="4:4">
      <c r="D2221" s="12" t="s">
        <v>3206</v>
      </c>
    </row>
    <row r="2222" spans="4:4">
      <c r="D2222" s="12" t="s">
        <v>3207</v>
      </c>
    </row>
    <row r="2223" spans="4:4">
      <c r="D2223" s="12" t="s">
        <v>3208</v>
      </c>
    </row>
    <row r="2224" spans="4:4">
      <c r="D2224" s="12" t="s">
        <v>3209</v>
      </c>
    </row>
    <row r="2225" spans="4:4">
      <c r="D2225" s="88">
        <v>120810</v>
      </c>
    </row>
    <row r="2226" spans="4:4">
      <c r="D2226" s="12" t="s">
        <v>3210</v>
      </c>
    </row>
    <row r="2227" spans="4:4">
      <c r="D2227" s="12" t="s">
        <v>3211</v>
      </c>
    </row>
    <row r="2228" spans="4:4">
      <c r="D2228" s="12" t="s">
        <v>3212</v>
      </c>
    </row>
    <row r="2229" spans="4:4">
      <c r="D2229" s="12" t="s">
        <v>3213</v>
      </c>
    </row>
    <row r="2230" spans="4:4">
      <c r="D2230" s="12" t="s">
        <v>713</v>
      </c>
    </row>
    <row r="2231" spans="4:4">
      <c r="D2231" s="12" t="s">
        <v>3214</v>
      </c>
    </row>
    <row r="2232" spans="4:4">
      <c r="D2232" s="12" t="s">
        <v>3215</v>
      </c>
    </row>
    <row r="2233" spans="4:4">
      <c r="D2233" s="12" t="s">
        <v>3216</v>
      </c>
    </row>
    <row r="2234" spans="4:4">
      <c r="D2234" s="12" t="s">
        <v>3217</v>
      </c>
    </row>
    <row r="2235" spans="4:4">
      <c r="D2235" s="12" t="s">
        <v>3218</v>
      </c>
    </row>
    <row r="2236" spans="4:4">
      <c r="D2236" s="12" t="s">
        <v>3219</v>
      </c>
    </row>
    <row r="2237" spans="4:4">
      <c r="D2237" s="12" t="s">
        <v>3220</v>
      </c>
    </row>
    <row r="2238" spans="4:4">
      <c r="D2238" s="12" t="s">
        <v>746</v>
      </c>
    </row>
    <row r="2239" spans="4:4">
      <c r="D2239" s="12" t="s">
        <v>826</v>
      </c>
    </row>
    <row r="2240" spans="4:4">
      <c r="D2240" s="12" t="s">
        <v>829</v>
      </c>
    </row>
    <row r="2241" spans="4:4">
      <c r="D2241" s="12" t="s">
        <v>3221</v>
      </c>
    </row>
    <row r="2242" spans="4:4">
      <c r="D2242" s="12" t="s">
        <v>3222</v>
      </c>
    </row>
    <row r="2243" spans="4:4">
      <c r="D2243" s="12" t="s">
        <v>3223</v>
      </c>
    </row>
    <row r="2244" spans="4:4">
      <c r="D2244" s="12" t="s">
        <v>3224</v>
      </c>
    </row>
    <row r="2245" spans="4:4">
      <c r="D2245" s="12" t="s">
        <v>3225</v>
      </c>
    </row>
    <row r="2246" spans="4:4">
      <c r="D2246" s="12" t="s">
        <v>3226</v>
      </c>
    </row>
    <row r="2247" spans="4:4">
      <c r="D2247" s="12" t="s">
        <v>3227</v>
      </c>
    </row>
    <row r="2248" spans="4:4">
      <c r="D2248" s="12" t="s">
        <v>3228</v>
      </c>
    </row>
    <row r="2249" spans="4:4">
      <c r="D2249" s="12" t="s">
        <v>3229</v>
      </c>
    </row>
    <row r="2250" spans="4:4">
      <c r="D2250" s="12" t="s">
        <v>3230</v>
      </c>
    </row>
    <row r="2251" spans="4:4">
      <c r="D2251" s="12" t="s">
        <v>3231</v>
      </c>
    </row>
    <row r="2252" spans="4:4">
      <c r="D2252" s="12" t="s">
        <v>3232</v>
      </c>
    </row>
    <row r="2253" spans="4:4">
      <c r="D2253" s="12" t="s">
        <v>3233</v>
      </c>
    </row>
    <row r="2254" spans="4:4">
      <c r="D2254" s="12" t="s">
        <v>3234</v>
      </c>
    </row>
    <row r="2255" spans="4:4">
      <c r="D2255" s="12" t="s">
        <v>3235</v>
      </c>
    </row>
    <row r="2256" spans="4:4">
      <c r="D2256" s="12" t="s">
        <v>3236</v>
      </c>
    </row>
    <row r="2257" spans="4:4">
      <c r="D2257" s="12" t="s">
        <v>3237</v>
      </c>
    </row>
    <row r="2258" spans="4:4">
      <c r="D2258" s="12" t="s">
        <v>3238</v>
      </c>
    </row>
    <row r="2259" spans="4:4" ht="30">
      <c r="D2259" s="12" t="s">
        <v>3239</v>
      </c>
    </row>
    <row r="2260" spans="4:4">
      <c r="D2260" s="12" t="s">
        <v>3240</v>
      </c>
    </row>
    <row r="2261" spans="4:4">
      <c r="D2261" s="12" t="s">
        <v>3241</v>
      </c>
    </row>
    <row r="2262" spans="4:4">
      <c r="D2262" s="12" t="s">
        <v>3242</v>
      </c>
    </row>
    <row r="2263" spans="4:4">
      <c r="D2263" s="12" t="s">
        <v>3243</v>
      </c>
    </row>
    <row r="2264" spans="4:4">
      <c r="D2264" s="12" t="s">
        <v>3244</v>
      </c>
    </row>
    <row r="2265" spans="4:4">
      <c r="D2265" s="12" t="s">
        <v>3245</v>
      </c>
    </row>
    <row r="2266" spans="4:4">
      <c r="D2266" s="12" t="s">
        <v>3246</v>
      </c>
    </row>
    <row r="2267" spans="4:4">
      <c r="D2267" s="12" t="s">
        <v>3247</v>
      </c>
    </row>
    <row r="2268" spans="4:4">
      <c r="D2268" s="12" t="s">
        <v>3248</v>
      </c>
    </row>
    <row r="2269" spans="4:4">
      <c r="D2269" s="12" t="s">
        <v>3249</v>
      </c>
    </row>
    <row r="2270" spans="4:4">
      <c r="D2270" s="12" t="s">
        <v>3250</v>
      </c>
    </row>
    <row r="2271" spans="4:4">
      <c r="D2271" s="12" t="s">
        <v>3251</v>
      </c>
    </row>
    <row r="2272" spans="4:4">
      <c r="D2272" s="12" t="s">
        <v>3252</v>
      </c>
    </row>
    <row r="2273" spans="4:4">
      <c r="D2273" s="12" t="s">
        <v>3253</v>
      </c>
    </row>
    <row r="2274" spans="4:4">
      <c r="D2274" s="12" t="s">
        <v>3254</v>
      </c>
    </row>
    <row r="2275" spans="4:4">
      <c r="D2275" s="12" t="s">
        <v>3255</v>
      </c>
    </row>
    <row r="2276" spans="4:4">
      <c r="D2276" s="12" t="s">
        <v>3256</v>
      </c>
    </row>
    <row r="2277" spans="4:4">
      <c r="D2277" s="12" t="s">
        <v>3257</v>
      </c>
    </row>
    <row r="2278" spans="4:4">
      <c r="D2278" s="12" t="s">
        <v>3258</v>
      </c>
    </row>
    <row r="2279" spans="4:4">
      <c r="D2279" s="12" t="s">
        <v>3259</v>
      </c>
    </row>
    <row r="2280" spans="4:4">
      <c r="D2280" s="12" t="s">
        <v>3260</v>
      </c>
    </row>
    <row r="2281" spans="4:4">
      <c r="D2281" s="12" t="s">
        <v>3261</v>
      </c>
    </row>
    <row r="2282" spans="4:4">
      <c r="D2282" s="12" t="s">
        <v>3262</v>
      </c>
    </row>
    <row r="2283" spans="4:4">
      <c r="D2283" s="12" t="s">
        <v>3263</v>
      </c>
    </row>
    <row r="2284" spans="4:4">
      <c r="D2284" s="12" t="s">
        <v>3264</v>
      </c>
    </row>
    <row r="2285" spans="4:4">
      <c r="D2285" s="12" t="s">
        <v>3265</v>
      </c>
    </row>
    <row r="2286" spans="4:4">
      <c r="D2286" s="12" t="s">
        <v>3266</v>
      </c>
    </row>
    <row r="2287" spans="4:4">
      <c r="D2287" s="12" t="s">
        <v>3267</v>
      </c>
    </row>
    <row r="2288" spans="4:4">
      <c r="D2288" s="12" t="s">
        <v>3268</v>
      </c>
    </row>
    <row r="2289" spans="4:4">
      <c r="D2289" s="12" t="s">
        <v>3269</v>
      </c>
    </row>
    <row r="2290" spans="4:4">
      <c r="D2290" s="12" t="s">
        <v>3270</v>
      </c>
    </row>
    <row r="2291" spans="4:4">
      <c r="D2291" s="12" t="s">
        <v>3271</v>
      </c>
    </row>
    <row r="2292" spans="4:4">
      <c r="D2292" s="12" t="s">
        <v>3272</v>
      </c>
    </row>
    <row r="2293" spans="4:4" ht="30">
      <c r="D2293" s="12" t="s">
        <v>3273</v>
      </c>
    </row>
    <row r="2294" spans="4:4" ht="30">
      <c r="D2294" s="12" t="s">
        <v>3274</v>
      </c>
    </row>
    <row r="2295" spans="4:4">
      <c r="D2295" s="12" t="s">
        <v>3275</v>
      </c>
    </row>
    <row r="2296" spans="4:4">
      <c r="D2296" s="12" t="s">
        <v>3276</v>
      </c>
    </row>
    <row r="2297" spans="4:4" ht="30">
      <c r="D2297" s="12" t="s">
        <v>3277</v>
      </c>
    </row>
    <row r="2298" spans="4:4">
      <c r="D2298" s="12" t="s">
        <v>3278</v>
      </c>
    </row>
    <row r="2299" spans="4:4">
      <c r="D2299" s="12" t="s">
        <v>3279</v>
      </c>
    </row>
    <row r="2300" spans="4:4">
      <c r="D2300" s="12" t="s">
        <v>3280</v>
      </c>
    </row>
    <row r="2301" spans="4:4">
      <c r="D2301" s="12" t="s">
        <v>3281</v>
      </c>
    </row>
    <row r="2302" spans="4:4">
      <c r="D2302" s="12" t="s">
        <v>3282</v>
      </c>
    </row>
    <row r="2303" spans="4:4">
      <c r="D2303" s="12" t="s">
        <v>3283</v>
      </c>
    </row>
    <row r="2304" spans="4:4">
      <c r="D2304" s="12" t="s">
        <v>3284</v>
      </c>
    </row>
    <row r="2305" spans="4:4" ht="30">
      <c r="D2305" s="12" t="s">
        <v>3285</v>
      </c>
    </row>
    <row r="2306" spans="4:4">
      <c r="D2306" s="12" t="s">
        <v>3286</v>
      </c>
    </row>
    <row r="2307" spans="4:4" ht="30">
      <c r="D2307" s="12" t="s">
        <v>3287</v>
      </c>
    </row>
    <row r="2308" spans="4:4">
      <c r="D2308" s="12" t="s">
        <v>3288</v>
      </c>
    </row>
    <row r="2309" spans="4:4">
      <c r="D2309" s="12" t="s">
        <v>3289</v>
      </c>
    </row>
    <row r="2310" spans="4:4" ht="30">
      <c r="D2310" s="12" t="s">
        <v>3290</v>
      </c>
    </row>
    <row r="2311" spans="4:4">
      <c r="D2311" s="12" t="s">
        <v>3291</v>
      </c>
    </row>
    <row r="2312" spans="4:4" ht="30">
      <c r="D2312" s="12" t="s">
        <v>3292</v>
      </c>
    </row>
    <row r="2313" spans="4:4" ht="30">
      <c r="D2313" s="12" t="s">
        <v>3293</v>
      </c>
    </row>
    <row r="2314" spans="4:4">
      <c r="D2314" s="12" t="s">
        <v>3294</v>
      </c>
    </row>
    <row r="2315" spans="4:4">
      <c r="D2315" s="12" t="s">
        <v>3295</v>
      </c>
    </row>
    <row r="2316" spans="4:4">
      <c r="D2316" s="12" t="s">
        <v>3296</v>
      </c>
    </row>
    <row r="2317" spans="4:4">
      <c r="D2317" s="12" t="s">
        <v>3297</v>
      </c>
    </row>
    <row r="2318" spans="4:4">
      <c r="D2318" s="12" t="s">
        <v>3298</v>
      </c>
    </row>
    <row r="2319" spans="4:4">
      <c r="D2319" s="12" t="s">
        <v>3299</v>
      </c>
    </row>
    <row r="2320" spans="4:4">
      <c r="D2320" s="12" t="s">
        <v>3300</v>
      </c>
    </row>
    <row r="2321" spans="4:4">
      <c r="D2321" s="12" t="s">
        <v>3301</v>
      </c>
    </row>
    <row r="2322" spans="4:4">
      <c r="D2322" s="12" t="s">
        <v>3302</v>
      </c>
    </row>
    <row r="2323" spans="4:4">
      <c r="D2323" s="12" t="s">
        <v>3303</v>
      </c>
    </row>
    <row r="2324" spans="4:4">
      <c r="D2324" s="12" t="s">
        <v>3304</v>
      </c>
    </row>
    <row r="2325" spans="4:4">
      <c r="D2325" s="12" t="s">
        <v>3305</v>
      </c>
    </row>
    <row r="2326" spans="4:4">
      <c r="D2326" s="12" t="s">
        <v>3306</v>
      </c>
    </row>
    <row r="2327" spans="4:4">
      <c r="D2327" s="12" t="s">
        <v>3307</v>
      </c>
    </row>
    <row r="2328" spans="4:4">
      <c r="D2328" s="12" t="s">
        <v>3308</v>
      </c>
    </row>
    <row r="2329" spans="4:4">
      <c r="D2329" s="12" t="s">
        <v>3309</v>
      </c>
    </row>
    <row r="2330" spans="4:4">
      <c r="D2330" s="12" t="s">
        <v>3310</v>
      </c>
    </row>
    <row r="2331" spans="4:4">
      <c r="D2331" s="12" t="s">
        <v>3311</v>
      </c>
    </row>
    <row r="2332" spans="4:4">
      <c r="D2332" s="12" t="s">
        <v>3312</v>
      </c>
    </row>
    <row r="2333" spans="4:4">
      <c r="D2333" s="12" t="s">
        <v>3313</v>
      </c>
    </row>
    <row r="2334" spans="4:4">
      <c r="D2334" s="12" t="s">
        <v>3314</v>
      </c>
    </row>
    <row r="2335" spans="4:4">
      <c r="D2335" s="12" t="s">
        <v>3315</v>
      </c>
    </row>
    <row r="2336" spans="4:4">
      <c r="D2336" s="12" t="s">
        <v>3316</v>
      </c>
    </row>
    <row r="2337" spans="4:4">
      <c r="D2337" s="12" t="s">
        <v>721</v>
      </c>
    </row>
    <row r="2338" spans="4:4">
      <c r="D2338" s="12" t="s">
        <v>3317</v>
      </c>
    </row>
    <row r="2339" spans="4:4">
      <c r="D2339" s="12" t="s">
        <v>3318</v>
      </c>
    </row>
    <row r="2340" spans="4:4">
      <c r="D2340" s="12" t="s">
        <v>3319</v>
      </c>
    </row>
    <row r="2341" spans="4:4">
      <c r="D2341" s="12" t="s">
        <v>3320</v>
      </c>
    </row>
    <row r="2342" spans="4:4">
      <c r="D2342" s="12" t="s">
        <v>3321</v>
      </c>
    </row>
    <row r="2343" spans="4:4">
      <c r="D2343" s="12" t="s">
        <v>3322</v>
      </c>
    </row>
    <row r="2344" spans="4:4">
      <c r="D2344" s="12" t="s">
        <v>3323</v>
      </c>
    </row>
    <row r="2345" spans="4:4">
      <c r="D2345" s="12" t="s">
        <v>3324</v>
      </c>
    </row>
    <row r="2346" spans="4:4">
      <c r="D2346" s="12" t="s">
        <v>3325</v>
      </c>
    </row>
    <row r="2347" spans="4:4">
      <c r="D2347" s="12" t="s">
        <v>3326</v>
      </c>
    </row>
    <row r="2348" spans="4:4">
      <c r="D2348" s="12" t="s">
        <v>3327</v>
      </c>
    </row>
    <row r="2349" spans="4:4">
      <c r="D2349" s="12" t="s">
        <v>3328</v>
      </c>
    </row>
    <row r="2350" spans="4:4">
      <c r="D2350" s="12" t="s">
        <v>3329</v>
      </c>
    </row>
    <row r="2351" spans="4:4">
      <c r="D2351" s="12" t="s">
        <v>3330</v>
      </c>
    </row>
    <row r="2352" spans="4:4">
      <c r="D2352" s="12" t="s">
        <v>3331</v>
      </c>
    </row>
    <row r="2353" spans="4:4">
      <c r="D2353" s="12" t="s">
        <v>3332</v>
      </c>
    </row>
    <row r="2354" spans="4:4">
      <c r="D2354" s="12" t="s">
        <v>3333</v>
      </c>
    </row>
    <row r="2355" spans="4:4">
      <c r="D2355" s="12" t="s">
        <v>3334</v>
      </c>
    </row>
    <row r="2356" spans="4:4">
      <c r="D2356" s="12" t="s">
        <v>3335</v>
      </c>
    </row>
    <row r="2357" spans="4:4">
      <c r="D2357" s="12" t="s">
        <v>3336</v>
      </c>
    </row>
    <row r="2358" spans="4:4">
      <c r="D2358" s="12" t="s">
        <v>3337</v>
      </c>
    </row>
    <row r="2359" spans="4:4">
      <c r="D2359" s="12" t="s">
        <v>3338</v>
      </c>
    </row>
    <row r="2360" spans="4:4">
      <c r="D2360" s="12" t="s">
        <v>3339</v>
      </c>
    </row>
    <row r="2361" spans="4:4">
      <c r="D2361" s="12" t="s">
        <v>3340</v>
      </c>
    </row>
    <row r="2362" spans="4:4">
      <c r="D2362" s="12" t="s">
        <v>3341</v>
      </c>
    </row>
    <row r="2363" spans="4:4">
      <c r="D2363" s="12" t="s">
        <v>3342</v>
      </c>
    </row>
    <row r="2364" spans="4:4">
      <c r="D2364" s="12" t="s">
        <v>3343</v>
      </c>
    </row>
    <row r="2365" spans="4:4">
      <c r="D2365" s="12" t="s">
        <v>3344</v>
      </c>
    </row>
    <row r="2366" spans="4:4">
      <c r="D2366" s="12" t="s">
        <v>3345</v>
      </c>
    </row>
    <row r="2367" spans="4:4">
      <c r="D2367" s="12" t="s">
        <v>3346</v>
      </c>
    </row>
    <row r="2368" spans="4:4">
      <c r="D2368" s="12" t="s">
        <v>3347</v>
      </c>
    </row>
    <row r="2369" spans="4:4">
      <c r="D2369" s="12" t="s">
        <v>3348</v>
      </c>
    </row>
    <row r="2370" spans="4:4">
      <c r="D2370" s="12" t="s">
        <v>3349</v>
      </c>
    </row>
    <row r="2371" spans="4:4">
      <c r="D2371" s="12" t="s">
        <v>3350</v>
      </c>
    </row>
    <row r="2372" spans="4:4">
      <c r="D2372" s="12" t="s">
        <v>3351</v>
      </c>
    </row>
    <row r="2373" spans="4:4">
      <c r="D2373" s="12" t="s">
        <v>3352</v>
      </c>
    </row>
    <row r="2374" spans="4:4">
      <c r="D2374" s="12" t="s">
        <v>3353</v>
      </c>
    </row>
    <row r="2375" spans="4:4">
      <c r="D2375" s="12" t="s">
        <v>3354</v>
      </c>
    </row>
    <row r="2376" spans="4:4">
      <c r="D2376" s="12" t="s">
        <v>3355</v>
      </c>
    </row>
    <row r="2377" spans="4:4">
      <c r="D2377" s="12" t="s">
        <v>3356</v>
      </c>
    </row>
    <row r="2378" spans="4:4">
      <c r="D2378" s="12" t="s">
        <v>3357</v>
      </c>
    </row>
    <row r="2379" spans="4:4">
      <c r="D2379" s="12" t="s">
        <v>3358</v>
      </c>
    </row>
    <row r="2380" spans="4:4">
      <c r="D2380" s="12" t="s">
        <v>3359</v>
      </c>
    </row>
    <row r="2381" spans="4:4">
      <c r="D2381" s="12" t="s">
        <v>3360</v>
      </c>
    </row>
    <row r="2382" spans="4:4">
      <c r="D2382" s="12" t="s">
        <v>3361</v>
      </c>
    </row>
    <row r="2383" spans="4:4">
      <c r="D2383" s="12" t="s">
        <v>3362</v>
      </c>
    </row>
    <row r="2384" spans="4:4">
      <c r="D2384" s="12" t="s">
        <v>3363</v>
      </c>
    </row>
    <row r="2385" spans="4:4">
      <c r="D2385" s="12" t="s">
        <v>3364</v>
      </c>
    </row>
    <row r="2386" spans="4:4">
      <c r="D2386" s="12" t="s">
        <v>3365</v>
      </c>
    </row>
    <row r="2387" spans="4:4" ht="30">
      <c r="D2387" s="12" t="s">
        <v>3366</v>
      </c>
    </row>
    <row r="2388" spans="4:4" ht="30">
      <c r="D2388" s="12" t="s">
        <v>3367</v>
      </c>
    </row>
    <row r="2389" spans="4:4">
      <c r="D2389" s="12" t="s">
        <v>3368</v>
      </c>
    </row>
    <row r="2390" spans="4:4">
      <c r="D2390" s="12" t="s">
        <v>3369</v>
      </c>
    </row>
    <row r="2391" spans="4:4">
      <c r="D2391" s="12" t="s">
        <v>3370</v>
      </c>
    </row>
    <row r="2392" spans="4:4">
      <c r="D2392" s="12" t="s">
        <v>3371</v>
      </c>
    </row>
    <row r="2393" spans="4:4">
      <c r="D2393" s="12" t="s">
        <v>3372</v>
      </c>
    </row>
    <row r="2394" spans="4:4">
      <c r="D2394" s="12" t="s">
        <v>3373</v>
      </c>
    </row>
    <row r="2395" spans="4:4" ht="30">
      <c r="D2395" s="12" t="s">
        <v>3374</v>
      </c>
    </row>
    <row r="2396" spans="4:4">
      <c r="D2396" s="12" t="s">
        <v>3375</v>
      </c>
    </row>
    <row r="2397" spans="4:4">
      <c r="D2397" s="12" t="s">
        <v>3376</v>
      </c>
    </row>
    <row r="2398" spans="4:4">
      <c r="D2398" s="12" t="s">
        <v>3377</v>
      </c>
    </row>
    <row r="2399" spans="4:4">
      <c r="D2399" s="12" t="s">
        <v>3378</v>
      </c>
    </row>
    <row r="2400" spans="4:4">
      <c r="D2400" s="12" t="s">
        <v>3379</v>
      </c>
    </row>
    <row r="2401" spans="4:4">
      <c r="D2401" s="12" t="s">
        <v>3380</v>
      </c>
    </row>
    <row r="2402" spans="4:4">
      <c r="D2402" s="88">
        <v>342</v>
      </c>
    </row>
    <row r="2403" spans="4:4">
      <c r="D2403" s="88">
        <v>324</v>
      </c>
    </row>
    <row r="2404" spans="4:4">
      <c r="D2404" s="88">
        <v>343</v>
      </c>
    </row>
    <row r="2405" spans="4:4">
      <c r="D2405" s="12" t="s">
        <v>3381</v>
      </c>
    </row>
    <row r="2406" spans="4:4">
      <c r="D2406" s="12" t="s">
        <v>3382</v>
      </c>
    </row>
    <row r="2407" spans="4:4">
      <c r="D2407" s="12" t="s">
        <v>3383</v>
      </c>
    </row>
    <row r="2408" spans="4:4">
      <c r="D2408" s="12" t="s">
        <v>3384</v>
      </c>
    </row>
    <row r="2409" spans="4:4">
      <c r="D2409" s="12" t="s">
        <v>3385</v>
      </c>
    </row>
    <row r="2410" spans="4:4">
      <c r="D2410" s="12" t="s">
        <v>3386</v>
      </c>
    </row>
    <row r="2411" spans="4:4" ht="30">
      <c r="D2411" s="12" t="s">
        <v>3387</v>
      </c>
    </row>
    <row r="2412" spans="4:4" ht="30">
      <c r="D2412" s="12" t="s">
        <v>3388</v>
      </c>
    </row>
    <row r="2413" spans="4:4" ht="30">
      <c r="D2413" s="12" t="s">
        <v>3389</v>
      </c>
    </row>
    <row r="2414" spans="4:4" ht="30">
      <c r="D2414" s="12" t="s">
        <v>3390</v>
      </c>
    </row>
    <row r="2415" spans="4:4" ht="30">
      <c r="D2415" s="12" t="s">
        <v>3391</v>
      </c>
    </row>
    <row r="2416" spans="4:4" ht="30">
      <c r="D2416" s="12" t="s">
        <v>3392</v>
      </c>
    </row>
    <row r="2417" spans="4:4" ht="30">
      <c r="D2417" s="12" t="s">
        <v>3393</v>
      </c>
    </row>
    <row r="2418" spans="4:4">
      <c r="D2418" s="12" t="s">
        <v>3394</v>
      </c>
    </row>
    <row r="2419" spans="4:4">
      <c r="D2419" s="12" t="s">
        <v>3395</v>
      </c>
    </row>
    <row r="2420" spans="4:4">
      <c r="D2420" s="12" t="s">
        <v>3396</v>
      </c>
    </row>
    <row r="2421" spans="4:4">
      <c r="D2421" s="12" t="s">
        <v>3397</v>
      </c>
    </row>
    <row r="2422" spans="4:4">
      <c r="D2422" s="12" t="s">
        <v>3398</v>
      </c>
    </row>
    <row r="2423" spans="4:4">
      <c r="D2423" s="12" t="s">
        <v>3399</v>
      </c>
    </row>
    <row r="2424" spans="4:4">
      <c r="D2424" s="12" t="s">
        <v>3400</v>
      </c>
    </row>
    <row r="2425" spans="4:4">
      <c r="D2425" s="12" t="s">
        <v>3401</v>
      </c>
    </row>
    <row r="2426" spans="4:4">
      <c r="D2426" s="12" t="s">
        <v>3402</v>
      </c>
    </row>
    <row r="2427" spans="4:4">
      <c r="D2427" s="12" t="s">
        <v>3403</v>
      </c>
    </row>
    <row r="2428" spans="4:4">
      <c r="D2428" s="12" t="s">
        <v>3404</v>
      </c>
    </row>
    <row r="2429" spans="4:4">
      <c r="D2429" s="12" t="s">
        <v>3405</v>
      </c>
    </row>
    <row r="2430" spans="4:4">
      <c r="D2430" s="12" t="s">
        <v>3406</v>
      </c>
    </row>
    <row r="2431" spans="4:4">
      <c r="D2431" s="12" t="s">
        <v>3407</v>
      </c>
    </row>
    <row r="2432" spans="4:4">
      <c r="D2432" s="12" t="s">
        <v>3408</v>
      </c>
    </row>
    <row r="2433" spans="4:4">
      <c r="D2433" s="12" t="s">
        <v>3409</v>
      </c>
    </row>
    <row r="2434" spans="4:4">
      <c r="D2434" s="12" t="s">
        <v>3410</v>
      </c>
    </row>
    <row r="2435" spans="4:4">
      <c r="D2435" s="12" t="s">
        <v>3411</v>
      </c>
    </row>
    <row r="2436" spans="4:4">
      <c r="D2436" s="88">
        <v>1057</v>
      </c>
    </row>
    <row r="2437" spans="4:4">
      <c r="D2437" s="12" t="s">
        <v>3412</v>
      </c>
    </row>
    <row r="2438" spans="4:4">
      <c r="D2438" s="12" t="s">
        <v>3413</v>
      </c>
    </row>
    <row r="2439" spans="4:4">
      <c r="D2439" s="12" t="s">
        <v>3414</v>
      </c>
    </row>
    <row r="2440" spans="4:4">
      <c r="D2440" s="12" t="s">
        <v>3415</v>
      </c>
    </row>
    <row r="2441" spans="4:4">
      <c r="D2441" s="12" t="s">
        <v>3416</v>
      </c>
    </row>
    <row r="2442" spans="4:4">
      <c r="D2442" s="12" t="s">
        <v>3417</v>
      </c>
    </row>
    <row r="2443" spans="4:4">
      <c r="D2443" s="12" t="s">
        <v>3418</v>
      </c>
    </row>
    <row r="2444" spans="4:4">
      <c r="D2444" s="12" t="s">
        <v>3419</v>
      </c>
    </row>
    <row r="2445" spans="4:4">
      <c r="D2445" s="12" t="s">
        <v>3420</v>
      </c>
    </row>
    <row r="2446" spans="4:4">
      <c r="D2446" s="12" t="s">
        <v>3421</v>
      </c>
    </row>
    <row r="2447" spans="4:4">
      <c r="D2447" s="12" t="s">
        <v>3422</v>
      </c>
    </row>
    <row r="2448" spans="4:4">
      <c r="D2448" s="12" t="s">
        <v>3423</v>
      </c>
    </row>
    <row r="2449" spans="4:4">
      <c r="D2449" s="12" t="s">
        <v>3424</v>
      </c>
    </row>
    <row r="2450" spans="4:4">
      <c r="D2450" s="12" t="s">
        <v>3425</v>
      </c>
    </row>
    <row r="2451" spans="4:4">
      <c r="D2451" s="12" t="s">
        <v>3426</v>
      </c>
    </row>
    <row r="2452" spans="4:4" ht="30">
      <c r="D2452" s="12" t="s">
        <v>3427</v>
      </c>
    </row>
    <row r="2453" spans="4:4">
      <c r="D2453" s="12" t="s">
        <v>3428</v>
      </c>
    </row>
    <row r="2454" spans="4:4">
      <c r="D2454" s="12" t="s">
        <v>3429</v>
      </c>
    </row>
    <row r="2455" spans="4:4">
      <c r="D2455" s="12" t="s">
        <v>3430</v>
      </c>
    </row>
    <row r="2456" spans="4:4">
      <c r="D2456" s="12" t="s">
        <v>3431</v>
      </c>
    </row>
    <row r="2457" spans="4:4">
      <c r="D2457" s="12" t="s">
        <v>3432</v>
      </c>
    </row>
    <row r="2458" spans="4:4">
      <c r="D2458" s="12" t="s">
        <v>3433</v>
      </c>
    </row>
    <row r="2459" spans="4:4">
      <c r="D2459" s="12" t="s">
        <v>3434</v>
      </c>
    </row>
    <row r="2460" spans="4:4" ht="30">
      <c r="D2460" s="12" t="s">
        <v>3435</v>
      </c>
    </row>
    <row r="2461" spans="4:4">
      <c r="D2461" s="12" t="s">
        <v>3436</v>
      </c>
    </row>
    <row r="2462" spans="4:4">
      <c r="D2462" s="12" t="s">
        <v>3437</v>
      </c>
    </row>
    <row r="2463" spans="4:4">
      <c r="D2463" s="12" t="s">
        <v>3438</v>
      </c>
    </row>
    <row r="2464" spans="4:4">
      <c r="D2464" s="12" t="s">
        <v>3439</v>
      </c>
    </row>
    <row r="2465" spans="4:4">
      <c r="D2465" s="12" t="s">
        <v>3440</v>
      </c>
    </row>
    <row r="2466" spans="4:4">
      <c r="D2466" s="12" t="s">
        <v>3441</v>
      </c>
    </row>
    <row r="2467" spans="4:4">
      <c r="D2467" s="12" t="s">
        <v>3442</v>
      </c>
    </row>
    <row r="2468" spans="4:4">
      <c r="D2468" s="12" t="s">
        <v>3443</v>
      </c>
    </row>
    <row r="2469" spans="4:4">
      <c r="D2469" s="12" t="s">
        <v>3444</v>
      </c>
    </row>
    <row r="2470" spans="4:4">
      <c r="D2470" s="12" t="s">
        <v>3445</v>
      </c>
    </row>
    <row r="2471" spans="4:4">
      <c r="D2471" s="12" t="s">
        <v>3446</v>
      </c>
    </row>
    <row r="2472" spans="4:4">
      <c r="D2472" s="12" t="s">
        <v>3447</v>
      </c>
    </row>
    <row r="2473" spans="4:4">
      <c r="D2473" s="12" t="s">
        <v>3448</v>
      </c>
    </row>
    <row r="2474" spans="4:4">
      <c r="D2474" s="12" t="s">
        <v>3449</v>
      </c>
    </row>
    <row r="2475" spans="4:4">
      <c r="D2475" s="12" t="s">
        <v>3450</v>
      </c>
    </row>
    <row r="2476" spans="4:4">
      <c r="D2476" s="12" t="s">
        <v>3451</v>
      </c>
    </row>
    <row r="2477" spans="4:4">
      <c r="D2477" s="88">
        <v>319</v>
      </c>
    </row>
    <row r="2478" spans="4:4">
      <c r="D2478" s="88">
        <v>326</v>
      </c>
    </row>
    <row r="2479" spans="4:4">
      <c r="D2479" s="88">
        <v>345</v>
      </c>
    </row>
    <row r="2480" spans="4:4">
      <c r="D2480" s="12" t="s">
        <v>3452</v>
      </c>
    </row>
    <row r="2481" spans="4:4">
      <c r="D2481" s="12" t="s">
        <v>3453</v>
      </c>
    </row>
    <row r="2482" spans="4:4">
      <c r="D2482" s="12" t="s">
        <v>3454</v>
      </c>
    </row>
    <row r="2483" spans="4:4">
      <c r="D2483" s="12" t="s">
        <v>3455</v>
      </c>
    </row>
    <row r="2484" spans="4:4">
      <c r="D2484" s="12" t="s">
        <v>3456</v>
      </c>
    </row>
    <row r="2485" spans="4:4">
      <c r="D2485" s="12" t="s">
        <v>3457</v>
      </c>
    </row>
    <row r="2486" spans="4:4">
      <c r="D2486" s="12" t="s">
        <v>3458</v>
      </c>
    </row>
    <row r="2487" spans="4:4">
      <c r="D2487" s="12" t="s">
        <v>3459</v>
      </c>
    </row>
    <row r="2488" spans="4:4">
      <c r="D2488" s="12" t="s">
        <v>3460</v>
      </c>
    </row>
    <row r="2489" spans="4:4">
      <c r="D2489" s="12" t="s">
        <v>3461</v>
      </c>
    </row>
    <row r="2490" spans="4:4">
      <c r="D2490" s="12" t="s">
        <v>3462</v>
      </c>
    </row>
    <row r="2491" spans="4:4">
      <c r="D2491" s="12" t="s">
        <v>3463</v>
      </c>
    </row>
    <row r="2492" spans="4:4">
      <c r="D2492" s="12" t="s">
        <v>3464</v>
      </c>
    </row>
    <row r="2493" spans="4:4">
      <c r="D2493" s="12" t="s">
        <v>3465</v>
      </c>
    </row>
    <row r="2494" spans="4:4">
      <c r="D2494" s="12" t="s">
        <v>3466</v>
      </c>
    </row>
    <row r="2495" spans="4:4">
      <c r="D2495" s="12" t="s">
        <v>3467</v>
      </c>
    </row>
    <row r="2496" spans="4:4">
      <c r="D2496" s="12" t="s">
        <v>3468</v>
      </c>
    </row>
    <row r="2497" spans="4:4">
      <c r="D2497" s="12" t="s">
        <v>3469</v>
      </c>
    </row>
    <row r="2498" spans="4:4">
      <c r="D2498" s="12" t="s">
        <v>3470</v>
      </c>
    </row>
    <row r="2499" spans="4:4">
      <c r="D2499" s="12" t="s">
        <v>3471</v>
      </c>
    </row>
    <row r="2500" spans="4:4">
      <c r="D2500" s="12" t="s">
        <v>3472</v>
      </c>
    </row>
    <row r="2501" spans="4:4">
      <c r="D2501" s="12" t="s">
        <v>3473</v>
      </c>
    </row>
    <row r="2502" spans="4:4">
      <c r="D2502" s="12" t="s">
        <v>3474</v>
      </c>
    </row>
    <row r="2503" spans="4:4">
      <c r="D2503" s="12" t="s">
        <v>3475</v>
      </c>
    </row>
    <row r="2504" spans="4:4">
      <c r="D2504" s="12" t="s">
        <v>3476</v>
      </c>
    </row>
    <row r="2505" spans="4:4">
      <c r="D2505" s="12" t="s">
        <v>3477</v>
      </c>
    </row>
    <row r="2506" spans="4:4">
      <c r="D2506" s="12" t="s">
        <v>3478</v>
      </c>
    </row>
    <row r="2507" spans="4:4">
      <c r="D2507" s="12" t="s">
        <v>3479</v>
      </c>
    </row>
    <row r="2508" spans="4:4">
      <c r="D2508" s="12" t="s">
        <v>3480</v>
      </c>
    </row>
    <row r="2509" spans="4:4">
      <c r="D2509" s="12" t="s">
        <v>3481</v>
      </c>
    </row>
    <row r="2510" spans="4:4">
      <c r="D2510" s="12" t="s">
        <v>3482</v>
      </c>
    </row>
    <row r="2511" spans="4:4">
      <c r="D2511" s="12" t="s">
        <v>3483</v>
      </c>
    </row>
    <row r="2512" spans="4:4">
      <c r="D2512" s="12" t="s">
        <v>3484</v>
      </c>
    </row>
    <row r="2513" spans="4:4">
      <c r="D2513" s="12" t="s">
        <v>3485</v>
      </c>
    </row>
    <row r="2514" spans="4:4">
      <c r="D2514" s="12" t="s">
        <v>3486</v>
      </c>
    </row>
    <row r="2515" spans="4:4">
      <c r="D2515" s="12" t="s">
        <v>3487</v>
      </c>
    </row>
    <row r="2516" spans="4:4">
      <c r="D2516" s="12" t="s">
        <v>3488</v>
      </c>
    </row>
    <row r="2517" spans="4:4">
      <c r="D2517" s="12" t="s">
        <v>3489</v>
      </c>
    </row>
    <row r="2518" spans="4:4">
      <c r="D2518" s="12" t="s">
        <v>3490</v>
      </c>
    </row>
    <row r="2519" spans="4:4">
      <c r="D2519" s="12" t="s">
        <v>3491</v>
      </c>
    </row>
    <row r="2520" spans="4:4">
      <c r="D2520" s="12" t="s">
        <v>3492</v>
      </c>
    </row>
    <row r="2521" spans="4:4">
      <c r="D2521" s="12" t="s">
        <v>3493</v>
      </c>
    </row>
    <row r="2522" spans="4:4">
      <c r="D2522" s="12" t="s">
        <v>3494</v>
      </c>
    </row>
    <row r="2523" spans="4:4">
      <c r="D2523" s="12" t="s">
        <v>3495</v>
      </c>
    </row>
    <row r="2524" spans="4:4">
      <c r="D2524" s="12" t="s">
        <v>3496</v>
      </c>
    </row>
    <row r="2525" spans="4:4">
      <c r="D2525" s="12" t="s">
        <v>3497</v>
      </c>
    </row>
    <row r="2526" spans="4:4">
      <c r="D2526" s="12" t="s">
        <v>3498</v>
      </c>
    </row>
    <row r="2527" spans="4:4">
      <c r="D2527" s="12" t="s">
        <v>3499</v>
      </c>
    </row>
    <row r="2528" spans="4:4">
      <c r="D2528" s="12" t="s">
        <v>3500</v>
      </c>
    </row>
    <row r="2529" spans="4:4">
      <c r="D2529" s="12" t="s">
        <v>3501</v>
      </c>
    </row>
    <row r="2530" spans="4:4">
      <c r="D2530" s="12" t="s">
        <v>3502</v>
      </c>
    </row>
    <row r="2531" spans="4:4">
      <c r="D2531" s="12" t="s">
        <v>3503</v>
      </c>
    </row>
    <row r="2532" spans="4:4">
      <c r="D2532" s="12" t="s">
        <v>3504</v>
      </c>
    </row>
    <row r="2533" spans="4:4">
      <c r="D2533" s="12" t="s">
        <v>3505</v>
      </c>
    </row>
    <row r="2534" spans="4:4">
      <c r="D2534" s="12" t="s">
        <v>3506</v>
      </c>
    </row>
    <row r="2535" spans="4:4">
      <c r="D2535" s="12" t="s">
        <v>3507</v>
      </c>
    </row>
    <row r="2536" spans="4:4">
      <c r="D2536" s="12" t="s">
        <v>3508</v>
      </c>
    </row>
    <row r="2537" spans="4:4">
      <c r="D2537" s="88">
        <v>1401</v>
      </c>
    </row>
    <row r="2538" spans="4:4">
      <c r="D2538" s="12" t="s">
        <v>3509</v>
      </c>
    </row>
    <row r="2539" spans="4:4">
      <c r="D2539" s="12" t="s">
        <v>3510</v>
      </c>
    </row>
    <row r="2540" spans="4:4">
      <c r="D2540" s="12" t="s">
        <v>3511</v>
      </c>
    </row>
    <row r="2541" spans="4:4">
      <c r="D2541" s="12" t="s">
        <v>3512</v>
      </c>
    </row>
    <row r="2542" spans="4:4">
      <c r="D2542" s="12" t="s">
        <v>3513</v>
      </c>
    </row>
    <row r="2543" spans="4:4">
      <c r="D2543" s="12" t="s">
        <v>3514</v>
      </c>
    </row>
    <row r="2544" spans="4:4">
      <c r="D2544" s="12" t="s">
        <v>3515</v>
      </c>
    </row>
    <row r="2545" spans="4:4">
      <c r="D2545" s="12" t="s">
        <v>3516</v>
      </c>
    </row>
    <row r="2546" spans="4:4">
      <c r="D2546" s="12" t="s">
        <v>3517</v>
      </c>
    </row>
    <row r="2547" spans="4:4">
      <c r="D2547" s="12" t="s">
        <v>3518</v>
      </c>
    </row>
    <row r="2548" spans="4:4">
      <c r="D2548" s="12" t="s">
        <v>3519</v>
      </c>
    </row>
    <row r="2549" spans="4:4">
      <c r="D2549" s="12" t="s">
        <v>3520</v>
      </c>
    </row>
    <row r="2550" spans="4:4">
      <c r="D2550" s="12" t="s">
        <v>3521</v>
      </c>
    </row>
    <row r="2551" spans="4:4">
      <c r="D2551" s="12" t="s">
        <v>3522</v>
      </c>
    </row>
    <row r="2552" spans="4:4">
      <c r="D2552" s="12" t="s">
        <v>3523</v>
      </c>
    </row>
    <row r="2553" spans="4:4">
      <c r="D2553" s="12" t="s">
        <v>3524</v>
      </c>
    </row>
    <row r="2554" spans="4:4">
      <c r="D2554" s="12" t="s">
        <v>3525</v>
      </c>
    </row>
    <row r="2555" spans="4:4">
      <c r="D2555" s="88">
        <v>821</v>
      </c>
    </row>
    <row r="2556" spans="4:4">
      <c r="D2556" s="12" t="s">
        <v>3526</v>
      </c>
    </row>
    <row r="2557" spans="4:4">
      <c r="D2557" s="12" t="s">
        <v>3527</v>
      </c>
    </row>
    <row r="2558" spans="4:4">
      <c r="D2558" s="88">
        <v>806</v>
      </c>
    </row>
    <row r="2559" spans="4:4">
      <c r="D2559" s="12" t="s">
        <v>3528</v>
      </c>
    </row>
    <row r="2560" spans="4:4">
      <c r="D2560" s="12" t="s">
        <v>3529</v>
      </c>
    </row>
    <row r="2561" spans="4:4">
      <c r="D2561" s="12" t="s">
        <v>3530</v>
      </c>
    </row>
    <row r="2562" spans="4:4">
      <c r="D2562" s="12" t="s">
        <v>3531</v>
      </c>
    </row>
    <row r="2563" spans="4:4">
      <c r="D2563" s="12" t="s">
        <v>3532</v>
      </c>
    </row>
    <row r="2564" spans="4:4">
      <c r="D2564" s="12" t="s">
        <v>3533</v>
      </c>
    </row>
    <row r="2565" spans="4:4">
      <c r="D2565" s="12" t="s">
        <v>3534</v>
      </c>
    </row>
    <row r="2566" spans="4:4">
      <c r="D2566" s="12" t="s">
        <v>3535</v>
      </c>
    </row>
    <row r="2567" spans="4:4">
      <c r="D2567" s="12" t="s">
        <v>3536</v>
      </c>
    </row>
    <row r="2568" spans="4:4">
      <c r="D2568" s="12" t="s">
        <v>3537</v>
      </c>
    </row>
    <row r="2569" spans="4:4">
      <c r="D2569" s="12" t="s">
        <v>3538</v>
      </c>
    </row>
    <row r="2570" spans="4:4">
      <c r="D2570" s="12" t="s">
        <v>3539</v>
      </c>
    </row>
    <row r="2571" spans="4:4">
      <c r="D2571" s="12" t="s">
        <v>3540</v>
      </c>
    </row>
    <row r="2572" spans="4:4">
      <c r="D2572" s="12" t="s">
        <v>3541</v>
      </c>
    </row>
    <row r="2573" spans="4:4">
      <c r="D2573" s="12" t="s">
        <v>3542</v>
      </c>
    </row>
    <row r="2574" spans="4:4">
      <c r="D2574" s="12" t="s">
        <v>3543</v>
      </c>
    </row>
    <row r="2575" spans="4:4">
      <c r="D2575" s="88">
        <v>262</v>
      </c>
    </row>
    <row r="2576" spans="4:4">
      <c r="D2576" s="88">
        <v>8965</v>
      </c>
    </row>
    <row r="2577" spans="4:4">
      <c r="D2577" s="12" t="s">
        <v>3544</v>
      </c>
    </row>
    <row r="2578" spans="4:4">
      <c r="D2578" s="12" t="s">
        <v>3545</v>
      </c>
    </row>
    <row r="2579" spans="4:4">
      <c r="D2579" s="12" t="s">
        <v>3546</v>
      </c>
    </row>
    <row r="2580" spans="4:4">
      <c r="D2580" s="12" t="s">
        <v>832</v>
      </c>
    </row>
    <row r="2581" spans="4:4">
      <c r="D2581" s="12" t="s">
        <v>3547</v>
      </c>
    </row>
    <row r="2582" spans="4:4">
      <c r="D2582" s="12" t="s">
        <v>3548</v>
      </c>
    </row>
    <row r="2583" spans="4:4">
      <c r="D2583" s="12" t="s">
        <v>3549</v>
      </c>
    </row>
    <row r="2584" spans="4:4">
      <c r="D2584" s="12" t="s">
        <v>3550</v>
      </c>
    </row>
    <row r="2585" spans="4:4">
      <c r="D2585" s="12" t="s">
        <v>3551</v>
      </c>
    </row>
    <row r="2586" spans="4:4">
      <c r="D2586" s="88">
        <v>1535</v>
      </c>
    </row>
    <row r="2587" spans="4:4">
      <c r="D2587" s="12" t="s">
        <v>3552</v>
      </c>
    </row>
    <row r="2588" spans="4:4">
      <c r="D2588" s="12" t="s">
        <v>3553</v>
      </c>
    </row>
    <row r="2589" spans="4:4">
      <c r="D2589" s="12" t="s">
        <v>3554</v>
      </c>
    </row>
    <row r="2590" spans="4:4">
      <c r="D2590" s="12" t="s">
        <v>3555</v>
      </c>
    </row>
    <row r="2591" spans="4:4">
      <c r="D2591" s="12" t="s">
        <v>3556</v>
      </c>
    </row>
    <row r="2592" spans="4:4">
      <c r="D2592" s="12" t="s">
        <v>3557</v>
      </c>
    </row>
    <row r="2593" spans="4:4">
      <c r="D2593" s="12" t="s">
        <v>3558</v>
      </c>
    </row>
    <row r="2594" spans="4:4">
      <c r="D2594" s="12" t="s">
        <v>3559</v>
      </c>
    </row>
    <row r="2595" spans="4:4">
      <c r="D2595" s="12" t="s">
        <v>3560</v>
      </c>
    </row>
    <row r="2596" spans="4:4">
      <c r="D2596" s="12" t="s">
        <v>3561</v>
      </c>
    </row>
    <row r="2597" spans="4:4">
      <c r="D2597" s="12" t="s">
        <v>3562</v>
      </c>
    </row>
    <row r="2598" spans="4:4">
      <c r="D2598" s="12" t="s">
        <v>3563</v>
      </c>
    </row>
    <row r="2599" spans="4:4">
      <c r="D2599" s="12" t="s">
        <v>3564</v>
      </c>
    </row>
    <row r="2600" spans="4:4">
      <c r="D2600" s="12" t="s">
        <v>3565</v>
      </c>
    </row>
    <row r="2601" spans="4:4">
      <c r="D2601" s="12" t="s">
        <v>3566</v>
      </c>
    </row>
    <row r="2602" spans="4:4">
      <c r="D2602" s="12" t="s">
        <v>3567</v>
      </c>
    </row>
    <row r="2603" spans="4:4">
      <c r="D2603" s="12" t="s">
        <v>3568</v>
      </c>
    </row>
    <row r="2604" spans="4:4">
      <c r="D2604" s="12" t="s">
        <v>3569</v>
      </c>
    </row>
    <row r="2605" spans="4:4">
      <c r="D2605" s="12" t="s">
        <v>3570</v>
      </c>
    </row>
    <row r="2606" spans="4:4">
      <c r="D2606" s="12" t="s">
        <v>3571</v>
      </c>
    </row>
    <row r="2607" spans="4:4">
      <c r="D2607" s="12" t="s">
        <v>3572</v>
      </c>
    </row>
    <row r="2608" spans="4:4">
      <c r="D2608" s="12" t="s">
        <v>3573</v>
      </c>
    </row>
    <row r="2609" spans="4:4">
      <c r="D2609" s="12" t="s">
        <v>3574</v>
      </c>
    </row>
    <row r="2610" spans="4:4">
      <c r="D2610" s="12" t="s">
        <v>3575</v>
      </c>
    </row>
    <row r="2611" spans="4:4">
      <c r="D2611" s="12" t="s">
        <v>3576</v>
      </c>
    </row>
    <row r="2612" spans="4:4">
      <c r="D2612" s="12" t="s">
        <v>3577</v>
      </c>
    </row>
    <row r="2613" spans="4:4">
      <c r="D2613" s="12" t="s">
        <v>3578</v>
      </c>
    </row>
    <row r="2614" spans="4:4">
      <c r="D2614" s="12" t="s">
        <v>3579</v>
      </c>
    </row>
    <row r="2615" spans="4:4">
      <c r="D2615" s="12" t="s">
        <v>3580</v>
      </c>
    </row>
    <row r="2616" spans="4:4">
      <c r="D2616" s="12" t="s">
        <v>3581</v>
      </c>
    </row>
    <row r="2617" spans="4:4">
      <c r="D2617" s="12" t="s">
        <v>3582</v>
      </c>
    </row>
    <row r="2618" spans="4:4">
      <c r="D2618" s="12" t="s">
        <v>3583</v>
      </c>
    </row>
    <row r="2619" spans="4:4">
      <c r="D2619" s="12" t="s">
        <v>3584</v>
      </c>
    </row>
    <row r="2620" spans="4:4">
      <c r="D2620" s="12" t="s">
        <v>3585</v>
      </c>
    </row>
    <row r="2621" spans="4:4">
      <c r="D2621" s="12" t="s">
        <v>3586</v>
      </c>
    </row>
    <row r="2622" spans="4:4">
      <c r="D2622" s="12" t="s">
        <v>3587</v>
      </c>
    </row>
    <row r="2623" spans="4:4">
      <c r="D2623" s="12" t="s">
        <v>3588</v>
      </c>
    </row>
    <row r="2624" spans="4:4">
      <c r="D2624" s="12" t="s">
        <v>3589</v>
      </c>
    </row>
    <row r="2625" spans="4:4">
      <c r="D2625" s="12" t="s">
        <v>3590</v>
      </c>
    </row>
    <row r="2626" spans="4:4">
      <c r="D2626" s="12" t="s">
        <v>3591</v>
      </c>
    </row>
    <row r="2627" spans="4:4">
      <c r="D2627" s="12" t="s">
        <v>3592</v>
      </c>
    </row>
    <row r="2628" spans="4:4">
      <c r="D2628" s="12" t="s">
        <v>3593</v>
      </c>
    </row>
    <row r="2629" spans="4:4">
      <c r="D2629" s="12" t="s">
        <v>3594</v>
      </c>
    </row>
    <row r="2630" spans="4:4">
      <c r="D2630" s="12" t="s">
        <v>3595</v>
      </c>
    </row>
    <row r="2631" spans="4:4">
      <c r="D2631" s="12" t="s">
        <v>3596</v>
      </c>
    </row>
    <row r="2632" spans="4:4">
      <c r="D2632" s="12" t="s">
        <v>3597</v>
      </c>
    </row>
    <row r="2633" spans="4:4">
      <c r="D2633" s="12" t="s">
        <v>3598</v>
      </c>
    </row>
    <row r="2634" spans="4:4">
      <c r="D2634" s="88">
        <v>3354</v>
      </c>
    </row>
    <row r="2635" spans="4:4">
      <c r="D2635" s="88">
        <v>2937</v>
      </c>
    </row>
    <row r="2636" spans="4:4">
      <c r="D2636" s="12" t="s">
        <v>3599</v>
      </c>
    </row>
    <row r="2637" spans="4:4">
      <c r="D2637" s="88">
        <v>2931</v>
      </c>
    </row>
    <row r="2638" spans="4:4">
      <c r="D2638" s="88">
        <v>2511</v>
      </c>
    </row>
    <row r="2639" spans="4:4">
      <c r="D2639" s="88">
        <v>3360</v>
      </c>
    </row>
    <row r="2640" spans="4:4">
      <c r="D2640" s="88">
        <v>3253</v>
      </c>
    </row>
    <row r="2641" spans="4:4">
      <c r="D2641" s="12" t="s">
        <v>3600</v>
      </c>
    </row>
    <row r="2642" spans="4:4">
      <c r="D2642" s="12" t="s">
        <v>3601</v>
      </c>
    </row>
    <row r="2643" spans="4:4">
      <c r="D2643" s="12" t="s">
        <v>3602</v>
      </c>
    </row>
    <row r="2644" spans="4:4">
      <c r="D2644" s="12" t="s">
        <v>3603</v>
      </c>
    </row>
    <row r="2645" spans="4:4">
      <c r="D2645" s="12" t="s">
        <v>3604</v>
      </c>
    </row>
    <row r="2646" spans="4:4">
      <c r="D2646" s="12" t="s">
        <v>3605</v>
      </c>
    </row>
    <row r="2647" spans="4:4">
      <c r="D2647" s="12" t="s">
        <v>3606</v>
      </c>
    </row>
    <row r="2648" spans="4:4">
      <c r="D2648" s="12" t="s">
        <v>3607</v>
      </c>
    </row>
    <row r="2649" spans="4:4">
      <c r="D2649" s="12" t="s">
        <v>3608</v>
      </c>
    </row>
    <row r="2650" spans="4:4">
      <c r="D2650" s="12" t="s">
        <v>3609</v>
      </c>
    </row>
    <row r="2651" spans="4:4">
      <c r="D2651" s="12" t="s">
        <v>3610</v>
      </c>
    </row>
    <row r="2652" spans="4:4">
      <c r="D2652" s="12" t="s">
        <v>3611</v>
      </c>
    </row>
    <row r="2653" spans="4:4">
      <c r="D2653" s="12" t="s">
        <v>3612</v>
      </c>
    </row>
    <row r="2654" spans="4:4">
      <c r="D2654" s="12" t="s">
        <v>3613</v>
      </c>
    </row>
    <row r="2655" spans="4:4">
      <c r="D2655" s="12" t="s">
        <v>3614</v>
      </c>
    </row>
    <row r="2656" spans="4:4">
      <c r="D2656" s="12" t="s">
        <v>3615</v>
      </c>
    </row>
    <row r="2657" spans="4:4">
      <c r="D2657" s="12" t="s">
        <v>3616</v>
      </c>
    </row>
    <row r="2658" spans="4:4">
      <c r="D2658" s="12" t="s">
        <v>3617</v>
      </c>
    </row>
    <row r="2659" spans="4:4">
      <c r="D2659" s="12" t="s">
        <v>3618</v>
      </c>
    </row>
    <row r="2660" spans="4:4">
      <c r="D2660" s="12" t="s">
        <v>3619</v>
      </c>
    </row>
    <row r="2661" spans="4:4">
      <c r="D2661" s="12" t="s">
        <v>3620</v>
      </c>
    </row>
    <row r="2662" spans="4:4">
      <c r="D2662" s="12" t="s">
        <v>3621</v>
      </c>
    </row>
    <row r="2663" spans="4:4">
      <c r="D2663" s="12" t="s">
        <v>3622</v>
      </c>
    </row>
    <row r="2664" spans="4:4">
      <c r="D2664" s="12" t="s">
        <v>3623</v>
      </c>
    </row>
    <row r="2665" spans="4:4">
      <c r="D2665" s="12" t="s">
        <v>3624</v>
      </c>
    </row>
    <row r="2666" spans="4:4">
      <c r="D2666" s="12" t="s">
        <v>3625</v>
      </c>
    </row>
    <row r="2667" spans="4:4">
      <c r="D2667" s="88">
        <v>434</v>
      </c>
    </row>
    <row r="2668" spans="4:4">
      <c r="D2668" s="12" t="s">
        <v>3626</v>
      </c>
    </row>
    <row r="2669" spans="4:4">
      <c r="D2669" s="12" t="s">
        <v>3627</v>
      </c>
    </row>
    <row r="2670" spans="4:4">
      <c r="D2670" s="12" t="s">
        <v>3628</v>
      </c>
    </row>
    <row r="2671" spans="4:4">
      <c r="D2671" s="12" t="s">
        <v>3629</v>
      </c>
    </row>
    <row r="2672" spans="4:4" ht="30">
      <c r="D2672" s="12" t="s">
        <v>3630</v>
      </c>
    </row>
    <row r="2673" spans="4:4">
      <c r="D2673" s="12" t="s">
        <v>3631</v>
      </c>
    </row>
    <row r="2674" spans="4:4">
      <c r="D2674" s="12" t="s">
        <v>3632</v>
      </c>
    </row>
    <row r="2675" spans="4:4">
      <c r="D2675" s="12" t="s">
        <v>3633</v>
      </c>
    </row>
    <row r="2676" spans="4:4">
      <c r="D2676" s="12" t="s">
        <v>3634</v>
      </c>
    </row>
    <row r="2677" spans="4:4">
      <c r="D2677" s="12" t="s">
        <v>3635</v>
      </c>
    </row>
    <row r="2678" spans="4:4">
      <c r="D2678" s="12" t="s">
        <v>3636</v>
      </c>
    </row>
    <row r="2679" spans="4:4">
      <c r="D2679" s="12" t="s">
        <v>3637</v>
      </c>
    </row>
    <row r="2680" spans="4:4">
      <c r="D2680" s="12" t="s">
        <v>3638</v>
      </c>
    </row>
    <row r="2681" spans="4:4">
      <c r="D2681" s="12" t="s">
        <v>3639</v>
      </c>
    </row>
    <row r="2682" spans="4:4">
      <c r="D2682" s="12" t="s">
        <v>3640</v>
      </c>
    </row>
    <row r="2683" spans="4:4">
      <c r="D2683" s="12" t="s">
        <v>3641</v>
      </c>
    </row>
    <row r="2684" spans="4:4">
      <c r="D2684" s="12" t="s">
        <v>3642</v>
      </c>
    </row>
    <row r="2685" spans="4:4">
      <c r="D2685" s="12" t="s">
        <v>3643</v>
      </c>
    </row>
    <row r="2686" spans="4:4">
      <c r="D2686" s="12" t="s">
        <v>3644</v>
      </c>
    </row>
    <row r="2687" spans="4:4">
      <c r="D2687" s="12" t="s">
        <v>3645</v>
      </c>
    </row>
    <row r="2688" spans="4:4">
      <c r="D2688" s="12" t="s">
        <v>3646</v>
      </c>
    </row>
    <row r="2689" spans="4:4">
      <c r="D2689" s="12" t="s">
        <v>3647</v>
      </c>
    </row>
    <row r="2690" spans="4:4">
      <c r="D2690" s="12" t="s">
        <v>3648</v>
      </c>
    </row>
    <row r="2691" spans="4:4">
      <c r="D2691" s="12" t="s">
        <v>3649</v>
      </c>
    </row>
    <row r="2692" spans="4:4">
      <c r="D2692" s="12" t="s">
        <v>3650</v>
      </c>
    </row>
    <row r="2693" spans="4:4">
      <c r="D2693" s="12" t="s">
        <v>3651</v>
      </c>
    </row>
    <row r="2694" spans="4:4">
      <c r="D2694" s="12" t="s">
        <v>3652</v>
      </c>
    </row>
    <row r="2695" spans="4:4">
      <c r="D2695" s="12" t="s">
        <v>3653</v>
      </c>
    </row>
    <row r="2696" spans="4:4">
      <c r="D2696" s="12" t="s">
        <v>3654</v>
      </c>
    </row>
    <row r="2697" spans="4:4">
      <c r="D2697" s="12" t="s">
        <v>3655</v>
      </c>
    </row>
    <row r="2698" spans="4:4">
      <c r="D2698" s="12" t="s">
        <v>3656</v>
      </c>
    </row>
    <row r="2699" spans="4:4">
      <c r="D2699" s="12" t="s">
        <v>3657</v>
      </c>
    </row>
    <row r="2700" spans="4:4">
      <c r="D2700" s="12" t="s">
        <v>3658</v>
      </c>
    </row>
    <row r="2701" spans="4:4">
      <c r="D2701" s="12" t="s">
        <v>3659</v>
      </c>
    </row>
    <row r="2702" spans="4:4">
      <c r="D2702" s="12" t="s">
        <v>3660</v>
      </c>
    </row>
    <row r="2703" spans="4:4">
      <c r="D2703" s="12" t="s">
        <v>3661</v>
      </c>
    </row>
    <row r="2704" spans="4:4">
      <c r="D2704" s="12" t="s">
        <v>3662</v>
      </c>
    </row>
    <row r="2705" spans="4:4">
      <c r="D2705" s="12" t="s">
        <v>3663</v>
      </c>
    </row>
    <row r="2706" spans="4:4">
      <c r="D2706" s="12" t="s">
        <v>3664</v>
      </c>
    </row>
    <row r="2707" spans="4:4">
      <c r="D2707" s="12" t="s">
        <v>3665</v>
      </c>
    </row>
    <row r="2708" spans="4:4">
      <c r="D2708" s="12" t="s">
        <v>3666</v>
      </c>
    </row>
    <row r="2709" spans="4:4">
      <c r="D2709" s="12" t="s">
        <v>3667</v>
      </c>
    </row>
    <row r="2710" spans="4:4" ht="30">
      <c r="D2710" s="12" t="s">
        <v>3668</v>
      </c>
    </row>
    <row r="2711" spans="4:4">
      <c r="D2711" s="12" t="s">
        <v>3669</v>
      </c>
    </row>
    <row r="2712" spans="4:4">
      <c r="D2712" s="12" t="s">
        <v>3670</v>
      </c>
    </row>
    <row r="2713" spans="4:4">
      <c r="D2713" s="12" t="s">
        <v>3671</v>
      </c>
    </row>
    <row r="2714" spans="4:4">
      <c r="D2714" s="88">
        <v>3875</v>
      </c>
    </row>
    <row r="2715" spans="4:4">
      <c r="D2715" s="12" t="s">
        <v>3672</v>
      </c>
    </row>
    <row r="2716" spans="4:4">
      <c r="D2716" s="12" t="s">
        <v>3673</v>
      </c>
    </row>
    <row r="2717" spans="4:4">
      <c r="D2717" s="12" t="s">
        <v>3674</v>
      </c>
    </row>
    <row r="2718" spans="4:4">
      <c r="D2718" s="12" t="s">
        <v>3675</v>
      </c>
    </row>
    <row r="2719" spans="4:4">
      <c r="D2719" s="12" t="s">
        <v>3676</v>
      </c>
    </row>
    <row r="2720" spans="4:4">
      <c r="D2720" s="12" t="s">
        <v>3677</v>
      </c>
    </row>
    <row r="2721" spans="4:4">
      <c r="D2721" s="12" t="s">
        <v>3678</v>
      </c>
    </row>
    <row r="2722" spans="4:4">
      <c r="D2722" s="12" t="s">
        <v>3679</v>
      </c>
    </row>
    <row r="2723" spans="4:4" ht="30">
      <c r="D2723" s="12" t="s">
        <v>3680</v>
      </c>
    </row>
    <row r="2724" spans="4:4">
      <c r="D2724" s="12" t="s">
        <v>3681</v>
      </c>
    </row>
    <row r="2725" spans="4:4">
      <c r="D2725" s="12" t="s">
        <v>3682</v>
      </c>
    </row>
    <row r="2726" spans="4:4">
      <c r="D2726" s="12" t="s">
        <v>3683</v>
      </c>
    </row>
    <row r="2727" spans="4:4">
      <c r="D2727" s="12" t="s">
        <v>3684</v>
      </c>
    </row>
    <row r="2728" spans="4:4">
      <c r="D2728" s="12" t="s">
        <v>3685</v>
      </c>
    </row>
    <row r="2729" spans="4:4">
      <c r="D2729" s="12" t="s">
        <v>3686</v>
      </c>
    </row>
    <row r="2730" spans="4:4">
      <c r="D2730" s="12" t="s">
        <v>3687</v>
      </c>
    </row>
    <row r="2731" spans="4:4" ht="30">
      <c r="D2731" s="12" t="s">
        <v>3688</v>
      </c>
    </row>
    <row r="2732" spans="4:4" ht="30">
      <c r="D2732" s="12" t="s">
        <v>3689</v>
      </c>
    </row>
    <row r="2733" spans="4:4" ht="30">
      <c r="D2733" s="12" t="s">
        <v>3690</v>
      </c>
    </row>
    <row r="2734" spans="4:4" ht="30">
      <c r="D2734" s="12" t="s">
        <v>3691</v>
      </c>
    </row>
    <row r="2735" spans="4:4">
      <c r="D2735" s="12" t="s">
        <v>3692</v>
      </c>
    </row>
    <row r="2736" spans="4:4">
      <c r="D2736" s="12" t="s">
        <v>3693</v>
      </c>
    </row>
    <row r="2737" spans="4:4">
      <c r="D2737" s="12" t="s">
        <v>64</v>
      </c>
    </row>
    <row r="2738" spans="4:4">
      <c r="D2738" s="12" t="s">
        <v>3694</v>
      </c>
    </row>
    <row r="2739" spans="4:4">
      <c r="D2739" s="88">
        <v>7800</v>
      </c>
    </row>
    <row r="2740" spans="4:4">
      <c r="D2740" s="88">
        <v>25</v>
      </c>
    </row>
    <row r="2741" spans="4:4">
      <c r="D2741" s="12" t="s">
        <v>3695</v>
      </c>
    </row>
    <row r="2742" spans="4:4">
      <c r="D2742" s="12" t="s">
        <v>3696</v>
      </c>
    </row>
    <row r="2743" spans="4:4">
      <c r="D2743" s="12" t="s">
        <v>3697</v>
      </c>
    </row>
    <row r="2744" spans="4:4">
      <c r="D2744" s="12" t="s">
        <v>3698</v>
      </c>
    </row>
    <row r="2745" spans="4:4">
      <c r="D2745" s="12" t="s">
        <v>3699</v>
      </c>
    </row>
    <row r="2746" spans="4:4">
      <c r="D2746" s="12" t="s">
        <v>3700</v>
      </c>
    </row>
    <row r="2747" spans="4:4">
      <c r="D2747" s="12" t="s">
        <v>3701</v>
      </c>
    </row>
    <row r="2748" spans="4:4">
      <c r="D2748" s="12" t="s">
        <v>3702</v>
      </c>
    </row>
    <row r="2749" spans="4:4">
      <c r="D2749" s="12" t="s">
        <v>3703</v>
      </c>
    </row>
    <row r="2750" spans="4:4">
      <c r="D2750" s="12" t="s">
        <v>3704</v>
      </c>
    </row>
    <row r="2751" spans="4:4">
      <c r="D2751" s="12" t="s">
        <v>3705</v>
      </c>
    </row>
    <row r="2752" spans="4:4">
      <c r="D2752" s="12" t="s">
        <v>3706</v>
      </c>
    </row>
    <row r="2753" spans="4:4">
      <c r="D2753" s="12" t="s">
        <v>3707</v>
      </c>
    </row>
    <row r="2754" spans="4:4">
      <c r="D2754" s="12" t="s">
        <v>3708</v>
      </c>
    </row>
    <row r="2755" spans="4:4">
      <c r="D2755" s="12" t="s">
        <v>3709</v>
      </c>
    </row>
    <row r="2756" spans="4:4">
      <c r="D2756" s="12" t="s">
        <v>3710</v>
      </c>
    </row>
    <row r="2757" spans="4:4">
      <c r="D2757" s="12" t="s">
        <v>3711</v>
      </c>
    </row>
    <row r="2758" spans="4:4">
      <c r="D2758" s="12" t="s">
        <v>3712</v>
      </c>
    </row>
    <row r="2759" spans="4:4" ht="30">
      <c r="D2759" s="12" t="s">
        <v>3713</v>
      </c>
    </row>
    <row r="2760" spans="4:4">
      <c r="D2760" s="12" t="s">
        <v>3714</v>
      </c>
    </row>
    <row r="2761" spans="4:4" ht="30">
      <c r="D2761" s="12" t="s">
        <v>3715</v>
      </c>
    </row>
    <row r="2762" spans="4:4">
      <c r="D2762" s="12" t="s">
        <v>3716</v>
      </c>
    </row>
    <row r="2763" spans="4:4">
      <c r="D2763" s="12" t="s">
        <v>3717</v>
      </c>
    </row>
    <row r="2764" spans="4:4">
      <c r="D2764" s="12" t="s">
        <v>3718</v>
      </c>
    </row>
    <row r="2765" spans="4:4" ht="30">
      <c r="D2765" s="12" t="s">
        <v>3719</v>
      </c>
    </row>
    <row r="2766" spans="4:4" ht="30">
      <c r="D2766" s="12" t="s">
        <v>3720</v>
      </c>
    </row>
    <row r="2767" spans="4:4">
      <c r="D2767" s="12" t="s">
        <v>3721</v>
      </c>
    </row>
    <row r="2768" spans="4:4" ht="30">
      <c r="D2768" s="12" t="s">
        <v>3722</v>
      </c>
    </row>
    <row r="2769" spans="4:4">
      <c r="D2769" s="12" t="s">
        <v>3723</v>
      </c>
    </row>
    <row r="2770" spans="4:4">
      <c r="D2770" s="12" t="s">
        <v>3724</v>
      </c>
    </row>
    <row r="2771" spans="4:4">
      <c r="D2771" s="12" t="s">
        <v>3725</v>
      </c>
    </row>
    <row r="2772" spans="4:4">
      <c r="D2772" s="12" t="s">
        <v>3726</v>
      </c>
    </row>
    <row r="2773" spans="4:4">
      <c r="D2773" s="12" t="s">
        <v>3727</v>
      </c>
    </row>
    <row r="2774" spans="4:4">
      <c r="D2774" s="12" t="s">
        <v>3728</v>
      </c>
    </row>
    <row r="2775" spans="4:4">
      <c r="D2775" s="12" t="s">
        <v>3729</v>
      </c>
    </row>
    <row r="2776" spans="4:4">
      <c r="D2776" s="12" t="s">
        <v>3730</v>
      </c>
    </row>
    <row r="2777" spans="4:4">
      <c r="D2777" s="12" t="s">
        <v>3731</v>
      </c>
    </row>
    <row r="2778" spans="4:4">
      <c r="D2778" s="12" t="s">
        <v>3732</v>
      </c>
    </row>
    <row r="2779" spans="4:4">
      <c r="D2779" s="12" t="s">
        <v>3733</v>
      </c>
    </row>
    <row r="2780" spans="4:4" ht="30">
      <c r="D2780" s="12" t="s">
        <v>3734</v>
      </c>
    </row>
    <row r="2781" spans="4:4">
      <c r="D2781" s="12" t="s">
        <v>3735</v>
      </c>
    </row>
    <row r="2782" spans="4:4">
      <c r="D2782" s="12" t="s">
        <v>3736</v>
      </c>
    </row>
    <row r="2783" spans="4:4">
      <c r="D2783" s="12" t="s">
        <v>3737</v>
      </c>
    </row>
    <row r="2784" spans="4:4">
      <c r="D2784" s="12" t="s">
        <v>3738</v>
      </c>
    </row>
    <row r="2785" spans="4:4" ht="30">
      <c r="D2785" s="12" t="s">
        <v>3739</v>
      </c>
    </row>
    <row r="2786" spans="4:4">
      <c r="D2786" s="12" t="s">
        <v>3740</v>
      </c>
    </row>
    <row r="2787" spans="4:4">
      <c r="D2787" s="12" t="s">
        <v>3741</v>
      </c>
    </row>
    <row r="2788" spans="4:4">
      <c r="D2788" s="12" t="s">
        <v>3742</v>
      </c>
    </row>
    <row r="2789" spans="4:4">
      <c r="D2789" s="12" t="s">
        <v>3743</v>
      </c>
    </row>
    <row r="2790" spans="4:4">
      <c r="D2790" s="12" t="s">
        <v>3744</v>
      </c>
    </row>
    <row r="2791" spans="4:4">
      <c r="D2791" s="12" t="s">
        <v>3745</v>
      </c>
    </row>
    <row r="2792" spans="4:4">
      <c r="D2792" s="12" t="s">
        <v>3746</v>
      </c>
    </row>
    <row r="2793" spans="4:4">
      <c r="D2793" s="12" t="s">
        <v>3747</v>
      </c>
    </row>
    <row r="2794" spans="4:4">
      <c r="D2794" s="12" t="s">
        <v>3748</v>
      </c>
    </row>
    <row r="2795" spans="4:4">
      <c r="D2795" s="12" t="s">
        <v>3749</v>
      </c>
    </row>
    <row r="2796" spans="4:4" ht="30">
      <c r="D2796" s="12" t="s">
        <v>3750</v>
      </c>
    </row>
    <row r="2797" spans="4:4">
      <c r="D2797" s="12" t="s">
        <v>3751</v>
      </c>
    </row>
    <row r="2798" spans="4:4">
      <c r="D2798" s="12" t="s">
        <v>3752</v>
      </c>
    </row>
    <row r="2799" spans="4:4">
      <c r="D2799" s="12" t="s">
        <v>3753</v>
      </c>
    </row>
    <row r="2800" spans="4:4">
      <c r="D2800" s="12" t="s">
        <v>3754</v>
      </c>
    </row>
    <row r="2801" spans="4:4">
      <c r="D2801" s="12" t="s">
        <v>3755</v>
      </c>
    </row>
    <row r="2802" spans="4:4">
      <c r="D2802" s="12" t="s">
        <v>3756</v>
      </c>
    </row>
    <row r="2803" spans="4:4">
      <c r="D2803" s="12" t="s">
        <v>3757</v>
      </c>
    </row>
    <row r="2804" spans="4:4">
      <c r="D2804" s="12" t="s">
        <v>3758</v>
      </c>
    </row>
    <row r="2805" spans="4:4">
      <c r="D2805" s="12" t="s">
        <v>3759</v>
      </c>
    </row>
    <row r="2806" spans="4:4">
      <c r="D2806" s="12" t="s">
        <v>3760</v>
      </c>
    </row>
    <row r="2807" spans="4:4">
      <c r="D2807" s="12" t="s">
        <v>3761</v>
      </c>
    </row>
    <row r="2808" spans="4:4">
      <c r="D2808" s="12" t="s">
        <v>3762</v>
      </c>
    </row>
    <row r="2809" spans="4:4">
      <c r="D2809" s="12" t="s">
        <v>3763</v>
      </c>
    </row>
    <row r="2810" spans="4:4">
      <c r="D2810" s="12" t="s">
        <v>3764</v>
      </c>
    </row>
    <row r="2811" spans="4:4">
      <c r="D2811" s="12" t="s">
        <v>3765</v>
      </c>
    </row>
    <row r="2812" spans="4:4">
      <c r="D2812" s="12" t="s">
        <v>3766</v>
      </c>
    </row>
    <row r="2813" spans="4:4">
      <c r="D2813" s="12" t="s">
        <v>3767</v>
      </c>
    </row>
    <row r="2814" spans="4:4">
      <c r="D2814" s="12" t="s">
        <v>3768</v>
      </c>
    </row>
    <row r="2815" spans="4:4">
      <c r="D2815" s="12" t="s">
        <v>3769</v>
      </c>
    </row>
    <row r="2816" spans="4:4">
      <c r="D2816" s="12" t="s">
        <v>3770</v>
      </c>
    </row>
    <row r="2817" spans="4:4">
      <c r="D2817" s="12" t="s">
        <v>3771</v>
      </c>
    </row>
    <row r="2818" spans="4:4">
      <c r="D2818" s="88">
        <v>4079</v>
      </c>
    </row>
    <row r="2819" spans="4:4">
      <c r="D2819" s="12" t="s">
        <v>3772</v>
      </c>
    </row>
    <row r="2820" spans="4:4">
      <c r="D2820" s="12" t="s">
        <v>3773</v>
      </c>
    </row>
    <row r="2821" spans="4:4">
      <c r="D2821" s="12" t="s">
        <v>3774</v>
      </c>
    </row>
    <row r="2822" spans="4:4">
      <c r="D2822" s="12" t="s">
        <v>3775</v>
      </c>
    </row>
    <row r="2823" spans="4:4">
      <c r="D2823" s="12" t="s">
        <v>3776</v>
      </c>
    </row>
    <row r="2824" spans="4:4">
      <c r="D2824" s="12" t="s">
        <v>3777</v>
      </c>
    </row>
    <row r="2825" spans="4:4">
      <c r="D2825" s="12" t="s">
        <v>3778</v>
      </c>
    </row>
    <row r="2826" spans="4:4">
      <c r="D2826" s="12" t="s">
        <v>3779</v>
      </c>
    </row>
    <row r="2827" spans="4:4">
      <c r="D2827" s="12" t="s">
        <v>3780</v>
      </c>
    </row>
    <row r="2828" spans="4:4">
      <c r="D2828" s="12" t="s">
        <v>3781</v>
      </c>
    </row>
    <row r="2829" spans="4:4">
      <c r="D2829" s="12" t="s">
        <v>3782</v>
      </c>
    </row>
    <row r="2830" spans="4:4">
      <c r="D2830" s="88">
        <v>2800</v>
      </c>
    </row>
    <row r="2831" spans="4:4">
      <c r="D2831" s="12" t="s">
        <v>3783</v>
      </c>
    </row>
    <row r="2832" spans="4:4">
      <c r="D2832" s="12" t="s">
        <v>3784</v>
      </c>
    </row>
    <row r="2833" spans="4:4">
      <c r="D2833" s="12" t="s">
        <v>3785</v>
      </c>
    </row>
    <row r="2834" spans="4:4">
      <c r="D2834" s="12" t="s">
        <v>3786</v>
      </c>
    </row>
    <row r="2835" spans="4:4">
      <c r="D2835" s="12" t="s">
        <v>3787</v>
      </c>
    </row>
    <row r="2836" spans="4:4">
      <c r="D2836" s="12" t="s">
        <v>3788</v>
      </c>
    </row>
    <row r="2837" spans="4:4">
      <c r="D2837" s="12" t="s">
        <v>3789</v>
      </c>
    </row>
    <row r="2838" spans="4:4">
      <c r="D2838" s="12" t="s">
        <v>3790</v>
      </c>
    </row>
    <row r="2839" spans="4:4">
      <c r="D2839" s="12" t="s">
        <v>3791</v>
      </c>
    </row>
    <row r="2840" spans="4:4">
      <c r="D2840" s="12" t="s">
        <v>3792</v>
      </c>
    </row>
    <row r="2841" spans="4:4">
      <c r="D2841" s="12" t="s">
        <v>3793</v>
      </c>
    </row>
    <row r="2842" spans="4:4">
      <c r="D2842" s="12" t="s">
        <v>3794</v>
      </c>
    </row>
    <row r="2843" spans="4:4">
      <c r="D2843" s="12" t="s">
        <v>501</v>
      </c>
    </row>
    <row r="2844" spans="4:4">
      <c r="D2844" s="12" t="s">
        <v>3795</v>
      </c>
    </row>
    <row r="2845" spans="4:4">
      <c r="D2845" s="12" t="s">
        <v>3796</v>
      </c>
    </row>
    <row r="2846" spans="4:4">
      <c r="D2846" s="12" t="s">
        <v>3797</v>
      </c>
    </row>
    <row r="2847" spans="4:4">
      <c r="D2847" s="12" t="s">
        <v>3798</v>
      </c>
    </row>
    <row r="2848" spans="4:4">
      <c r="D2848" s="12" t="s">
        <v>3799</v>
      </c>
    </row>
    <row r="2849" spans="4:4">
      <c r="D2849" s="12" t="s">
        <v>3800</v>
      </c>
    </row>
    <row r="2850" spans="4:4">
      <c r="D2850" s="88">
        <v>141</v>
      </c>
    </row>
    <row r="2851" spans="4:4">
      <c r="D2851" s="12" t="s">
        <v>3801</v>
      </c>
    </row>
    <row r="2852" spans="4:4">
      <c r="D2852" s="12" t="s">
        <v>3802</v>
      </c>
    </row>
    <row r="2853" spans="4:4">
      <c r="D2853" s="12" t="s">
        <v>3803</v>
      </c>
    </row>
    <row r="2854" spans="4:4">
      <c r="D2854" s="12" t="s">
        <v>3804</v>
      </c>
    </row>
    <row r="2855" spans="4:4">
      <c r="D2855" s="88">
        <v>8426</v>
      </c>
    </row>
    <row r="2856" spans="4:4">
      <c r="D2856" s="12" t="s">
        <v>3805</v>
      </c>
    </row>
    <row r="2857" spans="4:4">
      <c r="D2857" s="12" t="s">
        <v>3806</v>
      </c>
    </row>
    <row r="2858" spans="4:4">
      <c r="D2858" s="12" t="s">
        <v>3807</v>
      </c>
    </row>
    <row r="2859" spans="4:4">
      <c r="D2859" s="12" t="s">
        <v>3808</v>
      </c>
    </row>
    <row r="2860" spans="4:4">
      <c r="D2860" s="12" t="s">
        <v>3809</v>
      </c>
    </row>
    <row r="2861" spans="4:4">
      <c r="D2861" s="12" t="s">
        <v>3810</v>
      </c>
    </row>
    <row r="2862" spans="4:4">
      <c r="D2862" s="12" t="s">
        <v>3811</v>
      </c>
    </row>
    <row r="2863" spans="4:4">
      <c r="D2863" s="12" t="s">
        <v>3812</v>
      </c>
    </row>
    <row r="2864" spans="4:4">
      <c r="D2864" s="12" t="s">
        <v>3813</v>
      </c>
    </row>
    <row r="2865" spans="4:4">
      <c r="D2865" s="12" t="s">
        <v>3814</v>
      </c>
    </row>
    <row r="2866" spans="4:4">
      <c r="D2866" s="12" t="s">
        <v>3815</v>
      </c>
    </row>
    <row r="2867" spans="4:4">
      <c r="D2867" s="12" t="s">
        <v>3816</v>
      </c>
    </row>
    <row r="2868" spans="4:4">
      <c r="D2868" s="12" t="s">
        <v>3817</v>
      </c>
    </row>
    <row r="2869" spans="4:4">
      <c r="D2869" s="12" t="s">
        <v>3818</v>
      </c>
    </row>
    <row r="2870" spans="4:4">
      <c r="D2870" s="12" t="s">
        <v>3819</v>
      </c>
    </row>
    <row r="2871" spans="4:4">
      <c r="D2871" s="12" t="s">
        <v>3820</v>
      </c>
    </row>
    <row r="2872" spans="4:4">
      <c r="D2872" s="12" t="s">
        <v>3821</v>
      </c>
    </row>
    <row r="2873" spans="4:4">
      <c r="D2873" s="12" t="s">
        <v>3822</v>
      </c>
    </row>
    <row r="2874" spans="4:4">
      <c r="D2874" s="12" t="s">
        <v>3823</v>
      </c>
    </row>
    <row r="2875" spans="4:4">
      <c r="D2875" s="12" t="s">
        <v>3824</v>
      </c>
    </row>
    <row r="2876" spans="4:4">
      <c r="D2876" s="12" t="s">
        <v>3825</v>
      </c>
    </row>
    <row r="2877" spans="4:4">
      <c r="D2877" s="12" t="s">
        <v>3826</v>
      </c>
    </row>
    <row r="2878" spans="4:4">
      <c r="D2878" s="12" t="s">
        <v>3827</v>
      </c>
    </row>
    <row r="2879" spans="4:4">
      <c r="D2879" s="12" t="s">
        <v>3828</v>
      </c>
    </row>
    <row r="2880" spans="4:4">
      <c r="D2880" s="12" t="s">
        <v>3829</v>
      </c>
    </row>
    <row r="2881" spans="4:4">
      <c r="D2881" s="12" t="s">
        <v>3830</v>
      </c>
    </row>
    <row r="2882" spans="4:4">
      <c r="D2882" s="88">
        <v>6100</v>
      </c>
    </row>
    <row r="2883" spans="4:4">
      <c r="D2883" s="12" t="s">
        <v>3831</v>
      </c>
    </row>
    <row r="2884" spans="4:4">
      <c r="D2884" s="12" t="s">
        <v>3832</v>
      </c>
    </row>
    <row r="2885" spans="4:4">
      <c r="D2885" s="12" t="s">
        <v>3833</v>
      </c>
    </row>
    <row r="2886" spans="4:4">
      <c r="D2886" s="12" t="s">
        <v>3834</v>
      </c>
    </row>
    <row r="2887" spans="4:4">
      <c r="D2887" s="12" t="s">
        <v>3835</v>
      </c>
    </row>
    <row r="2888" spans="4:4">
      <c r="D2888" s="12" t="s">
        <v>3836</v>
      </c>
    </row>
    <row r="2889" spans="4:4">
      <c r="D2889" s="12" t="s">
        <v>3837</v>
      </c>
    </row>
    <row r="2890" spans="4:4">
      <c r="D2890" s="12" t="s">
        <v>3838</v>
      </c>
    </row>
    <row r="2891" spans="4:4">
      <c r="D2891" s="12" t="s">
        <v>3839</v>
      </c>
    </row>
    <row r="2892" spans="4:4">
      <c r="D2892" s="12" t="s">
        <v>3840</v>
      </c>
    </row>
    <row r="2893" spans="4:4">
      <c r="D2893" s="12" t="s">
        <v>3841</v>
      </c>
    </row>
    <row r="2894" spans="4:4">
      <c r="D2894" s="12" t="s">
        <v>3842</v>
      </c>
    </row>
    <row r="2895" spans="4:4">
      <c r="D2895" s="12" t="s">
        <v>3843</v>
      </c>
    </row>
    <row r="2896" spans="4:4">
      <c r="D2896" s="12" t="s">
        <v>3844</v>
      </c>
    </row>
    <row r="2897" spans="4:4">
      <c r="D2897" s="12" t="s">
        <v>3845</v>
      </c>
    </row>
    <row r="2898" spans="4:4">
      <c r="D2898" s="12" t="s">
        <v>3846</v>
      </c>
    </row>
    <row r="2899" spans="4:4">
      <c r="D2899" s="12" t="s">
        <v>3847</v>
      </c>
    </row>
    <row r="2900" spans="4:4">
      <c r="D2900" s="12" t="s">
        <v>3848</v>
      </c>
    </row>
    <row r="2901" spans="4:4">
      <c r="D2901" s="12" t="s">
        <v>3849</v>
      </c>
    </row>
    <row r="2902" spans="4:4">
      <c r="D2902" s="12" t="s">
        <v>3850</v>
      </c>
    </row>
    <row r="2903" spans="4:4">
      <c r="D2903" s="12" t="s">
        <v>3851</v>
      </c>
    </row>
    <row r="2904" spans="4:4">
      <c r="D2904" s="12" t="s">
        <v>3852</v>
      </c>
    </row>
    <row r="2905" spans="4:4">
      <c r="D2905" s="12" t="s">
        <v>3853</v>
      </c>
    </row>
    <row r="2906" spans="4:4">
      <c r="D2906" s="12" t="s">
        <v>3854</v>
      </c>
    </row>
    <row r="2907" spans="4:4">
      <c r="D2907" s="12" t="s">
        <v>3855</v>
      </c>
    </row>
    <row r="2908" spans="4:4">
      <c r="D2908" s="12" t="s">
        <v>3856</v>
      </c>
    </row>
    <row r="2909" spans="4:4">
      <c r="D2909" s="12" t="s">
        <v>3857</v>
      </c>
    </row>
    <row r="2910" spans="4:4">
      <c r="D2910" s="12" t="s">
        <v>3858</v>
      </c>
    </row>
    <row r="2911" spans="4:4">
      <c r="D2911" s="12" t="s">
        <v>3859</v>
      </c>
    </row>
    <row r="2912" spans="4:4">
      <c r="D2912" s="12" t="s">
        <v>3860</v>
      </c>
    </row>
    <row r="2913" spans="4:4">
      <c r="D2913" s="12" t="s">
        <v>3861</v>
      </c>
    </row>
    <row r="2914" spans="4:4">
      <c r="D2914" s="12" t="s">
        <v>3862</v>
      </c>
    </row>
    <row r="2915" spans="4:4">
      <c r="D2915" s="12" t="s">
        <v>3863</v>
      </c>
    </row>
    <row r="2916" spans="4:4">
      <c r="D2916" s="12" t="s">
        <v>3864</v>
      </c>
    </row>
    <row r="2917" spans="4:4">
      <c r="D2917" s="12" t="s">
        <v>3865</v>
      </c>
    </row>
    <row r="2918" spans="4:4">
      <c r="D2918" s="12" t="s">
        <v>3866</v>
      </c>
    </row>
    <row r="2919" spans="4:4">
      <c r="D2919" s="12" t="s">
        <v>3867</v>
      </c>
    </row>
    <row r="2920" spans="4:4">
      <c r="D2920" s="12" t="s">
        <v>3868</v>
      </c>
    </row>
    <row r="2921" spans="4:4">
      <c r="D2921" s="12" t="s">
        <v>3869</v>
      </c>
    </row>
    <row r="2922" spans="4:4">
      <c r="D2922" s="12" t="s">
        <v>3870</v>
      </c>
    </row>
    <row r="2923" spans="4:4">
      <c r="D2923" s="12" t="s">
        <v>3871</v>
      </c>
    </row>
    <row r="2924" spans="4:4">
      <c r="D2924" s="12" t="s">
        <v>3872</v>
      </c>
    </row>
    <row r="2925" spans="4:4">
      <c r="D2925" s="12" t="s">
        <v>3873</v>
      </c>
    </row>
    <row r="2926" spans="4:4">
      <c r="D2926" s="12" t="s">
        <v>3874</v>
      </c>
    </row>
    <row r="2927" spans="4:4">
      <c r="D2927" s="12" t="s">
        <v>3875</v>
      </c>
    </row>
    <row r="2928" spans="4:4">
      <c r="D2928" s="12" t="s">
        <v>3876</v>
      </c>
    </row>
    <row r="2929" spans="4:4">
      <c r="D2929" s="12" t="s">
        <v>3877</v>
      </c>
    </row>
    <row r="2930" spans="4:4">
      <c r="D2930" s="12" t="s">
        <v>3878</v>
      </c>
    </row>
    <row r="2931" spans="4:4">
      <c r="D2931" s="12" t="s">
        <v>3879</v>
      </c>
    </row>
    <row r="2932" spans="4:4">
      <c r="D2932" s="12" t="s">
        <v>3880</v>
      </c>
    </row>
    <row r="2933" spans="4:4">
      <c r="D2933" s="12" t="s">
        <v>3881</v>
      </c>
    </row>
    <row r="2934" spans="4:4">
      <c r="D2934" s="12" t="s">
        <v>3882</v>
      </c>
    </row>
    <row r="2935" spans="4:4">
      <c r="D2935" s="12" t="s">
        <v>3883</v>
      </c>
    </row>
    <row r="2936" spans="4:4">
      <c r="D2936" s="12" t="s">
        <v>3884</v>
      </c>
    </row>
    <row r="2937" spans="4:4">
      <c r="D2937" s="12" t="s">
        <v>3885</v>
      </c>
    </row>
    <row r="2938" spans="4:4">
      <c r="D2938" s="12" t="s">
        <v>3886</v>
      </c>
    </row>
    <row r="2939" spans="4:4">
      <c r="D2939" s="12" t="s">
        <v>3887</v>
      </c>
    </row>
    <row r="2940" spans="4:4">
      <c r="D2940" s="12" t="s">
        <v>3888</v>
      </c>
    </row>
    <row r="2941" spans="4:4">
      <c r="D2941" s="12" t="s">
        <v>3889</v>
      </c>
    </row>
    <row r="2942" spans="4:4">
      <c r="D2942" s="12" t="s">
        <v>3890</v>
      </c>
    </row>
    <row r="2943" spans="4:4">
      <c r="D2943" s="12" t="s">
        <v>3891</v>
      </c>
    </row>
    <row r="2944" spans="4:4">
      <c r="D2944" s="12" t="s">
        <v>3892</v>
      </c>
    </row>
    <row r="2945" spans="4:4">
      <c r="D2945" s="12" t="s">
        <v>3893</v>
      </c>
    </row>
    <row r="2946" spans="4:4" ht="30">
      <c r="D2946" s="12" t="s">
        <v>3894</v>
      </c>
    </row>
    <row r="2947" spans="4:4">
      <c r="D2947" s="12" t="s">
        <v>3895</v>
      </c>
    </row>
    <row r="2948" spans="4:4">
      <c r="D2948" s="12" t="s">
        <v>3896</v>
      </c>
    </row>
    <row r="2949" spans="4:4" ht="30">
      <c r="D2949" s="12" t="s">
        <v>3897</v>
      </c>
    </row>
    <row r="2950" spans="4:4">
      <c r="D2950" s="12" t="s">
        <v>3898</v>
      </c>
    </row>
    <row r="2951" spans="4:4">
      <c r="D2951" s="12" t="s">
        <v>3899</v>
      </c>
    </row>
    <row r="2952" spans="4:4">
      <c r="D2952" s="12" t="s">
        <v>3900</v>
      </c>
    </row>
    <row r="2953" spans="4:4">
      <c r="D2953" s="12" t="s">
        <v>3901</v>
      </c>
    </row>
    <row r="2954" spans="4:4">
      <c r="D2954" s="12" t="s">
        <v>3902</v>
      </c>
    </row>
    <row r="2955" spans="4:4">
      <c r="D2955" s="12" t="s">
        <v>3903</v>
      </c>
    </row>
    <row r="2956" spans="4:4">
      <c r="D2956" s="12" t="s">
        <v>3904</v>
      </c>
    </row>
    <row r="2957" spans="4:4">
      <c r="D2957" s="12" t="s">
        <v>3905</v>
      </c>
    </row>
    <row r="2958" spans="4:4">
      <c r="D2958" s="12" t="s">
        <v>3906</v>
      </c>
    </row>
    <row r="2959" spans="4:4">
      <c r="D2959" s="12" t="s">
        <v>3907</v>
      </c>
    </row>
    <row r="2960" spans="4:4">
      <c r="D2960" s="12" t="s">
        <v>3908</v>
      </c>
    </row>
    <row r="2961" spans="4:4">
      <c r="D2961" s="12" t="s">
        <v>3909</v>
      </c>
    </row>
    <row r="2962" spans="4:4">
      <c r="D2962" s="12" t="s">
        <v>3910</v>
      </c>
    </row>
    <row r="2963" spans="4:4">
      <c r="D2963" s="12" t="s">
        <v>3911</v>
      </c>
    </row>
    <row r="2964" spans="4:4">
      <c r="D2964" s="12" t="s">
        <v>3912</v>
      </c>
    </row>
    <row r="2965" spans="4:4">
      <c r="D2965" s="12" t="s">
        <v>3913</v>
      </c>
    </row>
    <row r="2966" spans="4:4">
      <c r="D2966" s="12" t="s">
        <v>3914</v>
      </c>
    </row>
    <row r="2967" spans="4:4">
      <c r="D2967" s="12" t="s">
        <v>3915</v>
      </c>
    </row>
    <row r="2968" spans="4:4">
      <c r="D2968" s="12" t="s">
        <v>3916</v>
      </c>
    </row>
    <row r="2969" spans="4:4">
      <c r="D2969" s="12" t="s">
        <v>3917</v>
      </c>
    </row>
    <row r="2970" spans="4:4">
      <c r="D2970" s="12" t="s">
        <v>3918</v>
      </c>
    </row>
    <row r="2971" spans="4:4">
      <c r="D2971" s="12" t="s">
        <v>3919</v>
      </c>
    </row>
    <row r="2972" spans="4:4">
      <c r="D2972" s="12" t="s">
        <v>3920</v>
      </c>
    </row>
    <row r="2973" spans="4:4">
      <c r="D2973" s="12" t="s">
        <v>3921</v>
      </c>
    </row>
    <row r="2974" spans="4:4">
      <c r="D2974" s="12" t="s">
        <v>3922</v>
      </c>
    </row>
    <row r="2975" spans="4:4">
      <c r="D2975" s="12" t="s">
        <v>3923</v>
      </c>
    </row>
    <row r="2976" spans="4:4">
      <c r="D2976" s="12" t="s">
        <v>3924</v>
      </c>
    </row>
    <row r="2977" spans="4:4">
      <c r="D2977" s="12" t="s">
        <v>3925</v>
      </c>
    </row>
    <row r="2978" spans="4:4">
      <c r="D2978" s="12" t="s">
        <v>3926</v>
      </c>
    </row>
    <row r="2979" spans="4:4">
      <c r="D2979" s="12" t="s">
        <v>3927</v>
      </c>
    </row>
    <row r="2980" spans="4:4">
      <c r="D2980" s="12" t="s">
        <v>3928</v>
      </c>
    </row>
    <row r="2981" spans="4:4">
      <c r="D2981" s="12" t="s">
        <v>3929</v>
      </c>
    </row>
    <row r="2982" spans="4:4">
      <c r="D2982" s="12" t="s">
        <v>3930</v>
      </c>
    </row>
    <row r="2983" spans="4:4">
      <c r="D2983" s="12" t="s">
        <v>3931</v>
      </c>
    </row>
    <row r="2984" spans="4:4">
      <c r="D2984" s="12" t="s">
        <v>3932</v>
      </c>
    </row>
    <row r="2985" spans="4:4">
      <c r="D2985" s="12" t="s">
        <v>3933</v>
      </c>
    </row>
    <row r="2986" spans="4:4">
      <c r="D2986" s="12" t="s">
        <v>3934</v>
      </c>
    </row>
    <row r="2987" spans="4:4">
      <c r="D2987" s="12" t="s">
        <v>3935</v>
      </c>
    </row>
    <row r="2988" spans="4:4">
      <c r="D2988" s="12" t="s">
        <v>3936</v>
      </c>
    </row>
    <row r="2989" spans="4:4">
      <c r="D2989" s="12" t="s">
        <v>3937</v>
      </c>
    </row>
    <row r="2990" spans="4:4">
      <c r="D2990" s="12" t="s">
        <v>3938</v>
      </c>
    </row>
    <row r="2991" spans="4:4">
      <c r="D2991" s="12" t="s">
        <v>3940</v>
      </c>
    </row>
    <row r="2992" spans="4:4">
      <c r="D2992" s="12" t="s">
        <v>3941</v>
      </c>
    </row>
    <row r="2993" spans="4:4">
      <c r="D2993" s="12" t="s">
        <v>3942</v>
      </c>
    </row>
    <row r="2994" spans="4:4">
      <c r="D2994" s="12" t="s">
        <v>3943</v>
      </c>
    </row>
    <row r="2995" spans="4:4" ht="30">
      <c r="D2995" s="12" t="s">
        <v>3944</v>
      </c>
    </row>
    <row r="2996" spans="4:4">
      <c r="D2996" s="12" t="s">
        <v>3945</v>
      </c>
    </row>
    <row r="2997" spans="4:4">
      <c r="D2997" s="12" t="s">
        <v>3946</v>
      </c>
    </row>
    <row r="2998" spans="4:4">
      <c r="D2998" s="12" t="s">
        <v>3947</v>
      </c>
    </row>
    <row r="2999" spans="4:4">
      <c r="D2999" s="12" t="s">
        <v>3948</v>
      </c>
    </row>
    <row r="3000" spans="4:4">
      <c r="D3000" s="12" t="s">
        <v>3949</v>
      </c>
    </row>
    <row r="3001" spans="4:4">
      <c r="D3001" s="12" t="s">
        <v>3950</v>
      </c>
    </row>
    <row r="3002" spans="4:4">
      <c r="D3002" s="12" t="s">
        <v>3951</v>
      </c>
    </row>
    <row r="3003" spans="4:4">
      <c r="D3003" s="12" t="s">
        <v>3952</v>
      </c>
    </row>
    <row r="3004" spans="4:4">
      <c r="D3004" s="12" t="s">
        <v>3953</v>
      </c>
    </row>
    <row r="3005" spans="4:4">
      <c r="D3005" s="12" t="s">
        <v>3954</v>
      </c>
    </row>
    <row r="3006" spans="4:4">
      <c r="D3006" s="12" t="s">
        <v>3955</v>
      </c>
    </row>
    <row r="3007" spans="4:4">
      <c r="D3007" s="12" t="s">
        <v>3956</v>
      </c>
    </row>
    <row r="3008" spans="4:4">
      <c r="D3008" s="88">
        <v>8100</v>
      </c>
    </row>
    <row r="3009" spans="4:4">
      <c r="D3009" s="12" t="s">
        <v>3957</v>
      </c>
    </row>
    <row r="3010" spans="4:4">
      <c r="D3010" s="12" t="s">
        <v>3958</v>
      </c>
    </row>
    <row r="3011" spans="4:4">
      <c r="D3011" s="12" t="s">
        <v>3959</v>
      </c>
    </row>
    <row r="3012" spans="4:4">
      <c r="D3012" s="12" t="s">
        <v>3960</v>
      </c>
    </row>
    <row r="3013" spans="4:4">
      <c r="D3013" s="12" t="s">
        <v>3961</v>
      </c>
    </row>
    <row r="3014" spans="4:4">
      <c r="D3014" s="12" t="s">
        <v>3962</v>
      </c>
    </row>
    <row r="3015" spans="4:4">
      <c r="D3015" s="12" t="s">
        <v>3963</v>
      </c>
    </row>
    <row r="3016" spans="4:4">
      <c r="D3016" s="12" t="s">
        <v>3964</v>
      </c>
    </row>
    <row r="3017" spans="4:4">
      <c r="D3017" s="12" t="s">
        <v>3965</v>
      </c>
    </row>
    <row r="3018" spans="4:4">
      <c r="D3018" s="12" t="s">
        <v>3966</v>
      </c>
    </row>
    <row r="3019" spans="4:4">
      <c r="D3019" s="12" t="s">
        <v>3967</v>
      </c>
    </row>
    <row r="3020" spans="4:4">
      <c r="D3020" s="12" t="s">
        <v>3968</v>
      </c>
    </row>
    <row r="3021" spans="4:4">
      <c r="D3021" s="12" t="s">
        <v>3969</v>
      </c>
    </row>
    <row r="3022" spans="4:4">
      <c r="D3022" s="12" t="s">
        <v>3970</v>
      </c>
    </row>
    <row r="3023" spans="4:4">
      <c r="D3023" s="12" t="s">
        <v>3971</v>
      </c>
    </row>
    <row r="3024" spans="4:4">
      <c r="D3024" s="12" t="s">
        <v>3972</v>
      </c>
    </row>
    <row r="3025" spans="4:4">
      <c r="D3025" s="12" t="s">
        <v>3973</v>
      </c>
    </row>
    <row r="3026" spans="4:4">
      <c r="D3026" s="12" t="s">
        <v>3974</v>
      </c>
    </row>
    <row r="3027" spans="4:4">
      <c r="D3027" s="12" t="s">
        <v>3975</v>
      </c>
    </row>
    <row r="3028" spans="4:4">
      <c r="D3028" s="12" t="s">
        <v>3976</v>
      </c>
    </row>
    <row r="3029" spans="4:4">
      <c r="D3029" s="12" t="s">
        <v>3977</v>
      </c>
    </row>
    <row r="3030" spans="4:4">
      <c r="D3030" s="12" t="s">
        <v>3978</v>
      </c>
    </row>
    <row r="3031" spans="4:4">
      <c r="D3031" s="12" t="s">
        <v>3979</v>
      </c>
    </row>
    <row r="3032" spans="4:4">
      <c r="D3032" s="12" t="s">
        <v>3980</v>
      </c>
    </row>
    <row r="3033" spans="4:4">
      <c r="D3033" s="12" t="s">
        <v>3981</v>
      </c>
    </row>
    <row r="3034" spans="4:4" ht="30">
      <c r="D3034" s="12" t="s">
        <v>3982</v>
      </c>
    </row>
    <row r="3035" spans="4:4" ht="30">
      <c r="D3035" s="12" t="s">
        <v>3983</v>
      </c>
    </row>
    <row r="3036" spans="4:4" ht="30">
      <c r="D3036" s="12" t="s">
        <v>3984</v>
      </c>
    </row>
    <row r="3037" spans="4:4">
      <c r="D3037" s="12" t="s">
        <v>3985</v>
      </c>
    </row>
    <row r="3038" spans="4:4">
      <c r="D3038" s="12" t="s">
        <v>3986</v>
      </c>
    </row>
    <row r="3039" spans="4:4">
      <c r="D3039" s="12" t="s">
        <v>3987</v>
      </c>
    </row>
    <row r="3040" spans="4:4">
      <c r="D3040" s="12" t="s">
        <v>3988</v>
      </c>
    </row>
    <row r="3041" spans="4:4">
      <c r="D3041" s="12" t="s">
        <v>3989</v>
      </c>
    </row>
    <row r="3042" spans="4:4">
      <c r="D3042" s="12" t="s">
        <v>3990</v>
      </c>
    </row>
    <row r="3043" spans="4:4">
      <c r="D3043" s="12" t="s">
        <v>3991</v>
      </c>
    </row>
    <row r="3044" spans="4:4">
      <c r="D3044" s="12" t="s">
        <v>3992</v>
      </c>
    </row>
    <row r="3045" spans="4:4">
      <c r="D3045" s="12" t="s">
        <v>3993</v>
      </c>
    </row>
    <row r="3046" spans="4:4">
      <c r="D3046" s="12" t="s">
        <v>3994</v>
      </c>
    </row>
    <row r="3047" spans="4:4">
      <c r="D3047" s="12" t="s">
        <v>3995</v>
      </c>
    </row>
    <row r="3048" spans="4:4">
      <c r="D3048" s="12" t="s">
        <v>3996</v>
      </c>
    </row>
    <row r="3049" spans="4:4">
      <c r="D3049" s="12" t="s">
        <v>3997</v>
      </c>
    </row>
    <row r="3050" spans="4:4">
      <c r="D3050" s="12" t="s">
        <v>3998</v>
      </c>
    </row>
    <row r="3051" spans="4:4">
      <c r="D3051" s="12" t="s">
        <v>3999</v>
      </c>
    </row>
    <row r="3052" spans="4:4">
      <c r="D3052" s="12" t="s">
        <v>4000</v>
      </c>
    </row>
    <row r="3053" spans="4:4">
      <c r="D3053" s="12" t="s">
        <v>4001</v>
      </c>
    </row>
    <row r="3054" spans="4:4">
      <c r="D3054" s="12" t="s">
        <v>4002</v>
      </c>
    </row>
    <row r="3055" spans="4:4">
      <c r="D3055" s="12" t="s">
        <v>4003</v>
      </c>
    </row>
    <row r="3056" spans="4:4">
      <c r="D3056" s="12" t="s">
        <v>4004</v>
      </c>
    </row>
    <row r="3057" spans="4:4">
      <c r="D3057" s="12" t="s">
        <v>4005</v>
      </c>
    </row>
    <row r="3058" spans="4:4">
      <c r="D3058" s="12" t="s">
        <v>4006</v>
      </c>
    </row>
    <row r="3059" spans="4:4">
      <c r="D3059" s="12" t="s">
        <v>4007</v>
      </c>
    </row>
    <row r="3060" spans="4:4" ht="30">
      <c r="D3060" s="12" t="s">
        <v>4008</v>
      </c>
    </row>
    <row r="3061" spans="4:4">
      <c r="D3061" s="12" t="s">
        <v>4009</v>
      </c>
    </row>
    <row r="3062" spans="4:4">
      <c r="D3062" s="12" t="s">
        <v>4010</v>
      </c>
    </row>
    <row r="3063" spans="4:4">
      <c r="D3063" s="12" t="s">
        <v>4011</v>
      </c>
    </row>
    <row r="3064" spans="4:4">
      <c r="D3064" s="12" t="s">
        <v>4012</v>
      </c>
    </row>
    <row r="3065" spans="4:4" ht="30">
      <c r="D3065" s="12" t="s">
        <v>4013</v>
      </c>
    </row>
    <row r="3066" spans="4:4">
      <c r="D3066" s="12" t="s">
        <v>4014</v>
      </c>
    </row>
    <row r="3067" spans="4:4">
      <c r="D3067" s="12" t="s">
        <v>4015</v>
      </c>
    </row>
    <row r="3068" spans="4:4">
      <c r="D3068" s="12" t="s">
        <v>4016</v>
      </c>
    </row>
    <row r="3069" spans="4:4">
      <c r="D3069" s="12" t="s">
        <v>3939</v>
      </c>
    </row>
    <row r="3070" spans="4:4">
      <c r="D3070" s="12" t="s">
        <v>4017</v>
      </c>
    </row>
    <row r="3071" spans="4:4">
      <c r="D3071" s="12" t="s">
        <v>4018</v>
      </c>
    </row>
    <row r="3072" spans="4:4">
      <c r="D3072" s="12" t="s">
        <v>4019</v>
      </c>
    </row>
    <row r="3073" spans="4:4">
      <c r="D3073" s="12" t="s">
        <v>4020</v>
      </c>
    </row>
    <row r="3074" spans="4:4">
      <c r="D3074" s="12" t="s">
        <v>4021</v>
      </c>
    </row>
    <row r="3075" spans="4:4">
      <c r="D3075" s="12" t="s">
        <v>4022</v>
      </c>
    </row>
    <row r="3076" spans="4:4">
      <c r="D3076" s="12" t="s">
        <v>4023</v>
      </c>
    </row>
    <row r="3077" spans="4:4">
      <c r="D3077" s="12" t="s">
        <v>4024</v>
      </c>
    </row>
    <row r="3078" spans="4:4">
      <c r="D3078" s="12" t="s">
        <v>4025</v>
      </c>
    </row>
    <row r="3079" spans="4:4">
      <c r="D3079" s="12" t="s">
        <v>4026</v>
      </c>
    </row>
    <row r="3080" spans="4:4">
      <c r="D3080" s="12" t="s">
        <v>4027</v>
      </c>
    </row>
    <row r="3081" spans="4:4">
      <c r="D3081" s="12" t="s">
        <v>4028</v>
      </c>
    </row>
    <row r="3082" spans="4:4" ht="30">
      <c r="D3082" s="12" t="s">
        <v>4029</v>
      </c>
    </row>
    <row r="3083" spans="4:4">
      <c r="D3083" s="12" t="s">
        <v>4030</v>
      </c>
    </row>
    <row r="3084" spans="4:4">
      <c r="D3084" s="12" t="s">
        <v>4031</v>
      </c>
    </row>
    <row r="3085" spans="4:4">
      <c r="D3085" s="12" t="s">
        <v>4032</v>
      </c>
    </row>
    <row r="3086" spans="4:4">
      <c r="D3086" s="12" t="s">
        <v>4033</v>
      </c>
    </row>
    <row r="3087" spans="4:4">
      <c r="D3087" s="12" t="s">
        <v>4034</v>
      </c>
    </row>
    <row r="3088" spans="4:4">
      <c r="D3088" s="12" t="s">
        <v>4035</v>
      </c>
    </row>
    <row r="3089" spans="4:4">
      <c r="D3089" s="12" t="s">
        <v>4036</v>
      </c>
    </row>
    <row r="3090" spans="4:4">
      <c r="D3090" s="12" t="s">
        <v>4037</v>
      </c>
    </row>
    <row r="3091" spans="4:4">
      <c r="D3091" s="12" t="s">
        <v>4038</v>
      </c>
    </row>
    <row r="3092" spans="4:4">
      <c r="D3092" s="12" t="s">
        <v>4039</v>
      </c>
    </row>
    <row r="3093" spans="4:4" ht="30">
      <c r="D3093" s="12" t="s">
        <v>4040</v>
      </c>
    </row>
    <row r="3094" spans="4:4">
      <c r="D3094" s="12" t="s">
        <v>4041</v>
      </c>
    </row>
    <row r="3095" spans="4:4" ht="30">
      <c r="D3095" s="12" t="s">
        <v>4042</v>
      </c>
    </row>
    <row r="3096" spans="4:4">
      <c r="D3096" s="12" t="s">
        <v>4043</v>
      </c>
    </row>
    <row r="3097" spans="4:4">
      <c r="D3097" s="12" t="s">
        <v>4044</v>
      </c>
    </row>
    <row r="3098" spans="4:4">
      <c r="D3098" s="12" t="s">
        <v>4045</v>
      </c>
    </row>
    <row r="3099" spans="4:4">
      <c r="D3099" s="12" t="s">
        <v>4046</v>
      </c>
    </row>
    <row r="3100" spans="4:4">
      <c r="D3100" s="12" t="s">
        <v>4047</v>
      </c>
    </row>
    <row r="3101" spans="4:4">
      <c r="D3101" s="12" t="s">
        <v>4048</v>
      </c>
    </row>
    <row r="3102" spans="4:4">
      <c r="D3102" s="12" t="s">
        <v>4049</v>
      </c>
    </row>
    <row r="3103" spans="4:4">
      <c r="D3103" s="12" t="s">
        <v>4050</v>
      </c>
    </row>
    <row r="3104" spans="4:4" ht="30">
      <c r="D3104" s="12" t="s">
        <v>4051</v>
      </c>
    </row>
    <row r="3105" spans="4:4">
      <c r="D3105" s="12" t="s">
        <v>4052</v>
      </c>
    </row>
    <row r="3106" spans="4:4">
      <c r="D3106" s="12" t="s">
        <v>536</v>
      </c>
    </row>
    <row r="3107" spans="4:4">
      <c r="D3107" s="12" t="s">
        <v>539</v>
      </c>
    </row>
    <row r="3108" spans="4:4">
      <c r="D3108" s="12" t="s">
        <v>4053</v>
      </c>
    </row>
    <row r="3109" spans="4:4">
      <c r="D3109" s="12" t="s">
        <v>4054</v>
      </c>
    </row>
    <row r="3110" spans="4:4">
      <c r="D3110" s="12" t="s">
        <v>4055</v>
      </c>
    </row>
    <row r="3111" spans="4:4">
      <c r="D3111" s="12" t="s">
        <v>4056</v>
      </c>
    </row>
    <row r="3112" spans="4:4">
      <c r="D3112" s="12" t="s">
        <v>4057</v>
      </c>
    </row>
    <row r="3113" spans="4:4">
      <c r="D3113" s="12" t="s">
        <v>4058</v>
      </c>
    </row>
    <row r="3114" spans="4:4">
      <c r="D3114" s="12" t="s">
        <v>4059</v>
      </c>
    </row>
    <row r="3115" spans="4:4">
      <c r="D3115" s="12" t="s">
        <v>4060</v>
      </c>
    </row>
    <row r="3116" spans="4:4">
      <c r="D3116" s="12" t="s">
        <v>4061</v>
      </c>
    </row>
    <row r="3117" spans="4:4">
      <c r="D3117" s="12" t="s">
        <v>4062</v>
      </c>
    </row>
    <row r="3118" spans="4:4">
      <c r="D3118" s="12" t="s">
        <v>4063</v>
      </c>
    </row>
    <row r="3119" spans="4:4">
      <c r="D3119" s="88">
        <v>4625</v>
      </c>
    </row>
    <row r="3120" spans="4:4">
      <c r="D3120" s="12" t="s">
        <v>4064</v>
      </c>
    </row>
    <row r="3121" spans="4:4">
      <c r="D3121" s="12" t="s">
        <v>4065</v>
      </c>
    </row>
    <row r="3122" spans="4:4">
      <c r="D3122" s="12" t="s">
        <v>4066</v>
      </c>
    </row>
    <row r="3123" spans="4:4">
      <c r="D3123" s="12" t="s">
        <v>4067</v>
      </c>
    </row>
    <row r="3124" spans="4:4">
      <c r="D3124" s="12" t="s">
        <v>4068</v>
      </c>
    </row>
    <row r="3125" spans="4:4">
      <c r="D3125" s="12" t="s">
        <v>4069</v>
      </c>
    </row>
    <row r="3126" spans="4:4">
      <c r="D3126" s="12" t="s">
        <v>4070</v>
      </c>
    </row>
    <row r="3127" spans="4:4">
      <c r="D3127" s="12" t="s">
        <v>4071</v>
      </c>
    </row>
    <row r="3128" spans="4:4">
      <c r="D3128" s="12" t="s">
        <v>4072</v>
      </c>
    </row>
    <row r="3129" spans="4:4">
      <c r="D3129" s="88">
        <v>70</v>
      </c>
    </row>
    <row r="3130" spans="4:4">
      <c r="D3130" s="88">
        <v>447</v>
      </c>
    </row>
    <row r="3131" spans="4:4">
      <c r="D3131" s="12" t="s">
        <v>4073</v>
      </c>
    </row>
    <row r="3132" spans="4:4">
      <c r="D3132" s="12" t="s">
        <v>4074</v>
      </c>
    </row>
    <row r="3133" spans="4:4">
      <c r="D3133" s="12" t="s">
        <v>4075</v>
      </c>
    </row>
    <row r="3134" spans="4:4">
      <c r="D3134" s="12" t="s">
        <v>4076</v>
      </c>
    </row>
    <row r="3135" spans="4:4">
      <c r="D3135" s="12" t="s">
        <v>4077</v>
      </c>
    </row>
    <row r="3136" spans="4:4">
      <c r="D3136" s="12" t="s">
        <v>4078</v>
      </c>
    </row>
    <row r="3137" spans="4:4">
      <c r="D3137" s="12" t="s">
        <v>4079</v>
      </c>
    </row>
    <row r="3138" spans="4:4">
      <c r="D3138" s="12" t="s">
        <v>4080</v>
      </c>
    </row>
    <row r="3139" spans="4:4">
      <c r="D3139" s="12" t="s">
        <v>4081</v>
      </c>
    </row>
    <row r="3140" spans="4:4">
      <c r="D3140" s="12" t="s">
        <v>4082</v>
      </c>
    </row>
    <row r="3141" spans="4:4">
      <c r="D3141" s="12" t="s">
        <v>4083</v>
      </c>
    </row>
    <row r="3142" spans="4:4">
      <c r="D3142" s="12" t="s">
        <v>4084</v>
      </c>
    </row>
    <row r="3143" spans="4:4">
      <c r="D3143" s="12" t="s">
        <v>4085</v>
      </c>
    </row>
    <row r="3144" spans="4:4">
      <c r="D3144" s="12" t="s">
        <v>4086</v>
      </c>
    </row>
    <row r="3145" spans="4:4">
      <c r="D3145" s="88">
        <v>328</v>
      </c>
    </row>
    <row r="3146" spans="4:4">
      <c r="D3146" s="12" t="s">
        <v>4087</v>
      </c>
    </row>
    <row r="3147" spans="4:4">
      <c r="D3147" s="12" t="s">
        <v>4088</v>
      </c>
    </row>
    <row r="3148" spans="4:4">
      <c r="D3148" s="12" t="s">
        <v>4089</v>
      </c>
    </row>
    <row r="3149" spans="4:4">
      <c r="D3149" s="88">
        <v>68</v>
      </c>
    </row>
    <row r="3150" spans="4:4">
      <c r="D3150" s="12" t="s">
        <v>4090</v>
      </c>
    </row>
    <row r="3151" spans="4:4">
      <c r="D3151" s="88">
        <v>334</v>
      </c>
    </row>
    <row r="3152" spans="4:4">
      <c r="D3152" s="88">
        <v>72</v>
      </c>
    </row>
    <row r="3153" spans="4:4">
      <c r="D3153" s="12" t="s">
        <v>4091</v>
      </c>
    </row>
    <row r="3154" spans="4:4">
      <c r="D3154" s="12" t="s">
        <v>4092</v>
      </c>
    </row>
    <row r="3155" spans="4:4">
      <c r="D3155" s="12" t="s">
        <v>4093</v>
      </c>
    </row>
    <row r="3156" spans="4:4">
      <c r="D3156" s="12" t="s">
        <v>4094</v>
      </c>
    </row>
    <row r="3157" spans="4:4">
      <c r="D3157" s="12" t="s">
        <v>4095</v>
      </c>
    </row>
    <row r="3158" spans="4:4">
      <c r="D3158" s="12" t="s">
        <v>4096</v>
      </c>
    </row>
    <row r="3159" spans="4:4">
      <c r="D3159" s="12" t="s">
        <v>4097</v>
      </c>
    </row>
    <row r="3160" spans="4:4">
      <c r="D3160" s="12" t="s">
        <v>4098</v>
      </c>
    </row>
    <row r="3161" spans="4:4">
      <c r="D3161" s="12" t="s">
        <v>4099</v>
      </c>
    </row>
    <row r="3162" spans="4:4">
      <c r="D3162" s="12" t="s">
        <v>4100</v>
      </c>
    </row>
    <row r="3163" spans="4:4">
      <c r="D3163" s="12" t="s">
        <v>4101</v>
      </c>
    </row>
    <row r="3164" spans="4:4">
      <c r="D3164" s="12" t="s">
        <v>4102</v>
      </c>
    </row>
    <row r="3165" spans="4:4">
      <c r="D3165" s="12" t="s">
        <v>4103</v>
      </c>
    </row>
    <row r="3166" spans="4:4">
      <c r="D3166" s="12" t="s">
        <v>4104</v>
      </c>
    </row>
    <row r="3167" spans="4:4">
      <c r="D3167" s="12" t="s">
        <v>4105</v>
      </c>
    </row>
    <row r="3168" spans="4:4">
      <c r="D3168" s="12" t="s">
        <v>4106</v>
      </c>
    </row>
    <row r="3169" spans="4:4">
      <c r="D3169" s="12" t="s">
        <v>4107</v>
      </c>
    </row>
    <row r="3170" spans="4:4">
      <c r="D3170" s="88">
        <v>190840</v>
      </c>
    </row>
    <row r="3171" spans="4:4">
      <c r="D3171" s="12" t="s">
        <v>4108</v>
      </c>
    </row>
    <row r="3172" spans="4:4">
      <c r="D3172" s="12" t="s">
        <v>4109</v>
      </c>
    </row>
    <row r="3173" spans="4:4">
      <c r="D3173" s="12" t="s">
        <v>4110</v>
      </c>
    </row>
    <row r="3174" spans="4:4" ht="30">
      <c r="D3174" s="12" t="s">
        <v>4111</v>
      </c>
    </row>
    <row r="3175" spans="4:4" ht="30">
      <c r="D3175" s="12" t="s">
        <v>4112</v>
      </c>
    </row>
    <row r="3176" spans="4:4">
      <c r="D3176" s="12" t="s">
        <v>4113</v>
      </c>
    </row>
    <row r="3177" spans="4:4">
      <c r="D3177" s="12" t="s">
        <v>4114</v>
      </c>
    </row>
    <row r="3178" spans="4:4">
      <c r="D3178" s="12" t="s">
        <v>4115</v>
      </c>
    </row>
    <row r="3179" spans="4:4">
      <c r="D3179" s="12" t="s">
        <v>4116</v>
      </c>
    </row>
    <row r="3180" spans="4:4">
      <c r="D3180" s="12" t="s">
        <v>4117</v>
      </c>
    </row>
    <row r="3181" spans="4:4">
      <c r="D3181" s="12" t="s">
        <v>4118</v>
      </c>
    </row>
    <row r="3182" spans="4:4">
      <c r="D3182" s="12" t="s">
        <v>4119</v>
      </c>
    </row>
    <row r="3183" spans="4:4">
      <c r="D3183" s="12" t="s">
        <v>4120</v>
      </c>
    </row>
    <row r="3184" spans="4:4">
      <c r="D3184" s="12" t="s">
        <v>4121</v>
      </c>
    </row>
    <row r="3185" spans="4:4">
      <c r="D3185" s="12" t="s">
        <v>4122</v>
      </c>
    </row>
    <row r="3186" spans="4:4">
      <c r="D3186" s="12" t="s">
        <v>4123</v>
      </c>
    </row>
    <row r="3187" spans="4:4">
      <c r="D3187" s="12" t="s">
        <v>4124</v>
      </c>
    </row>
    <row r="3188" spans="4:4">
      <c r="D3188" s="12" t="s">
        <v>4125</v>
      </c>
    </row>
    <row r="3189" spans="4:4">
      <c r="D3189" s="12" t="s">
        <v>4126</v>
      </c>
    </row>
    <row r="3190" spans="4:4">
      <c r="D3190" s="12" t="s">
        <v>4127</v>
      </c>
    </row>
    <row r="3191" spans="4:4">
      <c r="D3191" s="12" t="s">
        <v>4128</v>
      </c>
    </row>
    <row r="3192" spans="4:4">
      <c r="D3192" s="12" t="s">
        <v>4129</v>
      </c>
    </row>
    <row r="3193" spans="4:4">
      <c r="D3193" s="12" t="s">
        <v>4130</v>
      </c>
    </row>
    <row r="3194" spans="4:4">
      <c r="D3194" s="12" t="s">
        <v>4131</v>
      </c>
    </row>
    <row r="3195" spans="4:4">
      <c r="D3195" s="12" t="s">
        <v>4132</v>
      </c>
    </row>
    <row r="3196" spans="4:4">
      <c r="D3196" s="12" t="s">
        <v>4133</v>
      </c>
    </row>
    <row r="3197" spans="4:4">
      <c r="D3197" s="88">
        <v>8905</v>
      </c>
    </row>
    <row r="3198" spans="4:4">
      <c r="D3198" s="12" t="s">
        <v>4134</v>
      </c>
    </row>
    <row r="3199" spans="4:4">
      <c r="D3199" s="12" t="s">
        <v>4135</v>
      </c>
    </row>
    <row r="3200" spans="4:4">
      <c r="D3200" s="12" t="s">
        <v>4136</v>
      </c>
    </row>
    <row r="3201" spans="4:4">
      <c r="D3201" s="12" t="s">
        <v>4137</v>
      </c>
    </row>
    <row r="3202" spans="4:4">
      <c r="D3202" s="12" t="s">
        <v>4138</v>
      </c>
    </row>
    <row r="3203" spans="4:4">
      <c r="D3203" s="12" t="s">
        <v>4139</v>
      </c>
    </row>
    <row r="3204" spans="4:4">
      <c r="D3204" s="12" t="s">
        <v>4140</v>
      </c>
    </row>
    <row r="3205" spans="4:4">
      <c r="D3205" s="12" t="s">
        <v>4141</v>
      </c>
    </row>
    <row r="3206" spans="4:4">
      <c r="D3206" s="12" t="s">
        <v>4142</v>
      </c>
    </row>
    <row r="3207" spans="4:4">
      <c r="D3207" s="12" t="s">
        <v>4143</v>
      </c>
    </row>
    <row r="3208" spans="4:4">
      <c r="D3208" s="12" t="s">
        <v>4144</v>
      </c>
    </row>
    <row r="3209" spans="4:4">
      <c r="D3209" s="12" t="s">
        <v>4145</v>
      </c>
    </row>
    <row r="3210" spans="4:4">
      <c r="D3210" s="12" t="s">
        <v>4146</v>
      </c>
    </row>
    <row r="3211" spans="4:4">
      <c r="D3211" s="12" t="s">
        <v>4147</v>
      </c>
    </row>
    <row r="3212" spans="4:4">
      <c r="D3212" s="12" t="s">
        <v>4148</v>
      </c>
    </row>
    <row r="3213" spans="4:4">
      <c r="D3213" s="12" t="s">
        <v>4149</v>
      </c>
    </row>
    <row r="3214" spans="4:4">
      <c r="D3214" s="12" t="s">
        <v>4150</v>
      </c>
    </row>
    <row r="3215" spans="4:4">
      <c r="D3215" s="12" t="s">
        <v>4151</v>
      </c>
    </row>
    <row r="3216" spans="4:4" ht="30">
      <c r="D3216" s="12" t="s">
        <v>4152</v>
      </c>
    </row>
    <row r="3217" spans="4:4">
      <c r="D3217" s="12" t="s">
        <v>4153</v>
      </c>
    </row>
    <row r="3218" spans="4:4">
      <c r="D3218" s="12" t="s">
        <v>4154</v>
      </c>
    </row>
    <row r="3219" spans="4:4">
      <c r="D3219" s="12" t="s">
        <v>4155</v>
      </c>
    </row>
    <row r="3220" spans="4:4">
      <c r="D3220" s="12" t="s">
        <v>4156</v>
      </c>
    </row>
    <row r="3221" spans="4:4" ht="30">
      <c r="D3221" s="12" t="s">
        <v>4157</v>
      </c>
    </row>
    <row r="3222" spans="4:4">
      <c r="D3222" s="12" t="s">
        <v>4158</v>
      </c>
    </row>
    <row r="3223" spans="4:4">
      <c r="D3223" s="12" t="s">
        <v>4159</v>
      </c>
    </row>
    <row r="3224" spans="4:4">
      <c r="D3224" s="12" t="s">
        <v>4160</v>
      </c>
    </row>
    <row r="3225" spans="4:4">
      <c r="D3225" s="12" t="s">
        <v>4161</v>
      </c>
    </row>
    <row r="3226" spans="4:4">
      <c r="D3226" s="12" t="s">
        <v>4162</v>
      </c>
    </row>
    <row r="3227" spans="4:4">
      <c r="D3227" s="88">
        <v>3900</v>
      </c>
    </row>
    <row r="3228" spans="4:4">
      <c r="D3228" s="12" t="s">
        <v>4163</v>
      </c>
    </row>
    <row r="3229" spans="4:4">
      <c r="D3229" s="12" t="s">
        <v>4164</v>
      </c>
    </row>
    <row r="3230" spans="4:4">
      <c r="D3230" s="12" t="s">
        <v>4165</v>
      </c>
    </row>
    <row r="3231" spans="4:4">
      <c r="D3231" s="12" t="s">
        <v>4166</v>
      </c>
    </row>
    <row r="3232" spans="4:4">
      <c r="D3232" s="12" t="s">
        <v>4167</v>
      </c>
    </row>
    <row r="3233" spans="4:4">
      <c r="D3233" s="12" t="s">
        <v>4168</v>
      </c>
    </row>
    <row r="3234" spans="4:4">
      <c r="D3234" s="12" t="s">
        <v>4169</v>
      </c>
    </row>
    <row r="3235" spans="4:4">
      <c r="D3235" s="12" t="s">
        <v>4170</v>
      </c>
    </row>
    <row r="3236" spans="4:4">
      <c r="D3236" s="88">
        <v>434</v>
      </c>
    </row>
    <row r="3237" spans="4:4">
      <c r="D3237" s="12" t="s">
        <v>4171</v>
      </c>
    </row>
    <row r="3238" spans="4:4">
      <c r="D3238" s="12" t="s">
        <v>4172</v>
      </c>
    </row>
    <row r="3239" spans="4:4">
      <c r="D3239" s="12" t="s">
        <v>4173</v>
      </c>
    </row>
    <row r="3240" spans="4:4">
      <c r="D3240" s="12" t="s">
        <v>4174</v>
      </c>
    </row>
    <row r="3241" spans="4:4">
      <c r="D3241" s="88">
        <v>9018</v>
      </c>
    </row>
    <row r="3242" spans="4:4">
      <c r="D3242" s="12" t="s">
        <v>4175</v>
      </c>
    </row>
    <row r="3243" spans="4:4">
      <c r="D3243" s="12" t="s">
        <v>4176</v>
      </c>
    </row>
    <row r="3244" spans="4:4">
      <c r="D3244" s="12" t="s">
        <v>4177</v>
      </c>
    </row>
    <row r="3245" spans="4:4">
      <c r="D3245" s="12" t="s">
        <v>4178</v>
      </c>
    </row>
    <row r="3246" spans="4:4">
      <c r="D3246" s="12" t="s">
        <v>4179</v>
      </c>
    </row>
    <row r="3247" spans="4:4">
      <c r="D3247" s="12" t="s">
        <v>4180</v>
      </c>
    </row>
    <row r="3248" spans="4:4">
      <c r="D3248" s="12" t="s">
        <v>4181</v>
      </c>
    </row>
    <row r="3249" spans="4:4">
      <c r="D3249" s="12" t="s">
        <v>4182</v>
      </c>
    </row>
    <row r="3250" spans="4:4">
      <c r="D3250" s="12" t="s">
        <v>4183</v>
      </c>
    </row>
    <row r="3251" spans="4:4">
      <c r="D3251" s="12" t="s">
        <v>4184</v>
      </c>
    </row>
    <row r="3252" spans="4:4">
      <c r="D3252" s="12" t="s">
        <v>4185</v>
      </c>
    </row>
    <row r="3253" spans="4:4">
      <c r="D3253" s="12" t="s">
        <v>4186</v>
      </c>
    </row>
    <row r="3254" spans="4:4">
      <c r="D3254" s="12" t="s">
        <v>4187</v>
      </c>
    </row>
    <row r="3255" spans="4:4">
      <c r="D3255" s="12" t="s">
        <v>4188</v>
      </c>
    </row>
    <row r="3256" spans="4:4">
      <c r="D3256" s="12" t="s">
        <v>4189</v>
      </c>
    </row>
    <row r="3257" spans="4:4">
      <c r="D3257" s="12" t="s">
        <v>4190</v>
      </c>
    </row>
    <row r="3258" spans="4:4">
      <c r="D3258" s="12" t="s">
        <v>4191</v>
      </c>
    </row>
    <row r="3259" spans="4:4">
      <c r="D3259" s="12" t="s">
        <v>4192</v>
      </c>
    </row>
    <row r="3260" spans="4:4">
      <c r="D3260" s="12" t="s">
        <v>4193</v>
      </c>
    </row>
    <row r="3261" spans="4:4">
      <c r="D3261" s="12" t="s">
        <v>4194</v>
      </c>
    </row>
    <row r="3262" spans="4:4">
      <c r="D3262" s="12" t="s">
        <v>4195</v>
      </c>
    </row>
    <row r="3263" spans="4:4">
      <c r="D3263" s="12" t="s">
        <v>4196</v>
      </c>
    </row>
    <row r="3264" spans="4:4">
      <c r="D3264" s="12" t="s">
        <v>4197</v>
      </c>
    </row>
    <row r="3265" spans="4:4">
      <c r="D3265" s="12" t="s">
        <v>4198</v>
      </c>
    </row>
    <row r="3266" spans="4:4">
      <c r="D3266" s="12" t="s">
        <v>4199</v>
      </c>
    </row>
    <row r="3267" spans="4:4">
      <c r="D3267" s="12" t="s">
        <v>4200</v>
      </c>
    </row>
    <row r="3268" spans="4:4">
      <c r="D3268" s="12" t="s">
        <v>4201</v>
      </c>
    </row>
    <row r="3269" spans="4:4">
      <c r="D3269" s="12" t="s">
        <v>4202</v>
      </c>
    </row>
    <row r="3270" spans="4:4">
      <c r="D3270" s="12" t="s">
        <v>4203</v>
      </c>
    </row>
    <row r="3271" spans="4:4" ht="30">
      <c r="D3271" s="12" t="s">
        <v>4204</v>
      </c>
    </row>
    <row r="3272" spans="4:4">
      <c r="D3272" s="12" t="s">
        <v>4205</v>
      </c>
    </row>
    <row r="3273" spans="4:4">
      <c r="D3273" s="12" t="s">
        <v>4206</v>
      </c>
    </row>
    <row r="3274" spans="4:4">
      <c r="D3274" s="12" t="s">
        <v>577</v>
      </c>
    </row>
    <row r="3275" spans="4:4">
      <c r="D3275" s="12" t="s">
        <v>4207</v>
      </c>
    </row>
    <row r="3276" spans="4:4">
      <c r="D3276" s="12" t="s">
        <v>4208</v>
      </c>
    </row>
    <row r="3277" spans="4:4">
      <c r="D3277" s="12" t="s">
        <v>581</v>
      </c>
    </row>
    <row r="3278" spans="4:4">
      <c r="D3278" s="88">
        <v>420</v>
      </c>
    </row>
    <row r="3279" spans="4:4">
      <c r="D3279" s="88">
        <v>327</v>
      </c>
    </row>
    <row r="3280" spans="4:4">
      <c r="D3280" s="12" t="s">
        <v>4209</v>
      </c>
    </row>
    <row r="3281" spans="4:4">
      <c r="D3281" s="12" t="s">
        <v>4210</v>
      </c>
    </row>
    <row r="3282" spans="4:4">
      <c r="D3282" s="12" t="s">
        <v>4211</v>
      </c>
    </row>
    <row r="3283" spans="4:4">
      <c r="D3283" s="12" t="s">
        <v>4212</v>
      </c>
    </row>
    <row r="3284" spans="4:4">
      <c r="D3284" s="12" t="s">
        <v>4213</v>
      </c>
    </row>
    <row r="3285" spans="4:4">
      <c r="D3285" s="12" t="s">
        <v>4214</v>
      </c>
    </row>
    <row r="3286" spans="4:4">
      <c r="D3286" s="12" t="s">
        <v>4215</v>
      </c>
    </row>
    <row r="3287" spans="4:4">
      <c r="D3287" s="88">
        <v>32</v>
      </c>
    </row>
    <row r="3288" spans="4:4">
      <c r="D3288" s="88">
        <v>459</v>
      </c>
    </row>
    <row r="3289" spans="4:4">
      <c r="D3289" s="12" t="s">
        <v>4216</v>
      </c>
    </row>
    <row r="3290" spans="4:4">
      <c r="D3290" s="12" t="s">
        <v>4217</v>
      </c>
    </row>
    <row r="3291" spans="4:4">
      <c r="D3291" s="12" t="s">
        <v>4218</v>
      </c>
    </row>
    <row r="3292" spans="4:4">
      <c r="D3292" s="12" t="s">
        <v>4219</v>
      </c>
    </row>
    <row r="3293" spans="4:4">
      <c r="D3293" s="12" t="s">
        <v>4220</v>
      </c>
    </row>
    <row r="3294" spans="4:4">
      <c r="D3294" s="12" t="s">
        <v>4221</v>
      </c>
    </row>
    <row r="3295" spans="4:4">
      <c r="D3295" s="12" t="s">
        <v>4222</v>
      </c>
    </row>
    <row r="3296" spans="4:4">
      <c r="D3296" s="88">
        <v>475</v>
      </c>
    </row>
    <row r="3297" spans="4:4">
      <c r="D3297" s="88">
        <v>410</v>
      </c>
    </row>
    <row r="3298" spans="4:4">
      <c r="D3298" s="12" t="s">
        <v>4223</v>
      </c>
    </row>
    <row r="3299" spans="4:4">
      <c r="D3299" s="12" t="s">
        <v>4224</v>
      </c>
    </row>
    <row r="3300" spans="4:4">
      <c r="D3300" s="12" t="s">
        <v>4225</v>
      </c>
    </row>
    <row r="3301" spans="4:4">
      <c r="D3301" s="12" t="s">
        <v>4226</v>
      </c>
    </row>
    <row r="3302" spans="4:4">
      <c r="D3302" s="12" t="s">
        <v>4227</v>
      </c>
    </row>
    <row r="3303" spans="4:4">
      <c r="D3303" s="12" t="s">
        <v>4228</v>
      </c>
    </row>
    <row r="3304" spans="4:4">
      <c r="D3304" s="12" t="s">
        <v>4229</v>
      </c>
    </row>
    <row r="3305" spans="4:4">
      <c r="D3305" s="12" t="s">
        <v>4230</v>
      </c>
    </row>
    <row r="3306" spans="4:4">
      <c r="D3306" s="12" t="s">
        <v>4231</v>
      </c>
    </row>
    <row r="3307" spans="4:4">
      <c r="D3307" s="12" t="s">
        <v>4232</v>
      </c>
    </row>
    <row r="3308" spans="4:4">
      <c r="D3308" s="12" t="s">
        <v>4233</v>
      </c>
    </row>
    <row r="3309" spans="4:4">
      <c r="D3309" s="88">
        <v>9700</v>
      </c>
    </row>
    <row r="3310" spans="4:4">
      <c r="D3310" s="88">
        <v>38665</v>
      </c>
    </row>
    <row r="3311" spans="4:4">
      <c r="D3311" s="88">
        <v>8313</v>
      </c>
    </row>
    <row r="3312" spans="4:4">
      <c r="D3312" s="12" t="s">
        <v>4234</v>
      </c>
    </row>
    <row r="3313" spans="4:4">
      <c r="D3313" s="12" t="s">
        <v>4235</v>
      </c>
    </row>
    <row r="3314" spans="4:4">
      <c r="D3314" s="12" t="s">
        <v>4236</v>
      </c>
    </row>
    <row r="3315" spans="4:4">
      <c r="D3315" s="12" t="s">
        <v>4237</v>
      </c>
    </row>
    <row r="3316" spans="4:4">
      <c r="D3316" s="12" t="s">
        <v>4238</v>
      </c>
    </row>
    <row r="3317" spans="4:4">
      <c r="D3317" s="12" t="s">
        <v>4239</v>
      </c>
    </row>
    <row r="3318" spans="4:4">
      <c r="D3318" s="12" t="s">
        <v>4240</v>
      </c>
    </row>
    <row r="3319" spans="4:4">
      <c r="D3319" s="12" t="s">
        <v>4241</v>
      </c>
    </row>
    <row r="3320" spans="4:4">
      <c r="D3320" s="12" t="s">
        <v>4242</v>
      </c>
    </row>
    <row r="3321" spans="4:4">
      <c r="D3321" s="12" t="s">
        <v>4243</v>
      </c>
    </row>
    <row r="3322" spans="4:4">
      <c r="D3322" s="12" t="s">
        <v>4244</v>
      </c>
    </row>
    <row r="3323" spans="4:4">
      <c r="D3323" s="12" t="s">
        <v>4245</v>
      </c>
    </row>
    <row r="3324" spans="4:4">
      <c r="D3324" s="12" t="s">
        <v>4246</v>
      </c>
    </row>
    <row r="3325" spans="4:4">
      <c r="D3325" s="12" t="s">
        <v>4247</v>
      </c>
    </row>
    <row r="3326" spans="4:4">
      <c r="D3326" s="12" t="s">
        <v>4248</v>
      </c>
    </row>
    <row r="3327" spans="4:4">
      <c r="D3327" s="12" t="s">
        <v>639</v>
      </c>
    </row>
    <row r="3328" spans="4:4">
      <c r="D3328" s="12" t="s">
        <v>641</v>
      </c>
    </row>
    <row r="3329" spans="4:4">
      <c r="D3329" s="12" t="s">
        <v>4249</v>
      </c>
    </row>
    <row r="3330" spans="4:4">
      <c r="D3330" s="12" t="s">
        <v>645</v>
      </c>
    </row>
    <row r="3331" spans="4:4">
      <c r="D3331" s="12" t="s">
        <v>648</v>
      </c>
    </row>
    <row r="3332" spans="4:4">
      <c r="D3332" s="12" t="s">
        <v>4250</v>
      </c>
    </row>
    <row r="3333" spans="4:4">
      <c r="D3333" s="12" t="s">
        <v>4251</v>
      </c>
    </row>
    <row r="3334" spans="4:4">
      <c r="D3334" s="12" t="s">
        <v>4252</v>
      </c>
    </row>
    <row r="3335" spans="4:4">
      <c r="D3335" s="12" t="s">
        <v>4253</v>
      </c>
    </row>
    <row r="3336" spans="4:4">
      <c r="D3336" s="12" t="s">
        <v>4254</v>
      </c>
    </row>
    <row r="3337" spans="4:4">
      <c r="D3337" s="12" t="s">
        <v>4255</v>
      </c>
    </row>
    <row r="3338" spans="4:4">
      <c r="D3338" s="12" t="s">
        <v>4256</v>
      </c>
    </row>
    <row r="3339" spans="4:4">
      <c r="D3339" s="12" t="s">
        <v>4257</v>
      </c>
    </row>
    <row r="3340" spans="4:4">
      <c r="D3340" s="12" t="s">
        <v>4258</v>
      </c>
    </row>
    <row r="3341" spans="4:4">
      <c r="D3341" s="12" t="s">
        <v>4259</v>
      </c>
    </row>
    <row r="3342" spans="4:4">
      <c r="D3342" s="12" t="s">
        <v>4260</v>
      </c>
    </row>
    <row r="3343" spans="4:4">
      <c r="D3343" s="12" t="s">
        <v>4261</v>
      </c>
    </row>
    <row r="3344" spans="4:4">
      <c r="D3344" s="12" t="s">
        <v>4262</v>
      </c>
    </row>
    <row r="3345" spans="4:4">
      <c r="D3345" s="12" t="s">
        <v>4263</v>
      </c>
    </row>
    <row r="3346" spans="4:4">
      <c r="D3346" s="12" t="s">
        <v>4264</v>
      </c>
    </row>
    <row r="3347" spans="4:4">
      <c r="D3347" s="12" t="s">
        <v>4265</v>
      </c>
    </row>
    <row r="3348" spans="4:4">
      <c r="D3348" s="12" t="s">
        <v>4266</v>
      </c>
    </row>
    <row r="3349" spans="4:4">
      <c r="D3349" s="12" t="s">
        <v>4267</v>
      </c>
    </row>
    <row r="3350" spans="4:4">
      <c r="D3350" s="12" t="s">
        <v>4268</v>
      </c>
    </row>
    <row r="3351" spans="4:4">
      <c r="D3351" s="12" t="s">
        <v>4269</v>
      </c>
    </row>
    <row r="3352" spans="4:4">
      <c r="D3352" s="12" t="s">
        <v>4270</v>
      </c>
    </row>
    <row r="3353" spans="4:4">
      <c r="D3353" s="12" t="s">
        <v>4271</v>
      </c>
    </row>
    <row r="3354" spans="4:4">
      <c r="D3354" s="12" t="s">
        <v>4272</v>
      </c>
    </row>
    <row r="3355" spans="4:4">
      <c r="D3355" s="12" t="s">
        <v>4273</v>
      </c>
    </row>
    <row r="3356" spans="4:4">
      <c r="D3356" s="12" t="s">
        <v>4274</v>
      </c>
    </row>
    <row r="3357" spans="4:4">
      <c r="D3357" s="12" t="s">
        <v>4275</v>
      </c>
    </row>
    <row r="3358" spans="4:4">
      <c r="D3358" s="88">
        <v>8800</v>
      </c>
    </row>
    <row r="3359" spans="4:4">
      <c r="D3359" s="12" t="s">
        <v>4276</v>
      </c>
    </row>
    <row r="3360" spans="4:4">
      <c r="D3360" s="12" t="s">
        <v>4277</v>
      </c>
    </row>
    <row r="3361" spans="4:4">
      <c r="D3361" s="12" t="s">
        <v>4278</v>
      </c>
    </row>
    <row r="3362" spans="4:4">
      <c r="D3362" s="12" t="s">
        <v>4279</v>
      </c>
    </row>
    <row r="3363" spans="4:4">
      <c r="D3363" s="12" t="s">
        <v>4280</v>
      </c>
    </row>
    <row r="3364" spans="4:4">
      <c r="D3364" s="12" t="s">
        <v>4281</v>
      </c>
    </row>
    <row r="3365" spans="4:4">
      <c r="D3365" s="12" t="s">
        <v>4282</v>
      </c>
    </row>
    <row r="3366" spans="4:4">
      <c r="D3366" s="88">
        <v>8722</v>
      </c>
    </row>
    <row r="3367" spans="4:4">
      <c r="D3367" s="12" t="s">
        <v>4283</v>
      </c>
    </row>
    <row r="3368" spans="4:4">
      <c r="D3368" s="88">
        <v>480</v>
      </c>
    </row>
    <row r="3369" spans="4:4">
      <c r="D3369" s="12" t="s">
        <v>4284</v>
      </c>
    </row>
    <row r="3370" spans="4:4">
      <c r="D3370" s="88">
        <v>490</v>
      </c>
    </row>
    <row r="3371" spans="4:4">
      <c r="D3371" s="12" t="s">
        <v>4285</v>
      </c>
    </row>
    <row r="3372" spans="4:4">
      <c r="D3372" s="88">
        <v>568</v>
      </c>
    </row>
    <row r="3373" spans="4:4">
      <c r="D3373" s="12" t="s">
        <v>4286</v>
      </c>
    </row>
    <row r="3374" spans="4:4">
      <c r="D3374" s="12" t="s">
        <v>4287</v>
      </c>
    </row>
    <row r="3375" spans="4:4">
      <c r="D3375" s="12" t="s">
        <v>4288</v>
      </c>
    </row>
    <row r="3376" spans="4:4">
      <c r="D3376" s="12" t="s">
        <v>4289</v>
      </c>
    </row>
    <row r="3377" spans="4:4">
      <c r="D3377" s="12" t="s">
        <v>4290</v>
      </c>
    </row>
    <row r="3378" spans="4:4">
      <c r="D3378" s="12" t="s">
        <v>4291</v>
      </c>
    </row>
    <row r="3379" spans="4:4">
      <c r="D3379" s="12" t="s">
        <v>4292</v>
      </c>
    </row>
    <row r="3380" spans="4:4">
      <c r="D3380" s="88">
        <v>60649</v>
      </c>
    </row>
    <row r="3381" spans="4:4">
      <c r="D3381" s="12" t="s">
        <v>4293</v>
      </c>
    </row>
    <row r="3382" spans="4:4">
      <c r="D3382" s="88">
        <v>372</v>
      </c>
    </row>
    <row r="3383" spans="4:4">
      <c r="D3383" s="12" t="s">
        <v>4294</v>
      </c>
    </row>
    <row r="3384" spans="4:4">
      <c r="D3384" s="88">
        <v>5920</v>
      </c>
    </row>
    <row r="3385" spans="4:4">
      <c r="D3385" s="12" t="s">
        <v>4295</v>
      </c>
    </row>
    <row r="3386" spans="4:4">
      <c r="D3386" s="12" t="s">
        <v>4296</v>
      </c>
    </row>
    <row r="3387" spans="4:4">
      <c r="D3387" s="12" t="s">
        <v>4297</v>
      </c>
    </row>
    <row r="3388" spans="4:4">
      <c r="D3388" s="12" t="s">
        <v>4298</v>
      </c>
    </row>
    <row r="3389" spans="4:4">
      <c r="D3389" s="12" t="s">
        <v>4299</v>
      </c>
    </row>
    <row r="3390" spans="4:4">
      <c r="D3390" s="12" t="s">
        <v>4300</v>
      </c>
    </row>
    <row r="3391" spans="4:4">
      <c r="D3391" s="12" t="s">
        <v>4301</v>
      </c>
    </row>
    <row r="3392" spans="4:4">
      <c r="D3392" s="12" t="s">
        <v>4302</v>
      </c>
    </row>
    <row r="3393" spans="4:4">
      <c r="D3393" s="12" t="s">
        <v>4303</v>
      </c>
    </row>
    <row r="3394" spans="4:4">
      <c r="D3394" s="12" t="s">
        <v>4304</v>
      </c>
    </row>
    <row r="3395" spans="4:4">
      <c r="D3395" s="12" t="s">
        <v>4305</v>
      </c>
    </row>
    <row r="3396" spans="4:4">
      <c r="D3396" s="12" t="s">
        <v>4306</v>
      </c>
    </row>
    <row r="3397" spans="4:4">
      <c r="D3397" s="12" t="s">
        <v>4307</v>
      </c>
    </row>
    <row r="3398" spans="4:4">
      <c r="D3398" s="12" t="s">
        <v>4308</v>
      </c>
    </row>
    <row r="3399" spans="4:4">
      <c r="D3399" s="12" t="s">
        <v>4309</v>
      </c>
    </row>
    <row r="3400" spans="4:4">
      <c r="D3400" s="12" t="s">
        <v>4310</v>
      </c>
    </row>
    <row r="3401" spans="4:4">
      <c r="D3401" s="12" t="s">
        <v>4311</v>
      </c>
    </row>
    <row r="3402" spans="4:4">
      <c r="D3402" s="12" t="s">
        <v>4312</v>
      </c>
    </row>
    <row r="3403" spans="4:4">
      <c r="D3403" s="12" t="s">
        <v>4313</v>
      </c>
    </row>
    <row r="3404" spans="4:4">
      <c r="D3404" s="12" t="s">
        <v>4314</v>
      </c>
    </row>
    <row r="3405" spans="4:4">
      <c r="D3405" s="12" t="s">
        <v>4315</v>
      </c>
    </row>
    <row r="3406" spans="4:4">
      <c r="D3406" s="12" t="s">
        <v>4316</v>
      </c>
    </row>
    <row r="3407" spans="4:4">
      <c r="D3407" s="12" t="s">
        <v>4317</v>
      </c>
    </row>
    <row r="3408" spans="4:4">
      <c r="D3408" s="12" t="s">
        <v>4318</v>
      </c>
    </row>
    <row r="3409" spans="4:4">
      <c r="D3409" s="12" t="s">
        <v>4319</v>
      </c>
    </row>
    <row r="3410" spans="4:4">
      <c r="D3410" s="12" t="s">
        <v>4320</v>
      </c>
    </row>
    <row r="3411" spans="4:4">
      <c r="D3411" s="12" t="s">
        <v>4321</v>
      </c>
    </row>
    <row r="3412" spans="4:4">
      <c r="D3412" s="12" t="s">
        <v>4322</v>
      </c>
    </row>
    <row r="3413" spans="4:4">
      <c r="D3413" s="12" t="s">
        <v>4323</v>
      </c>
    </row>
    <row r="3414" spans="4:4">
      <c r="D3414" s="12" t="s">
        <v>4324</v>
      </c>
    </row>
    <row r="3415" spans="4:4">
      <c r="D3415" s="12" t="s">
        <v>4325</v>
      </c>
    </row>
    <row r="3416" spans="4:4">
      <c r="D3416" s="12" t="s">
        <v>4326</v>
      </c>
    </row>
    <row r="3417" spans="4:4">
      <c r="D3417" s="12" t="s">
        <v>4327</v>
      </c>
    </row>
    <row r="3418" spans="4:4">
      <c r="D3418" s="12" t="s">
        <v>4328</v>
      </c>
    </row>
    <row r="3419" spans="4:4">
      <c r="D3419" s="12" t="s">
        <v>4329</v>
      </c>
    </row>
    <row r="3420" spans="4:4">
      <c r="D3420" s="12" t="s">
        <v>4330</v>
      </c>
    </row>
    <row r="3421" spans="4:4">
      <c r="D3421" s="12" t="s">
        <v>4331</v>
      </c>
    </row>
    <row r="3422" spans="4:4">
      <c r="D3422" s="12" t="s">
        <v>4332</v>
      </c>
    </row>
    <row r="3423" spans="4:4">
      <c r="D3423" s="88">
        <v>4625</v>
      </c>
    </row>
    <row r="3424" spans="4:4">
      <c r="D3424" s="88">
        <v>481</v>
      </c>
    </row>
    <row r="3425" spans="4:4">
      <c r="D3425" s="12" t="s">
        <v>4333</v>
      </c>
    </row>
    <row r="3426" spans="4:4">
      <c r="D3426" s="12" t="s">
        <v>4334</v>
      </c>
    </row>
    <row r="3427" spans="4:4">
      <c r="D3427" s="12" t="s">
        <v>4335</v>
      </c>
    </row>
    <row r="3428" spans="4:4">
      <c r="D3428" s="12" t="s">
        <v>4336</v>
      </c>
    </row>
    <row r="3429" spans="4:4">
      <c r="D3429" s="88">
        <v>296</v>
      </c>
    </row>
    <row r="3430" spans="4:4">
      <c r="D3430" s="12" t="s">
        <v>4337</v>
      </c>
    </row>
    <row r="3431" spans="4:4">
      <c r="D3431" s="12" t="s">
        <v>4338</v>
      </c>
    </row>
    <row r="3432" spans="4:4">
      <c r="D3432" s="12" t="s">
        <v>4339</v>
      </c>
    </row>
    <row r="3433" spans="4:4">
      <c r="D3433" s="12" t="s">
        <v>4340</v>
      </c>
    </row>
    <row r="3434" spans="4:4">
      <c r="D3434" s="12" t="s">
        <v>4341</v>
      </c>
    </row>
    <row r="3435" spans="4:4">
      <c r="D3435" s="12" t="s">
        <v>4342</v>
      </c>
    </row>
    <row r="3436" spans="4:4">
      <c r="D3436" s="12" t="s">
        <v>4343</v>
      </c>
    </row>
    <row r="3437" spans="4:4">
      <c r="D3437" s="88">
        <v>8900</v>
      </c>
    </row>
    <row r="3438" spans="4:4">
      <c r="D3438" s="12" t="s">
        <v>4344</v>
      </c>
    </row>
    <row r="3439" spans="4:4">
      <c r="D3439" s="12" t="s">
        <v>4345</v>
      </c>
    </row>
    <row r="3440" spans="4:4">
      <c r="D3440" s="88">
        <v>3600</v>
      </c>
    </row>
    <row r="3441" spans="4:4">
      <c r="D3441" s="12" t="s">
        <v>4346</v>
      </c>
    </row>
    <row r="3442" spans="4:4">
      <c r="D3442" s="12" t="s">
        <v>4347</v>
      </c>
    </row>
    <row r="3443" spans="4:4">
      <c r="D3443" s="12" t="s">
        <v>4348</v>
      </c>
    </row>
    <row r="3444" spans="4:4">
      <c r="D3444" s="12" t="s">
        <v>4349</v>
      </c>
    </row>
    <row r="3445" spans="4:4">
      <c r="D3445" s="12" t="s">
        <v>4350</v>
      </c>
    </row>
    <row r="3446" spans="4:4">
      <c r="D3446" s="12" t="s">
        <v>4351</v>
      </c>
    </row>
    <row r="3447" spans="4:4">
      <c r="D3447" s="88">
        <v>3800</v>
      </c>
    </row>
    <row r="3448" spans="4:4">
      <c r="D3448" s="88">
        <v>868</v>
      </c>
    </row>
    <row r="3449" spans="4:4">
      <c r="D3449" s="12" t="s">
        <v>4352</v>
      </c>
    </row>
    <row r="3450" spans="4:4">
      <c r="D3450" s="12" t="s">
        <v>4353</v>
      </c>
    </row>
    <row r="3451" spans="4:4">
      <c r="D3451" s="12" t="s">
        <v>4354</v>
      </c>
    </row>
    <row r="3452" spans="4:4">
      <c r="D3452" s="12" t="s">
        <v>4355</v>
      </c>
    </row>
    <row r="3453" spans="4:4" ht="30">
      <c r="D3453" s="12" t="s">
        <v>4356</v>
      </c>
    </row>
    <row r="3454" spans="4:4">
      <c r="D3454" s="12" t="s">
        <v>4357</v>
      </c>
    </row>
    <row r="3455" spans="4:4">
      <c r="D3455" s="12" t="s">
        <v>4358</v>
      </c>
    </row>
    <row r="3456" spans="4:4">
      <c r="D3456" s="12" t="s">
        <v>4359</v>
      </c>
    </row>
    <row r="3457" spans="4:4">
      <c r="D3457" s="12" t="s">
        <v>4360</v>
      </c>
    </row>
    <row r="3458" spans="4:4">
      <c r="D3458" s="12" t="s">
        <v>4361</v>
      </c>
    </row>
    <row r="3459" spans="4:4">
      <c r="D3459" s="12" t="s">
        <v>4362</v>
      </c>
    </row>
    <row r="3460" spans="4:4">
      <c r="D3460" s="12" t="s">
        <v>4363</v>
      </c>
    </row>
    <row r="3461" spans="4:4">
      <c r="D3461" s="12" t="s">
        <v>4364</v>
      </c>
    </row>
    <row r="3462" spans="4:4">
      <c r="D3462" s="12" t="s">
        <v>4365</v>
      </c>
    </row>
    <row r="3463" spans="4:4">
      <c r="D3463" s="12" t="s">
        <v>4366</v>
      </c>
    </row>
    <row r="3464" spans="4:4">
      <c r="D3464" s="12" t="s">
        <v>4367</v>
      </c>
    </row>
    <row r="3465" spans="4:4">
      <c r="D3465" s="12" t="s">
        <v>4368</v>
      </c>
    </row>
    <row r="3466" spans="4:4">
      <c r="D3466" s="12" t="s">
        <v>4369</v>
      </c>
    </row>
    <row r="3467" spans="4:4">
      <c r="D3467" s="12" t="s">
        <v>4370</v>
      </c>
    </row>
    <row r="3468" spans="4:4">
      <c r="D3468" s="12" t="s">
        <v>4371</v>
      </c>
    </row>
    <row r="3469" spans="4:4">
      <c r="D3469" s="12" t="s">
        <v>4372</v>
      </c>
    </row>
    <row r="3470" spans="4:4">
      <c r="D3470" s="12" t="s">
        <v>4373</v>
      </c>
    </row>
    <row r="3471" spans="4:4">
      <c r="D3471" s="12" t="s">
        <v>4374</v>
      </c>
    </row>
    <row r="3472" spans="4:4">
      <c r="D3472" s="12" t="s">
        <v>4375</v>
      </c>
    </row>
    <row r="3473" spans="4:4">
      <c r="D3473" s="12" t="s">
        <v>4376</v>
      </c>
    </row>
    <row r="3474" spans="4:4" ht="30">
      <c r="D3474" s="12" t="s">
        <v>4377</v>
      </c>
    </row>
    <row r="3475" spans="4:4">
      <c r="D3475" s="12" t="s">
        <v>4378</v>
      </c>
    </row>
    <row r="3476" spans="4:4">
      <c r="D3476" s="12" t="s">
        <v>4379</v>
      </c>
    </row>
    <row r="3477" spans="4:4">
      <c r="D3477" s="12" t="s">
        <v>4380</v>
      </c>
    </row>
    <row r="3478" spans="4:4">
      <c r="D3478" s="88">
        <v>5908</v>
      </c>
    </row>
    <row r="3479" spans="4:4">
      <c r="D3479" s="88">
        <v>3912</v>
      </c>
    </row>
    <row r="3480" spans="4:4">
      <c r="D3480" s="12" t="s">
        <v>4381</v>
      </c>
    </row>
    <row r="3481" spans="4:4">
      <c r="D3481" s="12" t="s">
        <v>4382</v>
      </c>
    </row>
    <row r="3482" spans="4:4">
      <c r="D3482" s="12" t="s">
        <v>4383</v>
      </c>
    </row>
    <row r="3483" spans="4:4">
      <c r="D3483" s="12" t="s">
        <v>4384</v>
      </c>
    </row>
    <row r="3484" spans="4:4">
      <c r="D3484" s="12" t="s">
        <v>4385</v>
      </c>
    </row>
    <row r="3485" spans="4:4">
      <c r="D3485" s="12" t="s">
        <v>4386</v>
      </c>
    </row>
    <row r="3486" spans="4:4">
      <c r="D3486" s="12" t="s">
        <v>4387</v>
      </c>
    </row>
    <row r="3487" spans="4:4">
      <c r="D3487" s="12" t="s">
        <v>4388</v>
      </c>
    </row>
    <row r="3488" spans="4:4">
      <c r="D3488" s="12" t="s">
        <v>4389</v>
      </c>
    </row>
    <row r="3489" spans="4:4">
      <c r="D3489" s="12" t="s">
        <v>4390</v>
      </c>
    </row>
    <row r="3490" spans="4:4">
      <c r="D3490" s="12" t="s">
        <v>4391</v>
      </c>
    </row>
    <row r="3491" spans="4:4">
      <c r="D3491" s="12" t="s">
        <v>4392</v>
      </c>
    </row>
    <row r="3492" spans="4:4">
      <c r="D3492" s="12" t="s">
        <v>301</v>
      </c>
    </row>
    <row r="3493" spans="4:4">
      <c r="D3493" s="12" t="s">
        <v>4393</v>
      </c>
    </row>
    <row r="3494" spans="4:4">
      <c r="D3494" s="12" t="s">
        <v>4394</v>
      </c>
    </row>
    <row r="3495" spans="4:4">
      <c r="D3495" s="12" t="s">
        <v>4395</v>
      </c>
    </row>
    <row r="3496" spans="4:4">
      <c r="D3496" s="12" t="s">
        <v>4396</v>
      </c>
    </row>
    <row r="3497" spans="4:4">
      <c r="D3497" s="12" t="s">
        <v>4397</v>
      </c>
    </row>
    <row r="3498" spans="4:4">
      <c r="D3498" s="88">
        <v>8214</v>
      </c>
    </row>
    <row r="3499" spans="4:4">
      <c r="D3499" s="12" t="s">
        <v>4398</v>
      </c>
    </row>
    <row r="3500" spans="4:4">
      <c r="D3500" s="12" t="s">
        <v>4399</v>
      </c>
    </row>
    <row r="3501" spans="4:4">
      <c r="D3501" s="12" t="s">
        <v>4400</v>
      </c>
    </row>
    <row r="3502" spans="4:4">
      <c r="D3502" s="12" t="s">
        <v>4401</v>
      </c>
    </row>
    <row r="3503" spans="4:4">
      <c r="D3503" s="12" t="s">
        <v>4402</v>
      </c>
    </row>
    <row r="3504" spans="4:4">
      <c r="D3504" s="12" t="s">
        <v>4403</v>
      </c>
    </row>
    <row r="3505" spans="4:4">
      <c r="D3505" s="88">
        <v>60599</v>
      </c>
    </row>
    <row r="3506" spans="4:4">
      <c r="D3506" s="12" t="s">
        <v>4404</v>
      </c>
    </row>
    <row r="3507" spans="4:4">
      <c r="D3507" s="12" t="s">
        <v>4405</v>
      </c>
    </row>
    <row r="3508" spans="4:4">
      <c r="D3508" s="12" t="s">
        <v>4406</v>
      </c>
    </row>
    <row r="3509" spans="4:4">
      <c r="D3509" s="12" t="s">
        <v>4407</v>
      </c>
    </row>
    <row r="3510" spans="4:4">
      <c r="D3510" s="12" t="s">
        <v>4408</v>
      </c>
    </row>
    <row r="3511" spans="4:4">
      <c r="D3511" s="12" t="s">
        <v>4409</v>
      </c>
    </row>
    <row r="3512" spans="4:4">
      <c r="D3512" s="12" t="s">
        <v>4410</v>
      </c>
    </row>
    <row r="3513" spans="4:4">
      <c r="D3513" s="12" t="s">
        <v>4411</v>
      </c>
    </row>
    <row r="3514" spans="4:4">
      <c r="D3514" s="12" t="s">
        <v>4412</v>
      </c>
    </row>
    <row r="3515" spans="4:4">
      <c r="D3515" s="12" t="s">
        <v>4413</v>
      </c>
    </row>
    <row r="3516" spans="4:4">
      <c r="D3516" s="12" t="s">
        <v>4414</v>
      </c>
    </row>
    <row r="3517" spans="4:4">
      <c r="D3517" s="12" t="s">
        <v>4415</v>
      </c>
    </row>
    <row r="3518" spans="4:4">
      <c r="D3518" s="12" t="s">
        <v>4416</v>
      </c>
    </row>
    <row r="3519" spans="4:4">
      <c r="D3519" s="12" t="s">
        <v>4417</v>
      </c>
    </row>
    <row r="3520" spans="4:4" ht="30">
      <c r="D3520" s="12" t="s">
        <v>4418</v>
      </c>
    </row>
    <row r="3521" spans="4:4" ht="30">
      <c r="D3521" s="12" t="s">
        <v>4419</v>
      </c>
    </row>
    <row r="3522" spans="4:4">
      <c r="D3522" s="12" t="s">
        <v>4420</v>
      </c>
    </row>
    <row r="3523" spans="4:4">
      <c r="D3523" s="88">
        <v>346</v>
      </c>
    </row>
    <row r="3524" spans="4:4">
      <c r="D3524" s="88">
        <v>310</v>
      </c>
    </row>
    <row r="3525" spans="4:4">
      <c r="D3525" s="12" t="s">
        <v>4421</v>
      </c>
    </row>
    <row r="3526" spans="4:4">
      <c r="D3526" s="12" t="s">
        <v>4422</v>
      </c>
    </row>
    <row r="3527" spans="4:4">
      <c r="D3527" s="12" t="s">
        <v>4423</v>
      </c>
    </row>
    <row r="3528" spans="4:4">
      <c r="D3528" s="12" t="s">
        <v>4424</v>
      </c>
    </row>
    <row r="3529" spans="4:4">
      <c r="D3529" s="12" t="s">
        <v>4425</v>
      </c>
    </row>
    <row r="3530" spans="4:4">
      <c r="D3530" s="12" t="s">
        <v>4426</v>
      </c>
    </row>
    <row r="3531" spans="4:4" ht="30">
      <c r="D3531" s="12" t="s">
        <v>4427</v>
      </c>
    </row>
    <row r="3532" spans="4:4">
      <c r="D3532" s="12" t="s">
        <v>4428</v>
      </c>
    </row>
    <row r="3533" spans="4:4">
      <c r="D3533" s="12" t="s">
        <v>4429</v>
      </c>
    </row>
    <row r="3534" spans="4:4">
      <c r="D3534" s="88">
        <v>468</v>
      </c>
    </row>
    <row r="3535" spans="4:4">
      <c r="D3535" s="88">
        <v>413</v>
      </c>
    </row>
    <row r="3536" spans="4:4">
      <c r="D3536" s="88">
        <v>478</v>
      </c>
    </row>
    <row r="3537" spans="4:4">
      <c r="D3537" s="88">
        <v>451</v>
      </c>
    </row>
    <row r="3538" spans="4:4">
      <c r="D3538" s="12" t="s">
        <v>4430</v>
      </c>
    </row>
    <row r="3539" spans="4:4">
      <c r="D3539" s="88">
        <v>127</v>
      </c>
    </row>
    <row r="3540" spans="4:4">
      <c r="D3540" s="12" t="s">
        <v>4431</v>
      </c>
    </row>
    <row r="3541" spans="4:4">
      <c r="D3541" s="12" t="s">
        <v>4432</v>
      </c>
    </row>
    <row r="3542" spans="4:4">
      <c r="D3542" s="88">
        <v>344</v>
      </c>
    </row>
    <row r="3543" spans="4:4">
      <c r="D3543" s="12" t="s">
        <v>4433</v>
      </c>
    </row>
    <row r="3544" spans="4:4">
      <c r="D3544" s="12" t="s">
        <v>4434</v>
      </c>
    </row>
    <row r="3545" spans="4:4">
      <c r="D3545" s="12" t="s">
        <v>4435</v>
      </c>
    </row>
    <row r="3546" spans="4:4">
      <c r="D3546" s="12" t="s">
        <v>4436</v>
      </c>
    </row>
    <row r="3547" spans="4:4">
      <c r="D3547" s="12" t="s">
        <v>4437</v>
      </c>
    </row>
    <row r="3548" spans="4:4">
      <c r="D3548" s="12" t="s">
        <v>4438</v>
      </c>
    </row>
    <row r="3549" spans="4:4">
      <c r="D3549" s="12" t="s">
        <v>4439</v>
      </c>
    </row>
    <row r="3550" spans="4:4">
      <c r="D3550" s="12" t="s">
        <v>4440</v>
      </c>
    </row>
    <row r="3551" spans="4:4">
      <c r="D3551" s="12" t="s">
        <v>4441</v>
      </c>
    </row>
    <row r="3552" spans="4:4">
      <c r="D3552" s="12" t="s">
        <v>4442</v>
      </c>
    </row>
    <row r="3553" spans="4:4">
      <c r="D3553" s="12" t="s">
        <v>4443</v>
      </c>
    </row>
    <row r="3554" spans="4:4">
      <c r="D3554" s="88">
        <v>282</v>
      </c>
    </row>
    <row r="3555" spans="4:4">
      <c r="D3555" s="12" t="s">
        <v>4444</v>
      </c>
    </row>
    <row r="3556" spans="4:4">
      <c r="D3556" s="12" t="s">
        <v>4445</v>
      </c>
    </row>
    <row r="3557" spans="4:4">
      <c r="D3557" s="12" t="s">
        <v>4446</v>
      </c>
    </row>
    <row r="3558" spans="4:4">
      <c r="D3558" s="12" t="s">
        <v>4447</v>
      </c>
    </row>
    <row r="3559" spans="4:4">
      <c r="D3559" s="12" t="s">
        <v>4448</v>
      </c>
    </row>
    <row r="3560" spans="4:4">
      <c r="D3560" s="88">
        <v>258</v>
      </c>
    </row>
    <row r="3561" spans="4:4">
      <c r="D3561" s="12" t="s">
        <v>4449</v>
      </c>
    </row>
    <row r="3562" spans="4:4">
      <c r="D3562" s="12" t="s">
        <v>4450</v>
      </c>
    </row>
    <row r="3563" spans="4:4">
      <c r="D3563" s="88">
        <v>46</v>
      </c>
    </row>
    <row r="3564" spans="4:4">
      <c r="D3564" s="12" t="s">
        <v>4451</v>
      </c>
    </row>
    <row r="3565" spans="4:4">
      <c r="D3565" s="12" t="s">
        <v>4452</v>
      </c>
    </row>
    <row r="3566" spans="4:4">
      <c r="D3566" s="12" t="s">
        <v>4453</v>
      </c>
    </row>
    <row r="3567" spans="4:4">
      <c r="D3567" s="12" t="s">
        <v>4454</v>
      </c>
    </row>
    <row r="3568" spans="4:4">
      <c r="D3568" s="12" t="s">
        <v>4455</v>
      </c>
    </row>
    <row r="3569" spans="4:4">
      <c r="D3569" s="88">
        <v>60496</v>
      </c>
    </row>
    <row r="3570" spans="4:4">
      <c r="D3570" s="12" t="s">
        <v>4456</v>
      </c>
    </row>
    <row r="3571" spans="4:4">
      <c r="D3571" s="12" t="s">
        <v>4457</v>
      </c>
    </row>
    <row r="3572" spans="4:4">
      <c r="D3572" s="12" t="s">
        <v>4458</v>
      </c>
    </row>
    <row r="3573" spans="4:4">
      <c r="D3573" s="12" t="s">
        <v>4459</v>
      </c>
    </row>
    <row r="3574" spans="4:4">
      <c r="D3574" s="12" t="s">
        <v>4460</v>
      </c>
    </row>
    <row r="3575" spans="4:4">
      <c r="D3575" s="12" t="s">
        <v>4461</v>
      </c>
    </row>
    <row r="3576" spans="4:4">
      <c r="D3576" s="12" t="s">
        <v>4462</v>
      </c>
    </row>
    <row r="3577" spans="4:4">
      <c r="D3577" s="12" t="s">
        <v>4463</v>
      </c>
    </row>
    <row r="3578" spans="4:4">
      <c r="D3578" s="12" t="s">
        <v>4464</v>
      </c>
    </row>
    <row r="3579" spans="4:4">
      <c r="D3579" s="12" t="s">
        <v>4465</v>
      </c>
    </row>
    <row r="3580" spans="4:4">
      <c r="D3580" s="12" t="s">
        <v>4466</v>
      </c>
    </row>
    <row r="3581" spans="4:4">
      <c r="D3581" s="12" t="s">
        <v>4467</v>
      </c>
    </row>
    <row r="3582" spans="4:4">
      <c r="D3582" s="88">
        <v>8863</v>
      </c>
    </row>
    <row r="3583" spans="4:4">
      <c r="D3583" s="12" t="s">
        <v>4468</v>
      </c>
    </row>
    <row r="3584" spans="4:4">
      <c r="D3584" s="12" t="s">
        <v>4469</v>
      </c>
    </row>
    <row r="3585" spans="4:4">
      <c r="D3585" s="12" t="s">
        <v>4470</v>
      </c>
    </row>
    <row r="3586" spans="4:4">
      <c r="D3586" s="12" t="s">
        <v>4471</v>
      </c>
    </row>
    <row r="3587" spans="4:4">
      <c r="D3587" s="12" t="s">
        <v>4472</v>
      </c>
    </row>
    <row r="3588" spans="4:4">
      <c r="D3588" s="12" t="s">
        <v>4473</v>
      </c>
    </row>
    <row r="3589" spans="4:4">
      <c r="D3589" s="88">
        <v>8772</v>
      </c>
    </row>
    <row r="3590" spans="4:4">
      <c r="D3590" s="12" t="s">
        <v>4474</v>
      </c>
    </row>
    <row r="3591" spans="4:4">
      <c r="D3591" s="88">
        <v>476</v>
      </c>
    </row>
    <row r="3592" spans="4:4">
      <c r="D3592" s="12" t="s">
        <v>4475</v>
      </c>
    </row>
    <row r="3593" spans="4:4">
      <c r="D3593" s="12" t="s">
        <v>4476</v>
      </c>
    </row>
    <row r="3594" spans="4:4">
      <c r="D3594" s="12" t="s">
        <v>4477</v>
      </c>
    </row>
    <row r="3595" spans="4:4">
      <c r="D3595" s="12" t="s">
        <v>4478</v>
      </c>
    </row>
    <row r="3596" spans="4:4">
      <c r="D3596" s="12" t="s">
        <v>4479</v>
      </c>
    </row>
    <row r="3597" spans="4:4">
      <c r="D3597" s="12" t="s">
        <v>4480</v>
      </c>
    </row>
    <row r="3598" spans="4:4">
      <c r="D3598" s="12" t="s">
        <v>4481</v>
      </c>
    </row>
    <row r="3599" spans="4:4">
      <c r="D3599" s="88">
        <v>161</v>
      </c>
    </row>
    <row r="3600" spans="4:4">
      <c r="D3600" s="88">
        <v>298</v>
      </c>
    </row>
    <row r="3601" spans="4:4">
      <c r="D3601" s="88">
        <v>462</v>
      </c>
    </row>
    <row r="3602" spans="4:4">
      <c r="D3602" s="12" t="s">
        <v>4482</v>
      </c>
    </row>
    <row r="3603" spans="4:4">
      <c r="D3603" s="12" t="s">
        <v>4483</v>
      </c>
    </row>
    <row r="3604" spans="4:4">
      <c r="D3604" s="12" t="s">
        <v>4484</v>
      </c>
    </row>
    <row r="3605" spans="4:4">
      <c r="D3605" s="12" t="s">
        <v>4485</v>
      </c>
    </row>
    <row r="3606" spans="4:4">
      <c r="D3606" s="12" t="s">
        <v>4486</v>
      </c>
    </row>
    <row r="3607" spans="4:4">
      <c r="D3607" s="12" t="s">
        <v>4487</v>
      </c>
    </row>
    <row r="3608" spans="4:4">
      <c r="D3608" s="12" t="s">
        <v>4488</v>
      </c>
    </row>
    <row r="3609" spans="4:4">
      <c r="D3609" s="12" t="s">
        <v>4489</v>
      </c>
    </row>
    <row r="3610" spans="4:4">
      <c r="D3610" s="12" t="s">
        <v>4490</v>
      </c>
    </row>
    <row r="3611" spans="4:4">
      <c r="D3611" s="12" t="s">
        <v>4491</v>
      </c>
    </row>
    <row r="3612" spans="4:4">
      <c r="D3612" s="88">
        <v>450</v>
      </c>
    </row>
    <row r="3613" spans="4:4">
      <c r="D3613" s="88">
        <v>291</v>
      </c>
    </row>
    <row r="3614" spans="4:4">
      <c r="D3614" s="12" t="s">
        <v>4492</v>
      </c>
    </row>
    <row r="3615" spans="4:4">
      <c r="D3615" s="12" t="s">
        <v>4493</v>
      </c>
    </row>
    <row r="3616" spans="4:4">
      <c r="D3616" s="12" t="s">
        <v>4494</v>
      </c>
    </row>
    <row r="3617" spans="4:4">
      <c r="D3617" s="12" t="s">
        <v>4495</v>
      </c>
    </row>
    <row r="3618" spans="4:4">
      <c r="D3618" s="88">
        <v>2222</v>
      </c>
    </row>
    <row r="3619" spans="4:4">
      <c r="D3619" s="12" t="s">
        <v>4496</v>
      </c>
    </row>
    <row r="3620" spans="4:4">
      <c r="D3620" s="12" t="s">
        <v>4497</v>
      </c>
    </row>
    <row r="3621" spans="4:4">
      <c r="D3621" s="12" t="s">
        <v>4498</v>
      </c>
    </row>
    <row r="3622" spans="4:4">
      <c r="D3622" s="88">
        <v>299</v>
      </c>
    </row>
    <row r="3623" spans="4:4">
      <c r="D3623" s="12" t="s">
        <v>4499</v>
      </c>
    </row>
    <row r="3624" spans="4:4">
      <c r="D3624" s="12" t="s">
        <v>4500</v>
      </c>
    </row>
    <row r="3625" spans="4:4">
      <c r="D3625" s="88">
        <v>9676</v>
      </c>
    </row>
    <row r="3626" spans="4:4">
      <c r="D3626" s="12" t="s">
        <v>4501</v>
      </c>
    </row>
    <row r="3627" spans="4:4">
      <c r="D3627" s="12" t="s">
        <v>4502</v>
      </c>
    </row>
    <row r="3628" spans="4:4">
      <c r="D3628" s="12" t="s">
        <v>4503</v>
      </c>
    </row>
    <row r="3629" spans="4:4" ht="30">
      <c r="D3629" s="12" t="s">
        <v>4504</v>
      </c>
    </row>
    <row r="3630" spans="4:4">
      <c r="D3630" s="88">
        <v>448</v>
      </c>
    </row>
    <row r="3631" spans="4:4">
      <c r="D3631" s="88">
        <v>4200</v>
      </c>
    </row>
    <row r="3632" spans="4:4">
      <c r="D3632" s="88">
        <v>2251</v>
      </c>
    </row>
    <row r="3633" spans="4:4">
      <c r="D3633" s="12" t="s">
        <v>4505</v>
      </c>
    </row>
    <row r="3634" spans="4:4">
      <c r="D3634" s="88">
        <v>466</v>
      </c>
    </row>
    <row r="3635" spans="4:4">
      <c r="D3635" s="12" t="s">
        <v>4506</v>
      </c>
    </row>
    <row r="3636" spans="4:4">
      <c r="D3636" s="12" t="s">
        <v>4507</v>
      </c>
    </row>
    <row r="3637" spans="4:4">
      <c r="D3637" s="12" t="s">
        <v>4508</v>
      </c>
    </row>
    <row r="3638" spans="4:4">
      <c r="D3638" s="12" t="s">
        <v>4509</v>
      </c>
    </row>
    <row r="3639" spans="4:4">
      <c r="D3639" s="12" t="s">
        <v>4510</v>
      </c>
    </row>
    <row r="3640" spans="4:4">
      <c r="D3640" s="12" t="s">
        <v>4511</v>
      </c>
    </row>
    <row r="3641" spans="4:4">
      <c r="D3641" s="12" t="s">
        <v>4512</v>
      </c>
    </row>
    <row r="3642" spans="4:4">
      <c r="D3642" s="12" t="s">
        <v>4513</v>
      </c>
    </row>
    <row r="3643" spans="4:4">
      <c r="D3643" s="12" t="s">
        <v>4514</v>
      </c>
    </row>
    <row r="3644" spans="4:4">
      <c r="D3644" s="12" t="s">
        <v>4515</v>
      </c>
    </row>
    <row r="3645" spans="4:4">
      <c r="D3645" s="12" t="s">
        <v>4516</v>
      </c>
    </row>
    <row r="3646" spans="4:4">
      <c r="D3646" s="12" t="s">
        <v>4517</v>
      </c>
    </row>
    <row r="3647" spans="4:4">
      <c r="D3647" s="12" t="s">
        <v>4518</v>
      </c>
    </row>
    <row r="3648" spans="4:4">
      <c r="D3648" s="12" t="s">
        <v>4519</v>
      </c>
    </row>
    <row r="3649" spans="4:4">
      <c r="D3649" s="12" t="s">
        <v>4520</v>
      </c>
    </row>
    <row r="3650" spans="4:4">
      <c r="D3650" s="12" t="s">
        <v>4521</v>
      </c>
    </row>
    <row r="3651" spans="4:4">
      <c r="D3651" s="12" t="s">
        <v>4522</v>
      </c>
    </row>
    <row r="3652" spans="4:4">
      <c r="D3652" s="12" t="s">
        <v>4523</v>
      </c>
    </row>
    <row r="3653" spans="4:4">
      <c r="D3653" s="12" t="s">
        <v>4524</v>
      </c>
    </row>
    <row r="3654" spans="4:4">
      <c r="D3654" s="12" t="s">
        <v>4525</v>
      </c>
    </row>
    <row r="3655" spans="4:4">
      <c r="D3655" s="12" t="s">
        <v>4526</v>
      </c>
    </row>
    <row r="3656" spans="4:4">
      <c r="D3656" s="12" t="s">
        <v>4527</v>
      </c>
    </row>
    <row r="3657" spans="4:4">
      <c r="D3657" s="12" t="s">
        <v>4528</v>
      </c>
    </row>
    <row r="3658" spans="4:4">
      <c r="D3658" s="12" t="s">
        <v>4529</v>
      </c>
    </row>
    <row r="3659" spans="4:4">
      <c r="D3659" s="12" t="s">
        <v>4530</v>
      </c>
    </row>
    <row r="3660" spans="4:4">
      <c r="D3660" s="12" t="s">
        <v>4531</v>
      </c>
    </row>
    <row r="3661" spans="4:4">
      <c r="D3661" s="12" t="s">
        <v>4532</v>
      </c>
    </row>
    <row r="3662" spans="4:4">
      <c r="D3662" s="12" t="s">
        <v>4533</v>
      </c>
    </row>
    <row r="3663" spans="4:4" ht="30">
      <c r="D3663" s="12" t="s">
        <v>4534</v>
      </c>
    </row>
    <row r="3664" spans="4:4" ht="30">
      <c r="D3664" s="12" t="s">
        <v>4535</v>
      </c>
    </row>
    <row r="3665" spans="4:4">
      <c r="D3665" s="12" t="s">
        <v>4536</v>
      </c>
    </row>
    <row r="3666" spans="4:4">
      <c r="D3666" s="12" t="s">
        <v>4537</v>
      </c>
    </row>
    <row r="3667" spans="4:4">
      <c r="D3667" s="12" t="s">
        <v>4538</v>
      </c>
    </row>
    <row r="3668" spans="4:4">
      <c r="D3668" s="12" t="s">
        <v>4539</v>
      </c>
    </row>
    <row r="3669" spans="4:4">
      <c r="D3669" s="12" t="s">
        <v>4540</v>
      </c>
    </row>
    <row r="3670" spans="4:4">
      <c r="D3670" s="12" t="s">
        <v>4541</v>
      </c>
    </row>
    <row r="3671" spans="4:4">
      <c r="D3671" s="12" t="s">
        <v>4542</v>
      </c>
    </row>
    <row r="3672" spans="4:4">
      <c r="D3672" s="12" t="s">
        <v>4543</v>
      </c>
    </row>
    <row r="3673" spans="4:4">
      <c r="D3673" s="88">
        <v>5050</v>
      </c>
    </row>
    <row r="3674" spans="4:4">
      <c r="D3674" s="12" t="s">
        <v>4544</v>
      </c>
    </row>
    <row r="3675" spans="4:4">
      <c r="D3675" s="12" t="s">
        <v>4545</v>
      </c>
    </row>
    <row r="3676" spans="4:4">
      <c r="D3676" s="12" t="s">
        <v>4546</v>
      </c>
    </row>
    <row r="3677" spans="4:4">
      <c r="D3677" s="12" t="s">
        <v>4547</v>
      </c>
    </row>
    <row r="3678" spans="4:4">
      <c r="D3678" s="12" t="s">
        <v>4548</v>
      </c>
    </row>
    <row r="3679" spans="4:4">
      <c r="D3679" s="12" t="s">
        <v>4549</v>
      </c>
    </row>
    <row r="3680" spans="4:4">
      <c r="D3680" s="12" t="s">
        <v>4550</v>
      </c>
    </row>
    <row r="3681" spans="4:4">
      <c r="D3681" s="12" t="s">
        <v>4551</v>
      </c>
    </row>
    <row r="3682" spans="4:4">
      <c r="D3682" s="12" t="s">
        <v>4552</v>
      </c>
    </row>
    <row r="3683" spans="4:4">
      <c r="D3683" s="12" t="s">
        <v>4553</v>
      </c>
    </row>
    <row r="3684" spans="4:4">
      <c r="D3684" s="12" t="s">
        <v>4554</v>
      </c>
    </row>
    <row r="3685" spans="4:4">
      <c r="D3685" s="12" t="s">
        <v>4555</v>
      </c>
    </row>
    <row r="3686" spans="4:4">
      <c r="D3686" s="12" t="s">
        <v>4556</v>
      </c>
    </row>
    <row r="3687" spans="4:4">
      <c r="D3687" s="12" t="s">
        <v>4557</v>
      </c>
    </row>
    <row r="3688" spans="4:4">
      <c r="D3688" s="12" t="s">
        <v>4558</v>
      </c>
    </row>
    <row r="3689" spans="4:4">
      <c r="D3689" s="12" t="s">
        <v>4559</v>
      </c>
    </row>
    <row r="3690" spans="4:4">
      <c r="D3690" s="12" t="s">
        <v>4560</v>
      </c>
    </row>
    <row r="3691" spans="4:4">
      <c r="D3691" s="12" t="s">
        <v>4561</v>
      </c>
    </row>
    <row r="3692" spans="4:4">
      <c r="D3692" s="12" t="s">
        <v>4562</v>
      </c>
    </row>
    <row r="3693" spans="4:4">
      <c r="D3693" s="12" t="s">
        <v>4563</v>
      </c>
    </row>
    <row r="3694" spans="4:4">
      <c r="D3694" s="12" t="s">
        <v>4564</v>
      </c>
    </row>
    <row r="3695" spans="4:4">
      <c r="D3695" s="12" t="s">
        <v>4565</v>
      </c>
    </row>
    <row r="3696" spans="4:4">
      <c r="D3696" s="12" t="s">
        <v>4566</v>
      </c>
    </row>
    <row r="3697" spans="4:4">
      <c r="D3697" s="12" t="s">
        <v>4567</v>
      </c>
    </row>
    <row r="3698" spans="4:4">
      <c r="D3698" s="12" t="s">
        <v>4568</v>
      </c>
    </row>
    <row r="3699" spans="4:4">
      <c r="D3699" s="12" t="s">
        <v>4569</v>
      </c>
    </row>
    <row r="3700" spans="4:4">
      <c r="D3700" s="12" t="s">
        <v>4570</v>
      </c>
    </row>
    <row r="3701" spans="4:4">
      <c r="D3701" s="12" t="s">
        <v>4571</v>
      </c>
    </row>
    <row r="3702" spans="4:4">
      <c r="D3702" s="12" t="s">
        <v>4572</v>
      </c>
    </row>
    <row r="3703" spans="4:4">
      <c r="D3703" s="12" t="s">
        <v>4573</v>
      </c>
    </row>
    <row r="3704" spans="4:4">
      <c r="D3704" s="12" t="s">
        <v>4574</v>
      </c>
    </row>
    <row r="3705" spans="4:4">
      <c r="D3705" s="12" t="s">
        <v>4575</v>
      </c>
    </row>
    <row r="3706" spans="4:4">
      <c r="D3706" s="88">
        <v>124</v>
      </c>
    </row>
    <row r="3707" spans="4:4">
      <c r="D3707" s="12" t="s">
        <v>4576</v>
      </c>
    </row>
    <row r="3708" spans="4:4">
      <c r="D3708" s="12" t="s">
        <v>4577</v>
      </c>
    </row>
    <row r="3709" spans="4:4">
      <c r="D3709" s="12" t="s">
        <v>4578</v>
      </c>
    </row>
    <row r="3710" spans="4:4">
      <c r="D3710" s="12" t="s">
        <v>4579</v>
      </c>
    </row>
    <row r="3711" spans="4:4">
      <c r="D3711" s="12" t="s">
        <v>4580</v>
      </c>
    </row>
    <row r="3712" spans="4:4">
      <c r="D3712" s="12" t="s">
        <v>4581</v>
      </c>
    </row>
    <row r="3713" spans="4:4">
      <c r="D3713" s="12" t="s">
        <v>4582</v>
      </c>
    </row>
    <row r="3714" spans="4:4">
      <c r="D3714" s="12" t="s">
        <v>4583</v>
      </c>
    </row>
    <row r="3715" spans="4:4">
      <c r="D3715" s="12" t="s">
        <v>4584</v>
      </c>
    </row>
    <row r="3716" spans="4:4">
      <c r="D3716" s="12" t="s">
        <v>4585</v>
      </c>
    </row>
    <row r="3717" spans="4:4">
      <c r="D3717" s="12" t="s">
        <v>4586</v>
      </c>
    </row>
    <row r="3718" spans="4:4">
      <c r="D3718" s="88">
        <v>3500</v>
      </c>
    </row>
    <row r="3719" spans="4:4">
      <c r="D3719" s="88">
        <v>1500</v>
      </c>
    </row>
    <row r="3720" spans="4:4">
      <c r="D3720" s="12" t="s">
        <v>4587</v>
      </c>
    </row>
    <row r="3721" spans="4:4">
      <c r="D3721" s="12" t="s">
        <v>4588</v>
      </c>
    </row>
    <row r="3722" spans="4:4">
      <c r="D3722" s="12" t="s">
        <v>4589</v>
      </c>
    </row>
    <row r="3723" spans="4:4">
      <c r="D3723" s="12" t="s">
        <v>4590</v>
      </c>
    </row>
    <row r="3724" spans="4:4">
      <c r="D3724" s="12" t="s">
        <v>4591</v>
      </c>
    </row>
    <row r="3725" spans="4:4">
      <c r="D3725" s="88">
        <v>51</v>
      </c>
    </row>
    <row r="3726" spans="4:4">
      <c r="D3726" s="12" t="s">
        <v>4592</v>
      </c>
    </row>
    <row r="3727" spans="4:4">
      <c r="D3727" s="12" t="s">
        <v>4593</v>
      </c>
    </row>
    <row r="3728" spans="4:4">
      <c r="D3728" s="12" t="s">
        <v>4594</v>
      </c>
    </row>
    <row r="3729" spans="4:4">
      <c r="D3729" s="12" t="s">
        <v>4595</v>
      </c>
    </row>
    <row r="3730" spans="4:4">
      <c r="D3730" s="12" t="s">
        <v>4596</v>
      </c>
    </row>
    <row r="3731" spans="4:4">
      <c r="D3731" s="12" t="s">
        <v>4597</v>
      </c>
    </row>
    <row r="3732" spans="4:4">
      <c r="D3732" s="88">
        <v>4300</v>
      </c>
    </row>
    <row r="3733" spans="4:4">
      <c r="D3733" s="88">
        <v>6071</v>
      </c>
    </row>
    <row r="3734" spans="4:4">
      <c r="D3734" s="12" t="s">
        <v>4598</v>
      </c>
    </row>
    <row r="3735" spans="4:4">
      <c r="D3735" s="12" t="s">
        <v>4599</v>
      </c>
    </row>
    <row r="3736" spans="4:4">
      <c r="D3736" s="12" t="s">
        <v>4600</v>
      </c>
    </row>
    <row r="3737" spans="4:4">
      <c r="D3737" s="12" t="s">
        <v>4601</v>
      </c>
    </row>
    <row r="3738" spans="4:4">
      <c r="D3738" s="12" t="s">
        <v>4602</v>
      </c>
    </row>
    <row r="3739" spans="4:4">
      <c r="D3739" s="12" t="s">
        <v>4603</v>
      </c>
    </row>
    <row r="3740" spans="4:4">
      <c r="D3740" s="12" t="s">
        <v>4604</v>
      </c>
    </row>
    <row r="3741" spans="4:4">
      <c r="D3741" s="88">
        <v>5021</v>
      </c>
    </row>
    <row r="3742" spans="4:4">
      <c r="D3742" s="12" t="s">
        <v>4605</v>
      </c>
    </row>
    <row r="3743" spans="4:4">
      <c r="D3743" s="12" t="s">
        <v>4606</v>
      </c>
    </row>
    <row r="3744" spans="4:4">
      <c r="D3744" s="12" t="s">
        <v>4607</v>
      </c>
    </row>
    <row r="3745" spans="4:4">
      <c r="D3745" s="12" t="s">
        <v>4608</v>
      </c>
    </row>
    <row r="3746" spans="4:4">
      <c r="D3746" s="12" t="s">
        <v>4609</v>
      </c>
    </row>
    <row r="3747" spans="4:4">
      <c r="D3747" s="12" t="s">
        <v>4610</v>
      </c>
    </row>
    <row r="3748" spans="4:4">
      <c r="D3748" s="12" t="s">
        <v>4611</v>
      </c>
    </row>
    <row r="3749" spans="4:4">
      <c r="D3749" s="12" t="s">
        <v>4612</v>
      </c>
    </row>
    <row r="3750" spans="4:4">
      <c r="D3750" s="12" t="s">
        <v>4613</v>
      </c>
    </row>
    <row r="3751" spans="4:4">
      <c r="D3751" s="12" t="s">
        <v>4614</v>
      </c>
    </row>
    <row r="3752" spans="4:4">
      <c r="D3752" s="88">
        <v>1116</v>
      </c>
    </row>
    <row r="3753" spans="4:4">
      <c r="D3753" s="88">
        <v>9530</v>
      </c>
    </row>
    <row r="3754" spans="4:4">
      <c r="D3754" s="12" t="s">
        <v>4615</v>
      </c>
    </row>
    <row r="3755" spans="4:4">
      <c r="D3755" s="12" t="s">
        <v>4616</v>
      </c>
    </row>
    <row r="3756" spans="4:4">
      <c r="D3756" s="12" t="s">
        <v>4617</v>
      </c>
    </row>
    <row r="3757" spans="4:4">
      <c r="D3757" s="12" t="s">
        <v>4618</v>
      </c>
    </row>
    <row r="3758" spans="4:4">
      <c r="D3758" s="12" t="s">
        <v>4619</v>
      </c>
    </row>
    <row r="3759" spans="4:4">
      <c r="D3759" s="12" t="s">
        <v>4620</v>
      </c>
    </row>
    <row r="3760" spans="4:4">
      <c r="D3760" s="12" t="s">
        <v>4621</v>
      </c>
    </row>
    <row r="3761" spans="4:4">
      <c r="D3761" s="12" t="s">
        <v>4622</v>
      </c>
    </row>
    <row r="3762" spans="4:4" ht="30">
      <c r="D3762" s="12" t="s">
        <v>4623</v>
      </c>
    </row>
    <row r="3763" spans="4:4">
      <c r="D3763" s="12" t="s">
        <v>4624</v>
      </c>
    </row>
    <row r="3764" spans="4:4">
      <c r="D3764" s="12" t="s">
        <v>4625</v>
      </c>
    </row>
    <row r="3765" spans="4:4">
      <c r="D3765" s="12" t="s">
        <v>4626</v>
      </c>
    </row>
    <row r="3766" spans="4:4">
      <c r="D3766" s="12" t="s">
        <v>4627</v>
      </c>
    </row>
    <row r="3767" spans="4:4">
      <c r="D3767" s="12" t="s">
        <v>4628</v>
      </c>
    </row>
    <row r="3768" spans="4:4" ht="30">
      <c r="D3768" s="12" t="s">
        <v>4629</v>
      </c>
    </row>
    <row r="3769" spans="4:4">
      <c r="D3769" s="12" t="s">
        <v>4630</v>
      </c>
    </row>
    <row r="3770" spans="4:4">
      <c r="D3770" s="12" t="s">
        <v>4631</v>
      </c>
    </row>
    <row r="3771" spans="4:4">
      <c r="D3771" s="12" t="s">
        <v>4632</v>
      </c>
    </row>
    <row r="3772" spans="4:4" ht="30">
      <c r="D3772" s="12" t="s">
        <v>4633</v>
      </c>
    </row>
    <row r="3773" spans="4:4">
      <c r="D3773" s="12" t="s">
        <v>4634</v>
      </c>
    </row>
    <row r="3774" spans="4:4">
      <c r="D3774" s="88">
        <v>61701</v>
      </c>
    </row>
    <row r="3775" spans="4:4">
      <c r="D3775" s="88">
        <v>60364</v>
      </c>
    </row>
    <row r="3776" spans="4:4">
      <c r="D3776" s="88">
        <v>61152</v>
      </c>
    </row>
    <row r="3777" spans="4:4">
      <c r="D3777" s="88">
        <v>60675</v>
      </c>
    </row>
    <row r="3778" spans="4:4">
      <c r="D3778" s="12" t="s">
        <v>4635</v>
      </c>
    </row>
    <row r="3779" spans="4:4">
      <c r="D3779" s="12" t="s">
        <v>4636</v>
      </c>
    </row>
    <row r="3780" spans="4:4">
      <c r="D3780" s="12" t="s">
        <v>4637</v>
      </c>
    </row>
    <row r="3781" spans="4:4">
      <c r="D3781" s="12" t="s">
        <v>4638</v>
      </c>
    </row>
    <row r="3782" spans="4:4">
      <c r="D3782" s="88">
        <v>506</v>
      </c>
    </row>
    <row r="3783" spans="4:4">
      <c r="D3783" s="12" t="s">
        <v>4639</v>
      </c>
    </row>
    <row r="3784" spans="4:4">
      <c r="D3784" s="12" t="s">
        <v>4640</v>
      </c>
    </row>
    <row r="3785" spans="4:4">
      <c r="D3785" s="12" t="s">
        <v>4641</v>
      </c>
    </row>
    <row r="3786" spans="4:4">
      <c r="D3786" s="12" t="s">
        <v>4642</v>
      </c>
    </row>
    <row r="3787" spans="4:4">
      <c r="D3787" s="12" t="s">
        <v>4643</v>
      </c>
    </row>
    <row r="3788" spans="4:4">
      <c r="D3788" s="12" t="s">
        <v>4644</v>
      </c>
    </row>
    <row r="3789" spans="4:4">
      <c r="D3789" s="12" t="s">
        <v>4645</v>
      </c>
    </row>
    <row r="3790" spans="4:4">
      <c r="D3790" s="12" t="s">
        <v>4646</v>
      </c>
    </row>
    <row r="3791" spans="4:4">
      <c r="D3791" s="12" t="s">
        <v>4647</v>
      </c>
    </row>
    <row r="3792" spans="4:4">
      <c r="D3792" s="12" t="s">
        <v>4648</v>
      </c>
    </row>
    <row r="3793" spans="4:4">
      <c r="D3793" s="12" t="s">
        <v>4649</v>
      </c>
    </row>
    <row r="3794" spans="4:4">
      <c r="D3794" s="12" t="s">
        <v>4650</v>
      </c>
    </row>
    <row r="3795" spans="4:4">
      <c r="D3795" s="12" t="s">
        <v>4651</v>
      </c>
    </row>
    <row r="3796" spans="4:4">
      <c r="D3796" s="12" t="s">
        <v>4652</v>
      </c>
    </row>
    <row r="3797" spans="4:4">
      <c r="D3797" s="12" t="s">
        <v>4653</v>
      </c>
    </row>
    <row r="3798" spans="4:4">
      <c r="D3798" s="12" t="s">
        <v>4654</v>
      </c>
    </row>
    <row r="3799" spans="4:4">
      <c r="D3799" s="12" t="s">
        <v>4655</v>
      </c>
    </row>
    <row r="3800" spans="4:4">
      <c r="D3800" s="12" t="s">
        <v>4656</v>
      </c>
    </row>
    <row r="3801" spans="4:4">
      <c r="D3801" s="12" t="s">
        <v>4657</v>
      </c>
    </row>
    <row r="3802" spans="4:4">
      <c r="D3802" s="12" t="s">
        <v>4658</v>
      </c>
    </row>
    <row r="3803" spans="4:4">
      <c r="D3803" s="12" t="s">
        <v>4659</v>
      </c>
    </row>
    <row r="3804" spans="4:4">
      <c r="D3804" s="12" t="s">
        <v>4660</v>
      </c>
    </row>
    <row r="3805" spans="4:4">
      <c r="D3805" s="88">
        <v>8110</v>
      </c>
    </row>
    <row r="3806" spans="4:4">
      <c r="D3806" s="88">
        <v>8362</v>
      </c>
    </row>
    <row r="3807" spans="4:4">
      <c r="D3807" s="88">
        <v>2350</v>
      </c>
    </row>
    <row r="3808" spans="4:4">
      <c r="D3808" s="88">
        <v>8574</v>
      </c>
    </row>
    <row r="3809" spans="4:4">
      <c r="D3809" s="12" t="s">
        <v>4661</v>
      </c>
    </row>
    <row r="3810" spans="4:4">
      <c r="D3810" s="12" t="s">
        <v>4662</v>
      </c>
    </row>
    <row r="3811" spans="4:4">
      <c r="D3811" s="12" t="s">
        <v>4663</v>
      </c>
    </row>
    <row r="3812" spans="4:4">
      <c r="D3812" s="12" t="s">
        <v>4664</v>
      </c>
    </row>
    <row r="3813" spans="4:4">
      <c r="D3813" s="12" t="s">
        <v>4665</v>
      </c>
    </row>
    <row r="3814" spans="4:4">
      <c r="D3814" s="12" t="s">
        <v>4666</v>
      </c>
    </row>
    <row r="3815" spans="4:4">
      <c r="D3815" s="12" t="s">
        <v>4667</v>
      </c>
    </row>
    <row r="3816" spans="4:4">
      <c r="D3816" s="12" t="s">
        <v>4668</v>
      </c>
    </row>
    <row r="3817" spans="4:4">
      <c r="D3817" s="12" t="s">
        <v>4669</v>
      </c>
    </row>
    <row r="3818" spans="4:4">
      <c r="D3818" s="12" t="s">
        <v>4670</v>
      </c>
    </row>
    <row r="3819" spans="4:4">
      <c r="D3819" s="12" t="s">
        <v>4671</v>
      </c>
    </row>
    <row r="3820" spans="4:4">
      <c r="D3820" s="12" t="s">
        <v>4672</v>
      </c>
    </row>
    <row r="3821" spans="4:4">
      <c r="D3821" s="12" t="s">
        <v>4673</v>
      </c>
    </row>
    <row r="3822" spans="4:4">
      <c r="D3822" s="12" t="s">
        <v>4674</v>
      </c>
    </row>
    <row r="3823" spans="4:4">
      <c r="D3823" s="12" t="s">
        <v>4675</v>
      </c>
    </row>
    <row r="3824" spans="4:4">
      <c r="D3824" s="12" t="s">
        <v>4676</v>
      </c>
    </row>
    <row r="3825" spans="4:4">
      <c r="D3825" s="12" t="s">
        <v>4677</v>
      </c>
    </row>
    <row r="3826" spans="4:4">
      <c r="D3826" s="12" t="s">
        <v>4678</v>
      </c>
    </row>
    <row r="3827" spans="4:4">
      <c r="D3827" s="12" t="s">
        <v>4679</v>
      </c>
    </row>
    <row r="3828" spans="4:4">
      <c r="D3828" s="12" t="s">
        <v>4680</v>
      </c>
    </row>
    <row r="3829" spans="4:4">
      <c r="D3829" s="12" t="s">
        <v>4681</v>
      </c>
    </row>
    <row r="3830" spans="4:4">
      <c r="D3830" s="12" t="s">
        <v>4682</v>
      </c>
    </row>
    <row r="3831" spans="4:4">
      <c r="D3831" s="12" t="s">
        <v>4683</v>
      </c>
    </row>
    <row r="3832" spans="4:4">
      <c r="D3832" s="12" t="s">
        <v>4684</v>
      </c>
    </row>
    <row r="3833" spans="4:4">
      <c r="D3833" s="12" t="s">
        <v>4685</v>
      </c>
    </row>
    <row r="3834" spans="4:4">
      <c r="D3834" s="12" t="s">
        <v>4686</v>
      </c>
    </row>
    <row r="3835" spans="4:4">
      <c r="D3835" s="12" t="s">
        <v>4687</v>
      </c>
    </row>
    <row r="3836" spans="4:4">
      <c r="D3836" s="12" t="s">
        <v>4688</v>
      </c>
    </row>
    <row r="3837" spans="4:4">
      <c r="D3837" s="12" t="s">
        <v>4689</v>
      </c>
    </row>
    <row r="3838" spans="4:4">
      <c r="D3838" s="12" t="s">
        <v>4690</v>
      </c>
    </row>
    <row r="3839" spans="4:4">
      <c r="D3839" s="88">
        <v>2000</v>
      </c>
    </row>
    <row r="3840" spans="4:4">
      <c r="D3840" s="12" t="s">
        <v>4691</v>
      </c>
    </row>
    <row r="3841" spans="4:4">
      <c r="D3841" s="12" t="s">
        <v>4692</v>
      </c>
    </row>
    <row r="3842" spans="4:4">
      <c r="D3842" s="12" t="s">
        <v>4693</v>
      </c>
    </row>
    <row r="3843" spans="4:4">
      <c r="D3843" s="12" t="s">
        <v>4694</v>
      </c>
    </row>
    <row r="3844" spans="4:4">
      <c r="D3844" s="12" t="s">
        <v>4695</v>
      </c>
    </row>
    <row r="3845" spans="4:4">
      <c r="D3845" s="12" t="s">
        <v>4696</v>
      </c>
    </row>
    <row r="3846" spans="4:4">
      <c r="D3846" s="12" t="s">
        <v>4697</v>
      </c>
    </row>
    <row r="3847" spans="4:4">
      <c r="D3847" s="12" t="s">
        <v>4698</v>
      </c>
    </row>
    <row r="3848" spans="4:4">
      <c r="D3848" s="12" t="s">
        <v>4699</v>
      </c>
    </row>
    <row r="3849" spans="4:4">
      <c r="D3849" s="88">
        <v>6150</v>
      </c>
    </row>
    <row r="3850" spans="4:4">
      <c r="D3850" s="12" t="s">
        <v>4700</v>
      </c>
    </row>
    <row r="3851" spans="4:4">
      <c r="D3851" s="12" t="s">
        <v>4701</v>
      </c>
    </row>
    <row r="3852" spans="4:4">
      <c r="D3852" s="88">
        <v>5700</v>
      </c>
    </row>
    <row r="3853" spans="4:4">
      <c r="D3853" s="12" t="s">
        <v>4702</v>
      </c>
    </row>
    <row r="3854" spans="4:4">
      <c r="D3854" s="12" t="s">
        <v>4703</v>
      </c>
    </row>
    <row r="3855" spans="4:4">
      <c r="D3855" s="12" t="s">
        <v>4704</v>
      </c>
    </row>
    <row r="3856" spans="4:4">
      <c r="D3856" s="88">
        <v>169</v>
      </c>
    </row>
    <row r="3857" spans="4:4">
      <c r="D3857" s="12" t="s">
        <v>4705</v>
      </c>
    </row>
    <row r="3858" spans="4:4">
      <c r="D3858" s="12" t="s">
        <v>4706</v>
      </c>
    </row>
    <row r="3859" spans="4:4">
      <c r="D3859" s="12" t="s">
        <v>4707</v>
      </c>
    </row>
    <row r="3860" spans="4:4">
      <c r="D3860" s="88">
        <v>61219</v>
      </c>
    </row>
    <row r="3861" spans="4:4">
      <c r="D3861" s="88">
        <v>60564</v>
      </c>
    </row>
    <row r="3862" spans="4:4">
      <c r="D3862" s="88">
        <v>61151</v>
      </c>
    </row>
    <row r="3863" spans="4:4">
      <c r="D3863" s="88">
        <v>60955</v>
      </c>
    </row>
    <row r="3864" spans="4:4">
      <c r="D3864" s="88">
        <v>60933</v>
      </c>
    </row>
    <row r="3865" spans="4:4">
      <c r="D3865" s="88">
        <v>60970</v>
      </c>
    </row>
    <row r="3866" spans="4:4">
      <c r="D3866" s="88">
        <v>60333</v>
      </c>
    </row>
    <row r="3867" spans="4:4">
      <c r="D3867" s="88">
        <v>60655</v>
      </c>
    </row>
    <row r="3868" spans="4:4">
      <c r="D3868" s="88">
        <v>61140</v>
      </c>
    </row>
    <row r="3869" spans="4:4">
      <c r="D3869" s="88">
        <v>60447</v>
      </c>
    </row>
    <row r="3870" spans="4:4">
      <c r="D3870" s="88">
        <v>61691</v>
      </c>
    </row>
    <row r="3871" spans="4:4">
      <c r="D3871" s="88">
        <v>60498</v>
      </c>
    </row>
    <row r="3872" spans="4:4">
      <c r="D3872" s="88">
        <v>61587</v>
      </c>
    </row>
    <row r="3873" spans="4:4">
      <c r="D3873" s="88">
        <v>61693</v>
      </c>
    </row>
    <row r="3874" spans="4:4">
      <c r="D3874" s="88">
        <v>61704</v>
      </c>
    </row>
    <row r="3875" spans="4:4">
      <c r="D3875" s="88">
        <v>61064</v>
      </c>
    </row>
    <row r="3876" spans="4:4">
      <c r="D3876" s="88">
        <v>60345</v>
      </c>
    </row>
    <row r="3877" spans="4:4">
      <c r="D3877" s="12" t="s">
        <v>4708</v>
      </c>
    </row>
    <row r="3878" spans="4:4">
      <c r="D3878" s="12" t="s">
        <v>4709</v>
      </c>
    </row>
    <row r="3879" spans="4:4">
      <c r="D3879" s="12" t="s">
        <v>4710</v>
      </c>
    </row>
    <row r="3880" spans="4:4" ht="30">
      <c r="D3880" s="12" t="s">
        <v>4711</v>
      </c>
    </row>
    <row r="3881" spans="4:4">
      <c r="D3881" s="12" t="s">
        <v>4712</v>
      </c>
    </row>
    <row r="3882" spans="4:4">
      <c r="D3882" s="88">
        <v>8861</v>
      </c>
    </row>
    <row r="3883" spans="4:4">
      <c r="D3883" s="12" t="s">
        <v>4713</v>
      </c>
    </row>
    <row r="3884" spans="4:4">
      <c r="D3884" s="12" t="s">
        <v>4714</v>
      </c>
    </row>
    <row r="3885" spans="4:4">
      <c r="D3885" s="12" t="s">
        <v>4715</v>
      </c>
    </row>
    <row r="3886" spans="4:4">
      <c r="D3886" s="12" t="s">
        <v>4716</v>
      </c>
    </row>
    <row r="3887" spans="4:4">
      <c r="D3887" s="12" t="s">
        <v>4717</v>
      </c>
    </row>
    <row r="3888" spans="4:4">
      <c r="D3888" s="12" t="s">
        <v>4718</v>
      </c>
    </row>
    <row r="3889" spans="4:4">
      <c r="D3889" s="12" t="s">
        <v>4719</v>
      </c>
    </row>
    <row r="3890" spans="4:4">
      <c r="D3890" s="12" t="s">
        <v>4720</v>
      </c>
    </row>
    <row r="3891" spans="4:4">
      <c r="D3891" s="12" t="s">
        <v>4721</v>
      </c>
    </row>
    <row r="3892" spans="4:4">
      <c r="D3892" s="12" t="s">
        <v>4722</v>
      </c>
    </row>
    <row r="3893" spans="4:4">
      <c r="D3893" s="12" t="s">
        <v>4723</v>
      </c>
    </row>
    <row r="3894" spans="4:4">
      <c r="D3894" s="12" t="s">
        <v>4724</v>
      </c>
    </row>
    <row r="3895" spans="4:4">
      <c r="D3895" s="12" t="s">
        <v>4725</v>
      </c>
    </row>
    <row r="3896" spans="4:4">
      <c r="D3896" s="12" t="s">
        <v>4726</v>
      </c>
    </row>
    <row r="3897" spans="4:4">
      <c r="D3897" s="12" t="s">
        <v>4727</v>
      </c>
    </row>
    <row r="3898" spans="4:4">
      <c r="D3898" s="88">
        <v>61685</v>
      </c>
    </row>
    <row r="3899" spans="4:4">
      <c r="D3899" s="88">
        <v>61583</v>
      </c>
    </row>
    <row r="3900" spans="4:4">
      <c r="D3900" s="88">
        <v>60389</v>
      </c>
    </row>
    <row r="3901" spans="4:4">
      <c r="D3901" s="88">
        <v>61687</v>
      </c>
    </row>
    <row r="3902" spans="4:4">
      <c r="D3902" s="88">
        <v>61596</v>
      </c>
    </row>
    <row r="3903" spans="4:4">
      <c r="D3903" s="88">
        <v>61688</v>
      </c>
    </row>
    <row r="3904" spans="4:4">
      <c r="D3904" s="88">
        <v>61686</v>
      </c>
    </row>
    <row r="3905" spans="4:4">
      <c r="D3905" s="88">
        <v>61192</v>
      </c>
    </row>
    <row r="3906" spans="4:4">
      <c r="D3906" s="88">
        <v>61453</v>
      </c>
    </row>
    <row r="3907" spans="4:4">
      <c r="D3907" s="88">
        <v>61709</v>
      </c>
    </row>
    <row r="3908" spans="4:4">
      <c r="D3908" s="88">
        <v>60001</v>
      </c>
    </row>
    <row r="3909" spans="4:4">
      <c r="D3909" s="88">
        <v>60546</v>
      </c>
    </row>
    <row r="3910" spans="4:4">
      <c r="D3910" s="12" t="s">
        <v>4728</v>
      </c>
    </row>
    <row r="3911" spans="4:4">
      <c r="D3911" s="12" t="s">
        <v>4729</v>
      </c>
    </row>
    <row r="3912" spans="4:4">
      <c r="D3912" s="88">
        <v>61690</v>
      </c>
    </row>
    <row r="3913" spans="4:4">
      <c r="D3913" s="88">
        <v>60657</v>
      </c>
    </row>
    <row r="3914" spans="4:4">
      <c r="D3914" s="12" t="s">
        <v>4730</v>
      </c>
    </row>
    <row r="3915" spans="4:4">
      <c r="D3915" s="12" t="s">
        <v>4731</v>
      </c>
    </row>
    <row r="3916" spans="4:4">
      <c r="D3916" s="12" t="s">
        <v>4732</v>
      </c>
    </row>
    <row r="3917" spans="4:4">
      <c r="D3917" s="12" t="s">
        <v>4733</v>
      </c>
    </row>
    <row r="3918" spans="4:4">
      <c r="D3918" s="12" t="s">
        <v>4734</v>
      </c>
    </row>
    <row r="3919" spans="4:4">
      <c r="D3919" s="12" t="s">
        <v>4735</v>
      </c>
    </row>
    <row r="3920" spans="4:4">
      <c r="D3920" s="12" t="s">
        <v>4736</v>
      </c>
    </row>
    <row r="3921" spans="4:4">
      <c r="D3921" s="12" t="s">
        <v>4737</v>
      </c>
    </row>
    <row r="3922" spans="4:4">
      <c r="D3922" s="12" t="s">
        <v>4738</v>
      </c>
    </row>
    <row r="3923" spans="4:4">
      <c r="D3923" s="12" t="s">
        <v>4739</v>
      </c>
    </row>
    <row r="3924" spans="4:4">
      <c r="D3924" s="12" t="s">
        <v>4740</v>
      </c>
    </row>
    <row r="3925" spans="4:4">
      <c r="D3925" s="12" t="s">
        <v>4741</v>
      </c>
    </row>
    <row r="3926" spans="4:4">
      <c r="D3926" s="12" t="s">
        <v>4742</v>
      </c>
    </row>
    <row r="3927" spans="4:4">
      <c r="D3927" s="12" t="s">
        <v>4743</v>
      </c>
    </row>
    <row r="3928" spans="4:4">
      <c r="D3928" s="12" t="s">
        <v>4744</v>
      </c>
    </row>
    <row r="3929" spans="4:4">
      <c r="D3929" s="12" t="s">
        <v>4745</v>
      </c>
    </row>
    <row r="3930" spans="4:4">
      <c r="D3930" s="12" t="s">
        <v>4746</v>
      </c>
    </row>
    <row r="3931" spans="4:4">
      <c r="D3931" s="88">
        <v>1442</v>
      </c>
    </row>
    <row r="3932" spans="4:4">
      <c r="D3932" s="88">
        <v>8009</v>
      </c>
    </row>
    <row r="3933" spans="4:4">
      <c r="D3933" s="12" t="s">
        <v>4747</v>
      </c>
    </row>
    <row r="3934" spans="4:4">
      <c r="D3934" s="12" t="s">
        <v>4748</v>
      </c>
    </row>
    <row r="3935" spans="4:4">
      <c r="D3935" s="12" t="s">
        <v>4749</v>
      </c>
    </row>
    <row r="3936" spans="4:4">
      <c r="D3936" s="12" t="s">
        <v>4750</v>
      </c>
    </row>
    <row r="3937" spans="4:4">
      <c r="D3937" s="12" t="s">
        <v>4751</v>
      </c>
    </row>
    <row r="3938" spans="4:4">
      <c r="D3938" s="12" t="s">
        <v>4752</v>
      </c>
    </row>
    <row r="3939" spans="4:4">
      <c r="D3939" s="12" t="s">
        <v>4753</v>
      </c>
    </row>
    <row r="3940" spans="4:4">
      <c r="D3940" s="88">
        <v>7150</v>
      </c>
    </row>
    <row r="3941" spans="4:4">
      <c r="D3941" s="88">
        <v>5210</v>
      </c>
    </row>
    <row r="3942" spans="4:4">
      <c r="D3942" s="12" t="s">
        <v>4754</v>
      </c>
    </row>
    <row r="3943" spans="4:4">
      <c r="D3943" s="12" t="s">
        <v>4755</v>
      </c>
    </row>
    <row r="3944" spans="4:4">
      <c r="D3944" s="12" t="s">
        <v>4756</v>
      </c>
    </row>
    <row r="3945" spans="4:4">
      <c r="D3945" s="12" t="s">
        <v>4757</v>
      </c>
    </row>
    <row r="3946" spans="4:4">
      <c r="D3946" s="12" t="s">
        <v>4758</v>
      </c>
    </row>
    <row r="3947" spans="4:4">
      <c r="D3947" s="12" t="s">
        <v>4759</v>
      </c>
    </row>
    <row r="3948" spans="4:4">
      <c r="D3948" s="12" t="s">
        <v>4760</v>
      </c>
    </row>
    <row r="3949" spans="4:4">
      <c r="D3949" s="12" t="s">
        <v>4761</v>
      </c>
    </row>
    <row r="3950" spans="4:4">
      <c r="D3950" s="12" t="s">
        <v>4762</v>
      </c>
    </row>
    <row r="3951" spans="4:4">
      <c r="D3951" s="12" t="s">
        <v>4763</v>
      </c>
    </row>
    <row r="3952" spans="4:4" ht="30">
      <c r="D3952" s="12" t="s">
        <v>4764</v>
      </c>
    </row>
    <row r="3953" spans="4:4">
      <c r="D3953" s="12" t="s">
        <v>4765</v>
      </c>
    </row>
    <row r="3954" spans="4:4">
      <c r="D3954" s="12" t="s">
        <v>4766</v>
      </c>
    </row>
    <row r="3955" spans="4:4" ht="30">
      <c r="D3955" s="12" t="s">
        <v>4767</v>
      </c>
    </row>
    <row r="3956" spans="4:4">
      <c r="D3956" s="12" t="s">
        <v>4768</v>
      </c>
    </row>
    <row r="3957" spans="4:4">
      <c r="D3957" s="12" t="s">
        <v>4769</v>
      </c>
    </row>
    <row r="3958" spans="4:4">
      <c r="D3958" s="12" t="s">
        <v>4770</v>
      </c>
    </row>
    <row r="3959" spans="4:4">
      <c r="D3959" s="12" t="s">
        <v>4771</v>
      </c>
    </row>
    <row r="3960" spans="4:4">
      <c r="D3960" s="12" t="s">
        <v>4772</v>
      </c>
    </row>
    <row r="3961" spans="4:4">
      <c r="D3961" s="12" t="s">
        <v>4773</v>
      </c>
    </row>
    <row r="3962" spans="4:4">
      <c r="D3962" s="12" t="s">
        <v>4774</v>
      </c>
    </row>
    <row r="3963" spans="4:4">
      <c r="D3963" s="12" t="s">
        <v>4775</v>
      </c>
    </row>
    <row r="3964" spans="4:4">
      <c r="D3964" s="12" t="s">
        <v>4776</v>
      </c>
    </row>
    <row r="3965" spans="4:4">
      <c r="D3965" s="12" t="s">
        <v>4777</v>
      </c>
    </row>
    <row r="3966" spans="4:4">
      <c r="D3966" s="12" t="s">
        <v>4778</v>
      </c>
    </row>
    <row r="3967" spans="4:4">
      <c r="D3967" s="12" t="s">
        <v>4779</v>
      </c>
    </row>
    <row r="3968" spans="4:4">
      <c r="D3968" s="12" t="s">
        <v>4780</v>
      </c>
    </row>
    <row r="3969" spans="4:4">
      <c r="D3969" s="12" t="s">
        <v>4781</v>
      </c>
    </row>
    <row r="3970" spans="4:4">
      <c r="D3970" s="12" t="s">
        <v>4782</v>
      </c>
    </row>
    <row r="3971" spans="4:4">
      <c r="D3971" s="12" t="s">
        <v>4783</v>
      </c>
    </row>
    <row r="3972" spans="4:4">
      <c r="D3972" s="88">
        <v>60490</v>
      </c>
    </row>
    <row r="3973" spans="4:4">
      <c r="D3973" s="88">
        <v>61697</v>
      </c>
    </row>
    <row r="3974" spans="4:4">
      <c r="D3974" s="88">
        <v>61694</v>
      </c>
    </row>
    <row r="3975" spans="4:4">
      <c r="D3975" s="12" t="s">
        <v>4784</v>
      </c>
    </row>
    <row r="3976" spans="4:4">
      <c r="D3976" s="88">
        <v>506</v>
      </c>
    </row>
    <row r="3977" spans="4:4">
      <c r="D3977" s="12" t="s">
        <v>4785</v>
      </c>
    </row>
    <row r="3978" spans="4:4">
      <c r="D3978" s="12" t="s">
        <v>4786</v>
      </c>
    </row>
    <row r="3979" spans="4:4">
      <c r="D3979" s="12" t="s">
        <v>4787</v>
      </c>
    </row>
    <row r="3980" spans="4:4">
      <c r="D3980" s="12" t="s">
        <v>4788</v>
      </c>
    </row>
    <row r="3981" spans="4:4">
      <c r="D3981" s="88">
        <v>8200</v>
      </c>
    </row>
    <row r="3982" spans="4:4">
      <c r="D3982" s="88">
        <v>106</v>
      </c>
    </row>
    <row r="3983" spans="4:4">
      <c r="D3983" s="12" t="s">
        <v>4789</v>
      </c>
    </row>
    <row r="3984" spans="4:4">
      <c r="D3984" s="12" t="s">
        <v>4790</v>
      </c>
    </row>
    <row r="3985" spans="4:4">
      <c r="D3985" s="12" t="s">
        <v>4791</v>
      </c>
    </row>
    <row r="3986" spans="4:4">
      <c r="D3986" s="12" t="s">
        <v>4792</v>
      </c>
    </row>
    <row r="3987" spans="4:4">
      <c r="D3987" s="12" t="s">
        <v>4793</v>
      </c>
    </row>
    <row r="3988" spans="4:4">
      <c r="D3988" s="12" t="s">
        <v>4794</v>
      </c>
    </row>
    <row r="3989" spans="4:4">
      <c r="D3989" s="12" t="s">
        <v>4795</v>
      </c>
    </row>
    <row r="3990" spans="4:4">
      <c r="D3990" s="12" t="s">
        <v>4796</v>
      </c>
    </row>
    <row r="3991" spans="4:4">
      <c r="D3991" s="12" t="s">
        <v>406</v>
      </c>
    </row>
    <row r="3992" spans="4:4">
      <c r="D3992" s="12" t="s">
        <v>4797</v>
      </c>
    </row>
    <row r="3993" spans="4:4">
      <c r="D3993" s="12" t="s">
        <v>4798</v>
      </c>
    </row>
    <row r="3994" spans="4:4">
      <c r="D3994" s="12" t="s">
        <v>4799</v>
      </c>
    </row>
    <row r="3995" spans="4:4">
      <c r="D3995" s="12" t="s">
        <v>4800</v>
      </c>
    </row>
    <row r="3996" spans="4:4">
      <c r="D3996" s="12" t="s">
        <v>4801</v>
      </c>
    </row>
    <row r="3997" spans="4:4">
      <c r="D3997" s="12" t="s">
        <v>4802</v>
      </c>
    </row>
    <row r="3998" spans="4:4">
      <c r="D3998" s="12" t="s">
        <v>4803</v>
      </c>
    </row>
    <row r="3999" spans="4:4">
      <c r="D3999" s="12" t="s">
        <v>4804</v>
      </c>
    </row>
    <row r="4000" spans="4:4">
      <c r="D4000" s="12" t="s">
        <v>4805</v>
      </c>
    </row>
    <row r="4001" spans="4:4" ht="30">
      <c r="D4001" s="12" t="s">
        <v>4806</v>
      </c>
    </row>
    <row r="4002" spans="4:4">
      <c r="D4002" s="12" t="s">
        <v>4807</v>
      </c>
    </row>
    <row r="4003" spans="4:4">
      <c r="D4003" s="12" t="s">
        <v>4808</v>
      </c>
    </row>
    <row r="4004" spans="4:4">
      <c r="D4004" s="12" t="s">
        <v>4809</v>
      </c>
    </row>
    <row r="4005" spans="4:4">
      <c r="D4005" s="12" t="s">
        <v>4810</v>
      </c>
    </row>
    <row r="4006" spans="4:4">
      <c r="D4006" s="88">
        <v>8350</v>
      </c>
    </row>
    <row r="4007" spans="4:4" ht="30">
      <c r="D4007" s="12" t="s">
        <v>4811</v>
      </c>
    </row>
    <row r="4008" spans="4:4">
      <c r="D4008" s="12" t="s">
        <v>4812</v>
      </c>
    </row>
    <row r="4009" spans="4:4">
      <c r="D4009" s="12" t="s">
        <v>4813</v>
      </c>
    </row>
    <row r="4010" spans="4:4">
      <c r="D4010" s="12" t="s">
        <v>4814</v>
      </c>
    </row>
    <row r="4011" spans="4:4">
      <c r="D4011" s="12" t="s">
        <v>4815</v>
      </c>
    </row>
    <row r="4012" spans="4:4">
      <c r="D4012" s="12" t="s">
        <v>4816</v>
      </c>
    </row>
    <row r="4013" spans="4:4">
      <c r="D4013" s="12" t="s">
        <v>4817</v>
      </c>
    </row>
    <row r="4014" spans="4:4">
      <c r="D4014" s="12" t="s">
        <v>4818</v>
      </c>
    </row>
    <row r="4015" spans="4:4">
      <c r="D4015" s="88">
        <v>3730</v>
      </c>
    </row>
    <row r="4016" spans="4:4">
      <c r="D4016" s="12" t="s">
        <v>4819</v>
      </c>
    </row>
    <row r="4017" spans="4:4">
      <c r="D4017" s="12" t="s">
        <v>4820</v>
      </c>
    </row>
    <row r="4018" spans="4:4">
      <c r="D4018" s="88">
        <v>5239</v>
      </c>
    </row>
    <row r="4019" spans="4:4">
      <c r="D4019" s="12" t="s">
        <v>4821</v>
      </c>
    </row>
    <row r="4020" spans="4:4">
      <c r="D4020" s="88">
        <v>8805</v>
      </c>
    </row>
    <row r="4021" spans="4:4">
      <c r="D4021" s="88">
        <v>8825</v>
      </c>
    </row>
    <row r="4022" spans="4:4">
      <c r="D4022" s="12" t="s">
        <v>4822</v>
      </c>
    </row>
    <row r="4023" spans="4:4">
      <c r="D4023" s="12" t="s">
        <v>4823</v>
      </c>
    </row>
    <row r="4024" spans="4:4">
      <c r="D4024" s="12" t="s">
        <v>4824</v>
      </c>
    </row>
    <row r="4025" spans="4:4">
      <c r="D4025" s="12" t="s">
        <v>4825</v>
      </c>
    </row>
    <row r="4026" spans="4:4">
      <c r="D4026" s="12" t="s">
        <v>4826</v>
      </c>
    </row>
    <row r="4027" spans="4:4">
      <c r="D4027" s="12" t="s">
        <v>504</v>
      </c>
    </row>
    <row r="4028" spans="4:4">
      <c r="D4028" s="12" t="s">
        <v>4827</v>
      </c>
    </row>
    <row r="4029" spans="4:4">
      <c r="D4029" s="12" t="s">
        <v>4828</v>
      </c>
    </row>
    <row r="4030" spans="4:4">
      <c r="D4030" s="12" t="s">
        <v>4829</v>
      </c>
    </row>
    <row r="4031" spans="4:4">
      <c r="D4031" s="12" t="s">
        <v>4830</v>
      </c>
    </row>
    <row r="4032" spans="4:4" ht="30">
      <c r="D4032" s="12" t="s">
        <v>4831</v>
      </c>
    </row>
    <row r="4033" spans="4:4">
      <c r="D4033" s="12" t="s">
        <v>4832</v>
      </c>
    </row>
    <row r="4034" spans="4:4" ht="30">
      <c r="D4034" s="12" t="s">
        <v>4833</v>
      </c>
    </row>
    <row r="4035" spans="4:4">
      <c r="D4035" s="12" t="s">
        <v>4834</v>
      </c>
    </row>
    <row r="4036" spans="4:4">
      <c r="D4036" s="12" t="s">
        <v>4835</v>
      </c>
    </row>
    <row r="4037" spans="4:4">
      <c r="D4037" s="12" t="s">
        <v>4836</v>
      </c>
    </row>
    <row r="4038" spans="4:4">
      <c r="D4038" s="12" t="s">
        <v>4837</v>
      </c>
    </row>
    <row r="4039" spans="4:4">
      <c r="D4039" s="12" t="s">
        <v>4838</v>
      </c>
    </row>
    <row r="4040" spans="4:4">
      <c r="D4040" s="12" t="s">
        <v>4839</v>
      </c>
    </row>
    <row r="4041" spans="4:4">
      <c r="D4041" s="12" t="s">
        <v>4840</v>
      </c>
    </row>
    <row r="4042" spans="4:4">
      <c r="D4042" s="12" t="s">
        <v>4841</v>
      </c>
    </row>
    <row r="4043" spans="4:4">
      <c r="D4043" s="12" t="s">
        <v>4842</v>
      </c>
    </row>
    <row r="4044" spans="4:4" ht="30">
      <c r="D4044" s="12" t="s">
        <v>4843</v>
      </c>
    </row>
    <row r="4045" spans="4:4">
      <c r="D4045" s="12" t="s">
        <v>4844</v>
      </c>
    </row>
    <row r="4046" spans="4:4">
      <c r="D4046" s="12" t="s">
        <v>4845</v>
      </c>
    </row>
    <row r="4047" spans="4:4">
      <c r="D4047" s="12" t="s">
        <v>4846</v>
      </c>
    </row>
    <row r="4048" spans="4:4">
      <c r="D4048" s="12" t="s">
        <v>4847</v>
      </c>
    </row>
    <row r="4049" spans="4:4">
      <c r="D4049" s="12" t="s">
        <v>4848</v>
      </c>
    </row>
    <row r="4050" spans="4:4">
      <c r="D4050" s="12" t="s">
        <v>4849</v>
      </c>
    </row>
    <row r="4051" spans="4:4">
      <c r="D4051" s="12" t="s">
        <v>4850</v>
      </c>
    </row>
    <row r="4052" spans="4:4">
      <c r="D4052" s="12" t="s">
        <v>4851</v>
      </c>
    </row>
    <row r="4053" spans="4:4">
      <c r="D4053" s="12" t="s">
        <v>4852</v>
      </c>
    </row>
    <row r="4054" spans="4:4">
      <c r="D4054" s="12" t="s">
        <v>4853</v>
      </c>
    </row>
    <row r="4055" spans="4:4">
      <c r="D4055" s="12" t="s">
        <v>4854</v>
      </c>
    </row>
    <row r="4056" spans="4:4">
      <c r="D4056" s="12" t="s">
        <v>4855</v>
      </c>
    </row>
    <row r="4057" spans="4:4">
      <c r="D4057" s="12" t="s">
        <v>4856</v>
      </c>
    </row>
    <row r="4058" spans="4:4">
      <c r="D4058" s="12" t="s">
        <v>4857</v>
      </c>
    </row>
    <row r="4059" spans="4:4">
      <c r="D4059" s="12" t="s">
        <v>4858</v>
      </c>
    </row>
    <row r="4060" spans="4:4">
      <c r="D4060" s="12" t="s">
        <v>4859</v>
      </c>
    </row>
    <row r="4061" spans="4:4">
      <c r="D4061" s="12" t="s">
        <v>4860</v>
      </c>
    </row>
    <row r="4062" spans="4:4">
      <c r="D4062" s="12" t="s">
        <v>4861</v>
      </c>
    </row>
    <row r="4063" spans="4:4">
      <c r="D4063" s="12" t="s">
        <v>4862</v>
      </c>
    </row>
    <row r="4064" spans="4:4">
      <c r="D4064" s="12" t="s">
        <v>4863</v>
      </c>
    </row>
    <row r="4065" spans="4:4">
      <c r="D4065" s="12" t="s">
        <v>4864</v>
      </c>
    </row>
    <row r="4066" spans="4:4">
      <c r="D4066" s="12" t="s">
        <v>4865</v>
      </c>
    </row>
    <row r="4067" spans="4:4">
      <c r="D4067" s="12" t="s">
        <v>4866</v>
      </c>
    </row>
    <row r="4068" spans="4:4">
      <c r="D4068" s="12" t="s">
        <v>4867</v>
      </c>
    </row>
    <row r="4069" spans="4:4">
      <c r="D4069" s="12" t="s">
        <v>4868</v>
      </c>
    </row>
    <row r="4070" spans="4:4" ht="30">
      <c r="D4070" s="12" t="s">
        <v>4869</v>
      </c>
    </row>
    <row r="4071" spans="4:4">
      <c r="D4071" s="12" t="s">
        <v>4870</v>
      </c>
    </row>
    <row r="4072" spans="4:4">
      <c r="D4072" s="12" t="s">
        <v>4871</v>
      </c>
    </row>
    <row r="4073" spans="4:4">
      <c r="D4073" s="12" t="s">
        <v>4872</v>
      </c>
    </row>
    <row r="4074" spans="4:4">
      <c r="D4074" s="12" t="s">
        <v>4873</v>
      </c>
    </row>
    <row r="4075" spans="4:4">
      <c r="D4075" s="12" t="s">
        <v>4874</v>
      </c>
    </row>
    <row r="4076" spans="4:4">
      <c r="D4076" s="12" t="s">
        <v>4875</v>
      </c>
    </row>
    <row r="4077" spans="4:4">
      <c r="D4077" s="12" t="s">
        <v>4876</v>
      </c>
    </row>
    <row r="4078" spans="4:4">
      <c r="D4078" s="12" t="s">
        <v>4877</v>
      </c>
    </row>
    <row r="4079" spans="4:4">
      <c r="D4079" s="12" t="s">
        <v>4878</v>
      </c>
    </row>
    <row r="4080" spans="4:4">
      <c r="D4080" s="12" t="s">
        <v>4879</v>
      </c>
    </row>
    <row r="4081" spans="4:4">
      <c r="D4081" s="12" t="s">
        <v>4880</v>
      </c>
    </row>
    <row r="4082" spans="4:4">
      <c r="D4082" s="12" t="s">
        <v>4881</v>
      </c>
    </row>
    <row r="4083" spans="4:4">
      <c r="D4083" s="12" t="s">
        <v>4882</v>
      </c>
    </row>
    <row r="4084" spans="4:4">
      <c r="D4084" s="12" t="s">
        <v>4883</v>
      </c>
    </row>
    <row r="4085" spans="4:4">
      <c r="D4085" s="12" t="s">
        <v>4884</v>
      </c>
    </row>
    <row r="4086" spans="4:4">
      <c r="D4086" s="12" t="s">
        <v>4885</v>
      </c>
    </row>
    <row r="4087" spans="4:4">
      <c r="D4087" s="12" t="s">
        <v>4886</v>
      </c>
    </row>
    <row r="4088" spans="4:4">
      <c r="D4088" s="12" t="s">
        <v>4887</v>
      </c>
    </row>
    <row r="4089" spans="4:4">
      <c r="D4089" s="12" t="s">
        <v>4888</v>
      </c>
    </row>
    <row r="4090" spans="4:4">
      <c r="D4090" s="12" t="s">
        <v>4889</v>
      </c>
    </row>
    <row r="4091" spans="4:4">
      <c r="D4091" s="12" t="s">
        <v>4890</v>
      </c>
    </row>
    <row r="4092" spans="4:4">
      <c r="D4092" s="12" t="s">
        <v>4891</v>
      </c>
    </row>
    <row r="4093" spans="4:4">
      <c r="D4093" s="12" t="s">
        <v>4892</v>
      </c>
    </row>
    <row r="4094" spans="4:4">
      <c r="D4094" s="12" t="s">
        <v>4893</v>
      </c>
    </row>
    <row r="4095" spans="4:4">
      <c r="D4095" s="12" t="s">
        <v>4894</v>
      </c>
    </row>
    <row r="4096" spans="4:4" ht="30">
      <c r="D4096" s="12" t="s">
        <v>4895</v>
      </c>
    </row>
    <row r="4097" spans="4:4">
      <c r="D4097" s="12" t="s">
        <v>4896</v>
      </c>
    </row>
    <row r="4098" spans="4:4">
      <c r="D4098" s="12" t="s">
        <v>4897</v>
      </c>
    </row>
    <row r="4099" spans="4:4">
      <c r="D4099" s="12" t="s">
        <v>4898</v>
      </c>
    </row>
    <row r="4100" spans="4:4">
      <c r="D4100" s="12" t="s">
        <v>4899</v>
      </c>
    </row>
    <row r="4101" spans="4:4">
      <c r="D4101" s="12" t="s">
        <v>4900</v>
      </c>
    </row>
    <row r="4102" spans="4:4">
      <c r="D4102" s="12" t="s">
        <v>4901</v>
      </c>
    </row>
    <row r="4103" spans="4:4">
      <c r="D4103" s="12" t="s">
        <v>4902</v>
      </c>
    </row>
    <row r="4104" spans="4:4">
      <c r="D4104" s="88">
        <v>69690</v>
      </c>
    </row>
    <row r="4105" spans="4:4">
      <c r="D4105" s="12" t="s">
        <v>4903</v>
      </c>
    </row>
    <row r="4106" spans="4:4">
      <c r="D4106" s="12" t="s">
        <v>4904</v>
      </c>
    </row>
    <row r="4107" spans="4:4">
      <c r="D4107" s="12" t="s">
        <v>4905</v>
      </c>
    </row>
    <row r="4108" spans="4:4">
      <c r="D4108" s="12" t="s">
        <v>4906</v>
      </c>
    </row>
    <row r="4109" spans="4:4">
      <c r="D4109" s="12" t="s">
        <v>4907</v>
      </c>
    </row>
    <row r="4110" spans="4:4">
      <c r="D4110" s="12" t="s">
        <v>4908</v>
      </c>
    </row>
    <row r="4111" spans="4:4">
      <c r="D4111" s="12" t="s">
        <v>4909</v>
      </c>
    </row>
    <row r="4112" spans="4:4">
      <c r="D4112" s="12" t="s">
        <v>4910</v>
      </c>
    </row>
    <row r="4113" spans="4:4">
      <c r="D4113" s="12" t="s">
        <v>4911</v>
      </c>
    </row>
    <row r="4114" spans="4:4">
      <c r="D4114" s="12" t="s">
        <v>4912</v>
      </c>
    </row>
    <row r="4115" spans="4:4">
      <c r="D4115" s="12" t="s">
        <v>4913</v>
      </c>
    </row>
    <row r="4116" spans="4:4">
      <c r="D4116" s="12" t="s">
        <v>4914</v>
      </c>
    </row>
    <row r="4117" spans="4:4">
      <c r="D4117" s="12" t="s">
        <v>4915</v>
      </c>
    </row>
    <row r="4118" spans="4:4">
      <c r="D4118" s="12" t="s">
        <v>4916</v>
      </c>
    </row>
    <row r="4119" spans="4:4">
      <c r="D4119" s="12" t="s">
        <v>4917</v>
      </c>
    </row>
    <row r="4120" spans="4:4">
      <c r="D4120" s="12" t="s">
        <v>4918</v>
      </c>
    </row>
    <row r="4121" spans="4:4">
      <c r="D4121" s="88">
        <v>180</v>
      </c>
    </row>
    <row r="4122" spans="4:4">
      <c r="D4122" s="88">
        <v>268</v>
      </c>
    </row>
    <row r="4123" spans="4:4">
      <c r="D4123" s="12" t="s">
        <v>4919</v>
      </c>
    </row>
    <row r="4124" spans="4:4">
      <c r="D4124" s="12" t="s">
        <v>4920</v>
      </c>
    </row>
    <row r="4125" spans="4:4">
      <c r="D4125" s="88">
        <v>803</v>
      </c>
    </row>
    <row r="4126" spans="4:4">
      <c r="D4126" s="12" t="s">
        <v>4921</v>
      </c>
    </row>
    <row r="4127" spans="4:4">
      <c r="D4127" s="88">
        <v>44</v>
      </c>
    </row>
    <row r="4128" spans="4:4">
      <c r="D4128" s="12" t="s">
        <v>4922</v>
      </c>
    </row>
    <row r="4129" spans="4:4">
      <c r="D4129" s="12" t="s">
        <v>4923</v>
      </c>
    </row>
    <row r="4130" spans="4:4">
      <c r="D4130" s="12" t="s">
        <v>4924</v>
      </c>
    </row>
    <row r="4131" spans="4:4">
      <c r="D4131" s="12" t="s">
        <v>4925</v>
      </c>
    </row>
    <row r="4132" spans="4:4" ht="30">
      <c r="D4132" s="12" t="s">
        <v>4926</v>
      </c>
    </row>
    <row r="4133" spans="4:4">
      <c r="D4133" s="88">
        <v>60365</v>
      </c>
    </row>
    <row r="4134" spans="4:4">
      <c r="D4134" s="88">
        <v>61456</v>
      </c>
    </row>
    <row r="4135" spans="4:4">
      <c r="D4135" s="88">
        <v>61413</v>
      </c>
    </row>
    <row r="4136" spans="4:4">
      <c r="D4136" s="88">
        <v>61439</v>
      </c>
    </row>
    <row r="4137" spans="4:4">
      <c r="D4137" s="88">
        <v>61191</v>
      </c>
    </row>
    <row r="4138" spans="4:4">
      <c r="D4138" s="88">
        <v>61402</v>
      </c>
    </row>
    <row r="4139" spans="4:4">
      <c r="D4139" s="88">
        <v>61732</v>
      </c>
    </row>
    <row r="4140" spans="4:4">
      <c r="D4140" s="88">
        <v>61733</v>
      </c>
    </row>
    <row r="4141" spans="4:4">
      <c r="D4141" s="88">
        <v>60918</v>
      </c>
    </row>
    <row r="4142" spans="4:4">
      <c r="D4142" s="88">
        <v>60920</v>
      </c>
    </row>
    <row r="4143" spans="4:4">
      <c r="D4143" s="88">
        <v>60731</v>
      </c>
    </row>
    <row r="4144" spans="4:4">
      <c r="D4144" s="88">
        <v>60656</v>
      </c>
    </row>
    <row r="4145" spans="4:4">
      <c r="D4145" s="88">
        <v>60674</v>
      </c>
    </row>
    <row r="4146" spans="4:4">
      <c r="D4146" s="88">
        <v>60640</v>
      </c>
    </row>
    <row r="4147" spans="4:4">
      <c r="D4147" s="88">
        <v>60646</v>
      </c>
    </row>
    <row r="4148" spans="4:4">
      <c r="D4148" s="88">
        <v>60538</v>
      </c>
    </row>
    <row r="4149" spans="4:4">
      <c r="D4149" s="88">
        <v>60487</v>
      </c>
    </row>
    <row r="4150" spans="4:4">
      <c r="D4150" s="88">
        <v>60536</v>
      </c>
    </row>
    <row r="4151" spans="4:4">
      <c r="D4151" s="88">
        <v>60369</v>
      </c>
    </row>
    <row r="4152" spans="4:4">
      <c r="D4152" s="88">
        <v>60452</v>
      </c>
    </row>
    <row r="4153" spans="4:4">
      <c r="D4153" s="88">
        <v>61705</v>
      </c>
    </row>
    <row r="4154" spans="4:4">
      <c r="D4154" s="88">
        <v>61703</v>
      </c>
    </row>
    <row r="4155" spans="4:4">
      <c r="D4155" s="88">
        <v>61470</v>
      </c>
    </row>
    <row r="4156" spans="4:4">
      <c r="D4156" s="88">
        <v>60609</v>
      </c>
    </row>
    <row r="4157" spans="4:4">
      <c r="D4157" s="88">
        <v>61692</v>
      </c>
    </row>
    <row r="4158" spans="4:4">
      <c r="D4158" s="88">
        <v>61724</v>
      </c>
    </row>
    <row r="4159" spans="4:4">
      <c r="D4159" s="88">
        <v>61696</v>
      </c>
    </row>
    <row r="4160" spans="4:4">
      <c r="D4160" s="88">
        <v>61615</v>
      </c>
    </row>
    <row r="4161" spans="4:4">
      <c r="D4161" s="88">
        <v>60358</v>
      </c>
    </row>
    <row r="4162" spans="4:4">
      <c r="D4162" s="12" t="s">
        <v>4927</v>
      </c>
    </row>
    <row r="4163" spans="4:4">
      <c r="D4163" s="88">
        <v>61400</v>
      </c>
    </row>
    <row r="4164" spans="4:4">
      <c r="D4164" s="88">
        <v>60636</v>
      </c>
    </row>
    <row r="4165" spans="4:4">
      <c r="D4165" s="88">
        <v>61489</v>
      </c>
    </row>
    <row r="4166" spans="4:4">
      <c r="D4166" s="88">
        <v>60543</v>
      </c>
    </row>
    <row r="4167" spans="4:4">
      <c r="D4167" s="88">
        <v>60551</v>
      </c>
    </row>
    <row r="4168" spans="4:4">
      <c r="D4168" s="88">
        <v>61226</v>
      </c>
    </row>
    <row r="4169" spans="4:4">
      <c r="D4169" s="88">
        <v>61613</v>
      </c>
    </row>
    <row r="4170" spans="4:4">
      <c r="D4170" s="88">
        <v>61734</v>
      </c>
    </row>
    <row r="4171" spans="4:4">
      <c r="D4171" s="12" t="s">
        <v>4928</v>
      </c>
    </row>
    <row r="4172" spans="4:4">
      <c r="D4172" s="88">
        <v>61580</v>
      </c>
    </row>
    <row r="4173" spans="4:4">
      <c r="D4173" s="12" t="s">
        <v>4929</v>
      </c>
    </row>
    <row r="4174" spans="4:4">
      <c r="D4174" s="12" t="s">
        <v>4930</v>
      </c>
    </row>
    <row r="4175" spans="4:4">
      <c r="D4175" s="12" t="s">
        <v>4931</v>
      </c>
    </row>
    <row r="4176" spans="4:4">
      <c r="D4176" s="12" t="s">
        <v>4932</v>
      </c>
    </row>
    <row r="4177" spans="4:4">
      <c r="D4177" s="12" t="s">
        <v>4933</v>
      </c>
    </row>
    <row r="4178" spans="4:4">
      <c r="D4178" s="12" t="s">
        <v>4934</v>
      </c>
    </row>
    <row r="4179" spans="4:4">
      <c r="D4179" s="12" t="s">
        <v>4935</v>
      </c>
    </row>
    <row r="4180" spans="4:4">
      <c r="D4180" s="12" t="s">
        <v>4936</v>
      </c>
    </row>
    <row r="4181" spans="4:4">
      <c r="D4181" s="12" t="s">
        <v>4937</v>
      </c>
    </row>
    <row r="4182" spans="4:4">
      <c r="D4182" s="88">
        <v>60699</v>
      </c>
    </row>
    <row r="4183" spans="4:4">
      <c r="D4183" s="12" t="s">
        <v>4938</v>
      </c>
    </row>
    <row r="4184" spans="4:4">
      <c r="D4184" s="12" t="s">
        <v>4939</v>
      </c>
    </row>
    <row r="4185" spans="4:4">
      <c r="D4185" s="88">
        <v>61527</v>
      </c>
    </row>
    <row r="4186" spans="4:4">
      <c r="D4186" s="88">
        <v>60669</v>
      </c>
    </row>
    <row r="4187" spans="4:4">
      <c r="D4187" s="12" t="s">
        <v>4940</v>
      </c>
    </row>
    <row r="4188" spans="4:4">
      <c r="D4188" s="12" t="s">
        <v>4941</v>
      </c>
    </row>
    <row r="4189" spans="4:4">
      <c r="D4189" s="12" t="s">
        <v>4942</v>
      </c>
    </row>
    <row r="4190" spans="4:4">
      <c r="D4190" s="12" t="s">
        <v>4943</v>
      </c>
    </row>
    <row r="4191" spans="4:4">
      <c r="D4191" s="12" t="s">
        <v>4944</v>
      </c>
    </row>
    <row r="4192" spans="4:4">
      <c r="D4192" s="12" t="s">
        <v>4945</v>
      </c>
    </row>
    <row r="4193" spans="4:4" ht="30">
      <c r="D4193" s="12" t="s">
        <v>4946</v>
      </c>
    </row>
    <row r="4194" spans="4:4">
      <c r="D4194" s="12" t="s">
        <v>4947</v>
      </c>
    </row>
    <row r="4195" spans="4:4">
      <c r="D4195" s="12" t="s">
        <v>441</v>
      </c>
    </row>
    <row r="4196" spans="4:4">
      <c r="D4196" s="12" t="s">
        <v>4948</v>
      </c>
    </row>
    <row r="4197" spans="4:4">
      <c r="D4197" s="12" t="s">
        <v>4949</v>
      </c>
    </row>
    <row r="4198" spans="4:4">
      <c r="D4198" s="12" t="s">
        <v>4950</v>
      </c>
    </row>
    <row r="4199" spans="4:4">
      <c r="D4199" s="12" t="s">
        <v>4951</v>
      </c>
    </row>
    <row r="4200" spans="4:4">
      <c r="D4200" s="88">
        <v>8920</v>
      </c>
    </row>
    <row r="4201" spans="4:4">
      <c r="D4201" s="12" t="s">
        <v>4952</v>
      </c>
    </row>
    <row r="4202" spans="4:4">
      <c r="D4202" s="88">
        <v>8553</v>
      </c>
    </row>
    <row r="4203" spans="4:4">
      <c r="D4203" s="12" t="s">
        <v>4953</v>
      </c>
    </row>
    <row r="4204" spans="4:4">
      <c r="D4204" s="12" t="s">
        <v>4954</v>
      </c>
    </row>
    <row r="4205" spans="4:4">
      <c r="D4205" s="12" t="s">
        <v>4955</v>
      </c>
    </row>
    <row r="4206" spans="4:4">
      <c r="D4206" s="12" t="s">
        <v>4956</v>
      </c>
    </row>
    <row r="4207" spans="4:4">
      <c r="D4207" s="12" t="s">
        <v>4957</v>
      </c>
    </row>
    <row r="4208" spans="4:4">
      <c r="D4208" s="12" t="s">
        <v>4958</v>
      </c>
    </row>
    <row r="4209" spans="4:4">
      <c r="D4209" s="12" t="s">
        <v>4959</v>
      </c>
    </row>
    <row r="4210" spans="4:4">
      <c r="D4210" s="12" t="s">
        <v>4960</v>
      </c>
    </row>
    <row r="4211" spans="4:4">
      <c r="D4211" s="12" t="s">
        <v>37</v>
      </c>
    </row>
    <row r="4212" spans="4:4">
      <c r="D4212" s="12" t="s">
        <v>4961</v>
      </c>
    </row>
    <row r="4213" spans="4:4">
      <c r="D4213" s="12" t="s">
        <v>4962</v>
      </c>
    </row>
    <row r="4214" spans="4:4">
      <c r="D4214" s="12" t="s">
        <v>4963</v>
      </c>
    </row>
    <row r="4215" spans="4:4">
      <c r="D4215" s="12" t="s">
        <v>4964</v>
      </c>
    </row>
    <row r="4216" spans="4:4">
      <c r="D4216" s="12" t="s">
        <v>4965</v>
      </c>
    </row>
    <row r="4217" spans="4:4">
      <c r="D4217" s="12" t="s">
        <v>4966</v>
      </c>
    </row>
    <row r="4218" spans="4:4">
      <c r="D4218" s="12" t="s">
        <v>4967</v>
      </c>
    </row>
    <row r="4219" spans="4:4">
      <c r="D4219" s="12" t="s">
        <v>4968</v>
      </c>
    </row>
    <row r="4220" spans="4:4">
      <c r="D4220" s="12" t="s">
        <v>4969</v>
      </c>
    </row>
    <row r="4221" spans="4:4">
      <c r="D4221" s="12" t="s">
        <v>4970</v>
      </c>
    </row>
    <row r="4222" spans="4:4">
      <c r="D4222" s="12" t="s">
        <v>4971</v>
      </c>
    </row>
    <row r="4223" spans="4:4">
      <c r="D4223" s="12" t="s">
        <v>4972</v>
      </c>
    </row>
    <row r="4224" spans="4:4">
      <c r="D4224" s="12" t="s">
        <v>4973</v>
      </c>
    </row>
    <row r="4225" spans="4:4">
      <c r="D4225" s="12" t="s">
        <v>4974</v>
      </c>
    </row>
    <row r="4226" spans="4:4">
      <c r="D4226" s="12" t="s">
        <v>4975</v>
      </c>
    </row>
    <row r="4227" spans="4:4">
      <c r="D4227" s="12" t="s">
        <v>4976</v>
      </c>
    </row>
    <row r="4228" spans="4:4">
      <c r="D4228" s="12" t="s">
        <v>4977</v>
      </c>
    </row>
    <row r="4229" spans="4:4">
      <c r="D4229" s="12" t="s">
        <v>4978</v>
      </c>
    </row>
    <row r="4230" spans="4:4">
      <c r="D4230" s="12" t="s">
        <v>4979</v>
      </c>
    </row>
    <row r="4231" spans="4:4">
      <c r="D4231" s="12" t="s">
        <v>4980</v>
      </c>
    </row>
    <row r="4232" spans="4:4">
      <c r="D4232" s="12" t="s">
        <v>4981</v>
      </c>
    </row>
    <row r="4233" spans="4:4">
      <c r="D4233" s="12" t="s">
        <v>4982</v>
      </c>
    </row>
    <row r="4234" spans="4:4">
      <c r="D4234" s="12" t="s">
        <v>4983</v>
      </c>
    </row>
    <row r="4235" spans="4:4">
      <c r="D4235" s="12" t="s">
        <v>4984</v>
      </c>
    </row>
    <row r="4236" spans="4:4">
      <c r="D4236" s="88">
        <v>3700</v>
      </c>
    </row>
    <row r="4237" spans="4:4">
      <c r="D4237" s="12" t="s">
        <v>4985</v>
      </c>
    </row>
    <row r="4238" spans="4:4">
      <c r="D4238" s="12" t="s">
        <v>4986</v>
      </c>
    </row>
    <row r="4239" spans="4:4">
      <c r="D4239" s="12" t="s">
        <v>4987</v>
      </c>
    </row>
    <row r="4240" spans="4:4">
      <c r="D4240" s="12" t="s">
        <v>4988</v>
      </c>
    </row>
    <row r="4241" spans="4:4">
      <c r="D4241" s="12" t="s">
        <v>4989</v>
      </c>
    </row>
    <row r="4242" spans="4:4">
      <c r="D4242" s="12" t="s">
        <v>4990</v>
      </c>
    </row>
    <row r="4243" spans="4:4">
      <c r="D4243" s="12" t="s">
        <v>4991</v>
      </c>
    </row>
    <row r="4244" spans="4:4">
      <c r="D4244" s="12" t="s">
        <v>4992</v>
      </c>
    </row>
    <row r="4245" spans="4:4" ht="30">
      <c r="D4245" s="12" t="s">
        <v>4993</v>
      </c>
    </row>
    <row r="4246" spans="4:4">
      <c r="D4246" s="12" t="s">
        <v>4994</v>
      </c>
    </row>
    <row r="4247" spans="4:4">
      <c r="D4247" s="12" t="s">
        <v>4995</v>
      </c>
    </row>
    <row r="4248" spans="4:4">
      <c r="D4248" s="12" t="s">
        <v>4996</v>
      </c>
    </row>
    <row r="4249" spans="4:4">
      <c r="D4249" s="12" t="s">
        <v>4997</v>
      </c>
    </row>
    <row r="4250" spans="4:4">
      <c r="D4250" s="12" t="s">
        <v>4998</v>
      </c>
    </row>
    <row r="4251" spans="4:4">
      <c r="D4251" s="12" t="s">
        <v>4999</v>
      </c>
    </row>
    <row r="4252" spans="4:4">
      <c r="D4252" s="12" t="s">
        <v>5000</v>
      </c>
    </row>
    <row r="4253" spans="4:4">
      <c r="D4253" s="12" t="s">
        <v>5001</v>
      </c>
    </row>
    <row r="4254" spans="4:4" ht="30">
      <c r="D4254" s="12" t="s">
        <v>5002</v>
      </c>
    </row>
    <row r="4255" spans="4:4">
      <c r="D4255" s="12" t="s">
        <v>5003</v>
      </c>
    </row>
    <row r="4256" spans="4:4">
      <c r="D4256" s="88">
        <v>61431</v>
      </c>
    </row>
    <row r="4257" spans="4:4">
      <c r="D4257" s="88">
        <v>61598</v>
      </c>
    </row>
    <row r="4258" spans="4:4">
      <c r="D4258" s="12" t="s">
        <v>5004</v>
      </c>
    </row>
    <row r="4259" spans="4:4">
      <c r="D4259" s="12" t="s">
        <v>5005</v>
      </c>
    </row>
    <row r="4260" spans="4:4">
      <c r="D4260" s="12" t="s">
        <v>375</v>
      </c>
    </row>
    <row r="4261" spans="4:4">
      <c r="D4261" s="12" t="s">
        <v>5006</v>
      </c>
    </row>
    <row r="4262" spans="4:4">
      <c r="D4262" s="12" t="s">
        <v>5007</v>
      </c>
    </row>
    <row r="4263" spans="4:4">
      <c r="D4263" s="12" t="s">
        <v>5008</v>
      </c>
    </row>
    <row r="4264" spans="4:4">
      <c r="D4264" s="12" t="s">
        <v>5009</v>
      </c>
    </row>
    <row r="4265" spans="4:4">
      <c r="D4265" s="12" t="s">
        <v>5010</v>
      </c>
    </row>
    <row r="4266" spans="4:4">
      <c r="D4266" s="12" t="s">
        <v>5011</v>
      </c>
    </row>
    <row r="4267" spans="4:4">
      <c r="D4267" s="12" t="s">
        <v>5012</v>
      </c>
    </row>
    <row r="4268" spans="4:4">
      <c r="D4268" s="12" t="s">
        <v>5013</v>
      </c>
    </row>
    <row r="4269" spans="4:4">
      <c r="D4269" s="12" t="s">
        <v>5014</v>
      </c>
    </row>
    <row r="4270" spans="4:4">
      <c r="D4270" s="88">
        <v>60558</v>
      </c>
    </row>
    <row r="4271" spans="4:4">
      <c r="D4271" s="12" t="s">
        <v>5015</v>
      </c>
    </row>
    <row r="4272" spans="4:4">
      <c r="D4272" s="88">
        <v>1100995</v>
      </c>
    </row>
    <row r="4273" spans="4:4">
      <c r="D4273" s="12" t="s">
        <v>5016</v>
      </c>
    </row>
    <row r="4274" spans="4:4">
      <c r="D4274" s="88">
        <v>61555</v>
      </c>
    </row>
    <row r="4275" spans="4:4">
      <c r="D4275" s="88">
        <v>60359</v>
      </c>
    </row>
    <row r="4276" spans="4:4">
      <c r="D4276" s="88">
        <v>60740</v>
      </c>
    </row>
    <row r="4277" spans="4:4">
      <c r="D4277" s="88">
        <v>61051</v>
      </c>
    </row>
    <row r="4278" spans="4:4">
      <c r="D4278" s="88">
        <v>61490</v>
      </c>
    </row>
    <row r="4279" spans="4:4">
      <c r="D4279" s="88">
        <v>61517</v>
      </c>
    </row>
    <row r="4280" spans="4:4">
      <c r="D4280" s="88">
        <v>61412</v>
      </c>
    </row>
    <row r="4281" spans="4:4">
      <c r="D4281" s="88">
        <v>61725</v>
      </c>
    </row>
    <row r="4282" spans="4:4">
      <c r="D4282" s="88">
        <v>60544</v>
      </c>
    </row>
    <row r="4283" spans="4:4">
      <c r="D4283" s="88">
        <v>60582</v>
      </c>
    </row>
    <row r="4284" spans="4:4">
      <c r="D4284" s="88">
        <v>60597</v>
      </c>
    </row>
    <row r="4285" spans="4:4">
      <c r="D4285" s="88">
        <v>60320</v>
      </c>
    </row>
    <row r="4286" spans="4:4">
      <c r="D4286" s="88">
        <v>60335</v>
      </c>
    </row>
    <row r="4287" spans="4:4">
      <c r="D4287" s="88">
        <v>61320</v>
      </c>
    </row>
    <row r="4288" spans="4:4">
      <c r="D4288" s="88">
        <v>61436</v>
      </c>
    </row>
    <row r="4289" spans="4:4">
      <c r="D4289" s="88">
        <v>50310</v>
      </c>
    </row>
    <row r="4290" spans="4:4">
      <c r="D4290" s="12" t="s">
        <v>5017</v>
      </c>
    </row>
    <row r="4291" spans="4:4">
      <c r="D4291" s="12" t="s">
        <v>5018</v>
      </c>
    </row>
    <row r="4292" spans="4:4">
      <c r="D4292" s="12" t="s">
        <v>5019</v>
      </c>
    </row>
    <row r="4293" spans="4:4">
      <c r="D4293" s="12" t="s">
        <v>5020</v>
      </c>
    </row>
    <row r="4294" spans="4:4">
      <c r="D4294" s="12" t="s">
        <v>5021</v>
      </c>
    </row>
    <row r="4295" spans="4:4">
      <c r="D4295" s="12" t="s">
        <v>5022</v>
      </c>
    </row>
    <row r="4296" spans="4:4" ht="30">
      <c r="D4296" s="12" t="s">
        <v>5023</v>
      </c>
    </row>
    <row r="4297" spans="4:4">
      <c r="D4297" s="12" t="s">
        <v>5024</v>
      </c>
    </row>
    <row r="4298" spans="4:4">
      <c r="D4298" s="88">
        <v>60271</v>
      </c>
    </row>
    <row r="4299" spans="4:4">
      <c r="D4299" s="12" t="s">
        <v>5025</v>
      </c>
    </row>
    <row r="4300" spans="4:4">
      <c r="D4300" s="12" t="s">
        <v>5026</v>
      </c>
    </row>
    <row r="4301" spans="4:4">
      <c r="D4301" s="12" t="s">
        <v>5027</v>
      </c>
    </row>
    <row r="4302" spans="4:4">
      <c r="D4302" s="12" t="s">
        <v>5028</v>
      </c>
    </row>
    <row r="4303" spans="4:4">
      <c r="D4303" s="12" t="s">
        <v>5029</v>
      </c>
    </row>
    <row r="4304" spans="4:4">
      <c r="D4304" s="12" t="s">
        <v>5030</v>
      </c>
    </row>
    <row r="4305" spans="4:4">
      <c r="D4305" s="12" t="s">
        <v>5031</v>
      </c>
    </row>
    <row r="4306" spans="4:4">
      <c r="D4306" s="12" t="s">
        <v>5032</v>
      </c>
    </row>
    <row r="4307" spans="4:4">
      <c r="D4307" s="12" t="s">
        <v>83</v>
      </c>
    </row>
    <row r="4308" spans="4:4">
      <c r="D4308" s="12" t="s">
        <v>5033</v>
      </c>
    </row>
    <row r="4309" spans="4:4">
      <c r="D4309" s="12" t="s">
        <v>5034</v>
      </c>
    </row>
    <row r="4310" spans="4:4">
      <c r="D4310" s="12" t="s">
        <v>5035</v>
      </c>
    </row>
    <row r="4311" spans="4:4">
      <c r="D4311" s="12" t="s">
        <v>5036</v>
      </c>
    </row>
    <row r="4312" spans="4:4">
      <c r="D4312" s="12" t="s">
        <v>5037</v>
      </c>
    </row>
    <row r="4313" spans="4:4">
      <c r="D4313" s="12" t="s">
        <v>5038</v>
      </c>
    </row>
    <row r="4314" spans="4:4">
      <c r="D4314" s="12" t="s">
        <v>5039</v>
      </c>
    </row>
    <row r="4315" spans="4:4">
      <c r="D4315" s="12" t="s">
        <v>5040</v>
      </c>
    </row>
    <row r="4316" spans="4:4">
      <c r="D4316" s="88">
        <v>38635</v>
      </c>
    </row>
    <row r="4317" spans="4:4">
      <c r="D4317" s="12" t="s">
        <v>5041</v>
      </c>
    </row>
    <row r="4318" spans="4:4">
      <c r="D4318" s="12" t="s">
        <v>5042</v>
      </c>
    </row>
    <row r="4319" spans="4:4">
      <c r="D4319" s="12" t="s">
        <v>5043</v>
      </c>
    </row>
    <row r="4320" spans="4:4">
      <c r="D4320" s="12" t="s">
        <v>5044</v>
      </c>
    </row>
    <row r="4321" spans="4:4">
      <c r="D4321" s="12" t="s">
        <v>5045</v>
      </c>
    </row>
    <row r="4322" spans="4:4">
      <c r="D4322" s="12" t="s">
        <v>5046</v>
      </c>
    </row>
    <row r="4323" spans="4:4">
      <c r="D4323" s="12" t="s">
        <v>5047</v>
      </c>
    </row>
    <row r="4324" spans="4:4">
      <c r="D4324" s="12" t="s">
        <v>5048</v>
      </c>
    </row>
    <row r="4325" spans="4:4">
      <c r="D4325" s="12" t="s">
        <v>5049</v>
      </c>
    </row>
    <row r="4326" spans="4:4">
      <c r="D4326" s="12" t="s">
        <v>5050</v>
      </c>
    </row>
    <row r="4327" spans="4:4">
      <c r="D4327" s="12" t="s">
        <v>5051</v>
      </c>
    </row>
    <row r="4328" spans="4:4">
      <c r="D4328" s="12" t="s">
        <v>5052</v>
      </c>
    </row>
    <row r="4329" spans="4:4">
      <c r="D4329" s="12" t="s">
        <v>5053</v>
      </c>
    </row>
    <row r="4330" spans="4:4">
      <c r="D4330" s="12" t="s">
        <v>5054</v>
      </c>
    </row>
    <row r="4331" spans="4:4">
      <c r="D4331" s="12" t="s">
        <v>5055</v>
      </c>
    </row>
    <row r="4332" spans="4:4">
      <c r="D4332" s="12" t="s">
        <v>5056</v>
      </c>
    </row>
    <row r="4333" spans="4:4">
      <c r="D4333" s="12" t="s">
        <v>5057</v>
      </c>
    </row>
    <row r="4334" spans="4:4">
      <c r="D4334" s="12" t="s">
        <v>5058</v>
      </c>
    </row>
    <row r="4335" spans="4:4">
      <c r="D4335" s="12" t="s">
        <v>5059</v>
      </c>
    </row>
    <row r="4336" spans="4:4">
      <c r="D4336" s="12" t="s">
        <v>5060</v>
      </c>
    </row>
    <row r="4337" spans="4:4">
      <c r="D4337" s="12" t="s">
        <v>5061</v>
      </c>
    </row>
    <row r="4338" spans="4:4">
      <c r="D4338" s="12" t="s">
        <v>5062</v>
      </c>
    </row>
    <row r="4339" spans="4:4">
      <c r="D4339" s="12" t="s">
        <v>5063</v>
      </c>
    </row>
    <row r="4340" spans="4:4">
      <c r="D4340" s="12" t="s">
        <v>5064</v>
      </c>
    </row>
    <row r="4341" spans="4:4">
      <c r="D4341" s="12" t="s">
        <v>5065</v>
      </c>
    </row>
    <row r="4342" spans="4:4">
      <c r="D4342" s="12" t="s">
        <v>5066</v>
      </c>
    </row>
    <row r="4343" spans="4:4">
      <c r="D4343" s="12" t="s">
        <v>5067</v>
      </c>
    </row>
    <row r="4344" spans="4:4">
      <c r="D4344" s="12" t="s">
        <v>5068</v>
      </c>
    </row>
    <row r="4345" spans="4:4">
      <c r="D4345" s="12" t="s">
        <v>5069</v>
      </c>
    </row>
    <row r="4346" spans="4:4">
      <c r="D4346" s="12" t="s">
        <v>5070</v>
      </c>
    </row>
    <row r="4347" spans="4:4">
      <c r="D4347" s="12" t="s">
        <v>5071</v>
      </c>
    </row>
    <row r="4348" spans="4:4">
      <c r="D4348" s="12" t="s">
        <v>5072</v>
      </c>
    </row>
    <row r="4349" spans="4:4">
      <c r="D4349" s="12" t="s">
        <v>5073</v>
      </c>
    </row>
    <row r="4350" spans="4:4">
      <c r="D4350" s="12" t="s">
        <v>5074</v>
      </c>
    </row>
    <row r="4351" spans="4:4">
      <c r="D4351" s="12" t="s">
        <v>5075</v>
      </c>
    </row>
    <row r="4352" spans="4:4">
      <c r="D4352" s="12" t="s">
        <v>5076</v>
      </c>
    </row>
    <row r="4353" spans="4:4">
      <c r="D4353" s="12" t="s">
        <v>5077</v>
      </c>
    </row>
    <row r="4354" spans="4:4">
      <c r="D4354" s="12" t="s">
        <v>5078</v>
      </c>
    </row>
    <row r="4355" spans="4:4">
      <c r="D4355" s="12" t="s">
        <v>5079</v>
      </c>
    </row>
    <row r="4356" spans="4:4">
      <c r="D4356" s="12" t="s">
        <v>5080</v>
      </c>
    </row>
    <row r="4357" spans="4:4">
      <c r="D4357" s="12" t="s">
        <v>5081</v>
      </c>
    </row>
    <row r="4358" spans="4:4">
      <c r="D4358" s="88">
        <v>8443</v>
      </c>
    </row>
    <row r="4359" spans="4:4">
      <c r="D4359" s="12" t="s">
        <v>5082</v>
      </c>
    </row>
    <row r="4360" spans="4:4">
      <c r="D4360" s="12" t="s">
        <v>5083</v>
      </c>
    </row>
    <row r="4361" spans="4:4">
      <c r="D4361" s="12" t="s">
        <v>5084</v>
      </c>
    </row>
    <row r="4362" spans="4:4">
      <c r="D4362" s="12" t="s">
        <v>5085</v>
      </c>
    </row>
    <row r="4363" spans="4:4">
      <c r="D4363" s="12" t="s">
        <v>5086</v>
      </c>
    </row>
    <row r="4364" spans="4:4">
      <c r="D4364" s="12" t="s">
        <v>5087</v>
      </c>
    </row>
    <row r="4365" spans="4:4">
      <c r="D4365" s="12" t="s">
        <v>5088</v>
      </c>
    </row>
    <row r="4366" spans="4:4">
      <c r="D4366" s="12" t="s">
        <v>5089</v>
      </c>
    </row>
    <row r="4367" spans="4:4">
      <c r="D4367" s="12" t="s">
        <v>5090</v>
      </c>
    </row>
    <row r="4368" spans="4:4">
      <c r="D4368" s="12" t="s">
        <v>5091</v>
      </c>
    </row>
    <row r="4369" spans="4:4">
      <c r="D4369" s="12" t="s">
        <v>5092</v>
      </c>
    </row>
    <row r="4370" spans="4:4">
      <c r="D4370" s="12" t="s">
        <v>5093</v>
      </c>
    </row>
    <row r="4371" spans="4:4">
      <c r="D4371" s="12" t="s">
        <v>5094</v>
      </c>
    </row>
    <row r="4372" spans="4:4">
      <c r="D4372" s="12" t="s">
        <v>5095</v>
      </c>
    </row>
    <row r="4373" spans="4:4">
      <c r="D4373" s="12" t="s">
        <v>5096</v>
      </c>
    </row>
    <row r="4374" spans="4:4">
      <c r="D4374" s="88">
        <v>61122</v>
      </c>
    </row>
    <row r="4375" spans="4:4">
      <c r="D4375" s="88">
        <v>61142</v>
      </c>
    </row>
    <row r="4376" spans="4:4">
      <c r="D4376" s="88">
        <v>60308</v>
      </c>
    </row>
    <row r="4377" spans="4:4">
      <c r="D4377" s="12" t="s">
        <v>5097</v>
      </c>
    </row>
    <row r="4378" spans="4:4">
      <c r="D4378" s="12" t="s">
        <v>5098</v>
      </c>
    </row>
    <row r="4379" spans="4:4">
      <c r="D4379" s="12" t="s">
        <v>5099</v>
      </c>
    </row>
    <row r="4380" spans="4:4">
      <c r="D4380" s="12" t="s">
        <v>5100</v>
      </c>
    </row>
    <row r="4381" spans="4:4">
      <c r="D4381" s="12" t="s">
        <v>5101</v>
      </c>
    </row>
    <row r="4382" spans="4:4">
      <c r="D4382" s="12" t="s">
        <v>5102</v>
      </c>
    </row>
    <row r="4383" spans="4:4">
      <c r="D4383" s="12" t="s">
        <v>5103</v>
      </c>
    </row>
    <row r="4384" spans="4:4">
      <c r="D4384" s="12" t="s">
        <v>5104</v>
      </c>
    </row>
    <row r="4385" spans="4:4">
      <c r="D4385" s="12" t="s">
        <v>5105</v>
      </c>
    </row>
    <row r="4386" spans="4:4">
      <c r="D4386" s="12" t="s">
        <v>5106</v>
      </c>
    </row>
    <row r="4387" spans="4:4">
      <c r="D4387" s="12" t="s">
        <v>5107</v>
      </c>
    </row>
    <row r="4388" spans="4:4">
      <c r="D4388" s="12" t="s">
        <v>5108</v>
      </c>
    </row>
    <row r="4389" spans="4:4">
      <c r="D4389" s="12" t="s">
        <v>5109</v>
      </c>
    </row>
    <row r="4390" spans="4:4">
      <c r="D4390" s="12" t="s">
        <v>5110</v>
      </c>
    </row>
    <row r="4391" spans="4:4">
      <c r="D4391" s="12" t="s">
        <v>5111</v>
      </c>
    </row>
    <row r="4392" spans="4:4">
      <c r="D4392" s="12" t="s">
        <v>5112</v>
      </c>
    </row>
    <row r="4393" spans="4:4">
      <c r="D4393" s="12" t="s">
        <v>5113</v>
      </c>
    </row>
    <row r="4394" spans="4:4">
      <c r="D4394" s="12" t="s">
        <v>5114</v>
      </c>
    </row>
    <row r="4395" spans="4:4">
      <c r="D4395" s="12" t="s">
        <v>5115</v>
      </c>
    </row>
    <row r="4396" spans="4:4">
      <c r="D4396" s="12" t="s">
        <v>5116</v>
      </c>
    </row>
    <row r="4397" spans="4:4">
      <c r="D4397" s="12" t="s">
        <v>5117</v>
      </c>
    </row>
    <row r="4398" spans="4:4">
      <c r="D4398" s="12" t="s">
        <v>5118</v>
      </c>
    </row>
    <row r="4399" spans="4:4">
      <c r="D4399" s="12" t="s">
        <v>5119</v>
      </c>
    </row>
    <row r="4400" spans="4:4">
      <c r="D4400" s="12" t="s">
        <v>5120</v>
      </c>
    </row>
    <row r="4401" spans="4:4">
      <c r="D4401" s="12" t="s">
        <v>5121</v>
      </c>
    </row>
    <row r="4402" spans="4:4">
      <c r="D4402" s="12" t="s">
        <v>5122</v>
      </c>
    </row>
    <row r="4403" spans="4:4">
      <c r="D4403" s="12" t="s">
        <v>5123</v>
      </c>
    </row>
    <row r="4404" spans="4:4">
      <c r="D4404" s="12" t="s">
        <v>5124</v>
      </c>
    </row>
    <row r="4405" spans="4:4">
      <c r="D4405" s="12" t="s">
        <v>5125</v>
      </c>
    </row>
    <row r="4406" spans="4:4">
      <c r="D4406" s="12" t="s">
        <v>5126</v>
      </c>
    </row>
    <row r="4407" spans="4:4">
      <c r="D4407" s="12" t="s">
        <v>5127</v>
      </c>
    </row>
    <row r="4408" spans="4:4">
      <c r="D4408" s="12" t="s">
        <v>5128</v>
      </c>
    </row>
    <row r="4409" spans="4:4" ht="30">
      <c r="D4409" s="12" t="s">
        <v>5129</v>
      </c>
    </row>
    <row r="4410" spans="4:4">
      <c r="D4410" s="12" t="s">
        <v>5130</v>
      </c>
    </row>
    <row r="4411" spans="4:4">
      <c r="D4411" s="12" t="s">
        <v>5131</v>
      </c>
    </row>
    <row r="4412" spans="4:4">
      <c r="D4412" s="12" t="s">
        <v>5132</v>
      </c>
    </row>
    <row r="4413" spans="4:4" ht="30">
      <c r="D4413" s="12" t="s">
        <v>5133</v>
      </c>
    </row>
    <row r="4414" spans="4:4" ht="30">
      <c r="D4414" s="12" t="s">
        <v>5134</v>
      </c>
    </row>
    <row r="4415" spans="4:4">
      <c r="D4415" s="12" t="s">
        <v>5135</v>
      </c>
    </row>
    <row r="4416" spans="4:4">
      <c r="D4416" s="12" t="s">
        <v>5136</v>
      </c>
    </row>
    <row r="4417" spans="4:4">
      <c r="D4417" s="12" t="s">
        <v>5137</v>
      </c>
    </row>
    <row r="4418" spans="4:4" ht="30">
      <c r="D4418" s="12" t="s">
        <v>5138</v>
      </c>
    </row>
    <row r="4419" spans="4:4">
      <c r="D4419" s="12" t="s">
        <v>5139</v>
      </c>
    </row>
    <row r="4420" spans="4:4">
      <c r="D4420" s="12" t="s">
        <v>5140</v>
      </c>
    </row>
    <row r="4421" spans="4:4">
      <c r="D4421" s="12" t="s">
        <v>5141</v>
      </c>
    </row>
    <row r="4422" spans="4:4">
      <c r="D4422" s="12" t="s">
        <v>5142</v>
      </c>
    </row>
    <row r="4423" spans="4:4">
      <c r="D4423" s="12" t="s">
        <v>5143</v>
      </c>
    </row>
    <row r="4424" spans="4:4">
      <c r="D4424" s="12" t="s">
        <v>5144</v>
      </c>
    </row>
    <row r="4425" spans="4:4">
      <c r="D4425" s="12" t="s">
        <v>5145</v>
      </c>
    </row>
    <row r="4426" spans="4:4">
      <c r="D4426" s="12" t="s">
        <v>5146</v>
      </c>
    </row>
    <row r="4427" spans="4:4">
      <c r="D4427" s="12" t="s">
        <v>5147</v>
      </c>
    </row>
    <row r="4428" spans="4:4">
      <c r="D4428" s="12" t="s">
        <v>5148</v>
      </c>
    </row>
    <row r="4429" spans="4:4">
      <c r="D4429" s="12" t="s">
        <v>5149</v>
      </c>
    </row>
    <row r="4430" spans="4:4">
      <c r="D4430" s="12" t="s">
        <v>5150</v>
      </c>
    </row>
    <row r="4431" spans="4:4">
      <c r="D4431" s="12" t="s">
        <v>5151</v>
      </c>
    </row>
    <row r="4432" spans="4:4">
      <c r="D4432" s="12" t="s">
        <v>5152</v>
      </c>
    </row>
    <row r="4433" spans="4:4">
      <c r="D4433" s="12" t="s">
        <v>5153</v>
      </c>
    </row>
    <row r="4434" spans="4:4">
      <c r="D4434" s="12" t="s">
        <v>5154</v>
      </c>
    </row>
    <row r="4435" spans="4:4">
      <c r="D4435" s="12" t="s">
        <v>5155</v>
      </c>
    </row>
    <row r="4436" spans="4:4">
      <c r="D4436" s="12" t="s">
        <v>5156</v>
      </c>
    </row>
    <row r="4437" spans="4:4">
      <c r="D4437" s="12" t="s">
        <v>5157</v>
      </c>
    </row>
    <row r="4438" spans="4:4">
      <c r="D4438" s="12" t="s">
        <v>5158</v>
      </c>
    </row>
    <row r="4439" spans="4:4">
      <c r="D4439" s="12" t="s">
        <v>5159</v>
      </c>
    </row>
    <row r="4440" spans="4:4">
      <c r="D4440" s="12" t="s">
        <v>5160</v>
      </c>
    </row>
    <row r="4441" spans="4:4">
      <c r="D4441" s="12" t="s">
        <v>5161</v>
      </c>
    </row>
    <row r="4442" spans="4:4">
      <c r="D4442" s="12" t="s">
        <v>5162</v>
      </c>
    </row>
    <row r="4443" spans="4:4">
      <c r="D4443" s="12" t="s">
        <v>5163</v>
      </c>
    </row>
    <row r="4444" spans="4:4">
      <c r="D4444" s="12" t="s">
        <v>5164</v>
      </c>
    </row>
    <row r="4445" spans="4:4">
      <c r="D4445" s="12" t="s">
        <v>5165</v>
      </c>
    </row>
    <row r="4446" spans="4:4">
      <c r="D4446" s="12" t="s">
        <v>5166</v>
      </c>
    </row>
    <row r="4447" spans="4:4">
      <c r="D4447" s="12" t="s">
        <v>5167</v>
      </c>
    </row>
    <row r="4448" spans="4:4">
      <c r="D4448" s="12" t="s">
        <v>5168</v>
      </c>
    </row>
    <row r="4449" spans="4:4">
      <c r="D4449" s="12" t="s">
        <v>5169</v>
      </c>
    </row>
    <row r="4450" spans="4:4">
      <c r="D4450" s="12" t="s">
        <v>5170</v>
      </c>
    </row>
    <row r="4451" spans="4:4">
      <c r="D4451" s="12" t="s">
        <v>5171</v>
      </c>
    </row>
    <row r="4452" spans="4:4">
      <c r="D4452" s="88">
        <v>4400</v>
      </c>
    </row>
    <row r="4453" spans="4:4">
      <c r="D4453" s="12" t="s">
        <v>5172</v>
      </c>
    </row>
    <row r="4454" spans="4:4">
      <c r="D4454" s="12" t="s">
        <v>5173</v>
      </c>
    </row>
    <row r="4455" spans="4:4">
      <c r="D4455" s="12" t="s">
        <v>5174</v>
      </c>
    </row>
    <row r="4456" spans="4:4">
      <c r="D4456" s="12" t="s">
        <v>5175</v>
      </c>
    </row>
    <row r="4457" spans="4:4">
      <c r="D4457" s="88">
        <v>5200</v>
      </c>
    </row>
    <row r="4458" spans="4:4">
      <c r="D4458" s="88">
        <v>61731</v>
      </c>
    </row>
    <row r="4459" spans="4:4">
      <c r="D4459" s="88">
        <v>60548</v>
      </c>
    </row>
    <row r="4460" spans="4:4">
      <c r="D4460" s="88">
        <v>60942</v>
      </c>
    </row>
    <row r="4461" spans="4:4">
      <c r="D4461" s="12" t="s">
        <v>5176</v>
      </c>
    </row>
    <row r="4462" spans="4:4">
      <c r="D4462" s="12" t="s">
        <v>5177</v>
      </c>
    </row>
    <row r="4463" spans="4:4">
      <c r="D4463" s="12" t="s">
        <v>5178</v>
      </c>
    </row>
    <row r="4464" spans="4:4">
      <c r="D4464" s="12" t="s">
        <v>5179</v>
      </c>
    </row>
    <row r="4465" spans="4:4">
      <c r="D4465" s="12" t="s">
        <v>5180</v>
      </c>
    </row>
    <row r="4466" spans="4:4">
      <c r="D4466" s="12" t="s">
        <v>5181</v>
      </c>
    </row>
    <row r="4467" spans="4:4">
      <c r="D4467" s="12" t="s">
        <v>5182</v>
      </c>
    </row>
    <row r="4468" spans="4:4">
      <c r="D4468" s="12" t="s">
        <v>5183</v>
      </c>
    </row>
    <row r="4469" spans="4:4">
      <c r="D4469" s="12" t="s">
        <v>5184</v>
      </c>
    </row>
    <row r="4470" spans="4:4">
      <c r="D4470" s="12" t="s">
        <v>5185</v>
      </c>
    </row>
    <row r="4471" spans="4:4">
      <c r="D4471" s="12" t="s">
        <v>5186</v>
      </c>
    </row>
    <row r="4472" spans="4:4">
      <c r="D4472" s="88">
        <v>7100</v>
      </c>
    </row>
    <row r="4473" spans="4:4">
      <c r="D4473" s="12" t="s">
        <v>5187</v>
      </c>
    </row>
    <row r="4474" spans="4:4">
      <c r="D4474" s="12" t="s">
        <v>5188</v>
      </c>
    </row>
    <row r="4475" spans="4:4">
      <c r="D4475" s="12" t="s">
        <v>5189</v>
      </c>
    </row>
    <row r="4476" spans="4:4">
      <c r="D4476" s="12" t="s">
        <v>5190</v>
      </c>
    </row>
    <row r="4477" spans="4:4">
      <c r="D4477" s="12" t="s">
        <v>5191</v>
      </c>
    </row>
    <row r="4478" spans="4:4">
      <c r="D4478" s="12" t="s">
        <v>5192</v>
      </c>
    </row>
    <row r="4479" spans="4:4">
      <c r="D4479" s="12" t="s">
        <v>5193</v>
      </c>
    </row>
    <row r="4480" spans="4:4">
      <c r="D4480" s="12" t="s">
        <v>5194</v>
      </c>
    </row>
    <row r="4481" spans="4:4">
      <c r="D4481" s="12" t="s">
        <v>5195</v>
      </c>
    </row>
    <row r="4482" spans="4:4">
      <c r="D4482" s="12" t="s">
        <v>5196</v>
      </c>
    </row>
    <row r="4483" spans="4:4">
      <c r="D4483" s="12" t="s">
        <v>5197</v>
      </c>
    </row>
    <row r="4484" spans="4:4">
      <c r="D4484" s="12" t="s">
        <v>5198</v>
      </c>
    </row>
    <row r="4485" spans="4:4">
      <c r="D4485" s="12" t="s">
        <v>5199</v>
      </c>
    </row>
    <row r="4486" spans="4:4">
      <c r="D4486" s="12" t="s">
        <v>5200</v>
      </c>
    </row>
    <row r="4487" spans="4:4">
      <c r="D4487" s="12" t="s">
        <v>5201</v>
      </c>
    </row>
    <row r="4488" spans="4:4">
      <c r="D4488" s="12" t="s">
        <v>5202</v>
      </c>
    </row>
    <row r="4489" spans="4:4">
      <c r="D4489" s="12" t="s">
        <v>5203</v>
      </c>
    </row>
    <row r="4490" spans="4:4">
      <c r="D4490" s="12" t="s">
        <v>5204</v>
      </c>
    </row>
    <row r="4491" spans="4:4">
      <c r="D4491" s="88">
        <v>6050</v>
      </c>
    </row>
    <row r="4492" spans="4:4">
      <c r="D4492" s="12" t="s">
        <v>5205</v>
      </c>
    </row>
    <row r="4493" spans="4:4">
      <c r="D4493" s="12" t="s">
        <v>5206</v>
      </c>
    </row>
    <row r="4494" spans="4:4">
      <c r="D4494" s="12" t="s">
        <v>5207</v>
      </c>
    </row>
    <row r="4495" spans="4:4">
      <c r="D4495" s="12" t="s">
        <v>5208</v>
      </c>
    </row>
    <row r="4496" spans="4:4">
      <c r="D4496" s="12" t="s">
        <v>5209</v>
      </c>
    </row>
    <row r="4497" spans="4:4">
      <c r="D4497" s="12" t="s">
        <v>5210</v>
      </c>
    </row>
    <row r="4498" spans="4:4">
      <c r="D4498" s="12" t="s">
        <v>5211</v>
      </c>
    </row>
    <row r="4499" spans="4:4">
      <c r="D4499" s="12" t="s">
        <v>5212</v>
      </c>
    </row>
    <row r="4500" spans="4:4">
      <c r="D4500" s="12" t="s">
        <v>5213</v>
      </c>
    </row>
    <row r="4501" spans="4:4">
      <c r="D4501" s="12" t="s">
        <v>5214</v>
      </c>
    </row>
    <row r="4502" spans="4:4">
      <c r="D4502" s="12" t="s">
        <v>5215</v>
      </c>
    </row>
    <row r="4503" spans="4:4">
      <c r="D4503" s="12" t="s">
        <v>5216</v>
      </c>
    </row>
    <row r="4504" spans="4:4">
      <c r="D4504" s="12" t="s">
        <v>5217</v>
      </c>
    </row>
    <row r="4505" spans="4:4">
      <c r="D4505" s="12" t="s">
        <v>5218</v>
      </c>
    </row>
    <row r="4506" spans="4:4">
      <c r="D4506" s="12" t="s">
        <v>5219</v>
      </c>
    </row>
    <row r="4507" spans="4:4">
      <c r="D4507" s="12" t="s">
        <v>5220</v>
      </c>
    </row>
    <row r="4508" spans="4:4">
      <c r="D4508" s="12" t="s">
        <v>5221</v>
      </c>
    </row>
    <row r="4509" spans="4:4">
      <c r="D4509" s="12" t="s">
        <v>5222</v>
      </c>
    </row>
    <row r="4510" spans="4:4">
      <c r="D4510" s="12" t="s">
        <v>5223</v>
      </c>
    </row>
    <row r="4511" spans="4:4">
      <c r="D4511" s="12" t="s">
        <v>5224</v>
      </c>
    </row>
    <row r="4512" spans="4:4">
      <c r="D4512" s="12" t="s">
        <v>5225</v>
      </c>
    </row>
    <row r="4513" spans="4:4">
      <c r="D4513" s="12" t="s">
        <v>5226</v>
      </c>
    </row>
    <row r="4514" spans="4:4">
      <c r="D4514" s="12" t="s">
        <v>5227</v>
      </c>
    </row>
    <row r="4515" spans="4:4">
      <c r="D4515" s="12" t="s">
        <v>5228</v>
      </c>
    </row>
    <row r="4516" spans="4:4">
      <c r="D4516" s="12" t="s">
        <v>5229</v>
      </c>
    </row>
    <row r="4517" spans="4:4">
      <c r="D4517" s="12" t="s">
        <v>5230</v>
      </c>
    </row>
    <row r="4518" spans="4:4">
      <c r="D4518" s="12" t="s">
        <v>5231</v>
      </c>
    </row>
    <row r="4519" spans="4:4">
      <c r="D4519" s="12" t="s">
        <v>5232</v>
      </c>
    </row>
    <row r="4520" spans="4:4">
      <c r="D4520" s="12" t="s">
        <v>5233</v>
      </c>
    </row>
    <row r="4521" spans="4:4">
      <c r="D4521" s="12" t="s">
        <v>5234</v>
      </c>
    </row>
    <row r="4522" spans="4:4">
      <c r="D4522" s="12" t="s">
        <v>5235</v>
      </c>
    </row>
    <row r="4523" spans="4:4">
      <c r="D4523" s="12" t="s">
        <v>5236</v>
      </c>
    </row>
    <row r="4524" spans="4:4">
      <c r="D4524" s="12" t="s">
        <v>5237</v>
      </c>
    </row>
    <row r="4525" spans="4:4" ht="30">
      <c r="D4525" s="12" t="s">
        <v>5238</v>
      </c>
    </row>
    <row r="4526" spans="4:4">
      <c r="D4526" s="12" t="s">
        <v>5239</v>
      </c>
    </row>
    <row r="4527" spans="4:4">
      <c r="D4527" s="12" t="s">
        <v>5240</v>
      </c>
    </row>
    <row r="4528" spans="4:4">
      <c r="D4528" s="12" t="s">
        <v>5241</v>
      </c>
    </row>
    <row r="4529" spans="4:4">
      <c r="D4529" s="12" t="s">
        <v>5242</v>
      </c>
    </row>
    <row r="4530" spans="4:4">
      <c r="D4530" s="12" t="s">
        <v>5243</v>
      </c>
    </row>
    <row r="4531" spans="4:4">
      <c r="D4531" s="12" t="s">
        <v>5244</v>
      </c>
    </row>
    <row r="4532" spans="4:4">
      <c r="D4532" s="12" t="s">
        <v>5245</v>
      </c>
    </row>
    <row r="4533" spans="4:4" ht="30">
      <c r="D4533" s="12" t="s">
        <v>5246</v>
      </c>
    </row>
    <row r="4534" spans="4:4">
      <c r="D4534" s="12" t="s">
        <v>5247</v>
      </c>
    </row>
    <row r="4535" spans="4:4">
      <c r="D4535" s="12" t="s">
        <v>5248</v>
      </c>
    </row>
    <row r="4536" spans="4:4">
      <c r="D4536" s="12" t="s">
        <v>5249</v>
      </c>
    </row>
    <row r="4537" spans="4:4">
      <c r="D4537" s="12" t="s">
        <v>5250</v>
      </c>
    </row>
    <row r="4538" spans="4:4">
      <c r="D4538" s="12" t="s">
        <v>5251</v>
      </c>
    </row>
    <row r="4539" spans="4:4">
      <c r="D4539" s="12" t="s">
        <v>5252</v>
      </c>
    </row>
    <row r="4540" spans="4:4">
      <c r="D4540" s="12" t="s">
        <v>5253</v>
      </c>
    </row>
    <row r="4541" spans="4:4">
      <c r="D4541" s="12" t="s">
        <v>5254</v>
      </c>
    </row>
    <row r="4542" spans="4:4">
      <c r="D4542" s="12" t="s">
        <v>5255</v>
      </c>
    </row>
    <row r="4543" spans="4:4">
      <c r="D4543" s="12" t="s">
        <v>5256</v>
      </c>
    </row>
    <row r="4544" spans="4:4">
      <c r="D4544" s="12" t="s">
        <v>5257</v>
      </c>
    </row>
    <row r="4545" spans="4:4">
      <c r="D4545" s="12" t="s">
        <v>5258</v>
      </c>
    </row>
    <row r="4546" spans="4:4">
      <c r="D4546" s="12" t="s">
        <v>5259</v>
      </c>
    </row>
    <row r="4547" spans="4:4">
      <c r="D4547" s="12" t="s">
        <v>5260</v>
      </c>
    </row>
    <row r="4548" spans="4:4">
      <c r="D4548" s="88">
        <v>61406</v>
      </c>
    </row>
    <row r="4549" spans="4:4">
      <c r="D4549" s="12" t="s">
        <v>5261</v>
      </c>
    </row>
    <row r="4550" spans="4:4">
      <c r="D4550" s="12" t="s">
        <v>5262</v>
      </c>
    </row>
    <row r="4551" spans="4:4">
      <c r="D4551" s="12" t="s">
        <v>5263</v>
      </c>
    </row>
    <row r="4552" spans="4:4">
      <c r="D4552" s="12" t="s">
        <v>5264</v>
      </c>
    </row>
    <row r="4553" spans="4:4">
      <c r="D4553" s="12" t="s">
        <v>5265</v>
      </c>
    </row>
    <row r="4554" spans="4:4">
      <c r="D4554" s="12" t="s">
        <v>5266</v>
      </c>
    </row>
    <row r="4555" spans="4:4">
      <c r="D4555" s="12" t="s">
        <v>5267</v>
      </c>
    </row>
    <row r="4556" spans="4:4">
      <c r="D4556" s="12" t="s">
        <v>5268</v>
      </c>
    </row>
    <row r="4557" spans="4:4">
      <c r="D4557" s="12" t="s">
        <v>5269</v>
      </c>
    </row>
    <row r="4558" spans="4:4">
      <c r="D4558" s="12" t="s">
        <v>5270</v>
      </c>
    </row>
    <row r="4559" spans="4:4">
      <c r="D4559" s="12" t="s">
        <v>5271</v>
      </c>
    </row>
    <row r="4560" spans="4:4">
      <c r="D4560" s="12" t="s">
        <v>5272</v>
      </c>
    </row>
    <row r="4561" spans="4:4">
      <c r="D4561" s="12" t="s">
        <v>5273</v>
      </c>
    </row>
    <row r="4562" spans="4:4">
      <c r="D4562" s="88">
        <v>408</v>
      </c>
    </row>
    <row r="4563" spans="4:4">
      <c r="D4563" s="12" t="s">
        <v>5274</v>
      </c>
    </row>
    <row r="4564" spans="4:4">
      <c r="D4564" s="12" t="s">
        <v>5275</v>
      </c>
    </row>
    <row r="4565" spans="4:4">
      <c r="D4565" s="12" t="s">
        <v>5276</v>
      </c>
    </row>
    <row r="4566" spans="4:4">
      <c r="D4566" s="12" t="s">
        <v>5277</v>
      </c>
    </row>
    <row r="4567" spans="4:4">
      <c r="D4567" s="12" t="s">
        <v>5278</v>
      </c>
    </row>
    <row r="4568" spans="4:4">
      <c r="D4568" s="12" t="s">
        <v>5279</v>
      </c>
    </row>
    <row r="4569" spans="4:4">
      <c r="D4569" s="12" t="s">
        <v>5280</v>
      </c>
    </row>
    <row r="4570" spans="4:4">
      <c r="D4570" s="12" t="s">
        <v>5281</v>
      </c>
    </row>
    <row r="4571" spans="4:4">
      <c r="D4571" s="12" t="s">
        <v>5282</v>
      </c>
    </row>
    <row r="4572" spans="4:4">
      <c r="D4572" s="12" t="s">
        <v>5283</v>
      </c>
    </row>
    <row r="4573" spans="4:4">
      <c r="D4573" s="12" t="s">
        <v>5284</v>
      </c>
    </row>
    <row r="4574" spans="4:4">
      <c r="D4574" s="12" t="s">
        <v>5285</v>
      </c>
    </row>
    <row r="4575" spans="4:4">
      <c r="D4575" s="12" t="s">
        <v>5286</v>
      </c>
    </row>
    <row r="4576" spans="4:4">
      <c r="D4576" s="12" t="s">
        <v>5287</v>
      </c>
    </row>
    <row r="4577" spans="4:4">
      <c r="D4577" s="12" t="s">
        <v>5288</v>
      </c>
    </row>
    <row r="4578" spans="4:4">
      <c r="D4578" s="12" t="s">
        <v>5289</v>
      </c>
    </row>
    <row r="4579" spans="4:4">
      <c r="D4579" s="12" t="s">
        <v>5290</v>
      </c>
    </row>
    <row r="4580" spans="4:4">
      <c r="D4580" s="12" t="s">
        <v>5291</v>
      </c>
    </row>
    <row r="4581" spans="4:4">
      <c r="D4581" s="12" t="s">
        <v>5292</v>
      </c>
    </row>
    <row r="4582" spans="4:4">
      <c r="D4582" s="12" t="s">
        <v>5293</v>
      </c>
    </row>
    <row r="4583" spans="4:4">
      <c r="D4583" s="12" t="s">
        <v>5294</v>
      </c>
    </row>
    <row r="4584" spans="4:4">
      <c r="D4584" s="88">
        <v>1831</v>
      </c>
    </row>
    <row r="4585" spans="4:4">
      <c r="D4585" s="88">
        <v>6719</v>
      </c>
    </row>
    <row r="4586" spans="4:4">
      <c r="D4586" s="12" t="s">
        <v>5295</v>
      </c>
    </row>
    <row r="4587" spans="4:4">
      <c r="D4587" s="12" t="s">
        <v>5296</v>
      </c>
    </row>
    <row r="4588" spans="4:4">
      <c r="D4588" s="12" t="s">
        <v>5297</v>
      </c>
    </row>
    <row r="4589" spans="4:4">
      <c r="D4589" s="12" t="s">
        <v>5298</v>
      </c>
    </row>
    <row r="4590" spans="4:4">
      <c r="D4590" s="12" t="s">
        <v>5299</v>
      </c>
    </row>
    <row r="4591" spans="4:4">
      <c r="D4591" s="12" t="s">
        <v>5300</v>
      </c>
    </row>
    <row r="4592" spans="4:4">
      <c r="D4592" s="12" t="s">
        <v>5301</v>
      </c>
    </row>
    <row r="4593" spans="4:4">
      <c r="D4593" s="12" t="s">
        <v>5302</v>
      </c>
    </row>
    <row r="4594" spans="4:4">
      <c r="D4594" s="12" t="s">
        <v>5303</v>
      </c>
    </row>
    <row r="4595" spans="4:4">
      <c r="D4595" s="88">
        <v>207</v>
      </c>
    </row>
    <row r="4596" spans="4:4">
      <c r="D4596" s="12" t="s">
        <v>5304</v>
      </c>
    </row>
    <row r="4597" spans="4:4">
      <c r="D4597" s="12" t="s">
        <v>5305</v>
      </c>
    </row>
    <row r="4598" spans="4:4">
      <c r="D4598" s="12" t="s">
        <v>5306</v>
      </c>
    </row>
    <row r="4599" spans="4:4">
      <c r="D4599" s="12" t="s">
        <v>5307</v>
      </c>
    </row>
    <row r="4600" spans="4:4">
      <c r="D4600" s="12" t="s">
        <v>5308</v>
      </c>
    </row>
    <row r="4601" spans="4:4">
      <c r="D4601" s="12" t="s">
        <v>5309</v>
      </c>
    </row>
    <row r="4602" spans="4:4">
      <c r="D4602" s="12" t="s">
        <v>5310</v>
      </c>
    </row>
    <row r="4603" spans="4:4" ht="30">
      <c r="D4603" s="12" t="s">
        <v>5311</v>
      </c>
    </row>
    <row r="4604" spans="4:4">
      <c r="D4604" s="12" t="s">
        <v>5312</v>
      </c>
    </row>
    <row r="4605" spans="4:4" ht="30">
      <c r="D4605" s="12" t="s">
        <v>5313</v>
      </c>
    </row>
    <row r="4606" spans="4:4">
      <c r="D4606" s="12" t="s">
        <v>5314</v>
      </c>
    </row>
    <row r="4607" spans="4:4" ht="30">
      <c r="D4607" s="12" t="s">
        <v>5315</v>
      </c>
    </row>
    <row r="4608" spans="4:4" ht="30">
      <c r="D4608" s="12" t="s">
        <v>5316</v>
      </c>
    </row>
    <row r="4609" spans="4:4">
      <c r="D4609" s="12" t="s">
        <v>5317</v>
      </c>
    </row>
    <row r="4610" spans="4:4" ht="30">
      <c r="D4610" s="12" t="s">
        <v>5318</v>
      </c>
    </row>
    <row r="4611" spans="4:4">
      <c r="D4611" s="12" t="s">
        <v>5319</v>
      </c>
    </row>
    <row r="4612" spans="4:4">
      <c r="D4612" s="12" t="s">
        <v>5320</v>
      </c>
    </row>
    <row r="4613" spans="4:4" ht="30">
      <c r="D4613" s="12" t="s">
        <v>5321</v>
      </c>
    </row>
    <row r="4614" spans="4:4" ht="30">
      <c r="D4614" s="12" t="s">
        <v>5322</v>
      </c>
    </row>
    <row r="4615" spans="4:4">
      <c r="D4615" s="12" t="s">
        <v>5323</v>
      </c>
    </row>
    <row r="4616" spans="4:4" ht="30">
      <c r="D4616" s="12" t="s">
        <v>5324</v>
      </c>
    </row>
    <row r="4617" spans="4:4">
      <c r="D4617" s="12" t="s">
        <v>5325</v>
      </c>
    </row>
    <row r="4618" spans="4:4">
      <c r="D4618" s="12" t="s">
        <v>5326</v>
      </c>
    </row>
    <row r="4619" spans="4:4">
      <c r="D4619" s="12" t="s">
        <v>5327</v>
      </c>
    </row>
    <row r="4620" spans="4:4">
      <c r="D4620" s="12" t="s">
        <v>5328</v>
      </c>
    </row>
    <row r="4621" spans="4:4">
      <c r="D4621" s="12" t="s">
        <v>5329</v>
      </c>
    </row>
    <row r="4622" spans="4:4">
      <c r="D4622" s="12" t="s">
        <v>5330</v>
      </c>
    </row>
    <row r="4623" spans="4:4">
      <c r="D4623" s="12" t="s">
        <v>5331</v>
      </c>
    </row>
    <row r="4624" spans="4:4">
      <c r="D4624" s="12" t="s">
        <v>5332</v>
      </c>
    </row>
    <row r="4625" spans="4:4">
      <c r="D4625" s="12" t="s">
        <v>5333</v>
      </c>
    </row>
    <row r="4626" spans="4:4">
      <c r="D4626" s="12" t="s">
        <v>5334</v>
      </c>
    </row>
    <row r="4627" spans="4:4">
      <c r="D4627" s="12" t="s">
        <v>5335</v>
      </c>
    </row>
    <row r="4628" spans="4:4">
      <c r="D4628" s="12" t="s">
        <v>5336</v>
      </c>
    </row>
    <row r="4629" spans="4:4">
      <c r="D4629" s="12" t="s">
        <v>5337</v>
      </c>
    </row>
    <row r="4630" spans="4:4">
      <c r="D4630" s="12" t="s">
        <v>5338</v>
      </c>
    </row>
    <row r="4631" spans="4:4">
      <c r="D4631" s="12" t="s">
        <v>5339</v>
      </c>
    </row>
    <row r="4632" spans="4:4">
      <c r="D4632" s="12" t="s">
        <v>5340</v>
      </c>
    </row>
    <row r="4633" spans="4:4">
      <c r="D4633" s="12" t="s">
        <v>5341</v>
      </c>
    </row>
    <row r="4634" spans="4:4">
      <c r="D4634" s="12" t="s">
        <v>5342</v>
      </c>
    </row>
    <row r="4635" spans="4:4">
      <c r="D4635" s="12" t="s">
        <v>5343</v>
      </c>
    </row>
    <row r="4636" spans="4:4">
      <c r="D4636" s="12" t="s">
        <v>5344</v>
      </c>
    </row>
    <row r="4637" spans="4:4">
      <c r="D4637" s="12" t="s">
        <v>5345</v>
      </c>
    </row>
    <row r="4638" spans="4:4">
      <c r="D4638" s="12" t="s">
        <v>5346</v>
      </c>
    </row>
    <row r="4639" spans="4:4">
      <c r="D4639" s="12" t="s">
        <v>5347</v>
      </c>
    </row>
    <row r="4640" spans="4:4">
      <c r="D4640" s="12" t="s">
        <v>5348</v>
      </c>
    </row>
    <row r="4641" spans="4:4">
      <c r="D4641" s="12" t="s">
        <v>5349</v>
      </c>
    </row>
    <row r="4642" spans="4:4">
      <c r="D4642" s="12" t="s">
        <v>5350</v>
      </c>
    </row>
    <row r="4643" spans="4:4">
      <c r="D4643" s="12" t="s">
        <v>5351</v>
      </c>
    </row>
    <row r="4644" spans="4:4">
      <c r="D4644" s="12" t="s">
        <v>5352</v>
      </c>
    </row>
    <row r="4645" spans="4:4">
      <c r="D4645" s="12" t="s">
        <v>5353</v>
      </c>
    </row>
    <row r="4646" spans="4:4" ht="30">
      <c r="D4646" s="12" t="s">
        <v>5354</v>
      </c>
    </row>
    <row r="4647" spans="4:4">
      <c r="D4647" s="12" t="s">
        <v>5355</v>
      </c>
    </row>
    <row r="4648" spans="4:4">
      <c r="D4648" s="12" t="s">
        <v>5356</v>
      </c>
    </row>
    <row r="4649" spans="4:4">
      <c r="D4649" s="12" t="s">
        <v>5357</v>
      </c>
    </row>
    <row r="4650" spans="4:4">
      <c r="D4650" s="12" t="s">
        <v>5358</v>
      </c>
    </row>
    <row r="4651" spans="4:4">
      <c r="D4651" s="12" t="s">
        <v>5359</v>
      </c>
    </row>
    <row r="4652" spans="4:4" ht="30">
      <c r="D4652" s="12" t="s">
        <v>5360</v>
      </c>
    </row>
    <row r="4653" spans="4:4">
      <c r="D4653" s="12" t="s">
        <v>5361</v>
      </c>
    </row>
    <row r="4654" spans="4:4">
      <c r="D4654" s="12" t="s">
        <v>5362</v>
      </c>
    </row>
    <row r="4655" spans="4:4">
      <c r="D4655" s="12" t="s">
        <v>5363</v>
      </c>
    </row>
    <row r="4656" spans="4:4">
      <c r="D4656" s="12" t="s">
        <v>5364</v>
      </c>
    </row>
    <row r="4657" spans="4:4">
      <c r="D4657" s="12" t="s">
        <v>5365</v>
      </c>
    </row>
    <row r="4658" spans="4:4">
      <c r="D4658" s="12" t="s">
        <v>5366</v>
      </c>
    </row>
    <row r="4659" spans="4:4">
      <c r="D4659" s="12" t="s">
        <v>5367</v>
      </c>
    </row>
    <row r="4660" spans="4:4">
      <c r="D4660" s="12" t="s">
        <v>5368</v>
      </c>
    </row>
    <row r="4661" spans="4:4">
      <c r="D4661" s="12" t="s">
        <v>5369</v>
      </c>
    </row>
    <row r="4662" spans="4:4">
      <c r="D4662" s="12" t="s">
        <v>5370</v>
      </c>
    </row>
    <row r="4663" spans="4:4">
      <c r="D4663" s="12" t="s">
        <v>5371</v>
      </c>
    </row>
    <row r="4664" spans="4:4">
      <c r="D4664" s="12" t="s">
        <v>5372</v>
      </c>
    </row>
    <row r="4665" spans="4:4">
      <c r="D4665" s="12" t="s">
        <v>5373</v>
      </c>
    </row>
    <row r="4666" spans="4:4">
      <c r="D4666" s="12" t="s">
        <v>5374</v>
      </c>
    </row>
    <row r="4667" spans="4:4">
      <c r="D4667" s="12" t="s">
        <v>5375</v>
      </c>
    </row>
    <row r="4668" spans="4:4">
      <c r="D4668" s="12" t="s">
        <v>5376</v>
      </c>
    </row>
    <row r="4669" spans="4:4">
      <c r="D4669" s="12" t="s">
        <v>5377</v>
      </c>
    </row>
    <row r="4670" spans="4:4">
      <c r="D4670" s="12" t="s">
        <v>5378</v>
      </c>
    </row>
    <row r="4671" spans="4:4">
      <c r="D4671" s="12" t="s">
        <v>5379</v>
      </c>
    </row>
    <row r="4672" spans="4:4">
      <c r="D4672" s="12" t="s">
        <v>5380</v>
      </c>
    </row>
    <row r="4673" spans="4:4">
      <c r="D4673" s="12" t="s">
        <v>5381</v>
      </c>
    </row>
    <row r="4674" spans="4:4">
      <c r="D4674" s="12" t="s">
        <v>5382</v>
      </c>
    </row>
    <row r="4675" spans="4:4">
      <c r="D4675" s="88">
        <v>1023</v>
      </c>
    </row>
    <row r="4676" spans="4:4" ht="30">
      <c r="D4676" s="12" t="s">
        <v>5383</v>
      </c>
    </row>
    <row r="4677" spans="4:4">
      <c r="D4677" s="12" t="s">
        <v>5384</v>
      </c>
    </row>
    <row r="4678" spans="4:4">
      <c r="D4678" s="12" t="s">
        <v>5385</v>
      </c>
    </row>
    <row r="4679" spans="4:4">
      <c r="D4679" s="12" t="s">
        <v>5386</v>
      </c>
    </row>
    <row r="4680" spans="4:4">
      <c r="D4680" s="12" t="s">
        <v>5387</v>
      </c>
    </row>
    <row r="4681" spans="4:4" ht="30">
      <c r="D4681" s="12" t="s">
        <v>5388</v>
      </c>
    </row>
    <row r="4682" spans="4:4" ht="30">
      <c r="D4682" s="12" t="s">
        <v>5389</v>
      </c>
    </row>
    <row r="4683" spans="4:4" ht="30">
      <c r="D4683" s="12" t="s">
        <v>5390</v>
      </c>
    </row>
    <row r="4684" spans="4:4" ht="30">
      <c r="D4684" s="12" t="s">
        <v>5391</v>
      </c>
    </row>
    <row r="4685" spans="4:4" ht="30">
      <c r="D4685" s="12" t="s">
        <v>5392</v>
      </c>
    </row>
    <row r="4686" spans="4:4" ht="30">
      <c r="D4686" s="12" t="s">
        <v>5393</v>
      </c>
    </row>
    <row r="4687" spans="4:4" ht="30">
      <c r="D4687" s="12" t="s">
        <v>5394</v>
      </c>
    </row>
    <row r="4688" spans="4:4">
      <c r="D4688" s="12" t="s">
        <v>5395</v>
      </c>
    </row>
    <row r="4689" spans="4:4">
      <c r="D4689" s="12" t="s">
        <v>5396</v>
      </c>
    </row>
    <row r="4690" spans="4:4">
      <c r="D4690" s="12" t="s">
        <v>5397</v>
      </c>
    </row>
    <row r="4691" spans="4:4">
      <c r="D4691" s="12" t="s">
        <v>5398</v>
      </c>
    </row>
    <row r="4692" spans="4:4">
      <c r="D4692" s="88">
        <v>1821</v>
      </c>
    </row>
    <row r="4693" spans="4:4">
      <c r="D4693" s="12" t="s">
        <v>5399</v>
      </c>
    </row>
    <row r="4694" spans="4:4">
      <c r="D4694" s="12" t="s">
        <v>5400</v>
      </c>
    </row>
    <row r="4695" spans="4:4" ht="30">
      <c r="D4695" s="12" t="s">
        <v>5401</v>
      </c>
    </row>
    <row r="4696" spans="4:4">
      <c r="D4696" s="12" t="s">
        <v>5402</v>
      </c>
    </row>
    <row r="4697" spans="4:4" ht="30">
      <c r="D4697" s="12" t="s">
        <v>5403</v>
      </c>
    </row>
    <row r="4698" spans="4:4">
      <c r="D4698" s="12" t="s">
        <v>5404</v>
      </c>
    </row>
    <row r="4699" spans="4:4">
      <c r="D4699" s="12" t="s">
        <v>5405</v>
      </c>
    </row>
    <row r="4700" spans="4:4">
      <c r="D4700" s="12" t="s">
        <v>5406</v>
      </c>
    </row>
    <row r="4701" spans="4:4" ht="30">
      <c r="D4701" s="12" t="s">
        <v>5407</v>
      </c>
    </row>
    <row r="4702" spans="4:4" ht="30">
      <c r="D4702" s="12" t="s">
        <v>5408</v>
      </c>
    </row>
    <row r="4703" spans="4:4" ht="30">
      <c r="D4703" s="12" t="s">
        <v>5409</v>
      </c>
    </row>
    <row r="4704" spans="4:4">
      <c r="D4704" s="88">
        <v>7050</v>
      </c>
    </row>
    <row r="4705" spans="4:4">
      <c r="D4705" s="12" t="s">
        <v>5410</v>
      </c>
    </row>
    <row r="4706" spans="4:4">
      <c r="D4706" s="12" t="s">
        <v>5411</v>
      </c>
    </row>
    <row r="4707" spans="4:4">
      <c r="D4707" s="12" t="s">
        <v>5412</v>
      </c>
    </row>
    <row r="4708" spans="4:4">
      <c r="D4708" s="12" t="s">
        <v>5413</v>
      </c>
    </row>
    <row r="4709" spans="4:4">
      <c r="D4709" s="12" t="s">
        <v>5414</v>
      </c>
    </row>
    <row r="4710" spans="4:4">
      <c r="D4710" s="12" t="s">
        <v>5415</v>
      </c>
    </row>
    <row r="4711" spans="4:4">
      <c r="D4711" s="12" t="s">
        <v>5416</v>
      </c>
    </row>
    <row r="4712" spans="4:4">
      <c r="D4712" s="12" t="s">
        <v>5417</v>
      </c>
    </row>
    <row r="4713" spans="4:4">
      <c r="D4713" s="88">
        <v>61730</v>
      </c>
    </row>
    <row r="4714" spans="4:4">
      <c r="D4714" s="88">
        <v>60581</v>
      </c>
    </row>
    <row r="4715" spans="4:4">
      <c r="D4715" s="88">
        <v>61736</v>
      </c>
    </row>
    <row r="4716" spans="4:4">
      <c r="D4716" s="88">
        <v>60355</v>
      </c>
    </row>
    <row r="4717" spans="4:4">
      <c r="D4717" s="12" t="s">
        <v>5418</v>
      </c>
    </row>
    <row r="4718" spans="4:4">
      <c r="D4718" s="12" t="s">
        <v>5419</v>
      </c>
    </row>
    <row r="4719" spans="4:4">
      <c r="D4719" s="12" t="s">
        <v>5420</v>
      </c>
    </row>
    <row r="4720" spans="4:4">
      <c r="D4720" s="88">
        <v>60950</v>
      </c>
    </row>
    <row r="4721" spans="4:4">
      <c r="D4721" s="88">
        <v>143</v>
      </c>
    </row>
    <row r="4722" spans="4:4">
      <c r="D4722" s="88">
        <v>251</v>
      </c>
    </row>
    <row r="4723" spans="4:4">
      <c r="D4723" s="88">
        <v>274</v>
      </c>
    </row>
    <row r="4724" spans="4:4">
      <c r="D4724" s="88">
        <v>147</v>
      </c>
    </row>
    <row r="4725" spans="4:4">
      <c r="D4725" s="12" t="s">
        <v>5421</v>
      </c>
    </row>
    <row r="4726" spans="4:4">
      <c r="D4726" s="12" t="s">
        <v>5422</v>
      </c>
    </row>
    <row r="4727" spans="4:4">
      <c r="D4727" s="12" t="s">
        <v>5423</v>
      </c>
    </row>
    <row r="4728" spans="4:4">
      <c r="D4728" s="12" t="s">
        <v>5424</v>
      </c>
    </row>
    <row r="4729" spans="4:4">
      <c r="D4729" s="88">
        <v>60488</v>
      </c>
    </row>
    <row r="4730" spans="4:4">
      <c r="D4730" s="88">
        <v>61539</v>
      </c>
    </row>
    <row r="4731" spans="4:4">
      <c r="D4731" s="88">
        <v>60632</v>
      </c>
    </row>
    <row r="4732" spans="4:4">
      <c r="D4732" s="88">
        <v>477</v>
      </c>
    </row>
    <row r="4733" spans="4:4">
      <c r="D4733" s="12" t="s">
        <v>5425</v>
      </c>
    </row>
    <row r="4734" spans="4:4">
      <c r="D4734" s="88">
        <v>333</v>
      </c>
    </row>
    <row r="4735" spans="4:4">
      <c r="D4735" s="12" t="s">
        <v>5426</v>
      </c>
    </row>
    <row r="4736" spans="4:4">
      <c r="D4736" s="12" t="s">
        <v>5427</v>
      </c>
    </row>
    <row r="4737" spans="4:4">
      <c r="D4737" s="12" t="s">
        <v>5428</v>
      </c>
    </row>
    <row r="4738" spans="4:4" ht="30">
      <c r="D4738" s="12" t="s">
        <v>5429</v>
      </c>
    </row>
    <row r="4739" spans="4:4">
      <c r="D4739" s="12" t="s">
        <v>5430</v>
      </c>
    </row>
    <row r="4740" spans="4:4">
      <c r="D4740" s="12" t="s">
        <v>5431</v>
      </c>
    </row>
    <row r="4741" spans="4:4">
      <c r="D4741" s="12" t="s">
        <v>5432</v>
      </c>
    </row>
    <row r="4742" spans="4:4">
      <c r="D4742" s="12" t="s">
        <v>5433</v>
      </c>
    </row>
    <row r="4743" spans="4:4">
      <c r="D4743" s="12" t="s">
        <v>5434</v>
      </c>
    </row>
    <row r="4744" spans="4:4" ht="30">
      <c r="D4744" s="12" t="s">
        <v>5435</v>
      </c>
    </row>
    <row r="4745" spans="4:4">
      <c r="D4745" s="12" t="s">
        <v>5436</v>
      </c>
    </row>
    <row r="4746" spans="4:4">
      <c r="D4746" s="12" t="s">
        <v>5437</v>
      </c>
    </row>
    <row r="4747" spans="4:4" ht="30">
      <c r="D4747" s="12" t="s">
        <v>5438</v>
      </c>
    </row>
    <row r="4748" spans="4:4">
      <c r="D4748" s="12" t="s">
        <v>5439</v>
      </c>
    </row>
    <row r="4749" spans="4:4">
      <c r="D4749" s="12" t="s">
        <v>5440</v>
      </c>
    </row>
    <row r="4750" spans="4:4" ht="30">
      <c r="D4750" s="12" t="s">
        <v>5441</v>
      </c>
    </row>
    <row r="4751" spans="4:4">
      <c r="D4751" s="12" t="s">
        <v>5442</v>
      </c>
    </row>
    <row r="4752" spans="4:4">
      <c r="D4752" s="12" t="s">
        <v>5443</v>
      </c>
    </row>
    <row r="4753" spans="4:4">
      <c r="D4753" s="12" t="s">
        <v>5444</v>
      </c>
    </row>
    <row r="4754" spans="4:4">
      <c r="D4754" s="12" t="s">
        <v>5445</v>
      </c>
    </row>
    <row r="4755" spans="4:4">
      <c r="D4755" s="88">
        <v>7130</v>
      </c>
    </row>
    <row r="4756" spans="4:4">
      <c r="D4756" s="12" t="s">
        <v>5446</v>
      </c>
    </row>
    <row r="4757" spans="4:4">
      <c r="D4757" s="88">
        <v>60491</v>
      </c>
    </row>
    <row r="4758" spans="4:4">
      <c r="D4758" s="88">
        <v>61729</v>
      </c>
    </row>
    <row r="4759" spans="4:4">
      <c r="D4759" s="12" t="s">
        <v>5447</v>
      </c>
    </row>
    <row r="4760" spans="4:4">
      <c r="D4760" s="12" t="s">
        <v>5448</v>
      </c>
    </row>
    <row r="4761" spans="4:4">
      <c r="D4761" s="12" t="s">
        <v>5449</v>
      </c>
    </row>
    <row r="4762" spans="4:4">
      <c r="D4762" s="12" t="s">
        <v>5450</v>
      </c>
    </row>
    <row r="4763" spans="4:4">
      <c r="D4763" s="12" t="s">
        <v>5451</v>
      </c>
    </row>
    <row r="4764" spans="4:4">
      <c r="D4764" s="12" t="s">
        <v>5452</v>
      </c>
    </row>
    <row r="4765" spans="4:4">
      <c r="D4765" s="12" t="s">
        <v>5453</v>
      </c>
    </row>
    <row r="4766" spans="4:4" ht="30">
      <c r="D4766" s="12" t="s">
        <v>5454</v>
      </c>
    </row>
    <row r="4767" spans="4:4">
      <c r="D4767" s="12" t="s">
        <v>5455</v>
      </c>
    </row>
    <row r="4768" spans="4:4">
      <c r="D4768" s="12" t="s">
        <v>5456</v>
      </c>
    </row>
    <row r="4769" spans="4:4">
      <c r="D4769" s="12" t="s">
        <v>5457</v>
      </c>
    </row>
    <row r="4770" spans="4:4">
      <c r="D4770" s="12" t="s">
        <v>5458</v>
      </c>
    </row>
    <row r="4771" spans="4:4" ht="30">
      <c r="D4771" s="12" t="s">
        <v>5459</v>
      </c>
    </row>
    <row r="4772" spans="4:4" ht="30">
      <c r="D4772" s="12" t="s">
        <v>5460</v>
      </c>
    </row>
    <row r="4773" spans="4:4" ht="30">
      <c r="D4773" s="12" t="s">
        <v>5461</v>
      </c>
    </row>
    <row r="4774" spans="4:4" ht="30">
      <c r="D4774" s="12" t="s">
        <v>5462</v>
      </c>
    </row>
    <row r="4775" spans="4:4">
      <c r="D4775" s="12" t="s">
        <v>5463</v>
      </c>
    </row>
    <row r="4776" spans="4:4">
      <c r="D4776" s="12" t="s">
        <v>5464</v>
      </c>
    </row>
    <row r="4777" spans="4:4">
      <c r="D4777" s="12" t="s">
        <v>5465</v>
      </c>
    </row>
    <row r="4778" spans="4:4">
      <c r="D4778" s="12" t="s">
        <v>5466</v>
      </c>
    </row>
    <row r="4779" spans="4:4">
      <c r="D4779" s="12" t="s">
        <v>5467</v>
      </c>
    </row>
    <row r="4780" spans="4:4">
      <c r="D4780" s="12" t="s">
        <v>5468</v>
      </c>
    </row>
    <row r="4781" spans="4:4">
      <c r="D4781" s="12" t="s">
        <v>5469</v>
      </c>
    </row>
    <row r="4782" spans="4:4">
      <c r="D4782" s="12" t="s">
        <v>5470</v>
      </c>
    </row>
    <row r="4783" spans="4:4">
      <c r="D4783" s="12" t="s">
        <v>5471</v>
      </c>
    </row>
    <row r="4784" spans="4:4">
      <c r="D4784" s="12" t="s">
        <v>5472</v>
      </c>
    </row>
    <row r="4785" spans="4:4">
      <c r="D4785" s="12" t="s">
        <v>5473</v>
      </c>
    </row>
    <row r="4786" spans="4:4">
      <c r="D4786" s="12" t="s">
        <v>5474</v>
      </c>
    </row>
    <row r="4787" spans="4:4">
      <c r="D4787" s="12" t="s">
        <v>5475</v>
      </c>
    </row>
    <row r="4788" spans="4:4">
      <c r="D4788" s="12" t="s">
        <v>5476</v>
      </c>
    </row>
    <row r="4789" spans="4:4">
      <c r="D4789" s="12" t="s">
        <v>5477</v>
      </c>
    </row>
    <row r="4790" spans="4:4">
      <c r="D4790" s="12" t="s">
        <v>5478</v>
      </c>
    </row>
    <row r="4791" spans="4:4" ht="30">
      <c r="D4791" s="12" t="s">
        <v>5479</v>
      </c>
    </row>
    <row r="4792" spans="4:4">
      <c r="D4792" s="12" t="s">
        <v>5480</v>
      </c>
    </row>
    <row r="4793" spans="4:4">
      <c r="D4793" s="12" t="s">
        <v>5481</v>
      </c>
    </row>
    <row r="4794" spans="4:4">
      <c r="D4794" s="12" t="s">
        <v>5482</v>
      </c>
    </row>
    <row r="4795" spans="4:4">
      <c r="D4795" s="12" t="s">
        <v>5484</v>
      </c>
    </row>
    <row r="4796" spans="4:4">
      <c r="D4796" s="12" t="s">
        <v>5485</v>
      </c>
    </row>
    <row r="4797" spans="4:4" ht="45">
      <c r="D4797" s="12" t="s">
        <v>5486</v>
      </c>
    </row>
    <row r="4798" spans="4:4">
      <c r="D4798" s="12" t="s">
        <v>5487</v>
      </c>
    </row>
    <row r="4799" spans="4:4">
      <c r="D4799" s="12" t="s">
        <v>5488</v>
      </c>
    </row>
    <row r="4800" spans="4:4">
      <c r="D4800" s="12" t="s">
        <v>5489</v>
      </c>
    </row>
    <row r="4801" spans="4:4">
      <c r="D4801" s="12" t="s">
        <v>5490</v>
      </c>
    </row>
    <row r="4802" spans="4:4" ht="45">
      <c r="D4802" s="12" t="s">
        <v>5491</v>
      </c>
    </row>
    <row r="4803" spans="4:4" ht="30">
      <c r="D4803" s="12" t="s">
        <v>5492</v>
      </c>
    </row>
    <row r="4804" spans="4:4">
      <c r="D4804" s="12" t="s">
        <v>5493</v>
      </c>
    </row>
    <row r="4805" spans="4:4">
      <c r="D4805" s="12" t="s">
        <v>5494</v>
      </c>
    </row>
    <row r="4806" spans="4:4">
      <c r="D4806" s="12" t="s">
        <v>5495</v>
      </c>
    </row>
    <row r="4807" spans="4:4">
      <c r="D4807" s="12" t="s">
        <v>5496</v>
      </c>
    </row>
    <row r="4808" spans="4:4">
      <c r="D4808" s="12" t="s">
        <v>5497</v>
      </c>
    </row>
    <row r="4809" spans="4:4">
      <c r="D4809" s="12" t="s">
        <v>5498</v>
      </c>
    </row>
    <row r="4810" spans="4:4">
      <c r="D4810" s="12" t="s">
        <v>5499</v>
      </c>
    </row>
    <row r="4811" spans="4:4">
      <c r="D4811" s="12" t="s">
        <v>5500</v>
      </c>
    </row>
    <row r="4812" spans="4:4">
      <c r="D4812" s="12" t="s">
        <v>5501</v>
      </c>
    </row>
    <row r="4813" spans="4:4">
      <c r="D4813" s="12" t="s">
        <v>5502</v>
      </c>
    </row>
    <row r="4814" spans="4:4">
      <c r="D4814" s="12" t="s">
        <v>5503</v>
      </c>
    </row>
    <row r="4815" spans="4:4">
      <c r="D4815" s="12" t="s">
        <v>5504</v>
      </c>
    </row>
    <row r="4816" spans="4:4">
      <c r="D4816" s="12" t="s">
        <v>5505</v>
      </c>
    </row>
    <row r="4817" spans="4:4">
      <c r="D4817" s="12" t="s">
        <v>5506</v>
      </c>
    </row>
    <row r="4818" spans="4:4">
      <c r="D4818" s="12" t="s">
        <v>5507</v>
      </c>
    </row>
    <row r="4819" spans="4:4">
      <c r="D4819" s="12" t="s">
        <v>5508</v>
      </c>
    </row>
    <row r="4820" spans="4:4">
      <c r="D4820" s="12" t="s">
        <v>5509</v>
      </c>
    </row>
    <row r="4821" spans="4:4">
      <c r="D4821" s="12" t="s">
        <v>5510</v>
      </c>
    </row>
    <row r="4822" spans="4:4">
      <c r="D4822" s="12" t="s">
        <v>5511</v>
      </c>
    </row>
    <row r="4823" spans="4:4">
      <c r="D4823" s="12" t="s">
        <v>5512</v>
      </c>
    </row>
    <row r="4824" spans="4:4">
      <c r="D4824" s="12" t="s">
        <v>5513</v>
      </c>
    </row>
    <row r="4825" spans="4:4">
      <c r="D4825" s="88">
        <v>453</v>
      </c>
    </row>
    <row r="4826" spans="4:4">
      <c r="D4826" s="12" t="s">
        <v>5514</v>
      </c>
    </row>
    <row r="4827" spans="4:4">
      <c r="D4827" s="12" t="s">
        <v>5515</v>
      </c>
    </row>
    <row r="4828" spans="4:4">
      <c r="D4828" s="88">
        <v>438</v>
      </c>
    </row>
    <row r="4829" spans="4:4">
      <c r="D4829" s="12" t="s">
        <v>5516</v>
      </c>
    </row>
    <row r="4830" spans="4:4">
      <c r="D4830" s="12" t="s">
        <v>5517</v>
      </c>
    </row>
    <row r="4831" spans="4:4">
      <c r="D4831" s="12" t="s">
        <v>5518</v>
      </c>
    </row>
    <row r="4832" spans="4:4">
      <c r="D4832" s="12" t="s">
        <v>5519</v>
      </c>
    </row>
    <row r="4833" spans="4:4">
      <c r="D4833" s="12" t="s">
        <v>5520</v>
      </c>
    </row>
    <row r="4834" spans="4:4">
      <c r="D4834" s="12" t="s">
        <v>5521</v>
      </c>
    </row>
    <row r="4835" spans="4:4" ht="30">
      <c r="D4835" s="12" t="s">
        <v>5522</v>
      </c>
    </row>
    <row r="4836" spans="4:4" ht="30">
      <c r="D4836" s="12" t="s">
        <v>5523</v>
      </c>
    </row>
    <row r="4837" spans="4:4">
      <c r="D4837" s="12" t="s">
        <v>5524</v>
      </c>
    </row>
    <row r="4838" spans="4:4">
      <c r="D4838" s="12" t="s">
        <v>5525</v>
      </c>
    </row>
    <row r="4839" spans="4:4" ht="30">
      <c r="D4839" s="12" t="s">
        <v>5526</v>
      </c>
    </row>
    <row r="4840" spans="4:4" ht="30">
      <c r="D4840" s="12" t="s">
        <v>5527</v>
      </c>
    </row>
    <row r="4841" spans="4:4">
      <c r="D4841" s="12" t="s">
        <v>5528</v>
      </c>
    </row>
    <row r="4842" spans="4:4">
      <c r="D4842" s="12" t="s">
        <v>5529</v>
      </c>
    </row>
    <row r="4843" spans="4:4" ht="30">
      <c r="D4843" s="12" t="s">
        <v>5530</v>
      </c>
    </row>
    <row r="4844" spans="4:4">
      <c r="D4844" s="12" t="s">
        <v>5531</v>
      </c>
    </row>
    <row r="4845" spans="4:4">
      <c r="D4845" s="12" t="s">
        <v>5532</v>
      </c>
    </row>
    <row r="4846" spans="4:4">
      <c r="D4846" s="12" t="s">
        <v>5533</v>
      </c>
    </row>
    <row r="4847" spans="4:4">
      <c r="D4847" s="12" t="s">
        <v>5534</v>
      </c>
    </row>
    <row r="4848" spans="4:4">
      <c r="D4848" s="12" t="s">
        <v>5535</v>
      </c>
    </row>
    <row r="4849" spans="4:4">
      <c r="D4849" s="12" t="s">
        <v>5536</v>
      </c>
    </row>
    <row r="4850" spans="4:4">
      <c r="D4850" s="12" t="s">
        <v>5537</v>
      </c>
    </row>
    <row r="4851" spans="4:4">
      <c r="D4851" s="12" t="s">
        <v>5538</v>
      </c>
    </row>
    <row r="4852" spans="4:4">
      <c r="D4852" s="12" t="s">
        <v>5539</v>
      </c>
    </row>
    <row r="4853" spans="4:4">
      <c r="D4853" s="12" t="s">
        <v>5540</v>
      </c>
    </row>
    <row r="4854" spans="4:4">
      <c r="D4854" s="12" t="s">
        <v>5541</v>
      </c>
    </row>
    <row r="4855" spans="4:4">
      <c r="D4855" s="12" t="s">
        <v>5542</v>
      </c>
    </row>
    <row r="4856" spans="4:4">
      <c r="D4856" s="12" t="s">
        <v>5543</v>
      </c>
    </row>
    <row r="4857" spans="4:4">
      <c r="D4857" s="12" t="s">
        <v>5544</v>
      </c>
    </row>
    <row r="4858" spans="4:4">
      <c r="D4858" s="12" t="s">
        <v>5545</v>
      </c>
    </row>
    <row r="4859" spans="4:4">
      <c r="D4859" s="12" t="s">
        <v>5546</v>
      </c>
    </row>
    <row r="4860" spans="4:4">
      <c r="D4860" s="12" t="s">
        <v>5547</v>
      </c>
    </row>
    <row r="4861" spans="4:4">
      <c r="D4861" s="12" t="s">
        <v>5548</v>
      </c>
    </row>
    <row r="4862" spans="4:4">
      <c r="D4862" s="12" t="s">
        <v>5549</v>
      </c>
    </row>
    <row r="4863" spans="4:4">
      <c r="D4863" s="12" t="s">
        <v>5550</v>
      </c>
    </row>
    <row r="4864" spans="4:4">
      <c r="D4864" s="12" t="s">
        <v>5551</v>
      </c>
    </row>
    <row r="4865" spans="4:4">
      <c r="D4865" s="12" t="s">
        <v>5552</v>
      </c>
    </row>
    <row r="4866" spans="4:4">
      <c r="D4866" s="12" t="s">
        <v>5553</v>
      </c>
    </row>
    <row r="4867" spans="4:4">
      <c r="D4867" s="12" t="s">
        <v>5554</v>
      </c>
    </row>
    <row r="4868" spans="4:4" ht="30">
      <c r="D4868" s="12" t="s">
        <v>5555</v>
      </c>
    </row>
    <row r="4869" spans="4:4">
      <c r="D4869" s="12" t="s">
        <v>5556</v>
      </c>
    </row>
    <row r="4870" spans="4:4">
      <c r="D4870" s="88">
        <v>60949</v>
      </c>
    </row>
    <row r="4871" spans="4:4">
      <c r="D4871" s="12" t="s">
        <v>5557</v>
      </c>
    </row>
    <row r="4872" spans="4:4">
      <c r="D4872" s="12" t="s">
        <v>5558</v>
      </c>
    </row>
    <row r="4873" spans="4:4">
      <c r="D4873" s="12" t="s">
        <v>5559</v>
      </c>
    </row>
    <row r="4874" spans="4:4">
      <c r="D4874" s="12" t="s">
        <v>5560</v>
      </c>
    </row>
    <row r="4875" spans="4:4" ht="30">
      <c r="D4875" s="12" t="s">
        <v>5561</v>
      </c>
    </row>
    <row r="4876" spans="4:4">
      <c r="D4876" s="12" t="s">
        <v>5562</v>
      </c>
    </row>
    <row r="4877" spans="4:4">
      <c r="D4877" s="12" t="s">
        <v>5563</v>
      </c>
    </row>
    <row r="4878" spans="4:4" ht="30">
      <c r="D4878" s="12" t="s">
        <v>5564</v>
      </c>
    </row>
    <row r="4879" spans="4:4" ht="30">
      <c r="D4879" s="12" t="s">
        <v>5565</v>
      </c>
    </row>
    <row r="4880" spans="4:4">
      <c r="D4880" s="12" t="s">
        <v>5566</v>
      </c>
    </row>
    <row r="4881" spans="4:4" ht="45">
      <c r="D4881" s="12" t="s">
        <v>5567</v>
      </c>
    </row>
    <row r="4882" spans="4:4">
      <c r="D4882" s="12" t="s">
        <v>5568</v>
      </c>
    </row>
    <row r="4883" spans="4:4" ht="30">
      <c r="D4883" s="12" t="s">
        <v>5569</v>
      </c>
    </row>
    <row r="4884" spans="4:4" ht="30">
      <c r="D4884" s="12" t="s">
        <v>5570</v>
      </c>
    </row>
    <row r="4885" spans="4:4" ht="45">
      <c r="D4885" s="12" t="s">
        <v>5571</v>
      </c>
    </row>
    <row r="4886" spans="4:4" ht="30">
      <c r="D4886" s="12" t="s">
        <v>5572</v>
      </c>
    </row>
    <row r="4887" spans="4:4">
      <c r="D4887" s="12" t="s">
        <v>5573</v>
      </c>
    </row>
    <row r="4888" spans="4:4">
      <c r="D4888" s="12" t="s">
        <v>5574</v>
      </c>
    </row>
    <row r="4889" spans="4:4">
      <c r="D4889" s="12" t="s">
        <v>5575</v>
      </c>
    </row>
    <row r="4890" spans="4:4">
      <c r="D4890" s="12" t="s">
        <v>5576</v>
      </c>
    </row>
    <row r="4891" spans="4:4" ht="45">
      <c r="D4891" s="12" t="s">
        <v>5577</v>
      </c>
    </row>
    <row r="4892" spans="4:4" ht="45">
      <c r="D4892" s="12" t="s">
        <v>5578</v>
      </c>
    </row>
    <row r="4893" spans="4:4" ht="45">
      <c r="D4893" s="12" t="s">
        <v>5579</v>
      </c>
    </row>
    <row r="4894" spans="4:4">
      <c r="D4894" s="12" t="s">
        <v>5580</v>
      </c>
    </row>
    <row r="4895" spans="4:4">
      <c r="D4895" s="12" t="s">
        <v>5581</v>
      </c>
    </row>
    <row r="4896" spans="4:4">
      <c r="D4896" s="12" t="s">
        <v>5582</v>
      </c>
    </row>
    <row r="4897" spans="4:4">
      <c r="D4897" s="12" t="s">
        <v>5583</v>
      </c>
    </row>
    <row r="4898" spans="4:4">
      <c r="D4898" s="12" t="s">
        <v>5584</v>
      </c>
    </row>
    <row r="4899" spans="4:4">
      <c r="D4899" s="12" t="s">
        <v>5585</v>
      </c>
    </row>
    <row r="4900" spans="4:4">
      <c r="D4900" s="12" t="s">
        <v>5586</v>
      </c>
    </row>
    <row r="4901" spans="4:4">
      <c r="D4901" s="12" t="s">
        <v>5587</v>
      </c>
    </row>
    <row r="4902" spans="4:4">
      <c r="D4902" s="12" t="s">
        <v>5588</v>
      </c>
    </row>
    <row r="4903" spans="4:4">
      <c r="D4903" s="12" t="s">
        <v>5589</v>
      </c>
    </row>
    <row r="4904" spans="4:4">
      <c r="D4904" s="12" t="s">
        <v>99</v>
      </c>
    </row>
    <row r="4905" spans="4:4">
      <c r="D4905" s="12" t="s">
        <v>103</v>
      </c>
    </row>
    <row r="4906" spans="4:4">
      <c r="D4906" s="12" t="s">
        <v>108</v>
      </c>
    </row>
    <row r="4907" spans="4:4">
      <c r="D4907" s="12" t="s">
        <v>5590</v>
      </c>
    </row>
    <row r="4908" spans="4:4">
      <c r="D4908" s="12" t="s">
        <v>5591</v>
      </c>
    </row>
    <row r="4909" spans="4:4">
      <c r="D4909" s="12" t="s">
        <v>5592</v>
      </c>
    </row>
    <row r="4910" spans="4:4">
      <c r="D4910" s="12" t="s">
        <v>5593</v>
      </c>
    </row>
    <row r="4911" spans="4:4">
      <c r="D4911" s="12" t="s">
        <v>5594</v>
      </c>
    </row>
    <row r="4912" spans="4:4">
      <c r="D4912" s="12" t="s">
        <v>5595</v>
      </c>
    </row>
    <row r="4913" spans="4:4">
      <c r="D4913" s="12" t="s">
        <v>5596</v>
      </c>
    </row>
    <row r="4914" spans="4:4">
      <c r="D4914" s="12" t="s">
        <v>5597</v>
      </c>
    </row>
    <row r="4915" spans="4:4">
      <c r="D4915" s="12" t="s">
        <v>5598</v>
      </c>
    </row>
    <row r="4916" spans="4:4">
      <c r="D4916" s="12" t="s">
        <v>5599</v>
      </c>
    </row>
    <row r="4917" spans="4:4">
      <c r="D4917" s="12" t="s">
        <v>5600</v>
      </c>
    </row>
    <row r="4918" spans="4:4">
      <c r="D4918" s="12" t="s">
        <v>5601</v>
      </c>
    </row>
    <row r="4919" spans="4:4">
      <c r="D4919" s="12" t="s">
        <v>5602</v>
      </c>
    </row>
    <row r="4920" spans="4:4">
      <c r="D4920" s="12" t="s">
        <v>5603</v>
      </c>
    </row>
    <row r="4921" spans="4:4">
      <c r="D4921" s="12" t="s">
        <v>5604</v>
      </c>
    </row>
    <row r="4922" spans="4:4">
      <c r="D4922" s="12" t="s">
        <v>5605</v>
      </c>
    </row>
    <row r="4923" spans="4:4">
      <c r="D4923" s="12" t="s">
        <v>5606</v>
      </c>
    </row>
    <row r="4924" spans="4:4">
      <c r="D4924" s="12" t="s">
        <v>5607</v>
      </c>
    </row>
    <row r="4925" spans="4:4" ht="30">
      <c r="D4925" s="12" t="s">
        <v>5608</v>
      </c>
    </row>
    <row r="4926" spans="4:4">
      <c r="D4926" s="12" t="s">
        <v>5609</v>
      </c>
    </row>
    <row r="4927" spans="4:4">
      <c r="D4927" s="12" t="s">
        <v>5610</v>
      </c>
    </row>
    <row r="4928" spans="4:4">
      <c r="D4928" s="12" t="s">
        <v>5611</v>
      </c>
    </row>
    <row r="4929" spans="4:4">
      <c r="D4929" s="12" t="s">
        <v>5612</v>
      </c>
    </row>
    <row r="4930" spans="4:4">
      <c r="D4930" s="12" t="s">
        <v>5613</v>
      </c>
    </row>
    <row r="4931" spans="4:4">
      <c r="D4931" s="88">
        <v>60338</v>
      </c>
    </row>
    <row r="4932" spans="4:4">
      <c r="D4932" s="12" t="s">
        <v>5614</v>
      </c>
    </row>
    <row r="4933" spans="4:4">
      <c r="D4933" s="12" t="s">
        <v>5615</v>
      </c>
    </row>
    <row r="4934" spans="4:4" ht="30">
      <c r="D4934" s="12" t="s">
        <v>5616</v>
      </c>
    </row>
    <row r="4935" spans="4:4" ht="30">
      <c r="D4935" s="12" t="s">
        <v>5617</v>
      </c>
    </row>
    <row r="4936" spans="4:4">
      <c r="D4936" s="12" t="s">
        <v>5618</v>
      </c>
    </row>
    <row r="4937" spans="4:4">
      <c r="D4937" s="88">
        <v>411</v>
      </c>
    </row>
    <row r="4938" spans="4:4" ht="30">
      <c r="D4938" s="12" t="s">
        <v>5619</v>
      </c>
    </row>
    <row r="4939" spans="4:4">
      <c r="D4939" s="12" t="s">
        <v>5620</v>
      </c>
    </row>
    <row r="4940" spans="4:4" ht="30">
      <c r="D4940" s="12" t="s">
        <v>5621</v>
      </c>
    </row>
    <row r="4941" spans="4:4">
      <c r="D4941" s="12" t="s">
        <v>5622</v>
      </c>
    </row>
    <row r="4942" spans="4:4">
      <c r="D4942" s="12" t="s">
        <v>5623</v>
      </c>
    </row>
    <row r="4943" spans="4:4">
      <c r="D4943" s="12" t="s">
        <v>5624</v>
      </c>
    </row>
    <row r="4944" spans="4:4">
      <c r="D4944" s="12" t="s">
        <v>5625</v>
      </c>
    </row>
    <row r="4945" spans="4:4">
      <c r="D4945" s="88">
        <v>349</v>
      </c>
    </row>
    <row r="4946" spans="4:4">
      <c r="D4946" s="88">
        <v>207</v>
      </c>
    </row>
    <row r="4947" spans="4:4">
      <c r="D4947" s="12" t="s">
        <v>5626</v>
      </c>
    </row>
    <row r="4948" spans="4:4">
      <c r="D4948" s="12" t="s">
        <v>5627</v>
      </c>
    </row>
    <row r="4949" spans="4:4">
      <c r="D4949" s="88">
        <v>6200</v>
      </c>
    </row>
    <row r="4950" spans="4:4">
      <c r="D4950" s="12" t="s">
        <v>5628</v>
      </c>
    </row>
    <row r="4951" spans="4:4">
      <c r="D4951" s="12" t="s">
        <v>5629</v>
      </c>
    </row>
    <row r="4952" spans="4:4">
      <c r="D4952" s="12" t="s">
        <v>5630</v>
      </c>
    </row>
    <row r="4953" spans="4:4">
      <c r="D4953" s="88">
        <v>60459</v>
      </c>
    </row>
    <row r="4954" spans="4:4">
      <c r="D4954" s="88">
        <v>61198</v>
      </c>
    </row>
    <row r="4955" spans="4:4">
      <c r="D4955" s="88">
        <v>61411</v>
      </c>
    </row>
    <row r="4956" spans="4:4">
      <c r="D4956" s="12" t="s">
        <v>5631</v>
      </c>
    </row>
    <row r="4957" spans="4:4">
      <c r="D4957" s="12" t="s">
        <v>173</v>
      </c>
    </row>
    <row r="4958" spans="4:4">
      <c r="D4958" s="12" t="s">
        <v>5632</v>
      </c>
    </row>
    <row r="4959" spans="4:4">
      <c r="D4959" s="12" t="s">
        <v>5633</v>
      </c>
    </row>
    <row r="4960" spans="4:4">
      <c r="D4960" s="12" t="s">
        <v>5634</v>
      </c>
    </row>
    <row r="4961" spans="4:4">
      <c r="D4961" s="12" t="s">
        <v>5635</v>
      </c>
    </row>
    <row r="4962" spans="4:4">
      <c r="D4962" s="12" t="s">
        <v>5636</v>
      </c>
    </row>
    <row r="4963" spans="4:4">
      <c r="D4963" s="12" t="s">
        <v>5637</v>
      </c>
    </row>
    <row r="4964" spans="4:4" ht="30">
      <c r="D4964" s="12" t="s">
        <v>5638</v>
      </c>
    </row>
    <row r="4965" spans="4:4" ht="30">
      <c r="D4965" s="12" t="s">
        <v>5639</v>
      </c>
    </row>
    <row r="4966" spans="4:4">
      <c r="D4966" s="12" t="s">
        <v>5640</v>
      </c>
    </row>
    <row r="4967" spans="4:4" ht="30">
      <c r="D4967" s="12" t="s">
        <v>113</v>
      </c>
    </row>
    <row r="4968" spans="4:4" ht="30">
      <c r="D4968" s="12" t="s">
        <v>5641</v>
      </c>
    </row>
    <row r="4969" spans="4:4" ht="45">
      <c r="D4969" s="12" t="s">
        <v>5642</v>
      </c>
    </row>
    <row r="4970" spans="4:4">
      <c r="D4970" s="12" t="s">
        <v>5643</v>
      </c>
    </row>
    <row r="4971" spans="4:4" ht="30">
      <c r="D4971" s="12" t="s">
        <v>5644</v>
      </c>
    </row>
    <row r="4972" spans="4:4" ht="30">
      <c r="D4972" s="12" t="s">
        <v>5645</v>
      </c>
    </row>
    <row r="4973" spans="4:4">
      <c r="D4973" s="12" t="s">
        <v>5646</v>
      </c>
    </row>
    <row r="4974" spans="4:4" ht="30">
      <c r="D4974" s="12" t="s">
        <v>5647</v>
      </c>
    </row>
    <row r="4975" spans="4:4">
      <c r="D4975" s="12" t="s">
        <v>5648</v>
      </c>
    </row>
    <row r="4976" spans="4:4" ht="30">
      <c r="D4976" s="12" t="s">
        <v>5649</v>
      </c>
    </row>
    <row r="4977" spans="4:4">
      <c r="D4977" s="88">
        <v>4100</v>
      </c>
    </row>
    <row r="4978" spans="4:4">
      <c r="D4978" s="12" t="s">
        <v>5650</v>
      </c>
    </row>
    <row r="4979" spans="4:4">
      <c r="D4979" s="12" t="s">
        <v>5651</v>
      </c>
    </row>
    <row r="4980" spans="4:4">
      <c r="D4980" s="12" t="s">
        <v>5652</v>
      </c>
    </row>
    <row r="4981" spans="4:4">
      <c r="D4981" s="12" t="s">
        <v>5653</v>
      </c>
    </row>
    <row r="4982" spans="4:4">
      <c r="D4982" s="12" t="s">
        <v>5654</v>
      </c>
    </row>
    <row r="4983" spans="4:4">
      <c r="D4983" s="12" t="s">
        <v>5655</v>
      </c>
    </row>
    <row r="4984" spans="4:4">
      <c r="D4984" s="12" t="s">
        <v>5656</v>
      </c>
    </row>
    <row r="4985" spans="4:4">
      <c r="D4985" s="12" t="s">
        <v>5657</v>
      </c>
    </row>
    <row r="4986" spans="4:4">
      <c r="D4986" s="12" t="s">
        <v>5658</v>
      </c>
    </row>
    <row r="4987" spans="4:4">
      <c r="D4987" s="12" t="s">
        <v>5659</v>
      </c>
    </row>
    <row r="4988" spans="4:4">
      <c r="D4988" s="12" t="s">
        <v>5660</v>
      </c>
    </row>
    <row r="4989" spans="4:4">
      <c r="D4989" s="12" t="s">
        <v>5661</v>
      </c>
    </row>
    <row r="4990" spans="4:4">
      <c r="D4990" s="12" t="s">
        <v>5662</v>
      </c>
    </row>
    <row r="4991" spans="4:4" ht="30">
      <c r="D4991" s="12" t="s">
        <v>5663</v>
      </c>
    </row>
    <row r="4992" spans="4:4">
      <c r="D4992" s="12" t="s">
        <v>5664</v>
      </c>
    </row>
    <row r="4993" spans="4:4">
      <c r="D4993" s="12" t="s">
        <v>5665</v>
      </c>
    </row>
    <row r="4994" spans="4:4">
      <c r="D4994" s="12" t="s">
        <v>5666</v>
      </c>
    </row>
    <row r="4995" spans="4:4">
      <c r="D4995" s="12" t="s">
        <v>5667</v>
      </c>
    </row>
    <row r="4996" spans="4:4">
      <c r="D4996" s="12" t="s">
        <v>5668</v>
      </c>
    </row>
    <row r="4997" spans="4:4">
      <c r="D4997" s="12" t="s">
        <v>5669</v>
      </c>
    </row>
    <row r="4998" spans="4:4">
      <c r="D4998" s="12" t="s">
        <v>5670</v>
      </c>
    </row>
    <row r="4999" spans="4:4">
      <c r="D4999" s="12" t="s">
        <v>5671</v>
      </c>
    </row>
    <row r="5000" spans="4:4">
      <c r="D5000" s="12" t="s">
        <v>5672</v>
      </c>
    </row>
    <row r="5001" spans="4:4">
      <c r="D5001" s="12" t="s">
        <v>5673</v>
      </c>
    </row>
    <row r="5002" spans="4:4" ht="45">
      <c r="D5002" s="12" t="s">
        <v>5674</v>
      </c>
    </row>
    <row r="5003" spans="4:4">
      <c r="D5003" s="12" t="s">
        <v>5675</v>
      </c>
    </row>
    <row r="5004" spans="4:4">
      <c r="D5004" s="12" t="s">
        <v>5676</v>
      </c>
    </row>
    <row r="5005" spans="4:4" ht="45">
      <c r="D5005" s="12" t="s">
        <v>5677</v>
      </c>
    </row>
    <row r="5006" spans="4:4">
      <c r="D5006" s="12" t="s">
        <v>5678</v>
      </c>
    </row>
    <row r="5007" spans="4:4" ht="30">
      <c r="D5007" s="12" t="s">
        <v>5679</v>
      </c>
    </row>
    <row r="5008" spans="4:4" ht="30">
      <c r="D5008" s="12" t="s">
        <v>5680</v>
      </c>
    </row>
    <row r="5009" spans="4:4">
      <c r="D5009" s="12" t="s">
        <v>5681</v>
      </c>
    </row>
    <row r="5010" spans="4:4">
      <c r="D5010" s="12" t="s">
        <v>5682</v>
      </c>
    </row>
    <row r="5011" spans="4:4">
      <c r="D5011" s="12" t="s">
        <v>5683</v>
      </c>
    </row>
    <row r="5012" spans="4:4">
      <c r="D5012" s="12" t="s">
        <v>5684</v>
      </c>
    </row>
    <row r="5013" spans="4:4">
      <c r="D5013" s="12" t="s">
        <v>5685</v>
      </c>
    </row>
    <row r="5014" spans="4:4" ht="30">
      <c r="D5014" s="12" t="s">
        <v>5686</v>
      </c>
    </row>
    <row r="5015" spans="4:4" ht="30">
      <c r="D5015" s="12" t="s">
        <v>5687</v>
      </c>
    </row>
    <row r="5016" spans="4:4">
      <c r="D5016" s="12" t="s">
        <v>5688</v>
      </c>
    </row>
    <row r="5017" spans="4:4">
      <c r="D5017" s="12" t="s">
        <v>5689</v>
      </c>
    </row>
    <row r="5018" spans="4:4">
      <c r="D5018" s="12" t="s">
        <v>5690</v>
      </c>
    </row>
    <row r="5019" spans="4:4">
      <c r="D5019" s="12" t="s">
        <v>5691</v>
      </c>
    </row>
    <row r="5020" spans="4:4">
      <c r="D5020" s="12" t="s">
        <v>5692</v>
      </c>
    </row>
    <row r="5021" spans="4:4">
      <c r="D5021" s="12" t="s">
        <v>5693</v>
      </c>
    </row>
    <row r="5022" spans="4:4">
      <c r="D5022" s="12" t="s">
        <v>5694</v>
      </c>
    </row>
    <row r="5023" spans="4:4">
      <c r="D5023" s="88">
        <v>5020</v>
      </c>
    </row>
    <row r="5024" spans="4:4" ht="30">
      <c r="D5024" s="12" t="s">
        <v>5695</v>
      </c>
    </row>
    <row r="5025" spans="4:4" ht="30">
      <c r="D5025" s="12" t="s">
        <v>5696</v>
      </c>
    </row>
    <row r="5026" spans="4:4">
      <c r="D5026" s="12" t="s">
        <v>5697</v>
      </c>
    </row>
    <row r="5027" spans="4:4" ht="30">
      <c r="D5027" s="12" t="s">
        <v>5698</v>
      </c>
    </row>
    <row r="5028" spans="4:4" ht="30">
      <c r="D5028" s="12" t="s">
        <v>5699</v>
      </c>
    </row>
    <row r="5029" spans="4:4" ht="30">
      <c r="D5029" s="12" t="s">
        <v>5700</v>
      </c>
    </row>
    <row r="5030" spans="4:4">
      <c r="D5030" s="12" t="s">
        <v>5701</v>
      </c>
    </row>
    <row r="5031" spans="4:4">
      <c r="D5031" s="12" t="s">
        <v>5702</v>
      </c>
    </row>
    <row r="5032" spans="4:4">
      <c r="D5032" s="12" t="s">
        <v>5703</v>
      </c>
    </row>
    <row r="5033" spans="4:4">
      <c r="D5033" s="12" t="s">
        <v>5704</v>
      </c>
    </row>
    <row r="5034" spans="4:4">
      <c r="D5034" s="12" t="s">
        <v>5705</v>
      </c>
    </row>
    <row r="5035" spans="4:4">
      <c r="D5035" s="88">
        <v>711</v>
      </c>
    </row>
    <row r="5036" spans="4:4">
      <c r="D5036" s="12" t="s">
        <v>5706</v>
      </c>
    </row>
    <row r="5037" spans="4:4">
      <c r="D5037" s="12" t="s">
        <v>5707</v>
      </c>
    </row>
    <row r="5038" spans="4:4">
      <c r="D5038" s="12" t="s">
        <v>5708</v>
      </c>
    </row>
    <row r="5039" spans="4:4">
      <c r="D5039" s="12" t="s">
        <v>5709</v>
      </c>
    </row>
    <row r="5040" spans="4:4">
      <c r="D5040" s="12" t="s">
        <v>5710</v>
      </c>
    </row>
    <row r="5041" spans="4:4" ht="45">
      <c r="D5041" s="12" t="s">
        <v>5711</v>
      </c>
    </row>
    <row r="5042" spans="4:4">
      <c r="D5042" s="12" t="s">
        <v>5712</v>
      </c>
    </row>
    <row r="5043" spans="4:4" ht="45">
      <c r="D5043" s="12" t="s">
        <v>5713</v>
      </c>
    </row>
    <row r="5044" spans="4:4">
      <c r="D5044" s="12" t="s">
        <v>5714</v>
      </c>
    </row>
    <row r="5045" spans="4:4">
      <c r="D5045" s="12" t="s">
        <v>5715</v>
      </c>
    </row>
    <row r="5046" spans="4:4" ht="30">
      <c r="D5046" s="12" t="s">
        <v>5716</v>
      </c>
    </row>
    <row r="5047" spans="4:4" ht="30">
      <c r="D5047" s="12" t="s">
        <v>5717</v>
      </c>
    </row>
    <row r="5048" spans="4:4" ht="30">
      <c r="D5048" s="12" t="s">
        <v>5718</v>
      </c>
    </row>
    <row r="5049" spans="4:4">
      <c r="D5049" s="12" t="s">
        <v>5719</v>
      </c>
    </row>
    <row r="5050" spans="4:4">
      <c r="D5050" s="12" t="s">
        <v>5720</v>
      </c>
    </row>
    <row r="5051" spans="4:4">
      <c r="D5051" s="12" t="s">
        <v>5721</v>
      </c>
    </row>
    <row r="5052" spans="4:4">
      <c r="D5052" s="12" t="s">
        <v>5722</v>
      </c>
    </row>
    <row r="5053" spans="4:4">
      <c r="D5053" s="12" t="s">
        <v>5723</v>
      </c>
    </row>
    <row r="5054" spans="4:4">
      <c r="D5054" s="88">
        <v>1188</v>
      </c>
    </row>
    <row r="5055" spans="4:4" ht="30">
      <c r="D5055" s="12" t="s">
        <v>5724</v>
      </c>
    </row>
    <row r="5056" spans="4:4">
      <c r="D5056" s="12" t="s">
        <v>5725</v>
      </c>
    </row>
    <row r="5057" spans="4:4">
      <c r="D5057" s="12" t="s">
        <v>5726</v>
      </c>
    </row>
    <row r="5058" spans="4:4">
      <c r="D5058" s="12" t="s">
        <v>5727</v>
      </c>
    </row>
    <row r="5059" spans="4:4">
      <c r="D5059" s="12" t="s">
        <v>5728</v>
      </c>
    </row>
    <row r="5060" spans="4:4">
      <c r="D5060" s="12" t="s">
        <v>5729</v>
      </c>
    </row>
    <row r="5061" spans="4:4">
      <c r="D5061" s="12" t="s">
        <v>5730</v>
      </c>
    </row>
    <row r="5062" spans="4:4">
      <c r="D5062" s="12" t="s">
        <v>5731</v>
      </c>
    </row>
    <row r="5063" spans="4:4">
      <c r="D5063" s="12" t="s">
        <v>5732</v>
      </c>
    </row>
    <row r="5064" spans="4:4">
      <c r="D5064" s="12" t="s">
        <v>5733</v>
      </c>
    </row>
    <row r="5065" spans="4:4">
      <c r="D5065" s="12" t="s">
        <v>5734</v>
      </c>
    </row>
    <row r="5066" spans="4:4">
      <c r="D5066" s="12" t="s">
        <v>5735</v>
      </c>
    </row>
    <row r="5067" spans="4:4">
      <c r="D5067" s="12" t="s">
        <v>5736</v>
      </c>
    </row>
    <row r="5068" spans="4:4">
      <c r="D5068" s="12" t="s">
        <v>5737</v>
      </c>
    </row>
    <row r="5069" spans="4:4">
      <c r="D5069" s="12" t="s">
        <v>5738</v>
      </c>
    </row>
    <row r="5070" spans="4:4">
      <c r="D5070" s="12" t="s">
        <v>5739</v>
      </c>
    </row>
    <row r="5071" spans="4:4">
      <c r="D5071" s="12" t="s">
        <v>5740</v>
      </c>
    </row>
    <row r="5072" spans="4:4" ht="30">
      <c r="D5072" s="12" t="s">
        <v>5741</v>
      </c>
    </row>
    <row r="5073" spans="4:4">
      <c r="D5073" s="12" t="s">
        <v>5742</v>
      </c>
    </row>
    <row r="5074" spans="4:4">
      <c r="D5074" s="12" t="s">
        <v>5743</v>
      </c>
    </row>
    <row r="5075" spans="4:4">
      <c r="D5075" s="12" t="s">
        <v>5744</v>
      </c>
    </row>
    <row r="5076" spans="4:4" ht="30">
      <c r="D5076" s="12" t="s">
        <v>5745</v>
      </c>
    </row>
    <row r="5077" spans="4:4">
      <c r="D5077" s="12" t="s">
        <v>5746</v>
      </c>
    </row>
    <row r="5078" spans="4:4">
      <c r="D5078" s="12" t="s">
        <v>5747</v>
      </c>
    </row>
    <row r="5079" spans="4:4" ht="30">
      <c r="D5079" s="12" t="s">
        <v>5748</v>
      </c>
    </row>
    <row r="5080" spans="4:4">
      <c r="D5080" s="12" t="s">
        <v>5749</v>
      </c>
    </row>
    <row r="5081" spans="4:4">
      <c r="D5081" s="12" t="s">
        <v>5750</v>
      </c>
    </row>
    <row r="5082" spans="4:4">
      <c r="D5082" s="12" t="s">
        <v>5751</v>
      </c>
    </row>
    <row r="5083" spans="4:4">
      <c r="D5083" s="12" t="s">
        <v>5752</v>
      </c>
    </row>
    <row r="5084" spans="4:4">
      <c r="D5084" s="12" t="s">
        <v>5753</v>
      </c>
    </row>
    <row r="5085" spans="4:4">
      <c r="D5085" s="12" t="s">
        <v>5754</v>
      </c>
    </row>
    <row r="5086" spans="4:4">
      <c r="D5086" s="12" t="s">
        <v>5755</v>
      </c>
    </row>
    <row r="5087" spans="4:4">
      <c r="D5087" s="12" t="s">
        <v>5756</v>
      </c>
    </row>
    <row r="5088" spans="4:4">
      <c r="D5088" s="12" t="s">
        <v>5757</v>
      </c>
    </row>
    <row r="5089" spans="4:4" ht="30">
      <c r="D5089" s="12" t="s">
        <v>5758</v>
      </c>
    </row>
    <row r="5090" spans="4:4">
      <c r="D5090" s="12" t="s">
        <v>5759</v>
      </c>
    </row>
    <row r="5091" spans="4:4">
      <c r="D5091" s="12" t="s">
        <v>5760</v>
      </c>
    </row>
    <row r="5092" spans="4:4">
      <c r="D5092" s="12" t="s">
        <v>5761</v>
      </c>
    </row>
    <row r="5093" spans="4:4">
      <c r="D5093" s="12" t="s">
        <v>5762</v>
      </c>
    </row>
    <row r="5094" spans="4:4">
      <c r="D5094" s="12" t="s">
        <v>5763</v>
      </c>
    </row>
    <row r="5095" spans="4:4">
      <c r="D5095" s="12" t="s">
        <v>5764</v>
      </c>
    </row>
    <row r="5096" spans="4:4">
      <c r="D5096" s="12" t="s">
        <v>5765</v>
      </c>
    </row>
    <row r="5097" spans="4:4" ht="30">
      <c r="D5097" s="12" t="s">
        <v>5766</v>
      </c>
    </row>
    <row r="5098" spans="4:4">
      <c r="D5098" s="12" t="s">
        <v>5767</v>
      </c>
    </row>
    <row r="5099" spans="4:4">
      <c r="D5099" s="12" t="s">
        <v>5769</v>
      </c>
    </row>
    <row r="5100" spans="4:4">
      <c r="D5100" s="12" t="s">
        <v>5770</v>
      </c>
    </row>
    <row r="5101" spans="4:4">
      <c r="D5101" s="88">
        <v>498</v>
      </c>
    </row>
    <row r="5102" spans="4:4">
      <c r="D5102" s="12" t="s">
        <v>5771</v>
      </c>
    </row>
    <row r="5103" spans="4:4">
      <c r="D5103" s="88">
        <v>594</v>
      </c>
    </row>
    <row r="5104" spans="4:4">
      <c r="D5104" s="12" t="s">
        <v>5772</v>
      </c>
    </row>
    <row r="5105" spans="4:4">
      <c r="D5105" s="12" t="s">
        <v>5773</v>
      </c>
    </row>
    <row r="5106" spans="4:4" ht="30">
      <c r="D5106" s="12" t="s">
        <v>5774</v>
      </c>
    </row>
    <row r="5107" spans="4:4">
      <c r="D5107" s="12" t="s">
        <v>5775</v>
      </c>
    </row>
    <row r="5108" spans="4:4" ht="45">
      <c r="D5108" s="12" t="s">
        <v>5776</v>
      </c>
    </row>
    <row r="5109" spans="4:4">
      <c r="D5109" s="12" t="s">
        <v>5777</v>
      </c>
    </row>
    <row r="5110" spans="4:4">
      <c r="D5110" s="12" t="s">
        <v>5778</v>
      </c>
    </row>
    <row r="5111" spans="4:4">
      <c r="D5111" s="12" t="s">
        <v>5779</v>
      </c>
    </row>
    <row r="5112" spans="4:4">
      <c r="D5112" s="12" t="s">
        <v>5780</v>
      </c>
    </row>
    <row r="5113" spans="4:4">
      <c r="D5113" s="12" t="s">
        <v>5781</v>
      </c>
    </row>
    <row r="5114" spans="4:4">
      <c r="D5114" s="12" t="s">
        <v>5782</v>
      </c>
    </row>
    <row r="5115" spans="4:4">
      <c r="D5115" s="12" t="s">
        <v>5783</v>
      </c>
    </row>
    <row r="5116" spans="4:4">
      <c r="D5116" s="88">
        <v>60647</v>
      </c>
    </row>
    <row r="5117" spans="4:4">
      <c r="D5117" s="88">
        <v>61624</v>
      </c>
    </row>
    <row r="5118" spans="4:4">
      <c r="D5118" s="88">
        <v>61581</v>
      </c>
    </row>
    <row r="5119" spans="4:4">
      <c r="D5119" s="12" t="s">
        <v>5784</v>
      </c>
    </row>
    <row r="5120" spans="4:4">
      <c r="D5120" s="12" t="s">
        <v>5785</v>
      </c>
    </row>
    <row r="5121" spans="4:4" ht="30">
      <c r="D5121" s="12" t="s">
        <v>5786</v>
      </c>
    </row>
    <row r="5122" spans="4:4">
      <c r="D5122" s="12" t="s">
        <v>5787</v>
      </c>
    </row>
    <row r="5123" spans="4:4">
      <c r="D5123" s="12" t="s">
        <v>5788</v>
      </c>
    </row>
    <row r="5124" spans="4:4">
      <c r="D5124" s="88">
        <v>5199</v>
      </c>
    </row>
    <row r="5125" spans="4:4">
      <c r="D5125" s="12" t="s">
        <v>5789</v>
      </c>
    </row>
    <row r="5126" spans="4:4">
      <c r="D5126" s="12" t="s">
        <v>5790</v>
      </c>
    </row>
    <row r="5127" spans="4:4">
      <c r="D5127" s="12" t="s">
        <v>5791</v>
      </c>
    </row>
    <row r="5128" spans="4:4">
      <c r="D5128" s="12" t="s">
        <v>5792</v>
      </c>
    </row>
    <row r="5129" spans="4:4">
      <c r="D5129" s="12" t="s">
        <v>5793</v>
      </c>
    </row>
    <row r="5130" spans="4:4">
      <c r="D5130" s="12" t="s">
        <v>5794</v>
      </c>
    </row>
    <row r="5131" spans="4:4">
      <c r="D5131" s="12" t="s">
        <v>5795</v>
      </c>
    </row>
    <row r="5132" spans="4:4">
      <c r="D5132" s="12" t="s">
        <v>5796</v>
      </c>
    </row>
    <row r="5133" spans="4:4">
      <c r="D5133" s="12" t="s">
        <v>5797</v>
      </c>
    </row>
    <row r="5134" spans="4:4">
      <c r="D5134" s="12" t="s">
        <v>5798</v>
      </c>
    </row>
    <row r="5135" spans="4:4">
      <c r="D5135" s="12" t="s">
        <v>5799</v>
      </c>
    </row>
    <row r="5136" spans="4:4">
      <c r="D5136" s="12" t="s">
        <v>5800</v>
      </c>
    </row>
    <row r="5137" spans="4:4">
      <c r="D5137" s="12" t="s">
        <v>5801</v>
      </c>
    </row>
    <row r="5138" spans="4:4">
      <c r="D5138" s="12" t="s">
        <v>5802</v>
      </c>
    </row>
    <row r="5139" spans="4:4">
      <c r="D5139" s="12" t="s">
        <v>5803</v>
      </c>
    </row>
    <row r="5140" spans="4:4">
      <c r="D5140" s="12" t="s">
        <v>5804</v>
      </c>
    </row>
    <row r="5141" spans="4:4">
      <c r="D5141" s="12" t="s">
        <v>5805</v>
      </c>
    </row>
    <row r="5142" spans="4:4">
      <c r="D5142" s="12" t="s">
        <v>5806</v>
      </c>
    </row>
    <row r="5143" spans="4:4">
      <c r="D5143" s="12" t="s">
        <v>5807</v>
      </c>
    </row>
    <row r="5144" spans="4:4">
      <c r="D5144" s="12" t="s">
        <v>5808</v>
      </c>
    </row>
    <row r="5145" spans="4:4">
      <c r="D5145" s="12" t="s">
        <v>5809</v>
      </c>
    </row>
    <row r="5146" spans="4:4">
      <c r="D5146" s="12" t="s">
        <v>5810</v>
      </c>
    </row>
    <row r="5147" spans="4:4">
      <c r="D5147" s="12" t="s">
        <v>5811</v>
      </c>
    </row>
    <row r="5148" spans="4:4">
      <c r="D5148" s="12" t="s">
        <v>5812</v>
      </c>
    </row>
    <row r="5149" spans="4:4">
      <c r="D5149" s="12" t="s">
        <v>5813</v>
      </c>
    </row>
    <row r="5150" spans="4:4">
      <c r="D5150" s="12" t="s">
        <v>5814</v>
      </c>
    </row>
    <row r="5151" spans="4:4">
      <c r="D5151" s="12" t="s">
        <v>5815</v>
      </c>
    </row>
    <row r="5152" spans="4:4" ht="30">
      <c r="D5152" s="12" t="s">
        <v>5816</v>
      </c>
    </row>
    <row r="5153" spans="4:4" ht="30">
      <c r="D5153" s="12" t="s">
        <v>5817</v>
      </c>
    </row>
    <row r="5154" spans="4:4">
      <c r="D5154" s="12" t="s">
        <v>5818</v>
      </c>
    </row>
    <row r="5155" spans="4:4" ht="30">
      <c r="D5155" s="12" t="s">
        <v>5819</v>
      </c>
    </row>
    <row r="5156" spans="4:4" ht="45">
      <c r="D5156" s="12" t="s">
        <v>5820</v>
      </c>
    </row>
    <row r="5157" spans="4:4">
      <c r="D5157" s="12" t="s">
        <v>5821</v>
      </c>
    </row>
    <row r="5158" spans="4:4">
      <c r="D5158" s="12" t="s">
        <v>5822</v>
      </c>
    </row>
    <row r="5159" spans="4:4">
      <c r="D5159" s="12" t="s">
        <v>5823</v>
      </c>
    </row>
    <row r="5160" spans="4:4">
      <c r="D5160" s="12" t="s">
        <v>5824</v>
      </c>
    </row>
    <row r="5161" spans="4:4" ht="30">
      <c r="D5161" s="12" t="s">
        <v>5825</v>
      </c>
    </row>
    <row r="5162" spans="4:4">
      <c r="D5162" s="12" t="s">
        <v>5826</v>
      </c>
    </row>
    <row r="5163" spans="4:4">
      <c r="D5163" s="12" t="s">
        <v>5827</v>
      </c>
    </row>
    <row r="5164" spans="4:4">
      <c r="D5164" s="12" t="s">
        <v>5828</v>
      </c>
    </row>
    <row r="5165" spans="4:4">
      <c r="D5165" s="12" t="s">
        <v>5829</v>
      </c>
    </row>
    <row r="5166" spans="4:4">
      <c r="D5166" s="12" t="s">
        <v>5830</v>
      </c>
    </row>
    <row r="5167" spans="4:4">
      <c r="D5167" s="12" t="s">
        <v>5831</v>
      </c>
    </row>
    <row r="5168" spans="4:4" ht="30">
      <c r="D5168" s="12" t="s">
        <v>5832</v>
      </c>
    </row>
    <row r="5169" spans="4:4">
      <c r="D5169" s="12" t="s">
        <v>5833</v>
      </c>
    </row>
    <row r="5170" spans="4:4" ht="30">
      <c r="D5170" s="12" t="s">
        <v>5834</v>
      </c>
    </row>
    <row r="5171" spans="4:4" ht="30">
      <c r="D5171" s="12" t="s">
        <v>5835</v>
      </c>
    </row>
    <row r="5172" spans="4:4" ht="30">
      <c r="D5172" s="12" t="s">
        <v>5836</v>
      </c>
    </row>
    <row r="5173" spans="4:4">
      <c r="D5173" s="12" t="s">
        <v>5837</v>
      </c>
    </row>
    <row r="5174" spans="4:4" ht="30">
      <c r="D5174" s="12" t="s">
        <v>5839</v>
      </c>
    </row>
    <row r="5175" spans="4:4" ht="30">
      <c r="D5175" s="12" t="s">
        <v>5840</v>
      </c>
    </row>
    <row r="5176" spans="4:4">
      <c r="D5176" s="12" t="s">
        <v>5841</v>
      </c>
    </row>
    <row r="5177" spans="4:4" ht="30">
      <c r="D5177" s="12" t="s">
        <v>5842</v>
      </c>
    </row>
    <row r="5178" spans="4:4">
      <c r="D5178" s="88">
        <v>60542</v>
      </c>
    </row>
    <row r="5179" spans="4:4">
      <c r="D5179" s="88">
        <v>60580</v>
      </c>
    </row>
    <row r="5180" spans="4:4">
      <c r="D5180" s="88">
        <v>3650</v>
      </c>
    </row>
    <row r="5181" spans="4:4">
      <c r="D5181" s="12" t="s">
        <v>5843</v>
      </c>
    </row>
    <row r="5182" spans="4:4">
      <c r="D5182" s="12" t="s">
        <v>5844</v>
      </c>
    </row>
    <row r="5183" spans="4:4">
      <c r="D5183" s="88">
        <v>60595</v>
      </c>
    </row>
    <row r="5184" spans="4:4">
      <c r="D5184" s="88">
        <v>61607</v>
      </c>
    </row>
    <row r="5185" spans="4:4">
      <c r="D5185" s="88">
        <v>60385</v>
      </c>
    </row>
    <row r="5186" spans="4:4">
      <c r="D5186" s="88">
        <v>60664</v>
      </c>
    </row>
    <row r="5187" spans="4:4">
      <c r="D5187" s="12" t="s">
        <v>5845</v>
      </c>
    </row>
    <row r="5188" spans="4:4">
      <c r="D5188" s="88">
        <v>60797</v>
      </c>
    </row>
    <row r="5189" spans="4:4">
      <c r="D5189" s="12" t="s">
        <v>5846</v>
      </c>
    </row>
    <row r="5190" spans="4:4">
      <c r="D5190" s="12" t="s">
        <v>5847</v>
      </c>
    </row>
    <row r="5191" spans="4:4">
      <c r="D5191" s="12" t="s">
        <v>5848</v>
      </c>
    </row>
    <row r="5192" spans="4:4">
      <c r="D5192" s="12" t="s">
        <v>5849</v>
      </c>
    </row>
    <row r="5193" spans="4:4">
      <c r="D5193" s="12" t="s">
        <v>5850</v>
      </c>
    </row>
    <row r="5194" spans="4:4">
      <c r="D5194" s="12" t="s">
        <v>5851</v>
      </c>
    </row>
    <row r="5195" spans="4:4">
      <c r="D5195" s="12" t="s">
        <v>5852</v>
      </c>
    </row>
    <row r="5196" spans="4:4">
      <c r="D5196" s="12" t="s">
        <v>5853</v>
      </c>
    </row>
    <row r="5197" spans="4:4">
      <c r="D5197" s="88">
        <v>60585</v>
      </c>
    </row>
    <row r="5198" spans="4:4">
      <c r="D5198" s="12" t="s">
        <v>5854</v>
      </c>
    </row>
    <row r="5199" spans="4:4">
      <c r="D5199" s="88">
        <v>60427</v>
      </c>
    </row>
    <row r="5200" spans="4:4">
      <c r="D5200" s="12" t="s">
        <v>5855</v>
      </c>
    </row>
    <row r="5201" spans="4:4">
      <c r="D5201" s="12" t="s">
        <v>5856</v>
      </c>
    </row>
    <row r="5202" spans="4:4">
      <c r="D5202" s="12" t="s">
        <v>5857</v>
      </c>
    </row>
    <row r="5203" spans="4:4">
      <c r="D5203" s="12" t="s">
        <v>5858</v>
      </c>
    </row>
    <row r="5204" spans="4:4" ht="30">
      <c r="D5204" s="12" t="s">
        <v>5859</v>
      </c>
    </row>
    <row r="5205" spans="4:4">
      <c r="D5205" s="12" t="s">
        <v>5860</v>
      </c>
    </row>
    <row r="5206" spans="4:4">
      <c r="D5206" s="88">
        <v>1003</v>
      </c>
    </row>
    <row r="5207" spans="4:4">
      <c r="D5207" s="12" t="s">
        <v>5861</v>
      </c>
    </row>
    <row r="5208" spans="4:4">
      <c r="D5208" s="12" t="s">
        <v>5862</v>
      </c>
    </row>
    <row r="5209" spans="4:4">
      <c r="D5209" s="12" t="s">
        <v>5863</v>
      </c>
    </row>
    <row r="5210" spans="4:4">
      <c r="D5210" s="12" t="s">
        <v>5864</v>
      </c>
    </row>
    <row r="5211" spans="4:4">
      <c r="D5211" s="12" t="s">
        <v>5865</v>
      </c>
    </row>
    <row r="5212" spans="4:4">
      <c r="D5212" s="12" t="s">
        <v>5866</v>
      </c>
    </row>
    <row r="5213" spans="4:4">
      <c r="D5213" s="12" t="s">
        <v>5867</v>
      </c>
    </row>
    <row r="5214" spans="4:4">
      <c r="D5214" s="12" t="s">
        <v>5868</v>
      </c>
    </row>
    <row r="5215" spans="4:4">
      <c r="D5215" s="12" t="s">
        <v>5869</v>
      </c>
    </row>
    <row r="5216" spans="4:4">
      <c r="D5216" s="12" t="s">
        <v>5870</v>
      </c>
    </row>
    <row r="5217" spans="4:4">
      <c r="D5217" s="88">
        <v>61003</v>
      </c>
    </row>
    <row r="5218" spans="4:4">
      <c r="D5218" s="12" t="s">
        <v>5871</v>
      </c>
    </row>
    <row r="5219" spans="4:4">
      <c r="D5219" s="88">
        <v>60588</v>
      </c>
    </row>
    <row r="5220" spans="4:4">
      <c r="D5220" s="88">
        <v>60654</v>
      </c>
    </row>
    <row r="5221" spans="4:4">
      <c r="D5221" s="88">
        <v>61190</v>
      </c>
    </row>
    <row r="5222" spans="4:4">
      <c r="D5222" s="88">
        <v>90949</v>
      </c>
    </row>
    <row r="5223" spans="4:4">
      <c r="D5223" s="12" t="s">
        <v>5872</v>
      </c>
    </row>
    <row r="5224" spans="4:4">
      <c r="D5224" s="12" t="s">
        <v>5873</v>
      </c>
    </row>
    <row r="5225" spans="4:4">
      <c r="D5225" s="12" t="s">
        <v>5874</v>
      </c>
    </row>
    <row r="5226" spans="4:4" ht="30">
      <c r="D5226" s="12" t="s">
        <v>5875</v>
      </c>
    </row>
    <row r="5227" spans="4:4" ht="30">
      <c r="D5227" s="12" t="s">
        <v>5876</v>
      </c>
    </row>
    <row r="5228" spans="4:4" ht="30">
      <c r="D5228" s="12" t="s">
        <v>5877</v>
      </c>
    </row>
    <row r="5229" spans="4:4" ht="30">
      <c r="D5229" s="12" t="s">
        <v>5878</v>
      </c>
    </row>
    <row r="5230" spans="4:4" ht="30">
      <c r="D5230" s="12" t="s">
        <v>5879</v>
      </c>
    </row>
    <row r="5231" spans="4:4" ht="30">
      <c r="D5231" s="12" t="s">
        <v>5880</v>
      </c>
    </row>
    <row r="5232" spans="4:4" ht="30">
      <c r="D5232" s="12" t="s">
        <v>5881</v>
      </c>
    </row>
    <row r="5233" spans="4:4" ht="30">
      <c r="D5233" s="12" t="s">
        <v>5882</v>
      </c>
    </row>
    <row r="5234" spans="4:4">
      <c r="D5234" s="12" t="s">
        <v>5883</v>
      </c>
    </row>
    <row r="5235" spans="4:4">
      <c r="D5235" s="12" t="s">
        <v>5884</v>
      </c>
    </row>
    <row r="5236" spans="4:4">
      <c r="D5236" s="12" t="s">
        <v>5885</v>
      </c>
    </row>
    <row r="5237" spans="4:4">
      <c r="D5237" s="12" t="s">
        <v>5886</v>
      </c>
    </row>
    <row r="5238" spans="4:4">
      <c r="D5238" s="12" t="s">
        <v>5887</v>
      </c>
    </row>
    <row r="5239" spans="4:4">
      <c r="D5239" s="12" t="s">
        <v>5888</v>
      </c>
    </row>
    <row r="5240" spans="4:4">
      <c r="D5240" s="12" t="s">
        <v>5889</v>
      </c>
    </row>
    <row r="5241" spans="4:4">
      <c r="D5241" s="12" t="s">
        <v>5890</v>
      </c>
    </row>
    <row r="5242" spans="4:4">
      <c r="D5242" s="12" t="s">
        <v>5891</v>
      </c>
    </row>
    <row r="5243" spans="4:4">
      <c r="D5243" s="12" t="s">
        <v>5892</v>
      </c>
    </row>
    <row r="5244" spans="4:4">
      <c r="D5244" s="12" t="s">
        <v>5893</v>
      </c>
    </row>
    <row r="5245" spans="4:4">
      <c r="D5245" s="12" t="s">
        <v>5894</v>
      </c>
    </row>
    <row r="5246" spans="4:4">
      <c r="D5246" s="12" t="s">
        <v>5895</v>
      </c>
    </row>
    <row r="5247" spans="4:4">
      <c r="D5247" s="12" t="s">
        <v>5896</v>
      </c>
    </row>
    <row r="5248" spans="4:4">
      <c r="D5248" s="12" t="s">
        <v>5897</v>
      </c>
    </row>
    <row r="5249" spans="4:4">
      <c r="D5249" s="12" t="s">
        <v>5898</v>
      </c>
    </row>
    <row r="5250" spans="4:4">
      <c r="D5250" s="12" t="s">
        <v>5899</v>
      </c>
    </row>
    <row r="5251" spans="4:4">
      <c r="D5251" s="12" t="s">
        <v>5900</v>
      </c>
    </row>
    <row r="5252" spans="4:4">
      <c r="D5252" s="12" t="s">
        <v>5901</v>
      </c>
    </row>
    <row r="5253" spans="4:4">
      <c r="D5253" s="88">
        <v>452</v>
      </c>
    </row>
    <row r="5254" spans="4:4">
      <c r="D5254" s="88">
        <v>432</v>
      </c>
    </row>
    <row r="5255" spans="4:4">
      <c r="D5255" s="88">
        <v>471</v>
      </c>
    </row>
    <row r="5256" spans="4:4">
      <c r="D5256" s="88">
        <v>474</v>
      </c>
    </row>
    <row r="5257" spans="4:4">
      <c r="D5257" s="12" t="s">
        <v>5902</v>
      </c>
    </row>
    <row r="5258" spans="4:4">
      <c r="D5258" s="12" t="s">
        <v>5903</v>
      </c>
    </row>
    <row r="5259" spans="4:4">
      <c r="D5259" s="12" t="s">
        <v>5904</v>
      </c>
    </row>
    <row r="5260" spans="4:4">
      <c r="D5260" s="12" t="s">
        <v>5905</v>
      </c>
    </row>
    <row r="5261" spans="4:4">
      <c r="D5261" s="12" t="s">
        <v>5906</v>
      </c>
    </row>
    <row r="5262" spans="4:4">
      <c r="D5262" s="12" t="s">
        <v>5907</v>
      </c>
    </row>
    <row r="5263" spans="4:4">
      <c r="D5263" s="12" t="s">
        <v>5908</v>
      </c>
    </row>
    <row r="5264" spans="4:4">
      <c r="D5264" s="12" t="s">
        <v>5909</v>
      </c>
    </row>
    <row r="5265" spans="4:4">
      <c r="D5265" s="12" t="s">
        <v>5910</v>
      </c>
    </row>
    <row r="5266" spans="4:4">
      <c r="D5266" s="12" t="s">
        <v>5911</v>
      </c>
    </row>
    <row r="5267" spans="4:4" ht="30">
      <c r="D5267" s="12" t="s">
        <v>5912</v>
      </c>
    </row>
    <row r="5268" spans="4:4">
      <c r="D5268" s="12" t="s">
        <v>5913</v>
      </c>
    </row>
    <row r="5269" spans="4:4">
      <c r="D5269" s="12" t="s">
        <v>5914</v>
      </c>
    </row>
    <row r="5270" spans="4:4">
      <c r="D5270" s="12" t="s">
        <v>5915</v>
      </c>
    </row>
    <row r="5271" spans="4:4">
      <c r="D5271" s="12" t="s">
        <v>5916</v>
      </c>
    </row>
    <row r="5272" spans="4:4">
      <c r="D5272" s="88">
        <v>2020</v>
      </c>
    </row>
    <row r="5273" spans="4:4">
      <c r="D5273" s="12" t="s">
        <v>5917</v>
      </c>
    </row>
    <row r="5274" spans="4:4">
      <c r="D5274" s="12" t="s">
        <v>5918</v>
      </c>
    </row>
    <row r="5275" spans="4:4">
      <c r="D5275" s="12" t="s">
        <v>5919</v>
      </c>
    </row>
    <row r="5276" spans="4:4">
      <c r="D5276" s="12" t="s">
        <v>5920</v>
      </c>
    </row>
    <row r="5277" spans="4:4">
      <c r="D5277" s="12" t="s">
        <v>5921</v>
      </c>
    </row>
    <row r="5278" spans="4:4">
      <c r="D5278" s="12" t="s">
        <v>5922</v>
      </c>
    </row>
    <row r="5279" spans="4:4">
      <c r="D5279" s="12" t="s">
        <v>5923</v>
      </c>
    </row>
    <row r="5280" spans="4:4">
      <c r="D5280" s="12" t="s">
        <v>5924</v>
      </c>
    </row>
    <row r="5281" spans="4:4">
      <c r="D5281" s="12" t="s">
        <v>5925</v>
      </c>
    </row>
    <row r="5282" spans="4:4">
      <c r="D5282" s="12" t="s">
        <v>5926</v>
      </c>
    </row>
    <row r="5283" spans="4:4" ht="30">
      <c r="D5283" s="12" t="s">
        <v>5927</v>
      </c>
    </row>
    <row r="5284" spans="4:4">
      <c r="D5284" s="12" t="s">
        <v>5928</v>
      </c>
    </row>
    <row r="5285" spans="4:4">
      <c r="D5285" s="12" t="s">
        <v>5929</v>
      </c>
    </row>
    <row r="5286" spans="4:4">
      <c r="D5286" s="12" t="s">
        <v>5930</v>
      </c>
    </row>
    <row r="5287" spans="4:4">
      <c r="D5287" s="12" t="s">
        <v>5931</v>
      </c>
    </row>
    <row r="5288" spans="4:4">
      <c r="D5288" s="12" t="s">
        <v>5932</v>
      </c>
    </row>
    <row r="5289" spans="4:4" ht="30">
      <c r="D5289" s="12" t="s">
        <v>5933</v>
      </c>
    </row>
    <row r="5290" spans="4:4">
      <c r="D5290" s="12" t="s">
        <v>5934</v>
      </c>
    </row>
    <row r="5291" spans="4:4">
      <c r="D5291" s="12" t="s">
        <v>5935</v>
      </c>
    </row>
    <row r="5292" spans="4:4">
      <c r="D5292" s="12" t="s">
        <v>5936</v>
      </c>
    </row>
    <row r="5293" spans="4:4">
      <c r="D5293" s="12" t="s">
        <v>5937</v>
      </c>
    </row>
    <row r="5294" spans="4:4">
      <c r="D5294" s="12" t="s">
        <v>5938</v>
      </c>
    </row>
    <row r="5295" spans="4:4">
      <c r="D5295" s="12" t="s">
        <v>5939</v>
      </c>
    </row>
    <row r="5296" spans="4:4">
      <c r="D5296" s="12" t="s">
        <v>5940</v>
      </c>
    </row>
    <row r="5297" spans="4:4">
      <c r="D5297" s="88">
        <v>7400</v>
      </c>
    </row>
    <row r="5298" spans="4:4">
      <c r="D5298" s="88">
        <v>5850</v>
      </c>
    </row>
    <row r="5299" spans="4:4">
      <c r="D5299" s="88">
        <v>1000</v>
      </c>
    </row>
    <row r="5300" spans="4:4">
      <c r="D5300" s="88">
        <v>2100</v>
      </c>
    </row>
    <row r="5301" spans="4:4">
      <c r="D5301" s="12" t="s">
        <v>5941</v>
      </c>
    </row>
    <row r="5302" spans="4:4" ht="30">
      <c r="D5302" s="12" t="s">
        <v>5942</v>
      </c>
    </row>
    <row r="5303" spans="4:4">
      <c r="D5303" s="12" t="s">
        <v>5943</v>
      </c>
    </row>
    <row r="5304" spans="4:4">
      <c r="D5304" s="12" t="s">
        <v>5944</v>
      </c>
    </row>
    <row r="5305" spans="4:4">
      <c r="D5305" s="12" t="s">
        <v>5945</v>
      </c>
    </row>
    <row r="5306" spans="4:4">
      <c r="D5306" s="12" t="s">
        <v>5946</v>
      </c>
    </row>
    <row r="5307" spans="4:4">
      <c r="D5307" s="12" t="s">
        <v>5947</v>
      </c>
    </row>
    <row r="5308" spans="4:4">
      <c r="D5308" s="12" t="s">
        <v>5948</v>
      </c>
    </row>
    <row r="5309" spans="4:4">
      <c r="D5309" s="12" t="s">
        <v>5949</v>
      </c>
    </row>
    <row r="5310" spans="4:4">
      <c r="D5310" s="12" t="s">
        <v>5950</v>
      </c>
    </row>
    <row r="5311" spans="4:4">
      <c r="D5311" s="12" t="s">
        <v>5951</v>
      </c>
    </row>
    <row r="5312" spans="4:4">
      <c r="D5312" s="12" t="s">
        <v>5952</v>
      </c>
    </row>
    <row r="5313" spans="4:4">
      <c r="D5313" s="12" t="s">
        <v>5953</v>
      </c>
    </row>
    <row r="5314" spans="4:4">
      <c r="D5314" s="12" t="s">
        <v>5954</v>
      </c>
    </row>
    <row r="5315" spans="4:4">
      <c r="D5315" s="12" t="s">
        <v>5955</v>
      </c>
    </row>
    <row r="5316" spans="4:4" ht="30">
      <c r="D5316" s="12" t="s">
        <v>5956</v>
      </c>
    </row>
    <row r="5317" spans="4:4" ht="30">
      <c r="D5317" s="12" t="s">
        <v>5957</v>
      </c>
    </row>
    <row r="5318" spans="4:4">
      <c r="D5318" s="12" t="s">
        <v>5958</v>
      </c>
    </row>
    <row r="5319" spans="4:4">
      <c r="D5319" s="12" t="s">
        <v>5959</v>
      </c>
    </row>
    <row r="5320" spans="4:4">
      <c r="D5320" s="12" t="s">
        <v>5960</v>
      </c>
    </row>
    <row r="5321" spans="4:4" ht="30">
      <c r="D5321" s="12" t="s">
        <v>5961</v>
      </c>
    </row>
    <row r="5322" spans="4:4">
      <c r="D5322" s="12" t="s">
        <v>5962</v>
      </c>
    </row>
    <row r="5323" spans="4:4">
      <c r="D5323" s="12" t="s">
        <v>5963</v>
      </c>
    </row>
    <row r="5324" spans="4:4">
      <c r="D5324" s="12" t="s">
        <v>5964</v>
      </c>
    </row>
    <row r="5325" spans="4:4">
      <c r="D5325" s="12" t="s">
        <v>5965</v>
      </c>
    </row>
    <row r="5326" spans="4:4">
      <c r="D5326" s="12" t="s">
        <v>5966</v>
      </c>
    </row>
    <row r="5327" spans="4:4">
      <c r="D5327" s="12" t="s">
        <v>5967</v>
      </c>
    </row>
    <row r="5328" spans="4:4">
      <c r="D5328" s="12" t="s">
        <v>5968</v>
      </c>
    </row>
    <row r="5329" spans="4:4">
      <c r="D5329" s="12" t="s">
        <v>5969</v>
      </c>
    </row>
    <row r="5330" spans="4:4">
      <c r="D5330" s="12" t="s">
        <v>5970</v>
      </c>
    </row>
    <row r="5331" spans="4:4">
      <c r="D5331" s="12" t="s">
        <v>5971</v>
      </c>
    </row>
    <row r="5332" spans="4:4">
      <c r="D5332" s="12" t="s">
        <v>5972</v>
      </c>
    </row>
    <row r="5333" spans="4:4">
      <c r="D5333" s="12" t="s">
        <v>5973</v>
      </c>
    </row>
    <row r="5334" spans="4:4">
      <c r="D5334" s="12" t="s">
        <v>5974</v>
      </c>
    </row>
    <row r="5335" spans="4:4">
      <c r="D5335" s="12" t="s">
        <v>5975</v>
      </c>
    </row>
    <row r="5336" spans="4:4">
      <c r="D5336" s="12" t="s">
        <v>5976</v>
      </c>
    </row>
    <row r="5337" spans="4:4">
      <c r="D5337" s="12" t="s">
        <v>5977</v>
      </c>
    </row>
    <row r="5338" spans="4:4">
      <c r="D5338" s="12" t="s">
        <v>5978</v>
      </c>
    </row>
    <row r="5339" spans="4:4">
      <c r="D5339" s="12" t="s">
        <v>5979</v>
      </c>
    </row>
    <row r="5340" spans="4:4" ht="30">
      <c r="D5340" s="12" t="s">
        <v>5980</v>
      </c>
    </row>
    <row r="5341" spans="4:4">
      <c r="D5341" s="12" t="s">
        <v>5981</v>
      </c>
    </row>
    <row r="5342" spans="4:4">
      <c r="D5342" s="12" t="s">
        <v>5982</v>
      </c>
    </row>
    <row r="5343" spans="4:4" ht="30">
      <c r="D5343" s="12" t="s">
        <v>5983</v>
      </c>
    </row>
    <row r="5344" spans="4:4">
      <c r="D5344" s="12" t="s">
        <v>5984</v>
      </c>
    </row>
    <row r="5345" spans="4:4">
      <c r="D5345" s="12" t="s">
        <v>5985</v>
      </c>
    </row>
    <row r="5346" spans="4:4">
      <c r="D5346" s="12" t="s">
        <v>5986</v>
      </c>
    </row>
    <row r="5347" spans="4:4">
      <c r="D5347" s="12" t="s">
        <v>5987</v>
      </c>
    </row>
    <row r="5348" spans="4:4">
      <c r="D5348" s="12" t="s">
        <v>5988</v>
      </c>
    </row>
    <row r="5349" spans="4:4">
      <c r="D5349" s="12" t="s">
        <v>5989</v>
      </c>
    </row>
    <row r="5350" spans="4:4" ht="30">
      <c r="D5350" s="12" t="s">
        <v>5990</v>
      </c>
    </row>
    <row r="5351" spans="4:4">
      <c r="D5351" s="12" t="s">
        <v>5991</v>
      </c>
    </row>
    <row r="5352" spans="4:4">
      <c r="D5352" s="12" t="s">
        <v>5992</v>
      </c>
    </row>
    <row r="5353" spans="4:4">
      <c r="D5353" s="12" t="s">
        <v>5993</v>
      </c>
    </row>
    <row r="5354" spans="4:4">
      <c r="D5354" s="88">
        <v>8815</v>
      </c>
    </row>
    <row r="5355" spans="4:4">
      <c r="D5355" s="12" t="s">
        <v>5994</v>
      </c>
    </row>
    <row r="5356" spans="4:4">
      <c r="D5356" s="12" t="s">
        <v>5995</v>
      </c>
    </row>
    <row r="5357" spans="4:4" ht="30">
      <c r="D5357" s="12" t="s">
        <v>5996</v>
      </c>
    </row>
    <row r="5358" spans="4:4">
      <c r="D5358" s="12" t="s">
        <v>5997</v>
      </c>
    </row>
    <row r="5359" spans="4:4">
      <c r="D5359" s="12" t="s">
        <v>5998</v>
      </c>
    </row>
    <row r="5360" spans="4:4">
      <c r="D5360" s="12" t="s">
        <v>5999</v>
      </c>
    </row>
    <row r="5361" spans="4:4">
      <c r="D5361" s="12" t="s">
        <v>6000</v>
      </c>
    </row>
    <row r="5362" spans="4:4">
      <c r="D5362" s="12" t="s">
        <v>6001</v>
      </c>
    </row>
    <row r="5363" spans="4:4">
      <c r="D5363" s="12" t="s">
        <v>6002</v>
      </c>
    </row>
    <row r="5364" spans="4:4">
      <c r="D5364" s="12" t="s">
        <v>6003</v>
      </c>
    </row>
    <row r="5365" spans="4:4">
      <c r="D5365" s="12" t="s">
        <v>6004</v>
      </c>
    </row>
    <row r="5366" spans="4:4">
      <c r="D5366" s="12" t="s">
        <v>6005</v>
      </c>
    </row>
    <row r="5367" spans="4:4">
      <c r="D5367" s="88">
        <v>497</v>
      </c>
    </row>
    <row r="5368" spans="4:4">
      <c r="D5368" s="12" t="s">
        <v>6006</v>
      </c>
    </row>
    <row r="5369" spans="4:4">
      <c r="D5369" s="12" t="s">
        <v>6007</v>
      </c>
    </row>
    <row r="5370" spans="4:4">
      <c r="D5370" s="12" t="s">
        <v>6008</v>
      </c>
    </row>
    <row r="5371" spans="4:4">
      <c r="D5371" s="12" t="s">
        <v>6009</v>
      </c>
    </row>
    <row r="5372" spans="4:4">
      <c r="D5372" s="12" t="s">
        <v>6010</v>
      </c>
    </row>
    <row r="5373" spans="4:4">
      <c r="D5373" s="12" t="s">
        <v>6011</v>
      </c>
    </row>
    <row r="5374" spans="4:4">
      <c r="D5374" s="88">
        <v>3440</v>
      </c>
    </row>
    <row r="5375" spans="4:4">
      <c r="D5375" s="88">
        <v>4260</v>
      </c>
    </row>
    <row r="5376" spans="4:4">
      <c r="D5376" s="12" t="s">
        <v>6012</v>
      </c>
    </row>
    <row r="5377" spans="4:4">
      <c r="D5377" s="12" t="s">
        <v>6013</v>
      </c>
    </row>
    <row r="5378" spans="4:4">
      <c r="D5378" s="12" t="s">
        <v>6014</v>
      </c>
    </row>
    <row r="5379" spans="4:4">
      <c r="D5379" s="12" t="s">
        <v>6015</v>
      </c>
    </row>
    <row r="5380" spans="4:4">
      <c r="D5380" s="12" t="s">
        <v>6016</v>
      </c>
    </row>
    <row r="5381" spans="4:4">
      <c r="D5381" s="12" t="s">
        <v>6017</v>
      </c>
    </row>
    <row r="5382" spans="4:4" ht="30">
      <c r="D5382" s="12" t="s">
        <v>6018</v>
      </c>
    </row>
    <row r="5383" spans="4:4" ht="30">
      <c r="D5383" s="12" t="s">
        <v>6019</v>
      </c>
    </row>
    <row r="5384" spans="4:4">
      <c r="D5384" s="12" t="s">
        <v>6020</v>
      </c>
    </row>
    <row r="5385" spans="4:4">
      <c r="D5385" s="12" t="s">
        <v>6021</v>
      </c>
    </row>
    <row r="5386" spans="4:4">
      <c r="D5386" s="12" t="s">
        <v>6022</v>
      </c>
    </row>
    <row r="5387" spans="4:4">
      <c r="D5387" s="12" t="s">
        <v>6023</v>
      </c>
    </row>
    <row r="5388" spans="4:4">
      <c r="D5388" s="12" t="s">
        <v>6024</v>
      </c>
    </row>
    <row r="5389" spans="4:4">
      <c r="D5389" s="12" t="s">
        <v>6025</v>
      </c>
    </row>
    <row r="5390" spans="4:4">
      <c r="D5390" s="12" t="s">
        <v>6026</v>
      </c>
    </row>
    <row r="5391" spans="4:4">
      <c r="D5391" s="12" t="s">
        <v>6027</v>
      </c>
    </row>
    <row r="5392" spans="4:4">
      <c r="D5392" s="12" t="s">
        <v>6028</v>
      </c>
    </row>
    <row r="5393" spans="4:4">
      <c r="D5393" s="12" t="s">
        <v>6029</v>
      </c>
    </row>
    <row r="5394" spans="4:4">
      <c r="D5394" s="12" t="s">
        <v>6030</v>
      </c>
    </row>
    <row r="5395" spans="4:4">
      <c r="D5395" s="12" t="s">
        <v>6031</v>
      </c>
    </row>
    <row r="5396" spans="4:4">
      <c r="D5396" s="12" t="s">
        <v>6032</v>
      </c>
    </row>
    <row r="5397" spans="4:4">
      <c r="D5397" s="12" t="s">
        <v>6033</v>
      </c>
    </row>
    <row r="5398" spans="4:4">
      <c r="D5398" s="12" t="s">
        <v>6034</v>
      </c>
    </row>
    <row r="5399" spans="4:4">
      <c r="D5399" s="12" t="s">
        <v>6035</v>
      </c>
    </row>
    <row r="5400" spans="4:4">
      <c r="D5400" s="12" t="s">
        <v>6036</v>
      </c>
    </row>
    <row r="5401" spans="4:4">
      <c r="D5401" s="12" t="s">
        <v>6037</v>
      </c>
    </row>
    <row r="5402" spans="4:4">
      <c r="D5402" s="12" t="s">
        <v>6038</v>
      </c>
    </row>
    <row r="5403" spans="4:4">
      <c r="D5403" s="12" t="s">
        <v>6039</v>
      </c>
    </row>
    <row r="5404" spans="4:4">
      <c r="D5404" s="12" t="s">
        <v>6040</v>
      </c>
    </row>
    <row r="5405" spans="4:4">
      <c r="D5405" s="12" t="s">
        <v>6041</v>
      </c>
    </row>
    <row r="5406" spans="4:4">
      <c r="D5406" s="12" t="s">
        <v>6042</v>
      </c>
    </row>
    <row r="5407" spans="4:4">
      <c r="D5407" s="12" t="s">
        <v>6043</v>
      </c>
    </row>
    <row r="5408" spans="4:4">
      <c r="D5408" s="12" t="s">
        <v>6044</v>
      </c>
    </row>
    <row r="5409" spans="4:4">
      <c r="D5409" s="12" t="s">
        <v>6045</v>
      </c>
    </row>
    <row r="5410" spans="4:4">
      <c r="D5410" s="12" t="s">
        <v>6046</v>
      </c>
    </row>
    <row r="5411" spans="4:4">
      <c r="D5411" s="12" t="s">
        <v>6047</v>
      </c>
    </row>
    <row r="5412" spans="4:4">
      <c r="D5412" s="12" t="s">
        <v>6048</v>
      </c>
    </row>
    <row r="5413" spans="4:4">
      <c r="D5413" s="88">
        <v>60387</v>
      </c>
    </row>
    <row r="5414" spans="4:4">
      <c r="D5414" s="88">
        <v>61618</v>
      </c>
    </row>
    <row r="5415" spans="4:4">
      <c r="D5415" s="88">
        <v>61452</v>
      </c>
    </row>
    <row r="5416" spans="4:4">
      <c r="D5416" s="88">
        <v>61545</v>
      </c>
    </row>
    <row r="5417" spans="4:4">
      <c r="D5417" s="88">
        <v>60590</v>
      </c>
    </row>
    <row r="5418" spans="4:4">
      <c r="D5418" s="88">
        <v>61528</v>
      </c>
    </row>
    <row r="5419" spans="4:4">
      <c r="D5419" s="88">
        <v>60262</v>
      </c>
    </row>
    <row r="5420" spans="4:4">
      <c r="D5420" s="88">
        <v>60634</v>
      </c>
    </row>
    <row r="5421" spans="4:4">
      <c r="D5421" s="88">
        <v>61437</v>
      </c>
    </row>
    <row r="5422" spans="4:4">
      <c r="D5422" s="88">
        <v>61740</v>
      </c>
    </row>
    <row r="5423" spans="4:4">
      <c r="D5423" s="88">
        <v>60778</v>
      </c>
    </row>
    <row r="5424" spans="4:4">
      <c r="D5424" s="88">
        <v>61444</v>
      </c>
    </row>
    <row r="5425" spans="4:4">
      <c r="D5425" s="88">
        <v>61593</v>
      </c>
    </row>
    <row r="5426" spans="4:4">
      <c r="D5426" s="88">
        <v>4515</v>
      </c>
    </row>
    <row r="5427" spans="4:4">
      <c r="D5427" s="12" t="s">
        <v>6049</v>
      </c>
    </row>
    <row r="5428" spans="4:4">
      <c r="D5428" s="12" t="s">
        <v>6050</v>
      </c>
    </row>
    <row r="5429" spans="4:4" ht="30">
      <c r="D5429" s="12" t="s">
        <v>6051</v>
      </c>
    </row>
    <row r="5430" spans="4:4">
      <c r="D5430" s="12" t="s">
        <v>6052</v>
      </c>
    </row>
    <row r="5431" spans="4:4">
      <c r="D5431" s="12" t="s">
        <v>6053</v>
      </c>
    </row>
    <row r="5432" spans="4:4">
      <c r="D5432" s="12" t="s">
        <v>6054</v>
      </c>
    </row>
    <row r="5433" spans="4:4">
      <c r="D5433" s="12" t="s">
        <v>6055</v>
      </c>
    </row>
    <row r="5434" spans="4:4">
      <c r="D5434" s="12" t="s">
        <v>6056</v>
      </c>
    </row>
    <row r="5435" spans="4:4">
      <c r="D5435" s="12" t="s">
        <v>6057</v>
      </c>
    </row>
    <row r="5436" spans="4:4">
      <c r="D5436" s="12" t="s">
        <v>6058</v>
      </c>
    </row>
    <row r="5437" spans="4:4">
      <c r="D5437" s="12" t="s">
        <v>6059</v>
      </c>
    </row>
    <row r="5438" spans="4:4">
      <c r="D5438" s="12" t="s">
        <v>6060</v>
      </c>
    </row>
    <row r="5439" spans="4:4">
      <c r="D5439" s="12" t="s">
        <v>6061</v>
      </c>
    </row>
    <row r="5440" spans="4:4">
      <c r="D5440" s="12" t="s">
        <v>6062</v>
      </c>
    </row>
    <row r="5441" spans="4:4" ht="45">
      <c r="D5441" s="12" t="s">
        <v>6063</v>
      </c>
    </row>
    <row r="5442" spans="4:4" ht="30">
      <c r="D5442" s="12" t="s">
        <v>6064</v>
      </c>
    </row>
    <row r="5443" spans="4:4" ht="30">
      <c r="D5443" s="12" t="s">
        <v>6065</v>
      </c>
    </row>
    <row r="5444" spans="4:4" ht="45">
      <c r="D5444" s="12" t="s">
        <v>6066</v>
      </c>
    </row>
    <row r="5445" spans="4:4" ht="30">
      <c r="D5445" s="12" t="s">
        <v>6067</v>
      </c>
    </row>
    <row r="5446" spans="4:4" ht="30">
      <c r="D5446" s="12" t="s">
        <v>6068</v>
      </c>
    </row>
    <row r="5447" spans="4:4">
      <c r="D5447" s="12" t="s">
        <v>6069</v>
      </c>
    </row>
    <row r="5448" spans="4:4">
      <c r="D5448" s="12" t="s">
        <v>6070</v>
      </c>
    </row>
    <row r="5449" spans="4:4">
      <c r="D5449" s="12" t="s">
        <v>6071</v>
      </c>
    </row>
    <row r="5450" spans="4:4">
      <c r="D5450" s="12" t="s">
        <v>6072</v>
      </c>
    </row>
    <row r="5451" spans="4:4">
      <c r="D5451" s="12" t="s">
        <v>6073</v>
      </c>
    </row>
    <row r="5452" spans="4:4">
      <c r="D5452" s="12" t="s">
        <v>6074</v>
      </c>
    </row>
    <row r="5453" spans="4:4">
      <c r="D5453" s="12" t="s">
        <v>6075</v>
      </c>
    </row>
    <row r="5454" spans="4:4" ht="30">
      <c r="D5454" s="12" t="s">
        <v>6076</v>
      </c>
    </row>
    <row r="5455" spans="4:4" ht="30">
      <c r="D5455" s="12" t="s">
        <v>6077</v>
      </c>
    </row>
    <row r="5456" spans="4:4">
      <c r="D5456" s="12" t="s">
        <v>6078</v>
      </c>
    </row>
    <row r="5457" spans="4:4" ht="45">
      <c r="D5457" s="12" t="s">
        <v>6079</v>
      </c>
    </row>
    <row r="5458" spans="4:4" ht="30">
      <c r="D5458" s="12" t="s">
        <v>6080</v>
      </c>
    </row>
    <row r="5459" spans="4:4">
      <c r="D5459" s="12" t="s">
        <v>6081</v>
      </c>
    </row>
    <row r="5460" spans="4:4">
      <c r="D5460" s="12" t="s">
        <v>6082</v>
      </c>
    </row>
    <row r="5461" spans="4:4">
      <c r="D5461" s="12" t="s">
        <v>6083</v>
      </c>
    </row>
    <row r="5462" spans="4:4">
      <c r="D5462" s="12" t="s">
        <v>6084</v>
      </c>
    </row>
    <row r="5463" spans="4:4" ht="45">
      <c r="D5463" s="12" t="s">
        <v>6085</v>
      </c>
    </row>
    <row r="5464" spans="4:4">
      <c r="D5464" s="12" t="s">
        <v>6086</v>
      </c>
    </row>
    <row r="5465" spans="4:4">
      <c r="D5465" s="12" t="s">
        <v>6087</v>
      </c>
    </row>
    <row r="5466" spans="4:4">
      <c r="D5466" s="12" t="s">
        <v>6088</v>
      </c>
    </row>
    <row r="5467" spans="4:4">
      <c r="D5467" s="12" t="s">
        <v>6089</v>
      </c>
    </row>
    <row r="5468" spans="4:4">
      <c r="D5468" s="12" t="s">
        <v>6090</v>
      </c>
    </row>
    <row r="5469" spans="4:4">
      <c r="D5469" s="12" t="s">
        <v>6091</v>
      </c>
    </row>
    <row r="5470" spans="4:4" ht="30">
      <c r="D5470" s="12" t="s">
        <v>6092</v>
      </c>
    </row>
    <row r="5471" spans="4:4">
      <c r="D5471" s="12" t="s">
        <v>6093</v>
      </c>
    </row>
    <row r="5472" spans="4:4">
      <c r="D5472" s="12" t="s">
        <v>6094</v>
      </c>
    </row>
    <row r="5473" spans="4:4">
      <c r="D5473" s="12" t="s">
        <v>6095</v>
      </c>
    </row>
    <row r="5474" spans="4:4" ht="30">
      <c r="D5474" s="12" t="s">
        <v>6096</v>
      </c>
    </row>
    <row r="5475" spans="4:4">
      <c r="D5475" s="12" t="s">
        <v>6097</v>
      </c>
    </row>
    <row r="5476" spans="4:4">
      <c r="D5476" s="12" t="s">
        <v>6098</v>
      </c>
    </row>
    <row r="5477" spans="4:4">
      <c r="D5477" s="12" t="s">
        <v>6099</v>
      </c>
    </row>
    <row r="5478" spans="4:4">
      <c r="D5478" s="12" t="s">
        <v>6100</v>
      </c>
    </row>
    <row r="5479" spans="4:4">
      <c r="D5479" s="12" t="s">
        <v>6101</v>
      </c>
    </row>
    <row r="5480" spans="4:4">
      <c r="D5480" s="12" t="s">
        <v>6102</v>
      </c>
    </row>
    <row r="5481" spans="4:4">
      <c r="D5481" s="12" t="s">
        <v>6103</v>
      </c>
    </row>
    <row r="5482" spans="4:4">
      <c r="D5482" s="12" t="s">
        <v>6104</v>
      </c>
    </row>
    <row r="5483" spans="4:4">
      <c r="D5483" s="12" t="s">
        <v>6105</v>
      </c>
    </row>
    <row r="5484" spans="4:4">
      <c r="D5484" s="12" t="s">
        <v>5768</v>
      </c>
    </row>
    <row r="5485" spans="4:4">
      <c r="D5485" s="12" t="s">
        <v>6106</v>
      </c>
    </row>
    <row r="5486" spans="4:4">
      <c r="D5486" s="88">
        <v>933</v>
      </c>
    </row>
    <row r="5487" spans="4:4">
      <c r="D5487" s="12" t="s">
        <v>6107</v>
      </c>
    </row>
    <row r="5488" spans="4:4">
      <c r="D5488" s="12" t="s">
        <v>6108</v>
      </c>
    </row>
    <row r="5489" spans="4:4">
      <c r="D5489" s="12" t="s">
        <v>6109</v>
      </c>
    </row>
    <row r="5490" spans="4:4">
      <c r="D5490" s="12" t="s">
        <v>6110</v>
      </c>
    </row>
    <row r="5491" spans="4:4">
      <c r="D5491" s="12" t="s">
        <v>6111</v>
      </c>
    </row>
    <row r="5492" spans="4:4">
      <c r="D5492" s="12" t="s">
        <v>6112</v>
      </c>
    </row>
    <row r="5493" spans="4:4">
      <c r="D5493" s="12" t="s">
        <v>6113</v>
      </c>
    </row>
    <row r="5494" spans="4:4">
      <c r="D5494" s="12" t="s">
        <v>6114</v>
      </c>
    </row>
    <row r="5495" spans="4:4">
      <c r="D5495" s="12" t="s">
        <v>6115</v>
      </c>
    </row>
    <row r="5496" spans="4:4">
      <c r="D5496" s="12" t="s">
        <v>6116</v>
      </c>
    </row>
    <row r="5497" spans="4:4">
      <c r="D5497" s="12" t="s">
        <v>6117</v>
      </c>
    </row>
    <row r="5498" spans="4:4">
      <c r="D5498" s="12" t="s">
        <v>6118</v>
      </c>
    </row>
    <row r="5499" spans="4:4">
      <c r="D5499" s="12" t="s">
        <v>6119</v>
      </c>
    </row>
    <row r="5500" spans="4:4">
      <c r="D5500" s="12" t="s">
        <v>6120</v>
      </c>
    </row>
    <row r="5501" spans="4:4">
      <c r="D5501" s="12" t="s">
        <v>6121</v>
      </c>
    </row>
    <row r="5502" spans="4:4">
      <c r="D5502" s="88">
        <v>1116</v>
      </c>
    </row>
    <row r="5503" spans="4:4">
      <c r="D5503" s="88">
        <v>60537</v>
      </c>
    </row>
    <row r="5504" spans="4:4">
      <c r="D5504" s="88">
        <v>60460</v>
      </c>
    </row>
    <row r="5505" spans="4:4">
      <c r="D5505" s="88">
        <v>61181</v>
      </c>
    </row>
    <row r="5506" spans="4:4">
      <c r="D5506" s="88">
        <v>61132</v>
      </c>
    </row>
    <row r="5507" spans="4:4">
      <c r="D5507" s="88">
        <v>61417</v>
      </c>
    </row>
    <row r="5508" spans="4:4">
      <c r="D5508" s="12" t="s">
        <v>6122</v>
      </c>
    </row>
    <row r="5509" spans="4:4">
      <c r="D5509" s="12" t="s">
        <v>6123</v>
      </c>
    </row>
    <row r="5510" spans="4:4">
      <c r="D5510" s="88">
        <v>60375</v>
      </c>
    </row>
    <row r="5511" spans="4:4">
      <c r="D5511" s="88">
        <v>61401</v>
      </c>
    </row>
    <row r="5512" spans="4:4">
      <c r="D5512" s="12" t="s">
        <v>6124</v>
      </c>
    </row>
    <row r="5513" spans="4:4">
      <c r="D5513" s="12" t="s">
        <v>6125</v>
      </c>
    </row>
    <row r="5514" spans="4:4">
      <c r="D5514" s="12" t="s">
        <v>6126</v>
      </c>
    </row>
    <row r="5515" spans="4:4">
      <c r="D5515" s="12" t="s">
        <v>6127</v>
      </c>
    </row>
    <row r="5516" spans="4:4">
      <c r="D5516" s="12" t="s">
        <v>6128</v>
      </c>
    </row>
    <row r="5517" spans="4:4">
      <c r="D5517" s="12" t="s">
        <v>6129</v>
      </c>
    </row>
    <row r="5518" spans="4:4">
      <c r="D5518" s="12" t="s">
        <v>6130</v>
      </c>
    </row>
    <row r="5519" spans="4:4">
      <c r="D5519" s="12" t="s">
        <v>6131</v>
      </c>
    </row>
    <row r="5520" spans="4:4">
      <c r="D5520" s="12" t="s">
        <v>6132</v>
      </c>
    </row>
    <row r="5521" spans="4:4" ht="30">
      <c r="D5521" s="12" t="s">
        <v>6133</v>
      </c>
    </row>
    <row r="5522" spans="4:4">
      <c r="D5522" s="12" t="s">
        <v>6134</v>
      </c>
    </row>
    <row r="5523" spans="4:4" ht="30">
      <c r="D5523" s="12" t="s">
        <v>6135</v>
      </c>
    </row>
    <row r="5524" spans="4:4">
      <c r="D5524" s="12" t="s">
        <v>6136</v>
      </c>
    </row>
    <row r="5525" spans="4:4">
      <c r="D5525" s="12" t="s">
        <v>6137</v>
      </c>
    </row>
    <row r="5526" spans="4:4">
      <c r="D5526" s="12" t="s">
        <v>6138</v>
      </c>
    </row>
    <row r="5527" spans="4:4" ht="30">
      <c r="D5527" s="12" t="s">
        <v>6139</v>
      </c>
    </row>
    <row r="5528" spans="4:4">
      <c r="D5528" s="12" t="s">
        <v>6140</v>
      </c>
    </row>
    <row r="5529" spans="4:4">
      <c r="D5529" s="12" t="s">
        <v>6141</v>
      </c>
    </row>
    <row r="5530" spans="4:4" ht="30">
      <c r="D5530" s="12" t="s">
        <v>6142</v>
      </c>
    </row>
    <row r="5531" spans="4:4">
      <c r="D5531" s="12" t="s">
        <v>6143</v>
      </c>
    </row>
    <row r="5532" spans="4:4">
      <c r="D5532" s="88">
        <v>60927</v>
      </c>
    </row>
    <row r="5533" spans="4:4">
      <c r="D5533" s="12" t="s">
        <v>6144</v>
      </c>
    </row>
    <row r="5534" spans="4:4">
      <c r="D5534" s="12" t="s">
        <v>6145</v>
      </c>
    </row>
    <row r="5535" spans="4:4" ht="30">
      <c r="D5535" s="12" t="s">
        <v>6146</v>
      </c>
    </row>
    <row r="5536" spans="4:4">
      <c r="D5536" s="88">
        <v>61015</v>
      </c>
    </row>
    <row r="5537" spans="4:4">
      <c r="D5537" s="12" t="s">
        <v>6147</v>
      </c>
    </row>
    <row r="5538" spans="4:4">
      <c r="D5538" s="88">
        <v>60407</v>
      </c>
    </row>
    <row r="5539" spans="4:4">
      <c r="D5539" s="12" t="s">
        <v>6148</v>
      </c>
    </row>
    <row r="5540" spans="4:4" ht="30">
      <c r="D5540" s="12" t="s">
        <v>6149</v>
      </c>
    </row>
    <row r="5541" spans="4:4">
      <c r="D5541" s="12" t="s">
        <v>6150</v>
      </c>
    </row>
    <row r="5542" spans="4:4" ht="30">
      <c r="D5542" s="12" t="s">
        <v>6151</v>
      </c>
    </row>
    <row r="5543" spans="4:4">
      <c r="D5543" s="12" t="s">
        <v>6152</v>
      </c>
    </row>
    <row r="5544" spans="4:4">
      <c r="D5544" s="12" t="s">
        <v>6153</v>
      </c>
    </row>
    <row r="5545" spans="4:4">
      <c r="D5545" s="12" t="s">
        <v>6154</v>
      </c>
    </row>
    <row r="5546" spans="4:4">
      <c r="D5546" s="12" t="s">
        <v>6155</v>
      </c>
    </row>
    <row r="5547" spans="4:4">
      <c r="D5547" s="12" t="s">
        <v>6156</v>
      </c>
    </row>
    <row r="5548" spans="4:4">
      <c r="D5548" s="12" t="s">
        <v>6157</v>
      </c>
    </row>
    <row r="5549" spans="4:4">
      <c r="D5549" s="12" t="s">
        <v>6158</v>
      </c>
    </row>
    <row r="5550" spans="4:4">
      <c r="D5550" s="12" t="s">
        <v>6159</v>
      </c>
    </row>
    <row r="5551" spans="4:4">
      <c r="D5551" s="12" t="s">
        <v>6160</v>
      </c>
    </row>
    <row r="5552" spans="4:4">
      <c r="D5552" s="12" t="s">
        <v>6161</v>
      </c>
    </row>
    <row r="5553" spans="4:4">
      <c r="D5553" s="12" t="s">
        <v>6162</v>
      </c>
    </row>
    <row r="5554" spans="4:4">
      <c r="D5554" s="12" t="s">
        <v>6163</v>
      </c>
    </row>
    <row r="5555" spans="4:4">
      <c r="D5555" s="12" t="s">
        <v>6164</v>
      </c>
    </row>
    <row r="5556" spans="4:4">
      <c r="D5556" s="12" t="s">
        <v>6165</v>
      </c>
    </row>
    <row r="5557" spans="4:4">
      <c r="D5557" s="12" t="s">
        <v>6166</v>
      </c>
    </row>
    <row r="5558" spans="4:4">
      <c r="D5558" s="12" t="s">
        <v>6167</v>
      </c>
    </row>
    <row r="5559" spans="4:4">
      <c r="D5559" s="12" t="s">
        <v>6168</v>
      </c>
    </row>
    <row r="5560" spans="4:4">
      <c r="D5560" s="12" t="s">
        <v>6169</v>
      </c>
    </row>
    <row r="5561" spans="4:4">
      <c r="D5561" s="12" t="s">
        <v>6170</v>
      </c>
    </row>
    <row r="5562" spans="4:4">
      <c r="D5562" s="88">
        <v>60329</v>
      </c>
    </row>
    <row r="5563" spans="4:4">
      <c r="D5563" s="88">
        <v>60399</v>
      </c>
    </row>
    <row r="5564" spans="4:4">
      <c r="D5564" s="12" t="s">
        <v>6171</v>
      </c>
    </row>
    <row r="5565" spans="4:4">
      <c r="D5565" s="88">
        <v>256</v>
      </c>
    </row>
    <row r="5566" spans="4:4">
      <c r="D5566" s="12" t="s">
        <v>6172</v>
      </c>
    </row>
    <row r="5567" spans="4:4">
      <c r="D5567" s="12" t="s">
        <v>6173</v>
      </c>
    </row>
    <row r="5568" spans="4:4">
      <c r="D5568" s="12" t="s">
        <v>6174</v>
      </c>
    </row>
    <row r="5569" spans="4:4">
      <c r="D5569" s="12" t="s">
        <v>6175</v>
      </c>
    </row>
    <row r="5570" spans="4:4">
      <c r="D5570" s="12" t="s">
        <v>6176</v>
      </c>
    </row>
    <row r="5571" spans="4:4">
      <c r="D5571" s="12" t="s">
        <v>6177</v>
      </c>
    </row>
    <row r="5572" spans="4:4" ht="30">
      <c r="D5572" s="12" t="s">
        <v>6178</v>
      </c>
    </row>
    <row r="5573" spans="4:4">
      <c r="D5573" s="12" t="s">
        <v>6179</v>
      </c>
    </row>
    <row r="5574" spans="4:4">
      <c r="D5574" s="12" t="s">
        <v>6180</v>
      </c>
    </row>
    <row r="5575" spans="4:4">
      <c r="D5575" s="12" t="s">
        <v>6181</v>
      </c>
    </row>
    <row r="5576" spans="4:4">
      <c r="D5576" s="12" t="s">
        <v>6182</v>
      </c>
    </row>
    <row r="5577" spans="4:4">
      <c r="D5577" s="12" t="s">
        <v>6183</v>
      </c>
    </row>
    <row r="5578" spans="4:4" ht="30">
      <c r="D5578" s="12" t="s">
        <v>6184</v>
      </c>
    </row>
    <row r="5579" spans="4:4">
      <c r="D5579" s="12" t="s">
        <v>6185</v>
      </c>
    </row>
    <row r="5580" spans="4:4" ht="30">
      <c r="D5580" s="12" t="s">
        <v>6186</v>
      </c>
    </row>
    <row r="5581" spans="4:4" ht="30">
      <c r="D5581" s="12" t="s">
        <v>6187</v>
      </c>
    </row>
    <row r="5582" spans="4:4">
      <c r="D5582" s="12" t="s">
        <v>6188</v>
      </c>
    </row>
    <row r="5583" spans="4:4">
      <c r="D5583" s="12" t="s">
        <v>6189</v>
      </c>
    </row>
    <row r="5584" spans="4:4">
      <c r="D5584" s="12" t="s">
        <v>6190</v>
      </c>
    </row>
    <row r="5585" spans="4:4">
      <c r="D5585" s="12" t="s">
        <v>6191</v>
      </c>
    </row>
    <row r="5586" spans="4:4">
      <c r="D5586" s="12" t="s">
        <v>6192</v>
      </c>
    </row>
    <row r="5587" spans="4:4">
      <c r="D5587" s="12" t="s">
        <v>6193</v>
      </c>
    </row>
    <row r="5588" spans="4:4">
      <c r="D5588" s="12" t="s">
        <v>6194</v>
      </c>
    </row>
    <row r="5589" spans="4:4">
      <c r="D5589" s="12" t="s">
        <v>6195</v>
      </c>
    </row>
    <row r="5590" spans="4:4">
      <c r="D5590" s="12" t="s">
        <v>6196</v>
      </c>
    </row>
    <row r="5591" spans="4:4">
      <c r="D5591" s="12" t="s">
        <v>6197</v>
      </c>
    </row>
    <row r="5592" spans="4:4">
      <c r="D5592" s="12" t="s">
        <v>6198</v>
      </c>
    </row>
    <row r="5593" spans="4:4">
      <c r="D5593" s="12" t="s">
        <v>6199</v>
      </c>
    </row>
    <row r="5594" spans="4:4">
      <c r="D5594" s="12" t="s">
        <v>6200</v>
      </c>
    </row>
    <row r="5595" spans="4:4">
      <c r="D5595" s="12" t="s">
        <v>6201</v>
      </c>
    </row>
    <row r="5596" spans="4:4">
      <c r="D5596" s="88">
        <v>61503</v>
      </c>
    </row>
    <row r="5597" spans="4:4">
      <c r="D5597" s="12" t="s">
        <v>6202</v>
      </c>
    </row>
    <row r="5598" spans="4:4" ht="30">
      <c r="D5598" s="12" t="s">
        <v>6203</v>
      </c>
    </row>
    <row r="5599" spans="4:4">
      <c r="D5599" s="12" t="s">
        <v>6204</v>
      </c>
    </row>
    <row r="5600" spans="4:4">
      <c r="D5600" s="12" t="s">
        <v>6205</v>
      </c>
    </row>
    <row r="5601" spans="4:4">
      <c r="D5601" s="12" t="s">
        <v>6206</v>
      </c>
    </row>
    <row r="5602" spans="4:4" ht="30">
      <c r="D5602" s="12" t="s">
        <v>6207</v>
      </c>
    </row>
    <row r="5603" spans="4:4">
      <c r="D5603" s="12" t="s">
        <v>6208</v>
      </c>
    </row>
    <row r="5604" spans="4:4">
      <c r="D5604" s="12" t="s">
        <v>6209</v>
      </c>
    </row>
    <row r="5605" spans="4:4">
      <c r="D5605" s="88">
        <v>61641</v>
      </c>
    </row>
    <row r="5606" spans="4:4">
      <c r="D5606" s="88">
        <v>60376</v>
      </c>
    </row>
    <row r="5607" spans="4:4">
      <c r="D5607" s="88">
        <v>61478</v>
      </c>
    </row>
    <row r="5608" spans="4:4">
      <c r="D5608" s="88">
        <v>61376</v>
      </c>
    </row>
    <row r="5609" spans="4:4">
      <c r="D5609" s="12" t="s">
        <v>6210</v>
      </c>
    </row>
    <row r="5610" spans="4:4">
      <c r="D5610" s="12" t="s">
        <v>6211</v>
      </c>
    </row>
    <row r="5611" spans="4:4">
      <c r="D5611" s="12" t="s">
        <v>6212</v>
      </c>
    </row>
    <row r="5612" spans="4:4">
      <c r="D5612" s="12" t="s">
        <v>6213</v>
      </c>
    </row>
    <row r="5613" spans="4:4">
      <c r="D5613" s="12" t="s">
        <v>6214</v>
      </c>
    </row>
    <row r="5614" spans="4:4" ht="30">
      <c r="D5614" s="12" t="s">
        <v>6215</v>
      </c>
    </row>
    <row r="5615" spans="4:4" ht="30">
      <c r="D5615" s="12" t="s">
        <v>6216</v>
      </c>
    </row>
    <row r="5616" spans="4:4">
      <c r="D5616" s="12" t="s">
        <v>6217</v>
      </c>
    </row>
    <row r="5617" spans="4:4">
      <c r="D5617" s="12" t="s">
        <v>6218</v>
      </c>
    </row>
    <row r="5618" spans="4:4">
      <c r="D5618" s="12" t="s">
        <v>6219</v>
      </c>
    </row>
    <row r="5619" spans="4:4" ht="45">
      <c r="D5619" s="12" t="s">
        <v>6220</v>
      </c>
    </row>
    <row r="5620" spans="4:4">
      <c r="D5620" s="12" t="s">
        <v>6221</v>
      </c>
    </row>
    <row r="5621" spans="4:4">
      <c r="D5621" s="88">
        <v>479</v>
      </c>
    </row>
    <row r="5622" spans="4:4">
      <c r="D5622" s="12" t="s">
        <v>6222</v>
      </c>
    </row>
    <row r="5623" spans="4:4">
      <c r="D5623" s="12" t="s">
        <v>6223</v>
      </c>
    </row>
    <row r="5624" spans="4:4">
      <c r="D5624" s="88">
        <v>351</v>
      </c>
    </row>
    <row r="5625" spans="4:4">
      <c r="D5625" s="12" t="s">
        <v>6224</v>
      </c>
    </row>
    <row r="5626" spans="4:4">
      <c r="D5626" s="88">
        <v>5800</v>
      </c>
    </row>
    <row r="5627" spans="4:4">
      <c r="D5627" s="88">
        <v>5658</v>
      </c>
    </row>
    <row r="5628" spans="4:4">
      <c r="D5628" s="88">
        <v>9350</v>
      </c>
    </row>
    <row r="5629" spans="4:4">
      <c r="D5629" s="88">
        <v>9100</v>
      </c>
    </row>
    <row r="5630" spans="4:4">
      <c r="D5630" s="12" t="s">
        <v>6225</v>
      </c>
    </row>
    <row r="5631" spans="4:4">
      <c r="D5631" s="12" t="s">
        <v>6226</v>
      </c>
    </row>
    <row r="5632" spans="4:4">
      <c r="D5632" s="12" t="s">
        <v>6227</v>
      </c>
    </row>
    <row r="5633" spans="4:4" ht="30">
      <c r="D5633" s="12" t="s">
        <v>6228</v>
      </c>
    </row>
    <row r="5634" spans="4:4">
      <c r="D5634" s="12" t="s">
        <v>6229</v>
      </c>
    </row>
    <row r="5635" spans="4:4">
      <c r="D5635" s="12" t="s">
        <v>6230</v>
      </c>
    </row>
    <row r="5636" spans="4:4" ht="30">
      <c r="D5636" s="12" t="s">
        <v>6231</v>
      </c>
    </row>
    <row r="5637" spans="4:4">
      <c r="D5637" s="12" t="s">
        <v>6232</v>
      </c>
    </row>
    <row r="5638" spans="4:4">
      <c r="D5638" s="12" t="s">
        <v>6233</v>
      </c>
    </row>
    <row r="5639" spans="4:4">
      <c r="D5639" s="12" t="s">
        <v>6234</v>
      </c>
    </row>
    <row r="5640" spans="4:4">
      <c r="D5640" s="12" t="s">
        <v>6235</v>
      </c>
    </row>
    <row r="5641" spans="4:4" ht="30">
      <c r="D5641" s="12" t="s">
        <v>6236</v>
      </c>
    </row>
    <row r="5642" spans="4:4">
      <c r="D5642" s="12" t="s">
        <v>6237</v>
      </c>
    </row>
    <row r="5643" spans="4:4">
      <c r="D5643" s="12" t="s">
        <v>6238</v>
      </c>
    </row>
    <row r="5644" spans="4:4">
      <c r="D5644" s="12" t="s">
        <v>6239</v>
      </c>
    </row>
    <row r="5645" spans="4:4">
      <c r="D5645" s="12" t="s">
        <v>6240</v>
      </c>
    </row>
    <row r="5646" spans="4:4">
      <c r="D5646" s="12" t="s">
        <v>6241</v>
      </c>
    </row>
    <row r="5647" spans="4:4">
      <c r="D5647" s="12" t="s">
        <v>6242</v>
      </c>
    </row>
    <row r="5648" spans="4:4">
      <c r="D5648" s="12" t="s">
        <v>6243</v>
      </c>
    </row>
    <row r="5649" spans="4:4" ht="30">
      <c r="D5649" s="12" t="s">
        <v>6244</v>
      </c>
    </row>
    <row r="5650" spans="4:4">
      <c r="D5650" s="12" t="s">
        <v>6245</v>
      </c>
    </row>
    <row r="5651" spans="4:4" ht="30">
      <c r="D5651" s="12" t="s">
        <v>6246</v>
      </c>
    </row>
    <row r="5652" spans="4:4">
      <c r="D5652" s="12" t="s">
        <v>6247</v>
      </c>
    </row>
    <row r="5653" spans="4:4">
      <c r="D5653" s="12" t="s">
        <v>6248</v>
      </c>
    </row>
    <row r="5654" spans="4:4">
      <c r="D5654" s="12" t="s">
        <v>6249</v>
      </c>
    </row>
    <row r="5655" spans="4:4" ht="30">
      <c r="D5655" s="12" t="s">
        <v>6250</v>
      </c>
    </row>
    <row r="5656" spans="4:4">
      <c r="D5656" s="12" t="s">
        <v>6251</v>
      </c>
    </row>
    <row r="5657" spans="4:4">
      <c r="D5657" s="12" t="s">
        <v>6252</v>
      </c>
    </row>
    <row r="5658" spans="4:4">
      <c r="D5658" s="12" t="s">
        <v>6253</v>
      </c>
    </row>
    <row r="5659" spans="4:4" ht="30">
      <c r="D5659" s="12" t="s">
        <v>6254</v>
      </c>
    </row>
    <row r="5660" spans="4:4">
      <c r="D5660" s="12" t="s">
        <v>6255</v>
      </c>
    </row>
    <row r="5661" spans="4:4" ht="30">
      <c r="D5661" s="12" t="s">
        <v>6256</v>
      </c>
    </row>
    <row r="5662" spans="4:4" ht="30">
      <c r="D5662" s="12" t="s">
        <v>6257</v>
      </c>
    </row>
    <row r="5663" spans="4:4">
      <c r="D5663" s="12" t="s">
        <v>6258</v>
      </c>
    </row>
    <row r="5664" spans="4:4">
      <c r="D5664" s="12" t="s">
        <v>6259</v>
      </c>
    </row>
    <row r="5665" spans="4:4">
      <c r="D5665" s="12" t="s">
        <v>6260</v>
      </c>
    </row>
    <row r="5666" spans="4:4">
      <c r="D5666" s="12" t="s">
        <v>6261</v>
      </c>
    </row>
    <row r="5667" spans="4:4">
      <c r="D5667" s="12" t="s">
        <v>6262</v>
      </c>
    </row>
    <row r="5668" spans="4:4" ht="30">
      <c r="D5668" s="12" t="s">
        <v>6263</v>
      </c>
    </row>
    <row r="5669" spans="4:4" ht="30">
      <c r="D5669" s="12" t="s">
        <v>6264</v>
      </c>
    </row>
    <row r="5670" spans="4:4" ht="30">
      <c r="D5670" s="12" t="s">
        <v>6265</v>
      </c>
    </row>
    <row r="5671" spans="4:4">
      <c r="D5671" s="12" t="s">
        <v>6266</v>
      </c>
    </row>
    <row r="5672" spans="4:4">
      <c r="D5672" s="12" t="s">
        <v>6267</v>
      </c>
    </row>
    <row r="5673" spans="4:4">
      <c r="D5673" s="12" t="s">
        <v>6268</v>
      </c>
    </row>
    <row r="5674" spans="4:4">
      <c r="D5674" s="12" t="s">
        <v>6269</v>
      </c>
    </row>
    <row r="5675" spans="4:4">
      <c r="D5675" s="12" t="s">
        <v>6270</v>
      </c>
    </row>
    <row r="5676" spans="4:4">
      <c r="D5676" s="12" t="s">
        <v>6271</v>
      </c>
    </row>
    <row r="5677" spans="4:4">
      <c r="D5677" s="12" t="s">
        <v>6272</v>
      </c>
    </row>
    <row r="5678" spans="4:4">
      <c r="D5678" s="12" t="s">
        <v>6273</v>
      </c>
    </row>
    <row r="5679" spans="4:4">
      <c r="D5679" s="12" t="s">
        <v>6274</v>
      </c>
    </row>
    <row r="5680" spans="4:4">
      <c r="D5680" s="12" t="s">
        <v>6275</v>
      </c>
    </row>
    <row r="5681" spans="4:4">
      <c r="D5681" s="12" t="s">
        <v>6276</v>
      </c>
    </row>
    <row r="5682" spans="4:4" ht="30">
      <c r="D5682" s="12" t="s">
        <v>6277</v>
      </c>
    </row>
    <row r="5683" spans="4:4" ht="45">
      <c r="D5683" s="12" t="s">
        <v>6278</v>
      </c>
    </row>
    <row r="5684" spans="4:4" ht="30">
      <c r="D5684" s="12" t="s">
        <v>6279</v>
      </c>
    </row>
    <row r="5685" spans="4:4" ht="30">
      <c r="D5685" s="12" t="s">
        <v>6280</v>
      </c>
    </row>
    <row r="5686" spans="4:4">
      <c r="D5686" s="12" t="s">
        <v>6281</v>
      </c>
    </row>
    <row r="5687" spans="4:4" ht="30">
      <c r="D5687" s="12" t="s">
        <v>6282</v>
      </c>
    </row>
    <row r="5688" spans="4:4" ht="45">
      <c r="D5688" s="12" t="s">
        <v>6283</v>
      </c>
    </row>
    <row r="5689" spans="4:4" ht="30">
      <c r="D5689" s="12" t="s">
        <v>6284</v>
      </c>
    </row>
    <row r="5690" spans="4:4" ht="30">
      <c r="D5690" s="12" t="s">
        <v>6285</v>
      </c>
    </row>
    <row r="5691" spans="4:4" ht="30">
      <c r="D5691" s="12" t="s">
        <v>6286</v>
      </c>
    </row>
    <row r="5692" spans="4:4">
      <c r="D5692" s="12" t="s">
        <v>6287</v>
      </c>
    </row>
    <row r="5693" spans="4:4">
      <c r="D5693" s="12" t="s">
        <v>6288</v>
      </c>
    </row>
    <row r="5694" spans="4:4" ht="30">
      <c r="D5694" s="12" t="s">
        <v>6289</v>
      </c>
    </row>
    <row r="5695" spans="4:4" ht="30">
      <c r="D5695" s="12" t="s">
        <v>6290</v>
      </c>
    </row>
    <row r="5696" spans="4:4" ht="30">
      <c r="D5696" s="12" t="s">
        <v>6291</v>
      </c>
    </row>
    <row r="5697" spans="4:4">
      <c r="D5697" s="12" t="s">
        <v>6292</v>
      </c>
    </row>
    <row r="5698" spans="4:4" ht="30">
      <c r="D5698" s="12" t="s">
        <v>6293</v>
      </c>
    </row>
    <row r="5699" spans="4:4">
      <c r="D5699" s="88">
        <v>5249</v>
      </c>
    </row>
    <row r="5700" spans="4:4">
      <c r="D5700" s="88">
        <v>2150</v>
      </c>
    </row>
    <row r="5701" spans="4:4">
      <c r="D5701" s="88">
        <v>7411</v>
      </c>
    </row>
    <row r="5702" spans="4:4">
      <c r="D5702" s="12" t="s">
        <v>6294</v>
      </c>
    </row>
    <row r="5703" spans="4:4">
      <c r="D5703" s="12" t="s">
        <v>6295</v>
      </c>
    </row>
    <row r="5704" spans="4:4">
      <c r="D5704" s="12" t="s">
        <v>6296</v>
      </c>
    </row>
    <row r="5705" spans="4:4" ht="30">
      <c r="D5705" s="12" t="s">
        <v>6297</v>
      </c>
    </row>
    <row r="5706" spans="4:4" ht="30">
      <c r="D5706" s="12" t="s">
        <v>6298</v>
      </c>
    </row>
    <row r="5707" spans="4:4">
      <c r="D5707" s="12" t="s">
        <v>6299</v>
      </c>
    </row>
    <row r="5708" spans="4:4">
      <c r="D5708" s="12" t="s">
        <v>6300</v>
      </c>
    </row>
    <row r="5709" spans="4:4">
      <c r="D5709" s="12" t="s">
        <v>6301</v>
      </c>
    </row>
    <row r="5710" spans="4:4">
      <c r="D5710" s="88">
        <v>70</v>
      </c>
    </row>
    <row r="5711" spans="4:4">
      <c r="D5711" s="88">
        <v>8214</v>
      </c>
    </row>
    <row r="5712" spans="4:4">
      <c r="D5712" s="12" t="s">
        <v>6302</v>
      </c>
    </row>
    <row r="5713" spans="4:4">
      <c r="D5713" s="12" t="s">
        <v>6303</v>
      </c>
    </row>
    <row r="5714" spans="4:4">
      <c r="D5714" s="88">
        <v>1001</v>
      </c>
    </row>
    <row r="5715" spans="4:4">
      <c r="D5715" s="12" t="s">
        <v>6304</v>
      </c>
    </row>
    <row r="5716" spans="4:4">
      <c r="D5716" s="12" t="s">
        <v>6305</v>
      </c>
    </row>
    <row r="5717" spans="4:4">
      <c r="D5717" s="12" t="s">
        <v>6306</v>
      </c>
    </row>
    <row r="5718" spans="4:4" ht="30">
      <c r="D5718" s="12" t="s">
        <v>6307</v>
      </c>
    </row>
    <row r="5719" spans="4:4">
      <c r="D5719" s="12" t="s">
        <v>6308</v>
      </c>
    </row>
    <row r="5720" spans="4:4">
      <c r="D5720" s="88">
        <v>132</v>
      </c>
    </row>
    <row r="5721" spans="4:4" ht="45">
      <c r="D5721" s="12" t="s">
        <v>6309</v>
      </c>
    </row>
    <row r="5722" spans="4:4">
      <c r="D5722" s="12" t="s">
        <v>6310</v>
      </c>
    </row>
    <row r="5723" spans="4:4">
      <c r="D5723" s="12" t="s">
        <v>6311</v>
      </c>
    </row>
    <row r="5724" spans="4:4">
      <c r="D5724" s="12" t="s">
        <v>6312</v>
      </c>
    </row>
    <row r="5725" spans="4:4">
      <c r="D5725" s="12" t="s">
        <v>6313</v>
      </c>
    </row>
    <row r="5726" spans="4:4">
      <c r="D5726" s="12" t="s">
        <v>6314</v>
      </c>
    </row>
    <row r="5727" spans="4:4">
      <c r="D5727" s="12" t="s">
        <v>6315</v>
      </c>
    </row>
    <row r="5728" spans="4:4">
      <c r="D5728" s="12" t="s">
        <v>6316</v>
      </c>
    </row>
    <row r="5729" spans="4:4" ht="30">
      <c r="D5729" s="12" t="s">
        <v>6317</v>
      </c>
    </row>
    <row r="5730" spans="4:4" ht="30">
      <c r="D5730" s="12" t="s">
        <v>6318</v>
      </c>
    </row>
    <row r="5731" spans="4:4" ht="30">
      <c r="D5731" s="12" t="s">
        <v>6319</v>
      </c>
    </row>
    <row r="5732" spans="4:4">
      <c r="D5732" s="12" t="s">
        <v>6320</v>
      </c>
    </row>
    <row r="5733" spans="4:4">
      <c r="D5733" s="12" t="s">
        <v>6321</v>
      </c>
    </row>
    <row r="5734" spans="4:4" ht="30">
      <c r="D5734" s="12" t="s">
        <v>6322</v>
      </c>
    </row>
    <row r="5735" spans="4:4">
      <c r="D5735" s="12" t="s">
        <v>6323</v>
      </c>
    </row>
    <row r="5736" spans="4:4">
      <c r="D5736" s="12" t="s">
        <v>6324</v>
      </c>
    </row>
    <row r="5737" spans="4:4">
      <c r="D5737" s="12" t="s">
        <v>6325</v>
      </c>
    </row>
    <row r="5738" spans="4:4">
      <c r="D5738" s="12" t="s">
        <v>6326</v>
      </c>
    </row>
    <row r="5739" spans="4:4">
      <c r="D5739" s="12" t="s">
        <v>6327</v>
      </c>
    </row>
    <row r="5740" spans="4:4">
      <c r="D5740" s="12" t="s">
        <v>6328</v>
      </c>
    </row>
    <row r="5741" spans="4:4">
      <c r="D5741" s="12" t="s">
        <v>6329</v>
      </c>
    </row>
    <row r="5742" spans="4:4">
      <c r="D5742" s="12" t="s">
        <v>6330</v>
      </c>
    </row>
    <row r="5743" spans="4:4">
      <c r="D5743" s="12" t="s">
        <v>6331</v>
      </c>
    </row>
    <row r="5744" spans="4:4">
      <c r="D5744" s="12" t="s">
        <v>6332</v>
      </c>
    </row>
    <row r="5745" spans="4:4" ht="30">
      <c r="D5745" s="12" t="s">
        <v>6333</v>
      </c>
    </row>
    <row r="5746" spans="4:4">
      <c r="D5746" s="12" t="s">
        <v>6334</v>
      </c>
    </row>
    <row r="5747" spans="4:4" ht="30">
      <c r="D5747" s="12" t="s">
        <v>6335</v>
      </c>
    </row>
    <row r="5748" spans="4:4">
      <c r="D5748" s="12" t="s">
        <v>6336</v>
      </c>
    </row>
    <row r="5749" spans="4:4">
      <c r="D5749" s="12" t="s">
        <v>6337</v>
      </c>
    </row>
    <row r="5750" spans="4:4">
      <c r="D5750" s="12" t="s">
        <v>6338</v>
      </c>
    </row>
    <row r="5751" spans="4:4">
      <c r="D5751" s="12" t="s">
        <v>6339</v>
      </c>
    </row>
    <row r="5752" spans="4:4">
      <c r="D5752" s="12" t="s">
        <v>6340</v>
      </c>
    </row>
    <row r="5753" spans="4:4" ht="30">
      <c r="D5753" s="12" t="s">
        <v>6341</v>
      </c>
    </row>
    <row r="5754" spans="4:4" ht="30">
      <c r="D5754" s="12" t="s">
        <v>6342</v>
      </c>
    </row>
    <row r="5755" spans="4:4">
      <c r="D5755" s="12" t="s">
        <v>6343</v>
      </c>
    </row>
    <row r="5756" spans="4:4">
      <c r="D5756" s="12" t="s">
        <v>6344</v>
      </c>
    </row>
    <row r="5757" spans="4:4">
      <c r="D5757" s="12" t="s">
        <v>6345</v>
      </c>
    </row>
    <row r="5758" spans="4:4">
      <c r="D5758" s="12" t="s">
        <v>6346</v>
      </c>
    </row>
    <row r="5759" spans="4:4" ht="30">
      <c r="D5759" s="12" t="s">
        <v>6347</v>
      </c>
    </row>
    <row r="5760" spans="4:4" ht="30">
      <c r="D5760" s="12" t="s">
        <v>6348</v>
      </c>
    </row>
    <row r="5761" spans="4:4" ht="30">
      <c r="D5761" s="12" t="s">
        <v>6349</v>
      </c>
    </row>
    <row r="5762" spans="4:4">
      <c r="D5762" s="12" t="s">
        <v>6350</v>
      </c>
    </row>
    <row r="5763" spans="4:4">
      <c r="D5763" s="12" t="s">
        <v>6351</v>
      </c>
    </row>
    <row r="5764" spans="4:4" ht="45">
      <c r="D5764" s="12" t="s">
        <v>6352</v>
      </c>
    </row>
    <row r="5765" spans="4:4" ht="30">
      <c r="D5765" s="12" t="s">
        <v>6353</v>
      </c>
    </row>
    <row r="5766" spans="4:4" ht="30">
      <c r="D5766" s="12" t="s">
        <v>6354</v>
      </c>
    </row>
    <row r="5767" spans="4:4">
      <c r="D5767" s="12" t="s">
        <v>6355</v>
      </c>
    </row>
    <row r="5768" spans="4:4" ht="30">
      <c r="D5768" s="12" t="s">
        <v>6356</v>
      </c>
    </row>
    <row r="5769" spans="4:4">
      <c r="D5769" s="12" t="s">
        <v>6357</v>
      </c>
    </row>
    <row r="5770" spans="4:4">
      <c r="D5770" s="12" t="s">
        <v>6358</v>
      </c>
    </row>
    <row r="5771" spans="4:4" ht="45">
      <c r="D5771" s="12" t="s">
        <v>6359</v>
      </c>
    </row>
    <row r="5772" spans="4:4" ht="30">
      <c r="D5772" s="12" t="s">
        <v>6360</v>
      </c>
    </row>
    <row r="5773" spans="4:4" ht="30">
      <c r="D5773" s="12" t="s">
        <v>6361</v>
      </c>
    </row>
    <row r="5774" spans="4:4" ht="30">
      <c r="D5774" s="12" t="s">
        <v>6362</v>
      </c>
    </row>
    <row r="5775" spans="4:4">
      <c r="D5775" s="12" t="s">
        <v>6363</v>
      </c>
    </row>
    <row r="5776" spans="4:4">
      <c r="D5776" s="12" t="s">
        <v>6364</v>
      </c>
    </row>
    <row r="5777" spans="4:4" ht="30">
      <c r="D5777" s="12" t="s">
        <v>6365</v>
      </c>
    </row>
    <row r="5778" spans="4:4" ht="30">
      <c r="D5778" s="12" t="s">
        <v>6366</v>
      </c>
    </row>
    <row r="5779" spans="4:4">
      <c r="D5779" s="12" t="s">
        <v>6367</v>
      </c>
    </row>
    <row r="5780" spans="4:4">
      <c r="D5780" s="12" t="s">
        <v>6368</v>
      </c>
    </row>
    <row r="5781" spans="4:4">
      <c r="D5781" s="12" t="s">
        <v>6369</v>
      </c>
    </row>
    <row r="5782" spans="4:4">
      <c r="D5782" s="88">
        <v>255</v>
      </c>
    </row>
    <row r="5783" spans="4:4">
      <c r="D5783" s="12" t="s">
        <v>6370</v>
      </c>
    </row>
    <row r="5784" spans="4:4">
      <c r="D5784" s="12" t="s">
        <v>6371</v>
      </c>
    </row>
    <row r="5785" spans="4:4">
      <c r="D5785" s="12" t="s">
        <v>6372</v>
      </c>
    </row>
    <row r="5786" spans="4:4">
      <c r="D5786" s="12" t="s">
        <v>6373</v>
      </c>
    </row>
    <row r="5787" spans="4:4">
      <c r="D5787" s="12" t="s">
        <v>6374</v>
      </c>
    </row>
    <row r="5788" spans="4:4">
      <c r="D5788" s="12" t="s">
        <v>6375</v>
      </c>
    </row>
    <row r="5789" spans="4:4">
      <c r="D5789" s="12" t="s">
        <v>6376</v>
      </c>
    </row>
    <row r="5790" spans="4:4">
      <c r="D5790" s="88">
        <v>348</v>
      </c>
    </row>
    <row r="5791" spans="4:4">
      <c r="D5791" s="12" t="s">
        <v>6377</v>
      </c>
    </row>
    <row r="5792" spans="4:4">
      <c r="D5792" s="12" t="s">
        <v>6378</v>
      </c>
    </row>
    <row r="5793" spans="4:4">
      <c r="D5793" s="12" t="s">
        <v>6379</v>
      </c>
    </row>
    <row r="5794" spans="4:4">
      <c r="D5794" s="12" t="s">
        <v>6380</v>
      </c>
    </row>
    <row r="5795" spans="4:4">
      <c r="D5795" s="12" t="s">
        <v>6381</v>
      </c>
    </row>
    <row r="5796" spans="4:4">
      <c r="D5796" s="12" t="s">
        <v>6382</v>
      </c>
    </row>
    <row r="5797" spans="4:4">
      <c r="D5797" s="12" t="s">
        <v>6383</v>
      </c>
    </row>
    <row r="5798" spans="4:4">
      <c r="D5798" s="12" t="s">
        <v>6384</v>
      </c>
    </row>
    <row r="5799" spans="4:4">
      <c r="D5799" s="12" t="s">
        <v>6385</v>
      </c>
    </row>
    <row r="5800" spans="4:4">
      <c r="D5800" s="88">
        <v>31</v>
      </c>
    </row>
    <row r="5801" spans="4:4">
      <c r="D5801" s="88">
        <v>33</v>
      </c>
    </row>
    <row r="5802" spans="4:4">
      <c r="D5802" s="12" t="s">
        <v>6386</v>
      </c>
    </row>
    <row r="5803" spans="4:4">
      <c r="D5803" s="12" t="s">
        <v>6387</v>
      </c>
    </row>
    <row r="5804" spans="4:4">
      <c r="D5804" s="12" t="s">
        <v>6388</v>
      </c>
    </row>
    <row r="5805" spans="4:4">
      <c r="D5805" s="12" t="s">
        <v>6389</v>
      </c>
    </row>
    <row r="5806" spans="4:4">
      <c r="D5806" s="88">
        <v>335</v>
      </c>
    </row>
    <row r="5807" spans="4:4">
      <c r="D5807" s="12" t="s">
        <v>6390</v>
      </c>
    </row>
    <row r="5808" spans="4:4">
      <c r="D5808" s="12" t="s">
        <v>6391</v>
      </c>
    </row>
    <row r="5809" spans="4:4">
      <c r="D5809" s="12" t="s">
        <v>6392</v>
      </c>
    </row>
    <row r="5810" spans="4:4">
      <c r="D5810" s="88">
        <v>337</v>
      </c>
    </row>
    <row r="5811" spans="4:4">
      <c r="D5811" s="12" t="s">
        <v>6393</v>
      </c>
    </row>
    <row r="5812" spans="4:4">
      <c r="D5812" s="12" t="s">
        <v>6394</v>
      </c>
    </row>
    <row r="5813" spans="4:4">
      <c r="D5813" s="88">
        <v>314</v>
      </c>
    </row>
    <row r="5814" spans="4:4">
      <c r="D5814" s="12" t="s">
        <v>6395</v>
      </c>
    </row>
    <row r="5815" spans="4:4">
      <c r="D5815" s="12" t="s">
        <v>6396</v>
      </c>
    </row>
    <row r="5816" spans="4:4">
      <c r="D5816" s="12" t="s">
        <v>6397</v>
      </c>
    </row>
    <row r="5817" spans="4:4">
      <c r="D5817" s="12" t="s">
        <v>6398</v>
      </c>
    </row>
    <row r="5818" spans="4:4">
      <c r="D5818" s="12" t="s">
        <v>6399</v>
      </c>
    </row>
    <row r="5819" spans="4:4" ht="30">
      <c r="D5819" s="12" t="s">
        <v>6400</v>
      </c>
    </row>
    <row r="5820" spans="4:4">
      <c r="D5820" s="12" t="s">
        <v>6401</v>
      </c>
    </row>
    <row r="5821" spans="4:4">
      <c r="D5821" s="12" t="s">
        <v>6402</v>
      </c>
    </row>
    <row r="5822" spans="4:4">
      <c r="D5822" s="12" t="s">
        <v>6403</v>
      </c>
    </row>
    <row r="5823" spans="4:4">
      <c r="D5823" s="12" t="s">
        <v>6404</v>
      </c>
    </row>
    <row r="5824" spans="4:4">
      <c r="D5824" s="12" t="s">
        <v>6405</v>
      </c>
    </row>
    <row r="5825" spans="4:4">
      <c r="D5825" s="12" t="s">
        <v>6406</v>
      </c>
    </row>
    <row r="5826" spans="4:4">
      <c r="D5826" s="12" t="s">
        <v>6407</v>
      </c>
    </row>
    <row r="5827" spans="4:4" ht="30">
      <c r="D5827" s="12" t="s">
        <v>6408</v>
      </c>
    </row>
    <row r="5828" spans="4:4">
      <c r="D5828" s="12" t="s">
        <v>6409</v>
      </c>
    </row>
    <row r="5829" spans="4:4">
      <c r="D5829" s="12" t="s">
        <v>6410</v>
      </c>
    </row>
    <row r="5830" spans="4:4">
      <c r="D5830" s="12" t="s">
        <v>6411</v>
      </c>
    </row>
    <row r="5831" spans="4:4">
      <c r="D5831" s="12" t="s">
        <v>6412</v>
      </c>
    </row>
    <row r="5832" spans="4:4">
      <c r="D5832" s="12" t="s">
        <v>6413</v>
      </c>
    </row>
    <row r="5833" spans="4:4">
      <c r="D5833" s="12" t="s">
        <v>6414</v>
      </c>
    </row>
    <row r="5834" spans="4:4">
      <c r="D5834" s="12" t="s">
        <v>6415</v>
      </c>
    </row>
    <row r="5835" spans="4:4">
      <c r="D5835" s="12" t="s">
        <v>6416</v>
      </c>
    </row>
    <row r="5836" spans="4:4">
      <c r="D5836" s="12" t="s">
        <v>6417</v>
      </c>
    </row>
    <row r="5837" spans="4:4">
      <c r="D5837" s="12" t="s">
        <v>6418</v>
      </c>
    </row>
    <row r="5838" spans="4:4">
      <c r="D5838" s="12" t="s">
        <v>6419</v>
      </c>
    </row>
    <row r="5839" spans="4:4" ht="30">
      <c r="D5839" s="12" t="s">
        <v>6420</v>
      </c>
    </row>
    <row r="5840" spans="4:4" ht="30">
      <c r="D5840" s="12" t="s">
        <v>6421</v>
      </c>
    </row>
    <row r="5841" spans="4:4" ht="30">
      <c r="D5841" s="12" t="s">
        <v>6422</v>
      </c>
    </row>
    <row r="5842" spans="4:4" ht="30">
      <c r="D5842" s="12" t="s">
        <v>6423</v>
      </c>
    </row>
    <row r="5843" spans="4:4" ht="45">
      <c r="D5843" s="12" t="s">
        <v>6424</v>
      </c>
    </row>
    <row r="5844" spans="4:4" ht="30">
      <c r="D5844" s="12" t="s">
        <v>6425</v>
      </c>
    </row>
    <row r="5845" spans="4:4">
      <c r="D5845" s="12" t="s">
        <v>6426</v>
      </c>
    </row>
    <row r="5846" spans="4:4" ht="30">
      <c r="D5846" s="12" t="s">
        <v>6427</v>
      </c>
    </row>
    <row r="5847" spans="4:4" ht="30">
      <c r="D5847" s="12" t="s">
        <v>6428</v>
      </c>
    </row>
    <row r="5848" spans="4:4" ht="30">
      <c r="D5848" s="12" t="s">
        <v>6429</v>
      </c>
    </row>
    <row r="5849" spans="4:4" ht="30">
      <c r="D5849" s="12" t="s">
        <v>6430</v>
      </c>
    </row>
    <row r="5850" spans="4:4" ht="30">
      <c r="D5850" s="12" t="s">
        <v>6431</v>
      </c>
    </row>
    <row r="5851" spans="4:4" ht="30">
      <c r="D5851" s="12" t="s">
        <v>6432</v>
      </c>
    </row>
    <row r="5852" spans="4:4" ht="30">
      <c r="D5852" s="12" t="s">
        <v>6433</v>
      </c>
    </row>
    <row r="5853" spans="4:4">
      <c r="D5853" s="12" t="s">
        <v>6434</v>
      </c>
    </row>
    <row r="5854" spans="4:4" ht="30">
      <c r="D5854" s="12" t="s">
        <v>6435</v>
      </c>
    </row>
    <row r="5855" spans="4:4" ht="30">
      <c r="D5855" s="12" t="s">
        <v>6436</v>
      </c>
    </row>
    <row r="5856" spans="4:4">
      <c r="D5856" s="12" t="s">
        <v>6437</v>
      </c>
    </row>
    <row r="5857" spans="4:4" ht="30">
      <c r="D5857" s="12" t="s">
        <v>6438</v>
      </c>
    </row>
    <row r="5858" spans="4:4">
      <c r="D5858" s="12" t="s">
        <v>6439</v>
      </c>
    </row>
    <row r="5859" spans="4:4">
      <c r="D5859" s="12" t="s">
        <v>6440</v>
      </c>
    </row>
    <row r="5860" spans="4:4">
      <c r="D5860" s="12" t="s">
        <v>6441</v>
      </c>
    </row>
    <row r="5861" spans="4:4">
      <c r="D5861" s="12" t="s">
        <v>6442</v>
      </c>
    </row>
    <row r="5862" spans="4:4">
      <c r="D5862" s="12" t="s">
        <v>6443</v>
      </c>
    </row>
    <row r="5863" spans="4:4" ht="30">
      <c r="D5863" s="12" t="s">
        <v>6444</v>
      </c>
    </row>
    <row r="5864" spans="4:4">
      <c r="D5864" s="88">
        <v>4250</v>
      </c>
    </row>
    <row r="5865" spans="4:4" ht="30">
      <c r="D5865" s="12" t="s">
        <v>6445</v>
      </c>
    </row>
    <row r="5866" spans="4:4">
      <c r="D5866" s="12" t="s">
        <v>6446</v>
      </c>
    </row>
    <row r="5867" spans="4:4">
      <c r="D5867" s="12" t="s">
        <v>6447</v>
      </c>
    </row>
    <row r="5868" spans="4:4">
      <c r="D5868" s="12" t="s">
        <v>6448</v>
      </c>
    </row>
    <row r="5869" spans="4:4">
      <c r="D5869" s="12" t="s">
        <v>6449</v>
      </c>
    </row>
    <row r="5870" spans="4:4">
      <c r="D5870" s="12" t="s">
        <v>6450</v>
      </c>
    </row>
    <row r="5871" spans="4:4">
      <c r="D5871" s="12" t="s">
        <v>6451</v>
      </c>
    </row>
    <row r="5872" spans="4:4">
      <c r="D5872" s="12" t="s">
        <v>6452</v>
      </c>
    </row>
    <row r="5873" spans="4:4">
      <c r="D5873" s="12" t="s">
        <v>6453</v>
      </c>
    </row>
    <row r="5874" spans="4:4">
      <c r="D5874" s="12" t="s">
        <v>6454</v>
      </c>
    </row>
    <row r="5875" spans="4:4" ht="30">
      <c r="D5875" s="12" t="s">
        <v>6455</v>
      </c>
    </row>
    <row r="5876" spans="4:4">
      <c r="D5876" s="12" t="s">
        <v>6456</v>
      </c>
    </row>
    <row r="5877" spans="4:4">
      <c r="D5877" s="12" t="s">
        <v>6457</v>
      </c>
    </row>
    <row r="5878" spans="4:4">
      <c r="D5878" s="12" t="s">
        <v>6458</v>
      </c>
    </row>
    <row r="5879" spans="4:4">
      <c r="D5879" s="12" t="s">
        <v>6459</v>
      </c>
    </row>
    <row r="5880" spans="4:4">
      <c r="D5880" s="12" t="s">
        <v>6460</v>
      </c>
    </row>
    <row r="5881" spans="4:4">
      <c r="D5881" s="12" t="s">
        <v>6461</v>
      </c>
    </row>
    <row r="5882" spans="4:4">
      <c r="D5882" s="12" t="s">
        <v>6462</v>
      </c>
    </row>
    <row r="5883" spans="4:4">
      <c r="D5883" s="12" t="s">
        <v>6463</v>
      </c>
    </row>
    <row r="5884" spans="4:4">
      <c r="D5884" s="12" t="s">
        <v>6464</v>
      </c>
    </row>
    <row r="5885" spans="4:4" ht="45">
      <c r="D5885" s="12" t="s">
        <v>6465</v>
      </c>
    </row>
    <row r="5886" spans="4:4" ht="30">
      <c r="D5886" s="12" t="s">
        <v>6466</v>
      </c>
    </row>
    <row r="5887" spans="4:4" ht="30">
      <c r="D5887" s="12" t="s">
        <v>6467</v>
      </c>
    </row>
    <row r="5888" spans="4:4">
      <c r="D5888" s="12" t="s">
        <v>6468</v>
      </c>
    </row>
    <row r="5889" spans="4:4" ht="30">
      <c r="D5889" s="12" t="s">
        <v>6469</v>
      </c>
    </row>
    <row r="5890" spans="4:4">
      <c r="D5890" s="12" t="s">
        <v>6470</v>
      </c>
    </row>
    <row r="5891" spans="4:4">
      <c r="D5891" s="12" t="s">
        <v>6471</v>
      </c>
    </row>
    <row r="5892" spans="4:4">
      <c r="D5892" s="12" t="s">
        <v>6472</v>
      </c>
    </row>
    <row r="5893" spans="4:4" ht="30">
      <c r="D5893" s="12" t="s">
        <v>6473</v>
      </c>
    </row>
    <row r="5894" spans="4:4" ht="30">
      <c r="D5894" s="12" t="s">
        <v>6474</v>
      </c>
    </row>
    <row r="5895" spans="4:4">
      <c r="D5895" s="12" t="s">
        <v>6475</v>
      </c>
    </row>
    <row r="5896" spans="4:4" ht="30">
      <c r="D5896" s="12" t="s">
        <v>6476</v>
      </c>
    </row>
    <row r="5897" spans="4:4">
      <c r="D5897" s="12" t="s">
        <v>6477</v>
      </c>
    </row>
    <row r="5898" spans="4:4">
      <c r="D5898" s="12" t="s">
        <v>6478</v>
      </c>
    </row>
    <row r="5899" spans="4:4">
      <c r="D5899" s="12" t="s">
        <v>6479</v>
      </c>
    </row>
    <row r="5900" spans="4:4">
      <c r="D5900" s="12" t="s">
        <v>6480</v>
      </c>
    </row>
    <row r="5901" spans="4:4">
      <c r="D5901" s="12" t="s">
        <v>6481</v>
      </c>
    </row>
    <row r="5902" spans="4:4">
      <c r="D5902" s="12" t="s">
        <v>6482</v>
      </c>
    </row>
    <row r="5903" spans="4:4">
      <c r="D5903" s="12" t="s">
        <v>6483</v>
      </c>
    </row>
    <row r="5904" spans="4:4">
      <c r="D5904" s="88">
        <v>235</v>
      </c>
    </row>
    <row r="5905" spans="4:4">
      <c r="D5905" s="12" t="s">
        <v>6484</v>
      </c>
    </row>
    <row r="5906" spans="4:4">
      <c r="D5906" s="12" t="s">
        <v>6485</v>
      </c>
    </row>
    <row r="5907" spans="4:4">
      <c r="D5907" s="12" t="s">
        <v>6486</v>
      </c>
    </row>
    <row r="5908" spans="4:4" ht="30">
      <c r="D5908" s="12" t="s">
        <v>6487</v>
      </c>
    </row>
    <row r="5909" spans="4:4" ht="30">
      <c r="D5909" s="12" t="s">
        <v>6488</v>
      </c>
    </row>
    <row r="5910" spans="4:4" ht="30">
      <c r="D5910" s="12" t="s">
        <v>6489</v>
      </c>
    </row>
    <row r="5911" spans="4:4" ht="45">
      <c r="D5911" s="12" t="s">
        <v>6490</v>
      </c>
    </row>
    <row r="5912" spans="4:4">
      <c r="D5912" s="12" t="s">
        <v>6491</v>
      </c>
    </row>
    <row r="5913" spans="4:4" ht="45">
      <c r="D5913" s="12" t="s">
        <v>6492</v>
      </c>
    </row>
    <row r="5914" spans="4:4" ht="30">
      <c r="D5914" s="12" t="s">
        <v>6493</v>
      </c>
    </row>
    <row r="5915" spans="4:4">
      <c r="D5915" s="12" t="s">
        <v>6494</v>
      </c>
    </row>
    <row r="5916" spans="4:4">
      <c r="D5916" s="12" t="s">
        <v>6495</v>
      </c>
    </row>
    <row r="5917" spans="4:4" ht="30">
      <c r="D5917" s="12" t="s">
        <v>6496</v>
      </c>
    </row>
    <row r="5918" spans="4:4">
      <c r="D5918" s="12" t="s">
        <v>6497</v>
      </c>
    </row>
    <row r="5919" spans="4:4">
      <c r="D5919" s="12" t="s">
        <v>6498</v>
      </c>
    </row>
    <row r="5920" spans="4:4" ht="45">
      <c r="D5920" s="12" t="s">
        <v>6499</v>
      </c>
    </row>
    <row r="5921" spans="4:4" ht="45">
      <c r="D5921" s="12" t="s">
        <v>6500</v>
      </c>
    </row>
    <row r="5922" spans="4:4" ht="30">
      <c r="D5922" s="12" t="s">
        <v>6501</v>
      </c>
    </row>
    <row r="5923" spans="4:4" ht="30">
      <c r="D5923" s="12" t="s">
        <v>6502</v>
      </c>
    </row>
    <row r="5924" spans="4:4" ht="45">
      <c r="D5924" s="12" t="s">
        <v>6503</v>
      </c>
    </row>
    <row r="5925" spans="4:4" ht="30">
      <c r="D5925" s="12" t="s">
        <v>6504</v>
      </c>
    </row>
    <row r="5926" spans="4:4">
      <c r="D5926" s="12" t="s">
        <v>6505</v>
      </c>
    </row>
    <row r="5927" spans="4:4" ht="30">
      <c r="D5927" s="12" t="s">
        <v>6506</v>
      </c>
    </row>
    <row r="5928" spans="4:4" ht="45">
      <c r="D5928" s="12" t="s">
        <v>6507</v>
      </c>
    </row>
    <row r="5929" spans="4:4" ht="45">
      <c r="D5929" s="12" t="s">
        <v>6508</v>
      </c>
    </row>
    <row r="5930" spans="4:4" ht="60">
      <c r="D5930" s="12" t="s">
        <v>6509</v>
      </c>
    </row>
    <row r="5931" spans="4:4" ht="30">
      <c r="D5931" s="12" t="s">
        <v>6510</v>
      </c>
    </row>
    <row r="5932" spans="4:4" ht="45">
      <c r="D5932" s="12" t="s">
        <v>6511</v>
      </c>
    </row>
    <row r="5933" spans="4:4" ht="30">
      <c r="D5933" s="12" t="s">
        <v>6512</v>
      </c>
    </row>
    <row r="5934" spans="4:4" ht="30">
      <c r="D5934" s="12" t="s">
        <v>6513</v>
      </c>
    </row>
    <row r="5935" spans="4:4">
      <c r="D5935" s="12" t="s">
        <v>6514</v>
      </c>
    </row>
    <row r="5936" spans="4:4">
      <c r="D5936" s="12" t="s">
        <v>6515</v>
      </c>
    </row>
    <row r="5937" spans="4:4">
      <c r="D5937" s="12" t="s">
        <v>6516</v>
      </c>
    </row>
    <row r="5938" spans="4:4">
      <c r="D5938" s="12" t="s">
        <v>6517</v>
      </c>
    </row>
    <row r="5939" spans="4:4">
      <c r="D5939" s="12" t="s">
        <v>6518</v>
      </c>
    </row>
    <row r="5940" spans="4:4">
      <c r="D5940" s="88">
        <v>293</v>
      </c>
    </row>
    <row r="5941" spans="4:4">
      <c r="D5941" s="12" t="s">
        <v>6519</v>
      </c>
    </row>
    <row r="5942" spans="4:4">
      <c r="D5942" s="12" t="s">
        <v>6520</v>
      </c>
    </row>
    <row r="5943" spans="4:4">
      <c r="D5943" s="12" t="s">
        <v>6521</v>
      </c>
    </row>
    <row r="5944" spans="4:4">
      <c r="D5944" s="12" t="s">
        <v>6522</v>
      </c>
    </row>
    <row r="5945" spans="4:4">
      <c r="D5945" s="12" t="s">
        <v>6523</v>
      </c>
    </row>
    <row r="5946" spans="4:4">
      <c r="D5946" s="12" t="s">
        <v>6524</v>
      </c>
    </row>
    <row r="5947" spans="4:4">
      <c r="D5947" s="12" t="s">
        <v>6525</v>
      </c>
    </row>
    <row r="5948" spans="4:4">
      <c r="D5948" s="12" t="s">
        <v>6526</v>
      </c>
    </row>
    <row r="5949" spans="4:4">
      <c r="D5949" s="12" t="s">
        <v>6527</v>
      </c>
    </row>
    <row r="5950" spans="4:4">
      <c r="D5950" s="12" t="s">
        <v>6528</v>
      </c>
    </row>
    <row r="5951" spans="4:4">
      <c r="D5951" s="12" t="s">
        <v>6529</v>
      </c>
    </row>
    <row r="5952" spans="4:4">
      <c r="D5952" s="12" t="s">
        <v>6530</v>
      </c>
    </row>
    <row r="5953" spans="4:4">
      <c r="D5953" s="12" t="s">
        <v>6531</v>
      </c>
    </row>
    <row r="5954" spans="4:4">
      <c r="D5954" s="12" t="s">
        <v>6532</v>
      </c>
    </row>
    <row r="5955" spans="4:4">
      <c r="D5955" s="12" t="s">
        <v>6533</v>
      </c>
    </row>
    <row r="5956" spans="4:4">
      <c r="D5956" s="12" t="s">
        <v>6534</v>
      </c>
    </row>
    <row r="5957" spans="4:4">
      <c r="D5957" s="12" t="s">
        <v>6535</v>
      </c>
    </row>
    <row r="5958" spans="4:4">
      <c r="D5958" s="12" t="s">
        <v>6536</v>
      </c>
    </row>
    <row r="5959" spans="4:4">
      <c r="D5959" s="12" t="s">
        <v>6537</v>
      </c>
    </row>
    <row r="5960" spans="4:4">
      <c r="D5960" s="12" t="s">
        <v>6538</v>
      </c>
    </row>
    <row r="5961" spans="4:4">
      <c r="D5961" s="12" t="s">
        <v>6539</v>
      </c>
    </row>
    <row r="5962" spans="4:4" ht="30">
      <c r="D5962" s="12" t="s">
        <v>6540</v>
      </c>
    </row>
    <row r="5963" spans="4:4">
      <c r="D5963" s="12" t="s">
        <v>6541</v>
      </c>
    </row>
    <row r="5964" spans="4:4">
      <c r="D5964" s="12" t="s">
        <v>6542</v>
      </c>
    </row>
    <row r="5965" spans="4:4">
      <c r="D5965" s="12" t="s">
        <v>6543</v>
      </c>
    </row>
    <row r="5966" spans="4:4">
      <c r="D5966" s="12" t="s">
        <v>6544</v>
      </c>
    </row>
    <row r="5967" spans="4:4">
      <c r="D5967" s="12" t="s">
        <v>6545</v>
      </c>
    </row>
    <row r="5968" spans="4:4">
      <c r="D5968" s="12" t="s">
        <v>6546</v>
      </c>
    </row>
    <row r="5969" spans="4:4">
      <c r="D5969" s="12" t="s">
        <v>6547</v>
      </c>
    </row>
    <row r="5970" spans="4:4" ht="30">
      <c r="D5970" s="12" t="s">
        <v>6548</v>
      </c>
    </row>
    <row r="5971" spans="4:4" ht="30">
      <c r="D5971" s="12" t="s">
        <v>6549</v>
      </c>
    </row>
    <row r="5972" spans="4:4" ht="30">
      <c r="D5972" s="12" t="s">
        <v>6550</v>
      </c>
    </row>
    <row r="5973" spans="4:4" ht="30">
      <c r="D5973" s="12" t="s">
        <v>6551</v>
      </c>
    </row>
    <row r="5974" spans="4:4">
      <c r="D5974" s="12" t="s">
        <v>6552</v>
      </c>
    </row>
    <row r="5975" spans="4:4" ht="30">
      <c r="D5975" s="12" t="s">
        <v>6553</v>
      </c>
    </row>
    <row r="5976" spans="4:4" ht="30">
      <c r="D5976" s="12" t="s">
        <v>6554</v>
      </c>
    </row>
    <row r="5977" spans="4:4" ht="30">
      <c r="D5977" s="12" t="s">
        <v>6555</v>
      </c>
    </row>
    <row r="5978" spans="4:4" ht="30">
      <c r="D5978" s="12" t="s">
        <v>6556</v>
      </c>
    </row>
    <row r="5979" spans="4:4" ht="30">
      <c r="D5979" s="12" t="s">
        <v>6557</v>
      </c>
    </row>
    <row r="5980" spans="4:4">
      <c r="D5980" s="12" t="s">
        <v>6558</v>
      </c>
    </row>
    <row r="5981" spans="4:4" ht="30">
      <c r="D5981" s="12" t="s">
        <v>6559</v>
      </c>
    </row>
    <row r="5982" spans="4:4" ht="30">
      <c r="D5982" s="12" t="s">
        <v>6560</v>
      </c>
    </row>
    <row r="5983" spans="4:4">
      <c r="D5983" s="12" t="s">
        <v>6561</v>
      </c>
    </row>
    <row r="5984" spans="4:4">
      <c r="D5984" s="12" t="s">
        <v>6562</v>
      </c>
    </row>
    <row r="5985" spans="4:4">
      <c r="D5985" s="12" t="s">
        <v>6563</v>
      </c>
    </row>
    <row r="5986" spans="4:4" ht="30">
      <c r="D5986" s="12" t="s">
        <v>6564</v>
      </c>
    </row>
    <row r="5987" spans="4:4">
      <c r="D5987" s="12" t="s">
        <v>6565</v>
      </c>
    </row>
    <row r="5988" spans="4:4">
      <c r="D5988" s="12" t="s">
        <v>6566</v>
      </c>
    </row>
    <row r="5989" spans="4:4">
      <c r="D5989" s="12" t="s">
        <v>6567</v>
      </c>
    </row>
    <row r="5990" spans="4:4">
      <c r="D5990" s="12" t="s">
        <v>6568</v>
      </c>
    </row>
    <row r="5991" spans="4:4">
      <c r="D5991" s="12" t="s">
        <v>6569</v>
      </c>
    </row>
    <row r="5992" spans="4:4">
      <c r="D5992" s="12" t="s">
        <v>6570</v>
      </c>
    </row>
    <row r="5993" spans="4:4">
      <c r="D5993" s="12" t="s">
        <v>6571</v>
      </c>
    </row>
    <row r="5994" spans="4:4">
      <c r="D5994" s="12" t="s">
        <v>6572</v>
      </c>
    </row>
    <row r="5995" spans="4:4">
      <c r="D5995" s="12" t="s">
        <v>6573</v>
      </c>
    </row>
    <row r="5996" spans="4:4">
      <c r="D5996" s="12" t="s">
        <v>6574</v>
      </c>
    </row>
    <row r="5997" spans="4:4">
      <c r="D5997" s="12" t="s">
        <v>6575</v>
      </c>
    </row>
    <row r="5998" spans="4:4">
      <c r="D5998" s="12" t="s">
        <v>6576</v>
      </c>
    </row>
    <row r="5999" spans="4:4" ht="30">
      <c r="D5999" s="12" t="s">
        <v>6577</v>
      </c>
    </row>
    <row r="6000" spans="4:4" ht="30">
      <c r="D6000" s="12" t="s">
        <v>6578</v>
      </c>
    </row>
    <row r="6001" spans="4:4">
      <c r="D6001" s="12" t="s">
        <v>6579</v>
      </c>
    </row>
    <row r="6002" spans="4:4">
      <c r="D6002" s="12" t="s">
        <v>6580</v>
      </c>
    </row>
    <row r="6003" spans="4:4">
      <c r="D6003" s="12" t="s">
        <v>6581</v>
      </c>
    </row>
    <row r="6004" spans="4:4">
      <c r="D6004" s="12" t="s">
        <v>6582</v>
      </c>
    </row>
    <row r="6005" spans="4:4">
      <c r="D6005" s="12" t="s">
        <v>6583</v>
      </c>
    </row>
    <row r="6006" spans="4:4" ht="30">
      <c r="D6006" s="12" t="s">
        <v>6584</v>
      </c>
    </row>
    <row r="6007" spans="4:4">
      <c r="D6007" s="12" t="s">
        <v>6585</v>
      </c>
    </row>
    <row r="6008" spans="4:4">
      <c r="D6008" s="88">
        <v>7000</v>
      </c>
    </row>
    <row r="6009" spans="4:4">
      <c r="D6009" s="12" t="s">
        <v>6586</v>
      </c>
    </row>
    <row r="6010" spans="4:4" ht="30">
      <c r="D6010" s="12" t="s">
        <v>6588</v>
      </c>
    </row>
    <row r="6011" spans="4:4" ht="30">
      <c r="D6011" s="12" t="s">
        <v>6589</v>
      </c>
    </row>
    <row r="6012" spans="4:4" ht="30">
      <c r="D6012" s="12" t="s">
        <v>6590</v>
      </c>
    </row>
    <row r="6013" spans="4:4" ht="45">
      <c r="D6013" s="12" t="s">
        <v>6591</v>
      </c>
    </row>
    <row r="6014" spans="4:4" ht="30">
      <c r="D6014" s="12" t="s">
        <v>6592</v>
      </c>
    </row>
    <row r="6015" spans="4:4" ht="45">
      <c r="D6015" s="12" t="s">
        <v>6593</v>
      </c>
    </row>
    <row r="6016" spans="4:4" ht="45">
      <c r="D6016" s="12" t="s">
        <v>6594</v>
      </c>
    </row>
    <row r="6017" spans="4:4" ht="30">
      <c r="D6017" s="12" t="s">
        <v>6595</v>
      </c>
    </row>
    <row r="6018" spans="4:4" ht="30">
      <c r="D6018" s="12" t="s">
        <v>6596</v>
      </c>
    </row>
    <row r="6019" spans="4:4" ht="45">
      <c r="D6019" s="12" t="s">
        <v>6597</v>
      </c>
    </row>
    <row r="6020" spans="4:4">
      <c r="D6020" s="12" t="s">
        <v>6598</v>
      </c>
    </row>
    <row r="6021" spans="4:4">
      <c r="D6021" s="12" t="s">
        <v>6599</v>
      </c>
    </row>
    <row r="6022" spans="4:4">
      <c r="D6022" s="12" t="s">
        <v>6600</v>
      </c>
    </row>
    <row r="6023" spans="4:4">
      <c r="D6023" s="12" t="s">
        <v>6601</v>
      </c>
    </row>
    <row r="6024" spans="4:4" ht="30">
      <c r="D6024" s="12" t="s">
        <v>6602</v>
      </c>
    </row>
    <row r="6025" spans="4:4" ht="30">
      <c r="D6025" s="12" t="s">
        <v>6603</v>
      </c>
    </row>
    <row r="6026" spans="4:4">
      <c r="D6026" s="12" t="s">
        <v>6604</v>
      </c>
    </row>
    <row r="6027" spans="4:4" ht="30">
      <c r="D6027" s="12" t="s">
        <v>6605</v>
      </c>
    </row>
    <row r="6028" spans="4:4">
      <c r="D6028" s="12" t="s">
        <v>6606</v>
      </c>
    </row>
    <row r="6029" spans="4:4">
      <c r="D6029" s="12" t="s">
        <v>6607</v>
      </c>
    </row>
    <row r="6030" spans="4:4">
      <c r="D6030" s="12" t="s">
        <v>6608</v>
      </c>
    </row>
    <row r="6031" spans="4:4">
      <c r="D6031" s="88">
        <v>1002</v>
      </c>
    </row>
    <row r="6032" spans="4:4">
      <c r="D6032" s="12" t="s">
        <v>6609</v>
      </c>
    </row>
    <row r="6033" spans="4:4">
      <c r="D6033" s="88">
        <v>28</v>
      </c>
    </row>
    <row r="6034" spans="4:4">
      <c r="D6034" s="12" t="s">
        <v>6610</v>
      </c>
    </row>
    <row r="6035" spans="4:4">
      <c r="D6035" s="12" t="s">
        <v>6611</v>
      </c>
    </row>
    <row r="6036" spans="4:4">
      <c r="D6036" s="12" t="s">
        <v>6612</v>
      </c>
    </row>
    <row r="6037" spans="4:4">
      <c r="D6037" s="12" t="s">
        <v>6613</v>
      </c>
    </row>
    <row r="6038" spans="4:4">
      <c r="D6038" s="12" t="s">
        <v>6614</v>
      </c>
    </row>
    <row r="6039" spans="4:4" ht="45">
      <c r="D6039" s="12" t="s">
        <v>6615</v>
      </c>
    </row>
    <row r="6040" spans="4:4">
      <c r="D6040" s="12" t="s">
        <v>6616</v>
      </c>
    </row>
    <row r="6041" spans="4:4">
      <c r="D6041" s="12" t="s">
        <v>6617</v>
      </c>
    </row>
    <row r="6042" spans="4:4">
      <c r="D6042" s="12" t="s">
        <v>6618</v>
      </c>
    </row>
    <row r="6043" spans="4:4">
      <c r="D6043" s="12" t="s">
        <v>6619</v>
      </c>
    </row>
    <row r="6044" spans="4:4">
      <c r="D6044" s="12" t="s">
        <v>6620</v>
      </c>
    </row>
    <row r="6045" spans="4:4" ht="30">
      <c r="D6045" s="12" t="s">
        <v>6621</v>
      </c>
    </row>
    <row r="6046" spans="4:4">
      <c r="D6046" s="12" t="s">
        <v>6622</v>
      </c>
    </row>
    <row r="6047" spans="4:4" ht="30">
      <c r="D6047" s="12" t="s">
        <v>6623</v>
      </c>
    </row>
    <row r="6048" spans="4:4">
      <c r="D6048" s="12" t="s">
        <v>6624</v>
      </c>
    </row>
    <row r="6049" spans="4:4">
      <c r="D6049" s="12" t="s">
        <v>6625</v>
      </c>
    </row>
    <row r="6050" spans="4:4">
      <c r="D6050" s="12" t="s">
        <v>6626</v>
      </c>
    </row>
    <row r="6051" spans="4:4" ht="30">
      <c r="D6051" s="12" t="s">
        <v>6627</v>
      </c>
    </row>
    <row r="6052" spans="4:4" ht="30">
      <c r="D6052" s="12" t="s">
        <v>6628</v>
      </c>
    </row>
    <row r="6053" spans="4:4">
      <c r="D6053" s="12" t="s">
        <v>6629</v>
      </c>
    </row>
    <row r="6054" spans="4:4">
      <c r="D6054" s="12" t="s">
        <v>6630</v>
      </c>
    </row>
    <row r="6055" spans="4:4">
      <c r="D6055" s="12" t="s">
        <v>6631</v>
      </c>
    </row>
    <row r="6056" spans="4:4">
      <c r="D6056" s="12" t="s">
        <v>6632</v>
      </c>
    </row>
    <row r="6057" spans="4:4">
      <c r="D6057" s="12" t="s">
        <v>6633</v>
      </c>
    </row>
    <row r="6058" spans="4:4" ht="30">
      <c r="D6058" s="12" t="s">
        <v>6634</v>
      </c>
    </row>
    <row r="6059" spans="4:4">
      <c r="D6059" s="12" t="s">
        <v>6635</v>
      </c>
    </row>
    <row r="6060" spans="4:4">
      <c r="D6060" s="88">
        <v>7880</v>
      </c>
    </row>
    <row r="6061" spans="4:4">
      <c r="D6061" s="88">
        <v>3441</v>
      </c>
    </row>
    <row r="6062" spans="4:4" ht="45">
      <c r="D6062" s="12" t="s">
        <v>6636</v>
      </c>
    </row>
    <row r="6063" spans="4:4">
      <c r="D6063" s="12" t="s">
        <v>6637</v>
      </c>
    </row>
    <row r="6064" spans="4:4" ht="30">
      <c r="D6064" s="12" t="s">
        <v>6638</v>
      </c>
    </row>
    <row r="6065" spans="4:4" ht="30">
      <c r="D6065" s="12" t="s">
        <v>6639</v>
      </c>
    </row>
    <row r="6066" spans="4:4" ht="30">
      <c r="D6066" s="12" t="s">
        <v>6640</v>
      </c>
    </row>
    <row r="6067" spans="4:4" ht="30">
      <c r="D6067" s="12" t="s">
        <v>6641</v>
      </c>
    </row>
    <row r="6068" spans="4:4" ht="30">
      <c r="D6068" s="12" t="s">
        <v>6642</v>
      </c>
    </row>
    <row r="6069" spans="4:4" ht="30">
      <c r="D6069" s="12" t="s">
        <v>6643</v>
      </c>
    </row>
    <row r="6070" spans="4:4" ht="45">
      <c r="D6070" s="12" t="s">
        <v>6644</v>
      </c>
    </row>
    <row r="6071" spans="4:4" ht="30">
      <c r="D6071" s="12" t="s">
        <v>6645</v>
      </c>
    </row>
    <row r="6072" spans="4:4" ht="30">
      <c r="D6072" s="12" t="s">
        <v>6646</v>
      </c>
    </row>
    <row r="6073" spans="4:4">
      <c r="D6073" s="12" t="s">
        <v>6647</v>
      </c>
    </row>
    <row r="6074" spans="4:4">
      <c r="D6074" s="12" t="s">
        <v>6648</v>
      </c>
    </row>
    <row r="6075" spans="4:4">
      <c r="D6075" s="12" t="s">
        <v>6649</v>
      </c>
    </row>
    <row r="6076" spans="4:4">
      <c r="D6076" s="12" t="s">
        <v>6650</v>
      </c>
    </row>
    <row r="6077" spans="4:4">
      <c r="D6077" s="12" t="s">
        <v>6651</v>
      </c>
    </row>
    <row r="6078" spans="4:4" ht="30">
      <c r="D6078" s="12" t="s">
        <v>6652</v>
      </c>
    </row>
    <row r="6079" spans="4:4">
      <c r="D6079" s="12" t="s">
        <v>6653</v>
      </c>
    </row>
    <row r="6080" spans="4:4" ht="30">
      <c r="D6080" s="12" t="s">
        <v>6654</v>
      </c>
    </row>
    <row r="6081" spans="4:4">
      <c r="D6081" s="12" t="s">
        <v>6655</v>
      </c>
    </row>
    <row r="6082" spans="4:4" ht="45">
      <c r="D6082" s="12" t="s">
        <v>6657</v>
      </c>
    </row>
    <row r="6083" spans="4:4">
      <c r="D6083" s="12" t="s">
        <v>6658</v>
      </c>
    </row>
    <row r="6084" spans="4:4">
      <c r="D6084" s="12" t="s">
        <v>6659</v>
      </c>
    </row>
    <row r="6085" spans="4:4">
      <c r="D6085" s="12" t="s">
        <v>6660</v>
      </c>
    </row>
    <row r="6086" spans="4:4">
      <c r="D6086" s="12" t="s">
        <v>6661</v>
      </c>
    </row>
    <row r="6087" spans="4:4" ht="30">
      <c r="D6087" s="12" t="s">
        <v>6662</v>
      </c>
    </row>
    <row r="6088" spans="4:4">
      <c r="D6088" s="12" t="s">
        <v>6663</v>
      </c>
    </row>
    <row r="6089" spans="4:4" ht="30">
      <c r="D6089" s="12" t="s">
        <v>6664</v>
      </c>
    </row>
    <row r="6090" spans="4:4" ht="30">
      <c r="D6090" s="12" t="s">
        <v>6665</v>
      </c>
    </row>
    <row r="6091" spans="4:4">
      <c r="D6091" s="12" t="s">
        <v>6666</v>
      </c>
    </row>
    <row r="6092" spans="4:4" ht="45">
      <c r="D6092" s="12" t="s">
        <v>6667</v>
      </c>
    </row>
    <row r="6093" spans="4:4" ht="45">
      <c r="D6093" s="12" t="s">
        <v>6668</v>
      </c>
    </row>
    <row r="6094" spans="4:4" ht="30">
      <c r="D6094" s="12" t="s">
        <v>6669</v>
      </c>
    </row>
    <row r="6095" spans="4:4" ht="45">
      <c r="D6095" s="12" t="s">
        <v>6670</v>
      </c>
    </row>
    <row r="6096" spans="4:4">
      <c r="D6096" s="12" t="s">
        <v>6671</v>
      </c>
    </row>
    <row r="6097" spans="4:4">
      <c r="D6097" s="12" t="s">
        <v>6672</v>
      </c>
    </row>
    <row r="6098" spans="4:4">
      <c r="D6098" s="12" t="s">
        <v>6673</v>
      </c>
    </row>
    <row r="6099" spans="4:4">
      <c r="D6099" s="12" t="s">
        <v>6674</v>
      </c>
    </row>
    <row r="6100" spans="4:4">
      <c r="D6100" s="12" t="s">
        <v>6675</v>
      </c>
    </row>
    <row r="6101" spans="4:4">
      <c r="D6101" s="12" t="s">
        <v>6676</v>
      </c>
    </row>
    <row r="6102" spans="4:4">
      <c r="D6102" s="12" t="s">
        <v>6677</v>
      </c>
    </row>
    <row r="6103" spans="4:4">
      <c r="D6103" s="12" t="s">
        <v>6678</v>
      </c>
    </row>
    <row r="6104" spans="4:4">
      <c r="D6104" s="12" t="s">
        <v>6679</v>
      </c>
    </row>
    <row r="6105" spans="4:4">
      <c r="D6105" s="12" t="s">
        <v>6680</v>
      </c>
    </row>
    <row r="6106" spans="4:4">
      <c r="D6106" s="12" t="s">
        <v>6681</v>
      </c>
    </row>
    <row r="6107" spans="4:4">
      <c r="D6107" s="12" t="s">
        <v>6682</v>
      </c>
    </row>
    <row r="6108" spans="4:4">
      <c r="D6108" s="12" t="s">
        <v>6683</v>
      </c>
    </row>
    <row r="6109" spans="4:4">
      <c r="D6109" s="12" t="s">
        <v>6684</v>
      </c>
    </row>
    <row r="6110" spans="4:4">
      <c r="D6110" s="12" t="s">
        <v>6685</v>
      </c>
    </row>
    <row r="6111" spans="4:4">
      <c r="D6111" s="12" t="s">
        <v>6686</v>
      </c>
    </row>
    <row r="6112" spans="4:4">
      <c r="D6112" s="12" t="s">
        <v>6687</v>
      </c>
    </row>
    <row r="6113" spans="4:4">
      <c r="D6113" s="12" t="s">
        <v>6688</v>
      </c>
    </row>
    <row r="6114" spans="4:4">
      <c r="D6114" s="12" t="s">
        <v>6689</v>
      </c>
    </row>
    <row r="6115" spans="4:4">
      <c r="D6115" s="88">
        <v>984</v>
      </c>
    </row>
    <row r="6116" spans="4:4">
      <c r="D6116" s="12" t="s">
        <v>6690</v>
      </c>
    </row>
    <row r="6117" spans="4:4">
      <c r="D6117" s="12" t="s">
        <v>6691</v>
      </c>
    </row>
    <row r="6118" spans="4:4">
      <c r="D6118" s="12" t="s">
        <v>6692</v>
      </c>
    </row>
    <row r="6119" spans="4:4">
      <c r="D6119" s="12" t="s">
        <v>6693</v>
      </c>
    </row>
    <row r="6120" spans="4:4">
      <c r="D6120" s="88">
        <v>203</v>
      </c>
    </row>
    <row r="6121" spans="4:4">
      <c r="D6121" s="12" t="s">
        <v>6694</v>
      </c>
    </row>
    <row r="6122" spans="4:4">
      <c r="D6122" s="12" t="s">
        <v>6695</v>
      </c>
    </row>
    <row r="6123" spans="4:4">
      <c r="D6123" s="12" t="s">
        <v>6696</v>
      </c>
    </row>
    <row r="6124" spans="4:4">
      <c r="D6124" s="12" t="s">
        <v>6697</v>
      </c>
    </row>
    <row r="6125" spans="4:4">
      <c r="D6125" s="12" t="s">
        <v>6698</v>
      </c>
    </row>
    <row r="6126" spans="4:4">
      <c r="D6126" s="12" t="s">
        <v>6699</v>
      </c>
    </row>
    <row r="6127" spans="4:4">
      <c r="D6127" s="12" t="s">
        <v>6700</v>
      </c>
    </row>
    <row r="6128" spans="4:4">
      <c r="D6128" s="12" t="s">
        <v>6701</v>
      </c>
    </row>
    <row r="6129" spans="4:4">
      <c r="D6129" s="12" t="s">
        <v>6702</v>
      </c>
    </row>
    <row r="6130" spans="4:4" ht="30">
      <c r="D6130" s="12" t="s">
        <v>6703</v>
      </c>
    </row>
    <row r="6131" spans="4:4" ht="30">
      <c r="D6131" s="12" t="s">
        <v>6704</v>
      </c>
    </row>
    <row r="6132" spans="4:4" ht="30">
      <c r="D6132" s="12" t="s">
        <v>6705</v>
      </c>
    </row>
    <row r="6133" spans="4:4" ht="30">
      <c r="D6133" s="12" t="s">
        <v>6706</v>
      </c>
    </row>
    <row r="6134" spans="4:4" ht="45">
      <c r="D6134" s="12" t="s">
        <v>6707</v>
      </c>
    </row>
    <row r="6135" spans="4:4">
      <c r="D6135" s="12" t="s">
        <v>6708</v>
      </c>
    </row>
    <row r="6136" spans="4:4" ht="45">
      <c r="D6136" s="12" t="s">
        <v>6709</v>
      </c>
    </row>
    <row r="6137" spans="4:4">
      <c r="D6137" s="12" t="s">
        <v>6710</v>
      </c>
    </row>
    <row r="6138" spans="4:4" ht="30">
      <c r="D6138" s="12" t="s">
        <v>6711</v>
      </c>
    </row>
    <row r="6139" spans="4:4" ht="45">
      <c r="D6139" s="12" t="s">
        <v>6712</v>
      </c>
    </row>
    <row r="6140" spans="4:4">
      <c r="D6140" s="12" t="s">
        <v>6713</v>
      </c>
    </row>
    <row r="6141" spans="4:4">
      <c r="D6141" s="12" t="s">
        <v>6714</v>
      </c>
    </row>
    <row r="6142" spans="4:4" ht="30">
      <c r="D6142" s="12" t="s">
        <v>6715</v>
      </c>
    </row>
    <row r="6143" spans="4:4" ht="30">
      <c r="D6143" s="12" t="s">
        <v>6716</v>
      </c>
    </row>
    <row r="6144" spans="4:4" ht="45">
      <c r="D6144" s="12" t="s">
        <v>6717</v>
      </c>
    </row>
    <row r="6145" spans="4:4" ht="45">
      <c r="D6145" s="12" t="s">
        <v>6718</v>
      </c>
    </row>
    <row r="6146" spans="4:4">
      <c r="D6146" s="12" t="s">
        <v>6719</v>
      </c>
    </row>
    <row r="6147" spans="4:4">
      <c r="D6147" s="12" t="s">
        <v>6720</v>
      </c>
    </row>
    <row r="6148" spans="4:4" ht="30">
      <c r="D6148" s="12" t="s">
        <v>6721</v>
      </c>
    </row>
    <row r="6149" spans="4:4">
      <c r="D6149" s="12" t="s">
        <v>6722</v>
      </c>
    </row>
    <row r="6150" spans="4:4">
      <c r="D6150" s="12" t="s">
        <v>6723</v>
      </c>
    </row>
    <row r="6151" spans="4:4" ht="30">
      <c r="D6151" s="12" t="s">
        <v>6724</v>
      </c>
    </row>
    <row r="6152" spans="4:4" ht="45">
      <c r="D6152" s="12" t="s">
        <v>6725</v>
      </c>
    </row>
    <row r="6153" spans="4:4">
      <c r="D6153" s="12" t="s">
        <v>6726</v>
      </c>
    </row>
    <row r="6154" spans="4:4" ht="30">
      <c r="D6154" s="12" t="s">
        <v>6727</v>
      </c>
    </row>
    <row r="6155" spans="4:4" ht="45">
      <c r="D6155" s="12" t="s">
        <v>6728</v>
      </c>
    </row>
    <row r="6156" spans="4:4">
      <c r="D6156" s="12" t="s">
        <v>6729</v>
      </c>
    </row>
    <row r="6157" spans="4:4" ht="30">
      <c r="D6157" s="12" t="s">
        <v>6730</v>
      </c>
    </row>
    <row r="6158" spans="4:4">
      <c r="D6158" s="12" t="s">
        <v>6731</v>
      </c>
    </row>
    <row r="6159" spans="4:4">
      <c r="D6159" s="12" t="s">
        <v>6732</v>
      </c>
    </row>
    <row r="6160" spans="4:4">
      <c r="D6160" s="12" t="s">
        <v>6733</v>
      </c>
    </row>
    <row r="6161" spans="4:4">
      <c r="D6161" s="12" t="s">
        <v>6734</v>
      </c>
    </row>
    <row r="6162" spans="4:4">
      <c r="D6162" s="12" t="s">
        <v>6735</v>
      </c>
    </row>
    <row r="6163" spans="4:4" ht="30">
      <c r="D6163" s="12" t="s">
        <v>6736</v>
      </c>
    </row>
    <row r="6164" spans="4:4">
      <c r="D6164" s="12" t="s">
        <v>6737</v>
      </c>
    </row>
    <row r="6165" spans="4:4" ht="30">
      <c r="D6165" s="12" t="s">
        <v>6738</v>
      </c>
    </row>
    <row r="6166" spans="4:4">
      <c r="D6166" s="12" t="s">
        <v>6739</v>
      </c>
    </row>
    <row r="6167" spans="4:4" ht="30">
      <c r="D6167" s="12" t="s">
        <v>6740</v>
      </c>
    </row>
    <row r="6168" spans="4:4" ht="30">
      <c r="D6168" s="12" t="s">
        <v>6741</v>
      </c>
    </row>
    <row r="6169" spans="4:4">
      <c r="D6169" s="12" t="s">
        <v>6742</v>
      </c>
    </row>
    <row r="6170" spans="4:4">
      <c r="D6170" s="12" t="s">
        <v>6743</v>
      </c>
    </row>
    <row r="6171" spans="4:4" ht="30">
      <c r="D6171" s="12" t="s">
        <v>6744</v>
      </c>
    </row>
    <row r="6172" spans="4:4">
      <c r="D6172" s="12" t="s">
        <v>6745</v>
      </c>
    </row>
    <row r="6173" spans="4:4">
      <c r="D6173" s="12" t="s">
        <v>6746</v>
      </c>
    </row>
    <row r="6174" spans="4:4">
      <c r="D6174" s="12" t="s">
        <v>6747</v>
      </c>
    </row>
    <row r="6175" spans="4:4">
      <c r="D6175" s="12" t="s">
        <v>6748</v>
      </c>
    </row>
    <row r="6176" spans="4:4" ht="30">
      <c r="D6176" s="12" t="s">
        <v>6749</v>
      </c>
    </row>
    <row r="6177" spans="4:4">
      <c r="D6177" s="12" t="s">
        <v>6750</v>
      </c>
    </row>
    <row r="6178" spans="4:4" ht="30">
      <c r="D6178" s="12" t="s">
        <v>6751</v>
      </c>
    </row>
    <row r="6179" spans="4:4">
      <c r="D6179" s="12" t="s">
        <v>6752</v>
      </c>
    </row>
    <row r="6180" spans="4:4" ht="30">
      <c r="D6180" s="12" t="s">
        <v>6753</v>
      </c>
    </row>
    <row r="6181" spans="4:4">
      <c r="D6181" s="12" t="s">
        <v>6754</v>
      </c>
    </row>
    <row r="6182" spans="4:4">
      <c r="D6182" s="12" t="s">
        <v>6755</v>
      </c>
    </row>
    <row r="6183" spans="4:4">
      <c r="D6183" s="12" t="s">
        <v>6756</v>
      </c>
    </row>
    <row r="6184" spans="4:4">
      <c r="D6184" s="12" t="s">
        <v>6757</v>
      </c>
    </row>
    <row r="6185" spans="4:4">
      <c r="D6185" s="12" t="s">
        <v>6758</v>
      </c>
    </row>
    <row r="6186" spans="4:4" ht="30">
      <c r="D6186" s="12" t="s">
        <v>6759</v>
      </c>
    </row>
    <row r="6187" spans="4:4">
      <c r="D6187" s="12" t="s">
        <v>6760</v>
      </c>
    </row>
    <row r="6188" spans="4:4">
      <c r="D6188" s="12" t="s">
        <v>6761</v>
      </c>
    </row>
    <row r="6189" spans="4:4" ht="30">
      <c r="D6189" s="12" t="s">
        <v>6762</v>
      </c>
    </row>
    <row r="6190" spans="4:4">
      <c r="D6190" s="12" t="s">
        <v>6763</v>
      </c>
    </row>
    <row r="6191" spans="4:4">
      <c r="D6191" s="88">
        <v>6252</v>
      </c>
    </row>
    <row r="6192" spans="4:4">
      <c r="D6192" s="88">
        <v>6017</v>
      </c>
    </row>
    <row r="6193" spans="4:4">
      <c r="D6193" s="88">
        <v>4252</v>
      </c>
    </row>
    <row r="6194" spans="4:4">
      <c r="D6194" s="88">
        <v>7200</v>
      </c>
    </row>
    <row r="6195" spans="4:4">
      <c r="D6195" s="12" t="s">
        <v>6764</v>
      </c>
    </row>
    <row r="6196" spans="4:4">
      <c r="D6196" s="12" t="s">
        <v>6765</v>
      </c>
    </row>
    <row r="6197" spans="4:4">
      <c r="D6197" s="12" t="s">
        <v>6766</v>
      </c>
    </row>
    <row r="6198" spans="4:4">
      <c r="D6198" s="12" t="s">
        <v>6767</v>
      </c>
    </row>
    <row r="6199" spans="4:4">
      <c r="D6199" s="12" t="s">
        <v>6768</v>
      </c>
    </row>
    <row r="6200" spans="4:4">
      <c r="D6200" s="12" t="s">
        <v>6769</v>
      </c>
    </row>
    <row r="6201" spans="4:4">
      <c r="D6201" s="12" t="s">
        <v>6770</v>
      </c>
    </row>
    <row r="6202" spans="4:4">
      <c r="D6202" s="12" t="s">
        <v>6771</v>
      </c>
    </row>
    <row r="6203" spans="4:4">
      <c r="D6203" s="12" t="s">
        <v>6772</v>
      </c>
    </row>
    <row r="6204" spans="4:4">
      <c r="D6204" s="12" t="s">
        <v>6773</v>
      </c>
    </row>
    <row r="6205" spans="4:4" ht="30">
      <c r="D6205" s="12" t="s">
        <v>6774</v>
      </c>
    </row>
    <row r="6206" spans="4:4">
      <c r="D6206" s="12" t="s">
        <v>6775</v>
      </c>
    </row>
    <row r="6207" spans="4:4">
      <c r="D6207" s="12" t="s">
        <v>6776</v>
      </c>
    </row>
    <row r="6208" spans="4:4">
      <c r="D6208" s="12" t="s">
        <v>6777</v>
      </c>
    </row>
    <row r="6209" spans="4:4">
      <c r="D6209" s="12" t="s">
        <v>6778</v>
      </c>
    </row>
    <row r="6210" spans="4:4">
      <c r="D6210" s="12" t="s">
        <v>6779</v>
      </c>
    </row>
    <row r="6211" spans="4:4">
      <c r="D6211" s="12" t="s">
        <v>6780</v>
      </c>
    </row>
    <row r="6212" spans="4:4" ht="30">
      <c r="D6212" s="12" t="s">
        <v>6781</v>
      </c>
    </row>
    <row r="6213" spans="4:4" ht="30">
      <c r="D6213" s="12" t="s">
        <v>6782</v>
      </c>
    </row>
    <row r="6214" spans="4:4">
      <c r="D6214" s="12" t="s">
        <v>6783</v>
      </c>
    </row>
    <row r="6215" spans="4:4">
      <c r="D6215" s="12" t="s">
        <v>6784</v>
      </c>
    </row>
    <row r="6216" spans="4:4">
      <c r="D6216" s="12" t="s">
        <v>6785</v>
      </c>
    </row>
    <row r="6217" spans="4:4" ht="30">
      <c r="D6217" s="12" t="s">
        <v>6786</v>
      </c>
    </row>
    <row r="6218" spans="4:4">
      <c r="D6218" s="12" t="s">
        <v>6787</v>
      </c>
    </row>
    <row r="6219" spans="4:4">
      <c r="D6219" s="12" t="s">
        <v>6788</v>
      </c>
    </row>
    <row r="6220" spans="4:4" ht="30">
      <c r="D6220" s="12" t="s">
        <v>6789</v>
      </c>
    </row>
    <row r="6221" spans="4:4" ht="45">
      <c r="D6221" s="12" t="s">
        <v>6790</v>
      </c>
    </row>
    <row r="6222" spans="4:4">
      <c r="D6222" s="88">
        <v>7700</v>
      </c>
    </row>
    <row r="6223" spans="4:4">
      <c r="D6223" s="12" t="s">
        <v>6791</v>
      </c>
    </row>
    <row r="6224" spans="4:4" ht="45">
      <c r="D6224" s="12" t="s">
        <v>6792</v>
      </c>
    </row>
    <row r="6225" spans="4:4" ht="30">
      <c r="D6225" s="12" t="s">
        <v>6793</v>
      </c>
    </row>
    <row r="6226" spans="4:4" ht="30">
      <c r="D6226" s="12" t="s">
        <v>6794</v>
      </c>
    </row>
    <row r="6227" spans="4:4" ht="30">
      <c r="D6227" s="12" t="s">
        <v>6795</v>
      </c>
    </row>
    <row r="6228" spans="4:4" ht="30">
      <c r="D6228" s="12" t="s">
        <v>6796</v>
      </c>
    </row>
    <row r="6229" spans="4:4" ht="45">
      <c r="D6229" s="12" t="s">
        <v>6797</v>
      </c>
    </row>
    <row r="6230" spans="4:4" ht="45">
      <c r="D6230" s="12" t="s">
        <v>6798</v>
      </c>
    </row>
    <row r="6231" spans="4:4" ht="30">
      <c r="D6231" s="12" t="s">
        <v>6799</v>
      </c>
    </row>
    <row r="6232" spans="4:4" ht="30">
      <c r="D6232" s="12" t="s">
        <v>6800</v>
      </c>
    </row>
    <row r="6233" spans="4:4" ht="30">
      <c r="D6233" s="12" t="s">
        <v>6801</v>
      </c>
    </row>
    <row r="6234" spans="4:4" ht="30">
      <c r="D6234" s="12" t="s">
        <v>6802</v>
      </c>
    </row>
    <row r="6235" spans="4:4" ht="45">
      <c r="D6235" s="12" t="s">
        <v>6803</v>
      </c>
    </row>
    <row r="6236" spans="4:4" ht="45">
      <c r="D6236" s="12" t="s">
        <v>6804</v>
      </c>
    </row>
    <row r="6237" spans="4:4" ht="30">
      <c r="D6237" s="12" t="s">
        <v>6805</v>
      </c>
    </row>
    <row r="6238" spans="4:4" ht="30">
      <c r="D6238" s="12" t="s">
        <v>6806</v>
      </c>
    </row>
    <row r="6239" spans="4:4">
      <c r="D6239" s="12" t="s">
        <v>6807</v>
      </c>
    </row>
    <row r="6240" spans="4:4" ht="30">
      <c r="D6240" s="12" t="s">
        <v>6808</v>
      </c>
    </row>
    <row r="6241" spans="4:4">
      <c r="D6241" s="12" t="s">
        <v>6809</v>
      </c>
    </row>
    <row r="6242" spans="4:4" ht="30">
      <c r="D6242" s="12" t="s">
        <v>6810</v>
      </c>
    </row>
    <row r="6243" spans="4:4">
      <c r="D6243" s="12" t="s">
        <v>6811</v>
      </c>
    </row>
    <row r="6244" spans="4:4">
      <c r="D6244" s="12" t="s">
        <v>6812</v>
      </c>
    </row>
    <row r="6245" spans="4:4">
      <c r="D6245" s="12" t="s">
        <v>6813</v>
      </c>
    </row>
    <row r="6246" spans="4:4" ht="45">
      <c r="D6246" s="12" t="s">
        <v>6814</v>
      </c>
    </row>
    <row r="6247" spans="4:4" ht="30">
      <c r="D6247" s="12" t="s">
        <v>6815</v>
      </c>
    </row>
    <row r="6248" spans="4:4" ht="45">
      <c r="D6248" s="12" t="s">
        <v>6816</v>
      </c>
    </row>
    <row r="6249" spans="4:4" ht="30">
      <c r="D6249" s="12" t="s">
        <v>6817</v>
      </c>
    </row>
    <row r="6250" spans="4:4">
      <c r="D6250" s="12" t="s">
        <v>6818</v>
      </c>
    </row>
    <row r="6251" spans="4:4" ht="30">
      <c r="D6251" s="12" t="s">
        <v>6819</v>
      </c>
    </row>
    <row r="6252" spans="4:4" ht="30">
      <c r="D6252" s="12" t="s">
        <v>6820</v>
      </c>
    </row>
    <row r="6253" spans="4:4" ht="30">
      <c r="D6253" s="12" t="s">
        <v>6821</v>
      </c>
    </row>
    <row r="6254" spans="4:4" ht="30">
      <c r="D6254" s="12" t="s">
        <v>6822</v>
      </c>
    </row>
    <row r="6255" spans="4:4">
      <c r="D6255" s="12" t="s">
        <v>6823</v>
      </c>
    </row>
    <row r="6256" spans="4:4">
      <c r="D6256" s="12" t="s">
        <v>6824</v>
      </c>
    </row>
    <row r="6257" spans="4:4">
      <c r="D6257" s="12" t="s">
        <v>6825</v>
      </c>
    </row>
    <row r="6258" spans="4:4">
      <c r="D6258" s="12" t="s">
        <v>6826</v>
      </c>
    </row>
    <row r="6259" spans="4:4">
      <c r="D6259" s="12" t="s">
        <v>6827</v>
      </c>
    </row>
    <row r="6260" spans="4:4">
      <c r="D6260" s="12" t="s">
        <v>6828</v>
      </c>
    </row>
    <row r="6261" spans="4:4">
      <c r="D6261" s="12" t="s">
        <v>6829</v>
      </c>
    </row>
    <row r="6262" spans="4:4">
      <c r="D6262" s="12" t="s">
        <v>6830</v>
      </c>
    </row>
    <row r="6263" spans="4:4">
      <c r="D6263" s="12" t="s">
        <v>6831</v>
      </c>
    </row>
    <row r="6264" spans="4:4">
      <c r="D6264" s="12" t="s">
        <v>6832</v>
      </c>
    </row>
    <row r="6265" spans="4:4">
      <c r="D6265" s="12" t="s">
        <v>6833</v>
      </c>
    </row>
    <row r="6266" spans="4:4">
      <c r="D6266" s="12" t="s">
        <v>6834</v>
      </c>
    </row>
    <row r="6267" spans="4:4">
      <c r="D6267" s="12" t="s">
        <v>6835</v>
      </c>
    </row>
    <row r="6268" spans="4:4">
      <c r="D6268" s="12" t="s">
        <v>6836</v>
      </c>
    </row>
    <row r="6269" spans="4:4">
      <c r="D6269" s="12" t="s">
        <v>6837</v>
      </c>
    </row>
    <row r="6270" spans="4:4">
      <c r="D6270" s="12" t="s">
        <v>6838</v>
      </c>
    </row>
    <row r="6271" spans="4:4">
      <c r="D6271" s="12" t="s">
        <v>6839</v>
      </c>
    </row>
    <row r="6272" spans="4:4">
      <c r="D6272" s="12" t="s">
        <v>6840</v>
      </c>
    </row>
    <row r="6273" spans="4:4">
      <c r="D6273" s="12" t="s">
        <v>6841</v>
      </c>
    </row>
    <row r="6274" spans="4:4">
      <c r="D6274" s="12" t="s">
        <v>6842</v>
      </c>
    </row>
    <row r="6275" spans="4:4">
      <c r="D6275" s="12" t="s">
        <v>6843</v>
      </c>
    </row>
    <row r="6276" spans="4:4">
      <c r="D6276" s="12" t="s">
        <v>6844</v>
      </c>
    </row>
    <row r="6277" spans="4:4">
      <c r="D6277" s="12" t="s">
        <v>6845</v>
      </c>
    </row>
    <row r="6278" spans="4:4" ht="45">
      <c r="D6278" s="12" t="s">
        <v>6846</v>
      </c>
    </row>
    <row r="6279" spans="4:4" ht="30">
      <c r="D6279" s="12" t="s">
        <v>6847</v>
      </c>
    </row>
    <row r="6280" spans="4:4">
      <c r="D6280" s="12" t="s">
        <v>6848</v>
      </c>
    </row>
    <row r="6281" spans="4:4">
      <c r="D6281" s="12" t="s">
        <v>6849</v>
      </c>
    </row>
    <row r="6282" spans="4:4">
      <c r="D6282" s="12" t="s">
        <v>6850</v>
      </c>
    </row>
    <row r="6283" spans="4:4">
      <c r="D6283" s="12" t="s">
        <v>6851</v>
      </c>
    </row>
    <row r="6284" spans="4:4">
      <c r="D6284" s="12" t="s">
        <v>6852</v>
      </c>
    </row>
    <row r="6285" spans="4:4">
      <c r="D6285" s="12" t="s">
        <v>6853</v>
      </c>
    </row>
    <row r="6286" spans="4:4">
      <c r="D6286" s="12" t="s">
        <v>6854</v>
      </c>
    </row>
    <row r="6287" spans="4:4">
      <c r="D6287" s="12" t="s">
        <v>6855</v>
      </c>
    </row>
    <row r="6288" spans="4:4">
      <c r="D6288" s="12" t="s">
        <v>6856</v>
      </c>
    </row>
    <row r="6289" spans="4:4" ht="30">
      <c r="D6289" s="12" t="s">
        <v>6857</v>
      </c>
    </row>
    <row r="6290" spans="4:4" ht="45">
      <c r="D6290" s="12" t="s">
        <v>6858</v>
      </c>
    </row>
    <row r="6291" spans="4:4">
      <c r="D6291" s="12" t="s">
        <v>6859</v>
      </c>
    </row>
    <row r="6292" spans="4:4">
      <c r="D6292" s="12" t="s">
        <v>6860</v>
      </c>
    </row>
    <row r="6293" spans="4:4">
      <c r="D6293" s="12" t="s">
        <v>6861</v>
      </c>
    </row>
    <row r="6294" spans="4:4">
      <c r="D6294" s="12" t="s">
        <v>6862</v>
      </c>
    </row>
    <row r="6295" spans="4:4">
      <c r="D6295" s="12" t="s">
        <v>6863</v>
      </c>
    </row>
    <row r="6296" spans="4:4" ht="30">
      <c r="D6296" s="12" t="s">
        <v>6864</v>
      </c>
    </row>
    <row r="6297" spans="4:4">
      <c r="D6297" s="12" t="s">
        <v>6865</v>
      </c>
    </row>
    <row r="6298" spans="4:4">
      <c r="D6298" s="12" t="s">
        <v>6866</v>
      </c>
    </row>
    <row r="6299" spans="4:4">
      <c r="D6299" s="12" t="s">
        <v>6867</v>
      </c>
    </row>
    <row r="6300" spans="4:4">
      <c r="D6300" s="12" t="s">
        <v>6868</v>
      </c>
    </row>
    <row r="6301" spans="4:4">
      <c r="D6301" s="12" t="s">
        <v>6869</v>
      </c>
    </row>
    <row r="6302" spans="4:4">
      <c r="D6302" s="12" t="s">
        <v>6870</v>
      </c>
    </row>
    <row r="6303" spans="4:4">
      <c r="D6303" s="12" t="s">
        <v>6871</v>
      </c>
    </row>
    <row r="6304" spans="4:4">
      <c r="D6304" s="12" t="s">
        <v>6873</v>
      </c>
    </row>
    <row r="6305" spans="4:4">
      <c r="D6305" s="12" t="s">
        <v>6874</v>
      </c>
    </row>
    <row r="6306" spans="4:4">
      <c r="D6306" s="12" t="s">
        <v>6875</v>
      </c>
    </row>
    <row r="6307" spans="4:4" ht="30">
      <c r="D6307" s="12" t="s">
        <v>6876</v>
      </c>
    </row>
    <row r="6308" spans="4:4" ht="30">
      <c r="D6308" s="12" t="s">
        <v>6877</v>
      </c>
    </row>
    <row r="6309" spans="4:4">
      <c r="D6309" s="88">
        <v>27</v>
      </c>
    </row>
    <row r="6310" spans="4:4">
      <c r="D6310" s="12" t="s">
        <v>6878</v>
      </c>
    </row>
    <row r="6311" spans="4:4">
      <c r="D6311" s="12" t="s">
        <v>6879</v>
      </c>
    </row>
    <row r="6312" spans="4:4">
      <c r="D6312" s="88">
        <v>60940</v>
      </c>
    </row>
    <row r="6313" spans="4:4">
      <c r="D6313" s="12" t="s">
        <v>6880</v>
      </c>
    </row>
    <row r="6314" spans="4:4">
      <c r="D6314" s="12" t="s">
        <v>6881</v>
      </c>
    </row>
    <row r="6315" spans="4:4">
      <c r="D6315" s="12" t="s">
        <v>6882</v>
      </c>
    </row>
    <row r="6316" spans="4:4">
      <c r="D6316" s="12" t="s">
        <v>6883</v>
      </c>
    </row>
    <row r="6317" spans="4:4">
      <c r="D6317" s="12" t="s">
        <v>6884</v>
      </c>
    </row>
    <row r="6318" spans="4:4">
      <c r="D6318" s="12" t="s">
        <v>6885</v>
      </c>
    </row>
    <row r="6319" spans="4:4">
      <c r="D6319" s="12" t="s">
        <v>6886</v>
      </c>
    </row>
    <row r="6320" spans="4:4">
      <c r="D6320" s="12" t="s">
        <v>6887</v>
      </c>
    </row>
    <row r="6321" spans="4:4">
      <c r="D6321" s="12" t="s">
        <v>6888</v>
      </c>
    </row>
    <row r="6322" spans="4:4" ht="30">
      <c r="D6322" s="12" t="s">
        <v>6889</v>
      </c>
    </row>
    <row r="6323" spans="4:4">
      <c r="D6323" s="12" t="s">
        <v>6890</v>
      </c>
    </row>
    <row r="6324" spans="4:4" ht="30">
      <c r="D6324" s="12" t="s">
        <v>6891</v>
      </c>
    </row>
    <row r="6325" spans="4:4" ht="30">
      <c r="D6325" s="12" t="s">
        <v>6892</v>
      </c>
    </row>
    <row r="6326" spans="4:4" ht="30">
      <c r="D6326" s="12" t="s">
        <v>6893</v>
      </c>
    </row>
    <row r="6327" spans="4:4" ht="30">
      <c r="D6327" s="12" t="s">
        <v>6894</v>
      </c>
    </row>
    <row r="6328" spans="4:4" ht="30">
      <c r="D6328" s="12" t="s">
        <v>6895</v>
      </c>
    </row>
    <row r="6329" spans="4:4">
      <c r="D6329" s="12" t="s">
        <v>6896</v>
      </c>
    </row>
    <row r="6330" spans="4:4">
      <c r="D6330" s="12" t="s">
        <v>6897</v>
      </c>
    </row>
    <row r="6331" spans="4:4">
      <c r="D6331" s="12" t="s">
        <v>6898</v>
      </c>
    </row>
    <row r="6332" spans="4:4">
      <c r="D6332" s="12" t="s">
        <v>6899</v>
      </c>
    </row>
    <row r="6333" spans="4:4" ht="30">
      <c r="D6333" s="12" t="s">
        <v>6900</v>
      </c>
    </row>
    <row r="6334" spans="4:4" ht="30">
      <c r="D6334" s="12" t="s">
        <v>6901</v>
      </c>
    </row>
    <row r="6335" spans="4:4" ht="30">
      <c r="D6335" s="12" t="s">
        <v>6902</v>
      </c>
    </row>
    <row r="6336" spans="4:4" ht="45">
      <c r="D6336" s="12" t="s">
        <v>6903</v>
      </c>
    </row>
    <row r="6337" spans="4:4">
      <c r="D6337" s="12" t="s">
        <v>6904</v>
      </c>
    </row>
    <row r="6338" spans="4:4">
      <c r="D6338" s="12" t="s">
        <v>6905</v>
      </c>
    </row>
    <row r="6339" spans="4:4" ht="30">
      <c r="D6339" s="12" t="s">
        <v>6906</v>
      </c>
    </row>
    <row r="6340" spans="4:4" ht="60">
      <c r="D6340" s="12" t="s">
        <v>6907</v>
      </c>
    </row>
    <row r="6341" spans="4:4">
      <c r="D6341" s="12" t="s">
        <v>6908</v>
      </c>
    </row>
    <row r="6342" spans="4:4">
      <c r="D6342" s="12" t="s">
        <v>6909</v>
      </c>
    </row>
    <row r="6343" spans="4:4" ht="30">
      <c r="D6343" s="12" t="s">
        <v>6910</v>
      </c>
    </row>
    <row r="6344" spans="4:4" ht="30">
      <c r="D6344" s="12" t="s">
        <v>6911</v>
      </c>
    </row>
    <row r="6345" spans="4:4" ht="30">
      <c r="D6345" s="12" t="s">
        <v>6912</v>
      </c>
    </row>
    <row r="6346" spans="4:4" ht="45">
      <c r="D6346" s="12" t="s">
        <v>6913</v>
      </c>
    </row>
    <row r="6347" spans="4:4" ht="30">
      <c r="D6347" s="12" t="s">
        <v>6914</v>
      </c>
    </row>
    <row r="6348" spans="4:4">
      <c r="D6348" s="12" t="s">
        <v>6915</v>
      </c>
    </row>
    <row r="6349" spans="4:4" ht="30">
      <c r="D6349" s="12" t="s">
        <v>6916</v>
      </c>
    </row>
    <row r="6350" spans="4:4">
      <c r="D6350" s="12" t="s">
        <v>6917</v>
      </c>
    </row>
    <row r="6351" spans="4:4" ht="45">
      <c r="D6351" s="12" t="s">
        <v>6918</v>
      </c>
    </row>
    <row r="6352" spans="4:4">
      <c r="D6352" s="12" t="s">
        <v>6919</v>
      </c>
    </row>
    <row r="6353" spans="4:4">
      <c r="D6353" s="12" t="s">
        <v>6920</v>
      </c>
    </row>
    <row r="6354" spans="4:4" ht="30">
      <c r="D6354" s="12" t="s">
        <v>6921</v>
      </c>
    </row>
    <row r="6355" spans="4:4">
      <c r="D6355" s="12" t="s">
        <v>6922</v>
      </c>
    </row>
    <row r="6356" spans="4:4">
      <c r="D6356" s="12" t="s">
        <v>6923</v>
      </c>
    </row>
    <row r="6357" spans="4:4" ht="30">
      <c r="D6357" s="12" t="s">
        <v>6924</v>
      </c>
    </row>
    <row r="6358" spans="4:4">
      <c r="D6358" s="12" t="s">
        <v>6925</v>
      </c>
    </row>
    <row r="6359" spans="4:4" ht="45">
      <c r="D6359" s="12" t="s">
        <v>6926</v>
      </c>
    </row>
    <row r="6360" spans="4:4" ht="30">
      <c r="D6360" s="12" t="s">
        <v>6927</v>
      </c>
    </row>
    <row r="6361" spans="4:4">
      <c r="D6361" s="12" t="s">
        <v>6928</v>
      </c>
    </row>
    <row r="6362" spans="4:4">
      <c r="D6362" s="12" t="s">
        <v>6929</v>
      </c>
    </row>
    <row r="6363" spans="4:4" ht="30">
      <c r="D6363" s="12" t="s">
        <v>6930</v>
      </c>
    </row>
    <row r="6364" spans="4:4" ht="45">
      <c r="D6364" s="12" t="s">
        <v>6931</v>
      </c>
    </row>
    <row r="6365" spans="4:4">
      <c r="D6365" s="12" t="s">
        <v>6932</v>
      </c>
    </row>
    <row r="6366" spans="4:4">
      <c r="D6366" s="12" t="s">
        <v>6933</v>
      </c>
    </row>
    <row r="6367" spans="4:4">
      <c r="D6367" s="12" t="s">
        <v>6934</v>
      </c>
    </row>
    <row r="6368" spans="4:4">
      <c r="D6368" s="12" t="s">
        <v>6935</v>
      </c>
    </row>
    <row r="6369" spans="4:4">
      <c r="D6369" s="12" t="s">
        <v>6936</v>
      </c>
    </row>
    <row r="6370" spans="4:4" ht="30">
      <c r="D6370" s="12" t="s">
        <v>6937</v>
      </c>
    </row>
    <row r="6371" spans="4:4">
      <c r="D6371" s="12" t="s">
        <v>6938</v>
      </c>
    </row>
    <row r="6372" spans="4:4">
      <c r="D6372" s="12" t="s">
        <v>6939</v>
      </c>
    </row>
    <row r="6373" spans="4:4">
      <c r="D6373" s="12" t="s">
        <v>6940</v>
      </c>
    </row>
    <row r="6374" spans="4:4">
      <c r="D6374" s="12" t="s">
        <v>6941</v>
      </c>
    </row>
    <row r="6375" spans="4:4">
      <c r="D6375" s="12" t="s">
        <v>6942</v>
      </c>
    </row>
    <row r="6376" spans="4:4">
      <c r="D6376" s="12" t="s">
        <v>6872</v>
      </c>
    </row>
    <row r="6377" spans="4:4">
      <c r="D6377" s="12" t="s">
        <v>6943</v>
      </c>
    </row>
    <row r="6378" spans="4:4">
      <c r="D6378" s="12" t="s">
        <v>6944</v>
      </c>
    </row>
    <row r="6379" spans="4:4">
      <c r="D6379" s="12" t="s">
        <v>6945</v>
      </c>
    </row>
    <row r="6380" spans="4:4" ht="30">
      <c r="D6380" s="12" t="s">
        <v>6946</v>
      </c>
    </row>
    <row r="6381" spans="4:4" ht="30">
      <c r="D6381" s="12" t="s">
        <v>6947</v>
      </c>
    </row>
    <row r="6382" spans="4:4" ht="45">
      <c r="D6382" s="12" t="s">
        <v>6948</v>
      </c>
    </row>
    <row r="6383" spans="4:4">
      <c r="D6383" s="12" t="s">
        <v>6949</v>
      </c>
    </row>
    <row r="6384" spans="4:4">
      <c r="D6384" s="12" t="s">
        <v>6950</v>
      </c>
    </row>
    <row r="6385" spans="4:4">
      <c r="D6385" s="12" t="s">
        <v>6951</v>
      </c>
    </row>
    <row r="6386" spans="4:4">
      <c r="D6386" s="12" t="s">
        <v>6952</v>
      </c>
    </row>
    <row r="6387" spans="4:4" ht="45">
      <c r="D6387" s="12" t="s">
        <v>6953</v>
      </c>
    </row>
    <row r="6388" spans="4:4" ht="30">
      <c r="D6388" s="12" t="s">
        <v>6954</v>
      </c>
    </row>
    <row r="6389" spans="4:4" ht="45">
      <c r="D6389" s="12" t="s">
        <v>6955</v>
      </c>
    </row>
    <row r="6390" spans="4:4" ht="45">
      <c r="D6390" s="12" t="s">
        <v>6956</v>
      </c>
    </row>
    <row r="6391" spans="4:4" ht="30">
      <c r="D6391" s="12" t="s">
        <v>6957</v>
      </c>
    </row>
    <row r="6392" spans="4:4">
      <c r="D6392" s="12" t="s">
        <v>6958</v>
      </c>
    </row>
    <row r="6393" spans="4:4">
      <c r="D6393" s="12" t="s">
        <v>6959</v>
      </c>
    </row>
    <row r="6394" spans="4:4">
      <c r="D6394" s="12" t="s">
        <v>6960</v>
      </c>
    </row>
    <row r="6395" spans="4:4">
      <c r="D6395" s="12" t="s">
        <v>6961</v>
      </c>
    </row>
    <row r="6396" spans="4:4">
      <c r="D6396" s="12" t="s">
        <v>6962</v>
      </c>
    </row>
    <row r="6397" spans="4:4">
      <c r="D6397" s="12" t="s">
        <v>6963</v>
      </c>
    </row>
    <row r="6398" spans="4:4">
      <c r="D6398" s="12" t="s">
        <v>6964</v>
      </c>
    </row>
    <row r="6399" spans="4:4">
      <c r="D6399" s="12" t="s">
        <v>6965</v>
      </c>
    </row>
    <row r="6400" spans="4:4">
      <c r="D6400" s="12" t="s">
        <v>6966</v>
      </c>
    </row>
    <row r="6401" spans="4:4">
      <c r="D6401" s="12" t="s">
        <v>6967</v>
      </c>
    </row>
    <row r="6402" spans="4:4">
      <c r="D6402" s="12" t="s">
        <v>6968</v>
      </c>
    </row>
    <row r="6403" spans="4:4">
      <c r="D6403" s="12" t="s">
        <v>6969</v>
      </c>
    </row>
    <row r="6404" spans="4:4">
      <c r="D6404" s="12" t="s">
        <v>6970</v>
      </c>
    </row>
    <row r="6405" spans="4:4">
      <c r="D6405" s="12" t="s">
        <v>6971</v>
      </c>
    </row>
    <row r="6406" spans="4:4">
      <c r="D6406" s="12" t="s">
        <v>6972</v>
      </c>
    </row>
    <row r="6407" spans="4:4">
      <c r="D6407" s="12" t="s">
        <v>6973</v>
      </c>
    </row>
    <row r="6408" spans="4:4">
      <c r="D6408" s="12" t="s">
        <v>6974</v>
      </c>
    </row>
    <row r="6409" spans="4:4">
      <c r="D6409" s="12" t="s">
        <v>6975</v>
      </c>
    </row>
    <row r="6410" spans="4:4" ht="30">
      <c r="D6410" s="12" t="s">
        <v>6976</v>
      </c>
    </row>
    <row r="6411" spans="4:4">
      <c r="D6411" s="12" t="s">
        <v>6977</v>
      </c>
    </row>
    <row r="6412" spans="4:4">
      <c r="D6412" s="12" t="s">
        <v>6978</v>
      </c>
    </row>
    <row r="6413" spans="4:4">
      <c r="D6413" s="88">
        <v>9200</v>
      </c>
    </row>
    <row r="6414" spans="4:4">
      <c r="D6414" s="88">
        <v>9300</v>
      </c>
    </row>
    <row r="6415" spans="4:4">
      <c r="D6415" s="12" t="s">
        <v>6979</v>
      </c>
    </row>
    <row r="6416" spans="4:4">
      <c r="D6416" s="12" t="s">
        <v>6980</v>
      </c>
    </row>
    <row r="6417" spans="4:4">
      <c r="D6417" s="12" t="s">
        <v>6981</v>
      </c>
    </row>
    <row r="6418" spans="4:4">
      <c r="D6418" s="12" t="s">
        <v>6982</v>
      </c>
    </row>
    <row r="6419" spans="4:4">
      <c r="D6419" s="12" t="s">
        <v>6983</v>
      </c>
    </row>
    <row r="6420" spans="4:4" ht="30">
      <c r="D6420" s="12" t="s">
        <v>6984</v>
      </c>
    </row>
    <row r="6421" spans="4:4">
      <c r="D6421" s="12" t="s">
        <v>6985</v>
      </c>
    </row>
    <row r="6422" spans="4:4">
      <c r="D6422" s="12" t="s">
        <v>6986</v>
      </c>
    </row>
    <row r="6423" spans="4:4">
      <c r="D6423" s="12" t="s">
        <v>6987</v>
      </c>
    </row>
    <row r="6424" spans="4:4" ht="30">
      <c r="D6424" s="12" t="s">
        <v>6988</v>
      </c>
    </row>
    <row r="6425" spans="4:4">
      <c r="D6425" s="12" t="s">
        <v>6989</v>
      </c>
    </row>
    <row r="6426" spans="4:4" ht="30">
      <c r="D6426" s="12" t="s">
        <v>6990</v>
      </c>
    </row>
    <row r="6427" spans="4:4">
      <c r="D6427" s="12" t="s">
        <v>6991</v>
      </c>
    </row>
    <row r="6428" spans="4:4" ht="30">
      <c r="D6428" s="12" t="s">
        <v>6992</v>
      </c>
    </row>
    <row r="6429" spans="4:4">
      <c r="D6429" s="12" t="s">
        <v>6993</v>
      </c>
    </row>
    <row r="6430" spans="4:4">
      <c r="D6430" s="12" t="s">
        <v>6994</v>
      </c>
    </row>
    <row r="6431" spans="4:4">
      <c r="D6431" s="12" t="s">
        <v>6995</v>
      </c>
    </row>
    <row r="6432" spans="4:4">
      <c r="D6432" s="12" t="s">
        <v>6996</v>
      </c>
    </row>
    <row r="6433" spans="4:4">
      <c r="D6433" s="12" t="s">
        <v>6997</v>
      </c>
    </row>
    <row r="6434" spans="4:4">
      <c r="D6434" s="88">
        <v>1646</v>
      </c>
    </row>
    <row r="6435" spans="4:4">
      <c r="D6435" s="12" t="s">
        <v>6998</v>
      </c>
    </row>
    <row r="6436" spans="4:4">
      <c r="D6436" s="12" t="s">
        <v>6999</v>
      </c>
    </row>
    <row r="6437" spans="4:4">
      <c r="D6437" s="88">
        <v>61467</v>
      </c>
    </row>
    <row r="6438" spans="4:4" ht="30">
      <c r="D6438" s="12" t="s">
        <v>7000</v>
      </c>
    </row>
    <row r="6439" spans="4:4" ht="30">
      <c r="D6439" s="12" t="s">
        <v>7001</v>
      </c>
    </row>
    <row r="6440" spans="4:4" ht="45">
      <c r="D6440" s="12" t="s">
        <v>7002</v>
      </c>
    </row>
    <row r="6441" spans="4:4">
      <c r="D6441" s="12" t="s">
        <v>7003</v>
      </c>
    </row>
    <row r="6442" spans="4:4">
      <c r="D6442" s="12" t="s">
        <v>7004</v>
      </c>
    </row>
    <row r="6443" spans="4:4">
      <c r="D6443" s="12" t="s">
        <v>7005</v>
      </c>
    </row>
    <row r="6444" spans="4:4">
      <c r="D6444" s="12" t="s">
        <v>7006</v>
      </c>
    </row>
    <row r="6445" spans="4:4" ht="30">
      <c r="D6445" s="12" t="s">
        <v>7007</v>
      </c>
    </row>
    <row r="6446" spans="4:4">
      <c r="D6446" s="12" t="s">
        <v>7008</v>
      </c>
    </row>
    <row r="6447" spans="4:4">
      <c r="D6447" s="12" t="s">
        <v>7009</v>
      </c>
    </row>
    <row r="6448" spans="4:4">
      <c r="D6448" s="12" t="s">
        <v>7010</v>
      </c>
    </row>
    <row r="6449" spans="4:4">
      <c r="D6449" s="12" t="s">
        <v>7011</v>
      </c>
    </row>
    <row r="6450" spans="4:4" ht="30">
      <c r="D6450" s="12" t="s">
        <v>7012</v>
      </c>
    </row>
    <row r="6451" spans="4:4" ht="30">
      <c r="D6451" s="12" t="s">
        <v>7013</v>
      </c>
    </row>
    <row r="6452" spans="4:4" ht="30">
      <c r="D6452" s="12" t="s">
        <v>7014</v>
      </c>
    </row>
    <row r="6453" spans="4:4" ht="30">
      <c r="D6453" s="12" t="s">
        <v>7015</v>
      </c>
    </row>
    <row r="6454" spans="4:4">
      <c r="D6454" s="12" t="s">
        <v>7016</v>
      </c>
    </row>
    <row r="6455" spans="4:4" ht="30">
      <c r="D6455" s="12" t="s">
        <v>7017</v>
      </c>
    </row>
    <row r="6456" spans="4:4" ht="30">
      <c r="D6456" s="12" t="s">
        <v>7018</v>
      </c>
    </row>
    <row r="6457" spans="4:4">
      <c r="D6457" s="12" t="s">
        <v>7019</v>
      </c>
    </row>
    <row r="6458" spans="4:4">
      <c r="D6458" s="12" t="s">
        <v>7020</v>
      </c>
    </row>
    <row r="6459" spans="4:4" ht="30">
      <c r="D6459" s="12" t="s">
        <v>7021</v>
      </c>
    </row>
    <row r="6460" spans="4:4">
      <c r="D6460" s="12" t="s">
        <v>7022</v>
      </c>
    </row>
    <row r="6461" spans="4:4" ht="30">
      <c r="D6461" s="12" t="s">
        <v>7023</v>
      </c>
    </row>
    <row r="6462" spans="4:4" ht="30">
      <c r="D6462" s="12" t="s">
        <v>7024</v>
      </c>
    </row>
    <row r="6463" spans="4:4" ht="30">
      <c r="D6463" s="12" t="s">
        <v>7025</v>
      </c>
    </row>
    <row r="6464" spans="4:4">
      <c r="D6464" s="12" t="s">
        <v>7026</v>
      </c>
    </row>
    <row r="6465" spans="4:4">
      <c r="D6465" s="12" t="s">
        <v>7027</v>
      </c>
    </row>
    <row r="6466" spans="4:4">
      <c r="D6466" s="12" t="s">
        <v>7028</v>
      </c>
    </row>
    <row r="6467" spans="4:4">
      <c r="D6467" s="12" t="s">
        <v>7029</v>
      </c>
    </row>
    <row r="6468" spans="4:4" ht="30">
      <c r="D6468" s="12" t="s">
        <v>7030</v>
      </c>
    </row>
    <row r="6469" spans="4:4" ht="30">
      <c r="D6469" s="12" t="s">
        <v>7031</v>
      </c>
    </row>
    <row r="6470" spans="4:4" ht="30">
      <c r="D6470" s="12" t="s">
        <v>7032</v>
      </c>
    </row>
    <row r="6471" spans="4:4" ht="45">
      <c r="D6471" s="12" t="s">
        <v>7033</v>
      </c>
    </row>
    <row r="6472" spans="4:4">
      <c r="D6472" s="12" t="s">
        <v>7034</v>
      </c>
    </row>
    <row r="6473" spans="4:4">
      <c r="D6473" s="12" t="s">
        <v>7035</v>
      </c>
    </row>
    <row r="6474" spans="4:4">
      <c r="D6474" s="12" t="s">
        <v>7036</v>
      </c>
    </row>
    <row r="6475" spans="4:4">
      <c r="D6475" s="12" t="s">
        <v>7037</v>
      </c>
    </row>
    <row r="6476" spans="4:4">
      <c r="D6476" s="12" t="s">
        <v>7038</v>
      </c>
    </row>
    <row r="6477" spans="4:4">
      <c r="D6477" s="12" t="s">
        <v>7039</v>
      </c>
    </row>
    <row r="6478" spans="4:4" ht="30">
      <c r="D6478" s="12" t="s">
        <v>7040</v>
      </c>
    </row>
    <row r="6479" spans="4:4">
      <c r="D6479" s="12" t="s">
        <v>7041</v>
      </c>
    </row>
    <row r="6480" spans="4:4">
      <c r="D6480" s="12" t="s">
        <v>7042</v>
      </c>
    </row>
    <row r="6481" spans="4:4">
      <c r="D6481" s="12" t="s">
        <v>7043</v>
      </c>
    </row>
    <row r="6482" spans="4:4">
      <c r="D6482" s="12" t="s">
        <v>7044</v>
      </c>
    </row>
    <row r="6483" spans="4:4">
      <c r="D6483" s="12" t="s">
        <v>7045</v>
      </c>
    </row>
    <row r="6484" spans="4:4" ht="30">
      <c r="D6484" s="12" t="s">
        <v>7046</v>
      </c>
    </row>
    <row r="6485" spans="4:4" ht="30">
      <c r="D6485" s="12" t="s">
        <v>7047</v>
      </c>
    </row>
    <row r="6486" spans="4:4" ht="30">
      <c r="D6486" s="12" t="s">
        <v>7048</v>
      </c>
    </row>
    <row r="6487" spans="4:4" ht="30">
      <c r="D6487" s="12" t="s">
        <v>7049</v>
      </c>
    </row>
    <row r="6488" spans="4:4" ht="30">
      <c r="D6488" s="12" t="s">
        <v>7050</v>
      </c>
    </row>
    <row r="6489" spans="4:4">
      <c r="D6489" s="12" t="s">
        <v>7051</v>
      </c>
    </row>
    <row r="6490" spans="4:4" ht="30">
      <c r="D6490" s="12" t="s">
        <v>7052</v>
      </c>
    </row>
    <row r="6491" spans="4:4" ht="30">
      <c r="D6491" s="12" t="s">
        <v>7053</v>
      </c>
    </row>
    <row r="6492" spans="4:4" ht="30">
      <c r="D6492" s="12" t="s">
        <v>7054</v>
      </c>
    </row>
    <row r="6493" spans="4:4" ht="30">
      <c r="D6493" s="12" t="s">
        <v>7055</v>
      </c>
    </row>
    <row r="6494" spans="4:4">
      <c r="D6494" s="12" t="s">
        <v>7056</v>
      </c>
    </row>
    <row r="6495" spans="4:4">
      <c r="D6495" s="12" t="s">
        <v>7057</v>
      </c>
    </row>
    <row r="6496" spans="4:4">
      <c r="D6496" s="12" t="s">
        <v>7058</v>
      </c>
    </row>
    <row r="6497" spans="4:4">
      <c r="D6497" s="12" t="s">
        <v>7059</v>
      </c>
    </row>
    <row r="6498" spans="4:4" ht="30">
      <c r="D6498" s="12" t="s">
        <v>7060</v>
      </c>
    </row>
    <row r="6499" spans="4:4">
      <c r="D6499" s="12" t="s">
        <v>7061</v>
      </c>
    </row>
    <row r="6500" spans="4:4">
      <c r="D6500" s="12" t="s">
        <v>7062</v>
      </c>
    </row>
    <row r="6501" spans="4:4">
      <c r="D6501" s="12" t="s">
        <v>7063</v>
      </c>
    </row>
    <row r="6502" spans="4:4">
      <c r="D6502" s="12" t="s">
        <v>7064</v>
      </c>
    </row>
    <row r="6503" spans="4:4">
      <c r="D6503" s="12" t="s">
        <v>7065</v>
      </c>
    </row>
    <row r="6504" spans="4:4">
      <c r="D6504" s="12" t="s">
        <v>7066</v>
      </c>
    </row>
    <row r="6505" spans="4:4">
      <c r="D6505" s="12" t="s">
        <v>7067</v>
      </c>
    </row>
    <row r="6506" spans="4:4">
      <c r="D6506" s="12" t="s">
        <v>7068</v>
      </c>
    </row>
    <row r="6507" spans="4:4">
      <c r="D6507" s="12" t="s">
        <v>7069</v>
      </c>
    </row>
    <row r="6508" spans="4:4" ht="30">
      <c r="D6508" s="12" t="s">
        <v>7070</v>
      </c>
    </row>
    <row r="6509" spans="4:4" ht="30">
      <c r="D6509" s="12" t="s">
        <v>7071</v>
      </c>
    </row>
    <row r="6510" spans="4:4" ht="30">
      <c r="D6510" s="12" t="s">
        <v>7072</v>
      </c>
    </row>
    <row r="6511" spans="4:4">
      <c r="D6511" s="12" t="s">
        <v>7073</v>
      </c>
    </row>
    <row r="6512" spans="4:4">
      <c r="D6512" s="12" t="s">
        <v>7074</v>
      </c>
    </row>
    <row r="6513" spans="4:4">
      <c r="D6513" s="12" t="s">
        <v>7075</v>
      </c>
    </row>
    <row r="6514" spans="4:4">
      <c r="D6514" s="12" t="s">
        <v>7076</v>
      </c>
    </row>
    <row r="6515" spans="4:4">
      <c r="D6515" s="12" t="s">
        <v>7077</v>
      </c>
    </row>
    <row r="6516" spans="4:4">
      <c r="D6516" s="12" t="s">
        <v>7078</v>
      </c>
    </row>
    <row r="6517" spans="4:4">
      <c r="D6517" s="12" t="s">
        <v>7079</v>
      </c>
    </row>
    <row r="6518" spans="4:4">
      <c r="D6518" s="12" t="s">
        <v>7080</v>
      </c>
    </row>
    <row r="6519" spans="4:4">
      <c r="D6519" s="12" t="s">
        <v>7081</v>
      </c>
    </row>
    <row r="6520" spans="4:4" ht="30">
      <c r="D6520" s="12" t="s">
        <v>7082</v>
      </c>
    </row>
    <row r="6521" spans="4:4">
      <c r="D6521" s="12" t="s">
        <v>7083</v>
      </c>
    </row>
    <row r="6522" spans="4:4">
      <c r="D6522" s="12" t="s">
        <v>7084</v>
      </c>
    </row>
    <row r="6523" spans="4:4">
      <c r="D6523" s="12" t="s">
        <v>7085</v>
      </c>
    </row>
    <row r="6524" spans="4:4">
      <c r="D6524" s="12" t="s">
        <v>7086</v>
      </c>
    </row>
    <row r="6525" spans="4:4">
      <c r="D6525" s="12" t="s">
        <v>7087</v>
      </c>
    </row>
    <row r="6526" spans="4:4">
      <c r="D6526" s="12" t="s">
        <v>7088</v>
      </c>
    </row>
    <row r="6527" spans="4:4">
      <c r="D6527" s="12" t="s">
        <v>7089</v>
      </c>
    </row>
    <row r="6528" spans="4:4">
      <c r="D6528" s="12" t="s">
        <v>7090</v>
      </c>
    </row>
    <row r="6529" spans="4:4">
      <c r="D6529" s="12" t="s">
        <v>7091</v>
      </c>
    </row>
    <row r="6530" spans="4:4" ht="30">
      <c r="D6530" s="12" t="s">
        <v>7092</v>
      </c>
    </row>
    <row r="6531" spans="4:4">
      <c r="D6531" s="12" t="s">
        <v>7093</v>
      </c>
    </row>
    <row r="6532" spans="4:4" ht="30">
      <c r="D6532" s="12" t="s">
        <v>7094</v>
      </c>
    </row>
    <row r="6533" spans="4:4">
      <c r="D6533" s="12" t="s">
        <v>7095</v>
      </c>
    </row>
    <row r="6534" spans="4:4" ht="45">
      <c r="D6534" s="12" t="s">
        <v>7096</v>
      </c>
    </row>
    <row r="6535" spans="4:4" ht="30">
      <c r="D6535" s="12" t="s">
        <v>7097</v>
      </c>
    </row>
    <row r="6536" spans="4:4" ht="30">
      <c r="D6536" s="12" t="s">
        <v>7098</v>
      </c>
    </row>
    <row r="6537" spans="4:4">
      <c r="D6537" s="12" t="s">
        <v>7099</v>
      </c>
    </row>
    <row r="6538" spans="4:4">
      <c r="D6538" s="12" t="s">
        <v>7100</v>
      </c>
    </row>
    <row r="6539" spans="4:4">
      <c r="D6539" s="12" t="s">
        <v>7101</v>
      </c>
    </row>
    <row r="6540" spans="4:4">
      <c r="D6540" s="12" t="s">
        <v>7102</v>
      </c>
    </row>
    <row r="6541" spans="4:4">
      <c r="D6541" s="12" t="s">
        <v>7103</v>
      </c>
    </row>
    <row r="6542" spans="4:4" ht="30">
      <c r="D6542" s="12" t="s">
        <v>7104</v>
      </c>
    </row>
    <row r="6543" spans="4:4">
      <c r="D6543" s="12" t="s">
        <v>7105</v>
      </c>
    </row>
    <row r="6544" spans="4:4">
      <c r="D6544" s="12" t="s">
        <v>7106</v>
      </c>
    </row>
    <row r="6545" spans="4:4">
      <c r="D6545" s="12" t="s">
        <v>117</v>
      </c>
    </row>
    <row r="6546" spans="4:4">
      <c r="D6546" s="12" t="s">
        <v>122</v>
      </c>
    </row>
    <row r="6547" spans="4:4">
      <c r="D6547" s="12" t="s">
        <v>7107</v>
      </c>
    </row>
    <row r="6548" spans="4:4">
      <c r="D6548" s="12" t="s">
        <v>7108</v>
      </c>
    </row>
    <row r="6549" spans="4:4">
      <c r="D6549" s="12" t="s">
        <v>7109</v>
      </c>
    </row>
    <row r="6550" spans="4:4">
      <c r="D6550" s="12" t="s">
        <v>7110</v>
      </c>
    </row>
    <row r="6551" spans="4:4">
      <c r="D6551" s="12" t="s">
        <v>7111</v>
      </c>
    </row>
    <row r="6552" spans="4:4" ht="30">
      <c r="D6552" s="12" t="s">
        <v>7112</v>
      </c>
    </row>
    <row r="6553" spans="4:4" ht="45">
      <c r="D6553" s="12" t="s">
        <v>7113</v>
      </c>
    </row>
    <row r="6554" spans="4:4">
      <c r="D6554" s="12" t="s">
        <v>7114</v>
      </c>
    </row>
    <row r="6555" spans="4:4" ht="30">
      <c r="D6555" s="12" t="s">
        <v>7115</v>
      </c>
    </row>
    <row r="6556" spans="4:4">
      <c r="D6556" s="12" t="s">
        <v>7116</v>
      </c>
    </row>
    <row r="6557" spans="4:4">
      <c r="D6557" s="12" t="s">
        <v>7117</v>
      </c>
    </row>
    <row r="6558" spans="4:4" ht="30">
      <c r="D6558" s="12" t="s">
        <v>7118</v>
      </c>
    </row>
    <row r="6559" spans="4:4" ht="30">
      <c r="D6559" s="12" t="s">
        <v>7119</v>
      </c>
    </row>
    <row r="6560" spans="4:4" ht="30">
      <c r="D6560" s="12" t="s">
        <v>7120</v>
      </c>
    </row>
    <row r="6561" spans="4:4">
      <c r="D6561" s="12" t="s">
        <v>7121</v>
      </c>
    </row>
    <row r="6562" spans="4:4">
      <c r="D6562" s="12" t="s">
        <v>7122</v>
      </c>
    </row>
    <row r="6563" spans="4:4">
      <c r="D6563" s="12" t="s">
        <v>7123</v>
      </c>
    </row>
    <row r="6564" spans="4:4" ht="30">
      <c r="D6564" s="12" t="s">
        <v>7124</v>
      </c>
    </row>
    <row r="6565" spans="4:4">
      <c r="D6565" s="12" t="s">
        <v>7125</v>
      </c>
    </row>
    <row r="6566" spans="4:4">
      <c r="D6566" s="12" t="s">
        <v>7126</v>
      </c>
    </row>
    <row r="6567" spans="4:4" ht="30">
      <c r="D6567" s="12" t="s">
        <v>7127</v>
      </c>
    </row>
    <row r="6568" spans="4:4" ht="30">
      <c r="D6568" s="12" t="s">
        <v>7128</v>
      </c>
    </row>
    <row r="6569" spans="4:4">
      <c r="D6569" s="12" t="s">
        <v>7129</v>
      </c>
    </row>
    <row r="6570" spans="4:4">
      <c r="D6570" s="12" t="s">
        <v>7130</v>
      </c>
    </row>
    <row r="6571" spans="4:4">
      <c r="D6571" s="12" t="s">
        <v>7131</v>
      </c>
    </row>
    <row r="6572" spans="4:4">
      <c r="D6572" s="12" t="s">
        <v>7132</v>
      </c>
    </row>
    <row r="6573" spans="4:4">
      <c r="D6573" s="12" t="s">
        <v>7133</v>
      </c>
    </row>
    <row r="6574" spans="4:4">
      <c r="D6574" s="12" t="s">
        <v>7134</v>
      </c>
    </row>
    <row r="6575" spans="4:4">
      <c r="D6575" s="12" t="s">
        <v>7135</v>
      </c>
    </row>
    <row r="6576" spans="4:4" ht="30">
      <c r="D6576" s="12" t="s">
        <v>7136</v>
      </c>
    </row>
    <row r="6577" spans="4:4" ht="30">
      <c r="D6577" s="12" t="s">
        <v>7137</v>
      </c>
    </row>
    <row r="6578" spans="4:4" ht="30">
      <c r="D6578" s="12" t="s">
        <v>7138</v>
      </c>
    </row>
    <row r="6579" spans="4:4" ht="45">
      <c r="D6579" s="12" t="s">
        <v>7139</v>
      </c>
    </row>
    <row r="6580" spans="4:4">
      <c r="D6580" s="12" t="s">
        <v>7140</v>
      </c>
    </row>
    <row r="6581" spans="4:4">
      <c r="D6581" s="12" t="s">
        <v>7141</v>
      </c>
    </row>
    <row r="6582" spans="4:4" ht="30">
      <c r="D6582" s="12" t="s">
        <v>7142</v>
      </c>
    </row>
    <row r="6583" spans="4:4">
      <c r="D6583" s="12" t="s">
        <v>7143</v>
      </c>
    </row>
    <row r="6584" spans="4:4" ht="30">
      <c r="D6584" s="12" t="s">
        <v>7144</v>
      </c>
    </row>
    <row r="6585" spans="4:4">
      <c r="D6585" s="12" t="s">
        <v>7145</v>
      </c>
    </row>
    <row r="6586" spans="4:4" ht="30">
      <c r="D6586" s="12" t="s">
        <v>7146</v>
      </c>
    </row>
    <row r="6587" spans="4:4">
      <c r="D6587" s="12" t="s">
        <v>7147</v>
      </c>
    </row>
    <row r="6588" spans="4:4" ht="30">
      <c r="D6588" s="12" t="s">
        <v>7148</v>
      </c>
    </row>
    <row r="6589" spans="4:4" ht="45">
      <c r="D6589" s="12" t="s">
        <v>7149</v>
      </c>
    </row>
    <row r="6590" spans="4:4" ht="45">
      <c r="D6590" s="12" t="s">
        <v>7150</v>
      </c>
    </row>
    <row r="6591" spans="4:4" ht="30">
      <c r="D6591" s="12" t="s">
        <v>7151</v>
      </c>
    </row>
    <row r="6592" spans="4:4" ht="30">
      <c r="D6592" s="12" t="s">
        <v>7152</v>
      </c>
    </row>
    <row r="6593" spans="4:4">
      <c r="D6593" s="12" t="s">
        <v>7153</v>
      </c>
    </row>
    <row r="6594" spans="4:4">
      <c r="D6594" s="12" t="s">
        <v>7154</v>
      </c>
    </row>
    <row r="6595" spans="4:4">
      <c r="D6595" s="12" t="s">
        <v>7155</v>
      </c>
    </row>
    <row r="6596" spans="4:4" ht="30">
      <c r="D6596" s="12" t="s">
        <v>7156</v>
      </c>
    </row>
    <row r="6597" spans="4:4">
      <c r="D6597" s="88">
        <v>60953</v>
      </c>
    </row>
    <row r="6598" spans="4:4">
      <c r="D6598" s="12" t="s">
        <v>7157</v>
      </c>
    </row>
    <row r="6599" spans="4:4">
      <c r="D6599" s="12" t="s">
        <v>7158</v>
      </c>
    </row>
    <row r="6600" spans="4:4">
      <c r="D6600" s="12" t="s">
        <v>7159</v>
      </c>
    </row>
    <row r="6601" spans="4:4" ht="30">
      <c r="D6601" s="12" t="s">
        <v>7160</v>
      </c>
    </row>
    <row r="6602" spans="4:4">
      <c r="D6602" s="12" t="s">
        <v>7161</v>
      </c>
    </row>
    <row r="6603" spans="4:4" ht="60">
      <c r="D6603" s="12" t="s">
        <v>7162</v>
      </c>
    </row>
    <row r="6604" spans="4:4" ht="30">
      <c r="D6604" s="12" t="s">
        <v>7163</v>
      </c>
    </row>
    <row r="6605" spans="4:4" ht="45">
      <c r="D6605" s="12" t="s">
        <v>7164</v>
      </c>
    </row>
    <row r="6606" spans="4:4">
      <c r="D6606" s="12" t="s">
        <v>7165</v>
      </c>
    </row>
    <row r="6607" spans="4:4">
      <c r="D6607" s="12" t="s">
        <v>7166</v>
      </c>
    </row>
    <row r="6608" spans="4:4" ht="30">
      <c r="D6608" s="12" t="s">
        <v>7167</v>
      </c>
    </row>
    <row r="6609" spans="4:4" ht="30">
      <c r="D6609" s="12" t="s">
        <v>7168</v>
      </c>
    </row>
    <row r="6610" spans="4:4" ht="30">
      <c r="D6610" s="12" t="s">
        <v>7169</v>
      </c>
    </row>
    <row r="6611" spans="4:4" ht="45">
      <c r="D6611" s="12" t="s">
        <v>7170</v>
      </c>
    </row>
    <row r="6612" spans="4:4" ht="30">
      <c r="D6612" s="12" t="s">
        <v>7171</v>
      </c>
    </row>
    <row r="6613" spans="4:4" ht="30">
      <c r="D6613" s="12" t="s">
        <v>7172</v>
      </c>
    </row>
    <row r="6614" spans="4:4" ht="30">
      <c r="D6614" s="12" t="s">
        <v>7173</v>
      </c>
    </row>
    <row r="6615" spans="4:4">
      <c r="D6615" s="12" t="s">
        <v>7174</v>
      </c>
    </row>
    <row r="6616" spans="4:4" ht="45">
      <c r="D6616" s="12" t="s">
        <v>7175</v>
      </c>
    </row>
    <row r="6617" spans="4:4" ht="30">
      <c r="D6617" s="12" t="s">
        <v>7176</v>
      </c>
    </row>
    <row r="6618" spans="4:4" ht="45">
      <c r="D6618" s="12" t="s">
        <v>7177</v>
      </c>
    </row>
    <row r="6619" spans="4:4" ht="30">
      <c r="D6619" s="12" t="s">
        <v>7178</v>
      </c>
    </row>
    <row r="6620" spans="4:4" ht="30">
      <c r="D6620" s="12" t="s">
        <v>7179</v>
      </c>
    </row>
    <row r="6621" spans="4:4">
      <c r="D6621" s="12" t="s">
        <v>7180</v>
      </c>
    </row>
    <row r="6622" spans="4:4" ht="30">
      <c r="D6622" s="12" t="s">
        <v>7181</v>
      </c>
    </row>
    <row r="6623" spans="4:4" ht="30">
      <c r="D6623" s="12" t="s">
        <v>7182</v>
      </c>
    </row>
    <row r="6624" spans="4:4">
      <c r="D6624" s="12" t="s">
        <v>7183</v>
      </c>
    </row>
    <row r="6625" spans="4:4">
      <c r="D6625" s="12" t="s">
        <v>7184</v>
      </c>
    </row>
    <row r="6626" spans="4:4" ht="45">
      <c r="D6626" s="12" t="s">
        <v>7185</v>
      </c>
    </row>
    <row r="6627" spans="4:4" ht="45">
      <c r="D6627" s="12" t="s">
        <v>7186</v>
      </c>
    </row>
    <row r="6628" spans="4:4">
      <c r="D6628" s="12" t="s">
        <v>7187</v>
      </c>
    </row>
    <row r="6629" spans="4:4">
      <c r="D6629" s="12" t="s">
        <v>7188</v>
      </c>
    </row>
    <row r="6630" spans="4:4">
      <c r="D6630" s="12" t="s">
        <v>7189</v>
      </c>
    </row>
    <row r="6631" spans="4:4" ht="30">
      <c r="D6631" s="12" t="s">
        <v>7190</v>
      </c>
    </row>
    <row r="6632" spans="4:4">
      <c r="D6632" s="12" t="s">
        <v>7191</v>
      </c>
    </row>
    <row r="6633" spans="4:4" ht="45">
      <c r="D6633" s="12" t="s">
        <v>7192</v>
      </c>
    </row>
    <row r="6634" spans="4:4">
      <c r="D6634" s="12" t="s">
        <v>7193</v>
      </c>
    </row>
    <row r="6635" spans="4:4" ht="30">
      <c r="D6635" s="12" t="s">
        <v>7194</v>
      </c>
    </row>
    <row r="6636" spans="4:4" ht="30">
      <c r="D6636" s="12" t="s">
        <v>7195</v>
      </c>
    </row>
    <row r="6637" spans="4:4" ht="30">
      <c r="D6637" s="12" t="s">
        <v>7196</v>
      </c>
    </row>
    <row r="6638" spans="4:4" ht="30">
      <c r="D6638" s="12" t="s">
        <v>7197</v>
      </c>
    </row>
    <row r="6639" spans="4:4" ht="30">
      <c r="D6639" s="12" t="s">
        <v>7198</v>
      </c>
    </row>
    <row r="6640" spans="4:4" ht="30">
      <c r="D6640" s="12" t="s">
        <v>7199</v>
      </c>
    </row>
    <row r="6641" spans="4:4" ht="30">
      <c r="D6641" s="12" t="s">
        <v>7200</v>
      </c>
    </row>
    <row r="6642" spans="4:4" ht="30">
      <c r="D6642" s="12" t="s">
        <v>7201</v>
      </c>
    </row>
    <row r="6643" spans="4:4" ht="45">
      <c r="D6643" s="12" t="s">
        <v>7202</v>
      </c>
    </row>
    <row r="6644" spans="4:4" ht="45">
      <c r="D6644" s="12" t="s">
        <v>7203</v>
      </c>
    </row>
    <row r="6645" spans="4:4">
      <c r="D6645" s="12" t="s">
        <v>7204</v>
      </c>
    </row>
    <row r="6646" spans="4:4">
      <c r="D6646" s="12" t="s">
        <v>7205</v>
      </c>
    </row>
    <row r="6647" spans="4:4">
      <c r="D6647" s="12" t="s">
        <v>7206</v>
      </c>
    </row>
    <row r="6648" spans="4:4">
      <c r="D6648" s="12" t="s">
        <v>7207</v>
      </c>
    </row>
    <row r="6649" spans="4:4">
      <c r="D6649" s="12" t="s">
        <v>7208</v>
      </c>
    </row>
    <row r="6650" spans="4:4">
      <c r="D6650" s="12" t="s">
        <v>7209</v>
      </c>
    </row>
    <row r="6651" spans="4:4">
      <c r="D6651" s="12" t="s">
        <v>7210</v>
      </c>
    </row>
    <row r="6652" spans="4:4">
      <c r="D6652" s="12" t="s">
        <v>7211</v>
      </c>
    </row>
    <row r="6653" spans="4:4">
      <c r="D6653" s="12" t="s">
        <v>7212</v>
      </c>
    </row>
    <row r="6654" spans="4:4">
      <c r="D6654" s="12" t="s">
        <v>7213</v>
      </c>
    </row>
    <row r="6655" spans="4:4" ht="30">
      <c r="D6655" s="12" t="s">
        <v>7214</v>
      </c>
    </row>
    <row r="6656" spans="4:4" ht="30">
      <c r="D6656" s="12" t="s">
        <v>7215</v>
      </c>
    </row>
    <row r="6657" spans="4:4" ht="45">
      <c r="D6657" s="12" t="s">
        <v>7216</v>
      </c>
    </row>
    <row r="6658" spans="4:4" ht="30">
      <c r="D6658" s="12" t="s">
        <v>7217</v>
      </c>
    </row>
    <row r="6659" spans="4:4" ht="30">
      <c r="D6659" s="12" t="s">
        <v>7218</v>
      </c>
    </row>
    <row r="6660" spans="4:4" ht="30">
      <c r="D6660" s="12" t="s">
        <v>7219</v>
      </c>
    </row>
    <row r="6661" spans="4:4">
      <c r="D6661" s="12" t="s">
        <v>7220</v>
      </c>
    </row>
    <row r="6662" spans="4:4" ht="30">
      <c r="D6662" s="12" t="s">
        <v>7221</v>
      </c>
    </row>
    <row r="6663" spans="4:4">
      <c r="D6663" s="12" t="s">
        <v>7222</v>
      </c>
    </row>
    <row r="6664" spans="4:4" ht="30">
      <c r="D6664" s="12" t="s">
        <v>7223</v>
      </c>
    </row>
    <row r="6665" spans="4:4" ht="30">
      <c r="D6665" s="12" t="s">
        <v>7224</v>
      </c>
    </row>
    <row r="6666" spans="4:4" ht="30">
      <c r="D6666" s="12" t="s">
        <v>7225</v>
      </c>
    </row>
    <row r="6667" spans="4:4">
      <c r="D6667" s="12" t="s">
        <v>7226</v>
      </c>
    </row>
    <row r="6668" spans="4:4">
      <c r="D6668" s="12" t="s">
        <v>7228</v>
      </c>
    </row>
    <row r="6669" spans="4:4">
      <c r="D6669" s="12" t="s">
        <v>7229</v>
      </c>
    </row>
    <row r="6670" spans="4:4">
      <c r="D6670" s="12" t="s">
        <v>7230</v>
      </c>
    </row>
    <row r="6671" spans="4:4">
      <c r="D6671" s="12" t="s">
        <v>7231</v>
      </c>
    </row>
    <row r="6672" spans="4:4">
      <c r="D6672" s="12" t="s">
        <v>7232</v>
      </c>
    </row>
    <row r="6673" spans="4:4" ht="45">
      <c r="D6673" s="12" t="s">
        <v>7233</v>
      </c>
    </row>
    <row r="6674" spans="4:4" ht="45">
      <c r="D6674" s="12" t="s">
        <v>7234</v>
      </c>
    </row>
    <row r="6675" spans="4:4">
      <c r="D6675" s="12" t="s">
        <v>7235</v>
      </c>
    </row>
    <row r="6676" spans="4:4" ht="30">
      <c r="D6676" s="12" t="s">
        <v>7236</v>
      </c>
    </row>
    <row r="6677" spans="4:4" ht="30">
      <c r="D6677" s="12" t="s">
        <v>7237</v>
      </c>
    </row>
    <row r="6678" spans="4:4">
      <c r="D6678" s="12" t="s">
        <v>7238</v>
      </c>
    </row>
    <row r="6679" spans="4:4" ht="45">
      <c r="D6679" s="12" t="s">
        <v>7239</v>
      </c>
    </row>
    <row r="6680" spans="4:4" ht="45">
      <c r="D6680" s="12" t="s">
        <v>7240</v>
      </c>
    </row>
    <row r="6681" spans="4:4">
      <c r="D6681" s="12" t="s">
        <v>7241</v>
      </c>
    </row>
    <row r="6682" spans="4:4" ht="45">
      <c r="D6682" s="12" t="s">
        <v>7242</v>
      </c>
    </row>
    <row r="6683" spans="4:4" ht="45">
      <c r="D6683" s="12" t="s">
        <v>7243</v>
      </c>
    </row>
    <row r="6684" spans="4:4">
      <c r="D6684" s="12" t="s">
        <v>7244</v>
      </c>
    </row>
    <row r="6685" spans="4:4" ht="45">
      <c r="D6685" s="12" t="s">
        <v>7245</v>
      </c>
    </row>
    <row r="6686" spans="4:4" ht="30">
      <c r="D6686" s="12" t="s">
        <v>7246</v>
      </c>
    </row>
    <row r="6687" spans="4:4">
      <c r="D6687" s="12" t="s">
        <v>7247</v>
      </c>
    </row>
    <row r="6688" spans="4:4" ht="30">
      <c r="D6688" s="12" t="s">
        <v>7248</v>
      </c>
    </row>
    <row r="6689" spans="4:4" ht="30">
      <c r="D6689" s="12" t="s">
        <v>7249</v>
      </c>
    </row>
    <row r="6690" spans="4:4">
      <c r="D6690" s="12" t="s">
        <v>7250</v>
      </c>
    </row>
    <row r="6691" spans="4:4">
      <c r="D6691" s="12" t="s">
        <v>7251</v>
      </c>
    </row>
    <row r="6692" spans="4:4" ht="30">
      <c r="D6692" s="12" t="s">
        <v>7252</v>
      </c>
    </row>
    <row r="6693" spans="4:4" ht="30">
      <c r="D6693" s="12" t="s">
        <v>7253</v>
      </c>
    </row>
    <row r="6694" spans="4:4">
      <c r="D6694" s="12" t="s">
        <v>7254</v>
      </c>
    </row>
    <row r="6695" spans="4:4">
      <c r="D6695" s="12" t="s">
        <v>7255</v>
      </c>
    </row>
    <row r="6696" spans="4:4" ht="30">
      <c r="D6696" s="12" t="s">
        <v>7256</v>
      </c>
    </row>
    <row r="6697" spans="4:4" ht="45">
      <c r="D6697" s="12" t="s">
        <v>7257</v>
      </c>
    </row>
    <row r="6698" spans="4:4">
      <c r="D6698" s="12" t="s">
        <v>7258</v>
      </c>
    </row>
    <row r="6699" spans="4:4">
      <c r="D6699" s="12" t="s">
        <v>7259</v>
      </c>
    </row>
    <row r="6700" spans="4:4">
      <c r="D6700" s="12" t="s">
        <v>7260</v>
      </c>
    </row>
    <row r="6701" spans="4:4" ht="30">
      <c r="D6701" s="12" t="s">
        <v>7261</v>
      </c>
    </row>
    <row r="6702" spans="4:4" ht="45">
      <c r="D6702" s="12" t="s">
        <v>7262</v>
      </c>
    </row>
    <row r="6703" spans="4:4">
      <c r="D6703" s="12" t="s">
        <v>7263</v>
      </c>
    </row>
    <row r="6704" spans="4:4">
      <c r="D6704" s="12" t="s">
        <v>7264</v>
      </c>
    </row>
    <row r="6705" spans="4:4" ht="45">
      <c r="D6705" s="12" t="s">
        <v>7265</v>
      </c>
    </row>
    <row r="6706" spans="4:4" ht="30">
      <c r="D6706" s="12" t="s">
        <v>7266</v>
      </c>
    </row>
    <row r="6707" spans="4:4" ht="30">
      <c r="D6707" s="12" t="s">
        <v>7267</v>
      </c>
    </row>
    <row r="6708" spans="4:4" ht="30">
      <c r="D6708" s="12" t="s">
        <v>7268</v>
      </c>
    </row>
    <row r="6709" spans="4:4" ht="45">
      <c r="D6709" s="12" t="s">
        <v>7269</v>
      </c>
    </row>
    <row r="6710" spans="4:4" ht="45">
      <c r="D6710" s="12" t="s">
        <v>7270</v>
      </c>
    </row>
    <row r="6711" spans="4:4">
      <c r="D6711" s="12" t="s">
        <v>7271</v>
      </c>
    </row>
    <row r="6712" spans="4:4" ht="30">
      <c r="D6712" s="12" t="s">
        <v>7272</v>
      </c>
    </row>
    <row r="6713" spans="4:4">
      <c r="D6713" s="12" t="s">
        <v>7273</v>
      </c>
    </row>
    <row r="6714" spans="4:4">
      <c r="D6714" s="12" t="s">
        <v>7274</v>
      </c>
    </row>
    <row r="6715" spans="4:4">
      <c r="D6715" s="12" t="s">
        <v>7275</v>
      </c>
    </row>
    <row r="6716" spans="4:4">
      <c r="D6716" s="12" t="s">
        <v>7276</v>
      </c>
    </row>
    <row r="6717" spans="4:4">
      <c r="D6717" s="12" t="s">
        <v>7277</v>
      </c>
    </row>
    <row r="6718" spans="4:4" ht="30">
      <c r="D6718" s="12" t="s">
        <v>7278</v>
      </c>
    </row>
    <row r="6719" spans="4:4" ht="30">
      <c r="D6719" s="12" t="s">
        <v>7279</v>
      </c>
    </row>
    <row r="6720" spans="4:4" ht="30">
      <c r="D6720" s="12" t="s">
        <v>7280</v>
      </c>
    </row>
    <row r="6721" spans="4:4" ht="30">
      <c r="D6721" s="12" t="s">
        <v>7281</v>
      </c>
    </row>
    <row r="6722" spans="4:4">
      <c r="D6722" s="12" t="s">
        <v>7282</v>
      </c>
    </row>
    <row r="6723" spans="4:4">
      <c r="D6723" s="12" t="s">
        <v>7283</v>
      </c>
    </row>
    <row r="6724" spans="4:4">
      <c r="D6724" s="12" t="s">
        <v>7284</v>
      </c>
    </row>
    <row r="6725" spans="4:4">
      <c r="D6725" s="12" t="s">
        <v>7285</v>
      </c>
    </row>
    <row r="6726" spans="4:4">
      <c r="D6726" s="12" t="s">
        <v>7286</v>
      </c>
    </row>
    <row r="6727" spans="4:4">
      <c r="D6727" s="12" t="s">
        <v>7287</v>
      </c>
    </row>
    <row r="6728" spans="4:4">
      <c r="D6728" s="12" t="s">
        <v>7288</v>
      </c>
    </row>
    <row r="6729" spans="4:4">
      <c r="D6729" s="12" t="s">
        <v>7289</v>
      </c>
    </row>
    <row r="6730" spans="4:4" ht="30">
      <c r="D6730" s="12" t="s">
        <v>7290</v>
      </c>
    </row>
    <row r="6731" spans="4:4" ht="30">
      <c r="D6731" s="12" t="s">
        <v>7291</v>
      </c>
    </row>
    <row r="6732" spans="4:4" ht="30">
      <c r="D6732" s="12" t="s">
        <v>7292</v>
      </c>
    </row>
    <row r="6733" spans="4:4" ht="30">
      <c r="D6733" s="12" t="s">
        <v>7293</v>
      </c>
    </row>
    <row r="6734" spans="4:4" ht="60">
      <c r="D6734" s="12" t="s">
        <v>7294</v>
      </c>
    </row>
    <row r="6735" spans="4:4" ht="30">
      <c r="D6735" s="12" t="s">
        <v>7295</v>
      </c>
    </row>
    <row r="6736" spans="4:4" ht="30">
      <c r="D6736" s="12" t="s">
        <v>7296</v>
      </c>
    </row>
    <row r="6737" spans="4:4" ht="30">
      <c r="D6737" s="12" t="s">
        <v>7297</v>
      </c>
    </row>
    <row r="6738" spans="4:4" ht="30">
      <c r="D6738" s="12" t="s">
        <v>7298</v>
      </c>
    </row>
    <row r="6739" spans="4:4" ht="45">
      <c r="D6739" s="12" t="s">
        <v>7299</v>
      </c>
    </row>
    <row r="6740" spans="4:4">
      <c r="D6740" s="12" t="s">
        <v>7300</v>
      </c>
    </row>
    <row r="6741" spans="4:4" ht="30">
      <c r="D6741" s="12" t="s">
        <v>7301</v>
      </c>
    </row>
    <row r="6742" spans="4:4">
      <c r="D6742" s="88">
        <v>5840</v>
      </c>
    </row>
    <row r="6743" spans="4:4">
      <c r="D6743" s="12" t="s">
        <v>7302</v>
      </c>
    </row>
    <row r="6744" spans="4:4">
      <c r="D6744" s="12" t="s">
        <v>7303</v>
      </c>
    </row>
    <row r="6745" spans="4:4">
      <c r="D6745" s="12" t="s">
        <v>7304</v>
      </c>
    </row>
    <row r="6746" spans="4:4">
      <c r="D6746" s="12" t="s">
        <v>7305</v>
      </c>
    </row>
    <row r="6747" spans="4:4">
      <c r="D6747" s="12" t="s">
        <v>7306</v>
      </c>
    </row>
    <row r="6748" spans="4:4" ht="30">
      <c r="D6748" s="12" t="s">
        <v>7307</v>
      </c>
    </row>
    <row r="6749" spans="4:4" ht="30">
      <c r="D6749" s="12" t="s">
        <v>7308</v>
      </c>
    </row>
    <row r="6750" spans="4:4">
      <c r="D6750" s="12" t="s">
        <v>7309</v>
      </c>
    </row>
    <row r="6751" spans="4:4">
      <c r="D6751" s="12" t="s">
        <v>7310</v>
      </c>
    </row>
    <row r="6752" spans="4:4">
      <c r="D6752" s="12" t="s">
        <v>7311</v>
      </c>
    </row>
    <row r="6753" spans="4:4">
      <c r="D6753" s="12" t="s">
        <v>7312</v>
      </c>
    </row>
    <row r="6754" spans="4:4" ht="30">
      <c r="D6754" s="12" t="s">
        <v>7313</v>
      </c>
    </row>
    <row r="6755" spans="4:4" ht="45">
      <c r="D6755" s="12" t="s">
        <v>7314</v>
      </c>
    </row>
    <row r="6756" spans="4:4">
      <c r="D6756" s="12" t="s">
        <v>7315</v>
      </c>
    </row>
    <row r="6757" spans="4:4">
      <c r="D6757" s="12" t="s">
        <v>7316</v>
      </c>
    </row>
    <row r="6758" spans="4:4">
      <c r="D6758" s="12" t="s">
        <v>7317</v>
      </c>
    </row>
    <row r="6759" spans="4:4">
      <c r="D6759" s="12" t="s">
        <v>7318</v>
      </c>
    </row>
    <row r="6760" spans="4:4">
      <c r="D6760" s="12" t="s">
        <v>7319</v>
      </c>
    </row>
    <row r="6761" spans="4:4">
      <c r="D6761" s="12" t="s">
        <v>7320</v>
      </c>
    </row>
    <row r="6762" spans="4:4">
      <c r="D6762" s="12" t="s">
        <v>7321</v>
      </c>
    </row>
    <row r="6763" spans="4:4" ht="30">
      <c r="D6763" s="12" t="s">
        <v>7322</v>
      </c>
    </row>
    <row r="6764" spans="4:4">
      <c r="D6764" s="12" t="s">
        <v>7323</v>
      </c>
    </row>
    <row r="6765" spans="4:4">
      <c r="D6765" s="12" t="s">
        <v>7324</v>
      </c>
    </row>
    <row r="6766" spans="4:4">
      <c r="D6766" s="12" t="s">
        <v>7325</v>
      </c>
    </row>
    <row r="6767" spans="4:4">
      <c r="D6767" s="12" t="s">
        <v>7326</v>
      </c>
    </row>
    <row r="6768" spans="4:4">
      <c r="D6768" s="12" t="s">
        <v>7327</v>
      </c>
    </row>
    <row r="6769" spans="4:4">
      <c r="D6769" s="12" t="s">
        <v>7328</v>
      </c>
    </row>
    <row r="6770" spans="4:4">
      <c r="D6770" s="12" t="s">
        <v>7329</v>
      </c>
    </row>
    <row r="6771" spans="4:4" ht="30">
      <c r="D6771" s="12" t="s">
        <v>7330</v>
      </c>
    </row>
    <row r="6772" spans="4:4">
      <c r="D6772" s="12" t="s">
        <v>7331</v>
      </c>
    </row>
    <row r="6773" spans="4:4">
      <c r="D6773" s="12" t="s">
        <v>7332</v>
      </c>
    </row>
    <row r="6774" spans="4:4">
      <c r="D6774" s="12" t="s">
        <v>7333</v>
      </c>
    </row>
    <row r="6775" spans="4:4" ht="30">
      <c r="D6775" s="12" t="s">
        <v>7334</v>
      </c>
    </row>
    <row r="6776" spans="4:4" ht="30">
      <c r="D6776" s="12" t="s">
        <v>7335</v>
      </c>
    </row>
    <row r="6777" spans="4:4">
      <c r="D6777" s="12" t="s">
        <v>7336</v>
      </c>
    </row>
    <row r="6778" spans="4:4">
      <c r="D6778" s="12" t="s">
        <v>7337</v>
      </c>
    </row>
    <row r="6779" spans="4:4" ht="30">
      <c r="D6779" s="12" t="s">
        <v>7338</v>
      </c>
    </row>
    <row r="6780" spans="4:4">
      <c r="D6780" s="12" t="s">
        <v>7339</v>
      </c>
    </row>
    <row r="6781" spans="4:4">
      <c r="D6781" s="12" t="s">
        <v>7340</v>
      </c>
    </row>
    <row r="6782" spans="4:4">
      <c r="D6782" s="12" t="s">
        <v>7341</v>
      </c>
    </row>
    <row r="6783" spans="4:4" ht="30">
      <c r="D6783" s="12" t="s">
        <v>7342</v>
      </c>
    </row>
    <row r="6784" spans="4:4" ht="45">
      <c r="D6784" s="12" t="s">
        <v>7343</v>
      </c>
    </row>
    <row r="6785" spans="4:4">
      <c r="D6785" s="88">
        <v>61480</v>
      </c>
    </row>
    <row r="6786" spans="4:4">
      <c r="D6786" s="12" t="s">
        <v>7344</v>
      </c>
    </row>
    <row r="6787" spans="4:4">
      <c r="D6787" s="12" t="s">
        <v>7345</v>
      </c>
    </row>
    <row r="6788" spans="4:4">
      <c r="D6788" s="88">
        <v>437</v>
      </c>
    </row>
    <row r="6789" spans="4:4">
      <c r="D6789" s="12" t="s">
        <v>7346</v>
      </c>
    </row>
    <row r="6790" spans="4:4">
      <c r="D6790" s="12" t="s">
        <v>7347</v>
      </c>
    </row>
    <row r="6791" spans="4:4">
      <c r="D6791" s="12" t="s">
        <v>7348</v>
      </c>
    </row>
    <row r="6792" spans="4:4">
      <c r="D6792" s="12" t="s">
        <v>7349</v>
      </c>
    </row>
    <row r="6793" spans="4:4">
      <c r="D6793" s="12" t="s">
        <v>7350</v>
      </c>
    </row>
    <row r="6794" spans="4:4">
      <c r="D6794" s="12" t="s">
        <v>7351</v>
      </c>
    </row>
    <row r="6795" spans="4:4" ht="30">
      <c r="D6795" s="12" t="s">
        <v>7352</v>
      </c>
    </row>
    <row r="6796" spans="4:4">
      <c r="D6796" s="12" t="s">
        <v>7353</v>
      </c>
    </row>
    <row r="6797" spans="4:4">
      <c r="D6797" s="12" t="s">
        <v>7354</v>
      </c>
    </row>
    <row r="6798" spans="4:4">
      <c r="D6798" s="12" t="s">
        <v>7355</v>
      </c>
    </row>
    <row r="6799" spans="4:4">
      <c r="D6799" s="12" t="s">
        <v>7356</v>
      </c>
    </row>
    <row r="6800" spans="4:4">
      <c r="D6800" s="12" t="s">
        <v>7357</v>
      </c>
    </row>
    <row r="6801" spans="4:4">
      <c r="D6801" s="12" t="s">
        <v>7358</v>
      </c>
    </row>
    <row r="6802" spans="4:4">
      <c r="D6802" s="12" t="s">
        <v>7359</v>
      </c>
    </row>
    <row r="6803" spans="4:4" ht="30">
      <c r="D6803" s="12" t="s">
        <v>7360</v>
      </c>
    </row>
    <row r="6804" spans="4:4">
      <c r="D6804" s="12" t="s">
        <v>7361</v>
      </c>
    </row>
    <row r="6805" spans="4:4">
      <c r="D6805" s="12" t="s">
        <v>7362</v>
      </c>
    </row>
    <row r="6806" spans="4:4">
      <c r="D6806" s="12" t="s">
        <v>7363</v>
      </c>
    </row>
    <row r="6807" spans="4:4">
      <c r="D6807" s="12" t="s">
        <v>7364</v>
      </c>
    </row>
    <row r="6808" spans="4:4">
      <c r="D6808" s="12" t="s">
        <v>7365</v>
      </c>
    </row>
    <row r="6809" spans="4:4">
      <c r="D6809" s="12" t="s">
        <v>7366</v>
      </c>
    </row>
    <row r="6810" spans="4:4">
      <c r="D6810" s="12" t="s">
        <v>7367</v>
      </c>
    </row>
    <row r="6811" spans="4:4">
      <c r="D6811" s="12" t="s">
        <v>7368</v>
      </c>
    </row>
    <row r="6812" spans="4:4">
      <c r="D6812" s="12" t="s">
        <v>7369</v>
      </c>
    </row>
    <row r="6813" spans="4:4">
      <c r="D6813" s="12" t="s">
        <v>7370</v>
      </c>
    </row>
    <row r="6814" spans="4:4" ht="30">
      <c r="D6814" s="12" t="s">
        <v>7371</v>
      </c>
    </row>
    <row r="6815" spans="4:4" ht="45">
      <c r="D6815" s="12" t="s">
        <v>7372</v>
      </c>
    </row>
    <row r="6816" spans="4:4" ht="45">
      <c r="D6816" s="12" t="s">
        <v>7373</v>
      </c>
    </row>
    <row r="6817" spans="4:4">
      <c r="D6817" s="12" t="s">
        <v>7374</v>
      </c>
    </row>
    <row r="6818" spans="4:4" ht="45">
      <c r="D6818" s="12" t="s">
        <v>7375</v>
      </c>
    </row>
    <row r="6819" spans="4:4">
      <c r="D6819" s="12" t="s">
        <v>7376</v>
      </c>
    </row>
    <row r="6820" spans="4:4">
      <c r="D6820" s="12" t="s">
        <v>7377</v>
      </c>
    </row>
    <row r="6821" spans="4:4">
      <c r="D6821" s="12" t="s">
        <v>7378</v>
      </c>
    </row>
    <row r="6822" spans="4:4">
      <c r="D6822" s="12" t="s">
        <v>7379</v>
      </c>
    </row>
    <row r="6823" spans="4:4">
      <c r="D6823" s="12" t="s">
        <v>7380</v>
      </c>
    </row>
    <row r="6824" spans="4:4">
      <c r="D6824" s="12" t="s">
        <v>7381</v>
      </c>
    </row>
    <row r="6825" spans="4:4">
      <c r="D6825" s="12" t="s">
        <v>7382</v>
      </c>
    </row>
    <row r="6826" spans="4:4">
      <c r="D6826" s="12" t="s">
        <v>7383</v>
      </c>
    </row>
    <row r="6827" spans="4:4">
      <c r="D6827" s="12" t="s">
        <v>7384</v>
      </c>
    </row>
    <row r="6828" spans="4:4">
      <c r="D6828" s="12" t="s">
        <v>7385</v>
      </c>
    </row>
    <row r="6829" spans="4:4">
      <c r="D6829" s="12" t="s">
        <v>7386</v>
      </c>
    </row>
    <row r="6830" spans="4:4">
      <c r="D6830" s="12" t="s">
        <v>7387</v>
      </c>
    </row>
    <row r="6831" spans="4:4">
      <c r="D6831" s="88">
        <v>717</v>
      </c>
    </row>
    <row r="6832" spans="4:4">
      <c r="D6832" s="12" t="s">
        <v>7388</v>
      </c>
    </row>
    <row r="6833" spans="4:4">
      <c r="D6833" s="12" t="s">
        <v>7389</v>
      </c>
    </row>
    <row r="6834" spans="4:4">
      <c r="D6834" s="12" t="s">
        <v>7390</v>
      </c>
    </row>
    <row r="6835" spans="4:4">
      <c r="D6835" s="12" t="s">
        <v>7391</v>
      </c>
    </row>
    <row r="6836" spans="4:4">
      <c r="D6836" s="12" t="s">
        <v>7392</v>
      </c>
    </row>
    <row r="6837" spans="4:4">
      <c r="D6837" s="12" t="s">
        <v>7393</v>
      </c>
    </row>
    <row r="6838" spans="4:4">
      <c r="D6838" s="12" t="s">
        <v>7394</v>
      </c>
    </row>
    <row r="6839" spans="4:4">
      <c r="D6839" s="12" t="s">
        <v>7395</v>
      </c>
    </row>
    <row r="6840" spans="4:4">
      <c r="D6840" s="12" t="s">
        <v>7396</v>
      </c>
    </row>
    <row r="6841" spans="4:4">
      <c r="D6841" s="12" t="s">
        <v>7397</v>
      </c>
    </row>
    <row r="6842" spans="4:4">
      <c r="D6842" s="12" t="s">
        <v>7398</v>
      </c>
    </row>
    <row r="6843" spans="4:4" ht="30">
      <c r="D6843" s="12" t="s">
        <v>7399</v>
      </c>
    </row>
    <row r="6844" spans="4:4" ht="30">
      <c r="D6844" s="12" t="s">
        <v>7400</v>
      </c>
    </row>
    <row r="6845" spans="4:4" ht="45">
      <c r="D6845" s="12" t="s">
        <v>7401</v>
      </c>
    </row>
    <row r="6846" spans="4:4" ht="30">
      <c r="D6846" s="12" t="s">
        <v>7402</v>
      </c>
    </row>
    <row r="6847" spans="4:4">
      <c r="D6847" s="12" t="s">
        <v>7403</v>
      </c>
    </row>
    <row r="6848" spans="4:4" ht="30">
      <c r="D6848" s="12" t="s">
        <v>7404</v>
      </c>
    </row>
    <row r="6849" spans="4:4">
      <c r="D6849" s="12" t="s">
        <v>7405</v>
      </c>
    </row>
    <row r="6850" spans="4:4" ht="45">
      <c r="D6850" s="12" t="s">
        <v>7406</v>
      </c>
    </row>
    <row r="6851" spans="4:4" ht="30">
      <c r="D6851" s="12" t="s">
        <v>7407</v>
      </c>
    </row>
    <row r="6852" spans="4:4" ht="30">
      <c r="D6852" s="12" t="s">
        <v>7408</v>
      </c>
    </row>
    <row r="6853" spans="4:4" ht="30">
      <c r="D6853" s="12" t="s">
        <v>7409</v>
      </c>
    </row>
    <row r="6854" spans="4:4" ht="30">
      <c r="D6854" s="12" t="s">
        <v>7410</v>
      </c>
    </row>
    <row r="6855" spans="4:4">
      <c r="D6855" s="12" t="s">
        <v>7411</v>
      </c>
    </row>
    <row r="6856" spans="4:4">
      <c r="D6856" s="12" t="s">
        <v>7412</v>
      </c>
    </row>
    <row r="6857" spans="4:4" ht="45">
      <c r="D6857" s="12" t="s">
        <v>7413</v>
      </c>
    </row>
    <row r="6858" spans="4:4" ht="30">
      <c r="D6858" s="12" t="s">
        <v>7414</v>
      </c>
    </row>
    <row r="6859" spans="4:4">
      <c r="D6859" s="12" t="s">
        <v>7415</v>
      </c>
    </row>
    <row r="6860" spans="4:4">
      <c r="D6860" s="12" t="s">
        <v>7416</v>
      </c>
    </row>
    <row r="6861" spans="4:4">
      <c r="D6861" s="12" t="s">
        <v>7417</v>
      </c>
    </row>
    <row r="6862" spans="4:4">
      <c r="D6862" s="12" t="s">
        <v>7418</v>
      </c>
    </row>
    <row r="6863" spans="4:4">
      <c r="D6863" s="12" t="s">
        <v>7419</v>
      </c>
    </row>
    <row r="6864" spans="4:4" ht="30">
      <c r="D6864" s="12" t="s">
        <v>7420</v>
      </c>
    </row>
    <row r="6865" spans="4:4" ht="30">
      <c r="D6865" s="12" t="s">
        <v>7421</v>
      </c>
    </row>
    <row r="6866" spans="4:4" ht="45">
      <c r="D6866" s="12" t="s">
        <v>7422</v>
      </c>
    </row>
    <row r="6867" spans="4:4">
      <c r="D6867" s="88">
        <v>1404</v>
      </c>
    </row>
    <row r="6868" spans="4:4">
      <c r="D6868" s="12" t="s">
        <v>7423</v>
      </c>
    </row>
    <row r="6869" spans="4:4">
      <c r="D6869" s="12" t="s">
        <v>7424</v>
      </c>
    </row>
    <row r="6870" spans="4:4">
      <c r="D6870" s="12" t="s">
        <v>7425</v>
      </c>
    </row>
    <row r="6871" spans="4:4">
      <c r="D6871" s="12" t="s">
        <v>7426</v>
      </c>
    </row>
    <row r="6872" spans="4:4">
      <c r="D6872" s="88">
        <v>60467</v>
      </c>
    </row>
    <row r="6873" spans="4:4">
      <c r="D6873" s="12" t="s">
        <v>7427</v>
      </c>
    </row>
    <row r="6874" spans="4:4">
      <c r="D6874" s="12" t="s">
        <v>7428</v>
      </c>
    </row>
    <row r="6875" spans="4:4">
      <c r="D6875" s="12" t="s">
        <v>7429</v>
      </c>
    </row>
    <row r="6876" spans="4:4">
      <c r="D6876" s="12" t="s">
        <v>7430</v>
      </c>
    </row>
    <row r="6877" spans="4:4">
      <c r="D6877" s="12" t="s">
        <v>7431</v>
      </c>
    </row>
    <row r="6878" spans="4:4">
      <c r="D6878" s="12" t="s">
        <v>7432</v>
      </c>
    </row>
    <row r="6879" spans="4:4" ht="45">
      <c r="D6879" s="12" t="s">
        <v>7433</v>
      </c>
    </row>
    <row r="6880" spans="4:4" ht="30">
      <c r="D6880" s="12" t="s">
        <v>7434</v>
      </c>
    </row>
    <row r="6881" spans="4:4">
      <c r="D6881" s="12" t="s">
        <v>7435</v>
      </c>
    </row>
    <row r="6882" spans="4:4">
      <c r="D6882" s="12" t="s">
        <v>7436</v>
      </c>
    </row>
    <row r="6883" spans="4:4">
      <c r="D6883" s="12" t="s">
        <v>7437</v>
      </c>
    </row>
    <row r="6884" spans="4:4">
      <c r="D6884" s="12" t="s">
        <v>7438</v>
      </c>
    </row>
    <row r="6885" spans="4:4">
      <c r="D6885" s="12" t="s">
        <v>7439</v>
      </c>
    </row>
    <row r="6886" spans="4:4">
      <c r="D6886" s="12" t="s">
        <v>7440</v>
      </c>
    </row>
    <row r="6887" spans="4:4">
      <c r="D6887" s="12" t="s">
        <v>7441</v>
      </c>
    </row>
    <row r="6888" spans="4:4">
      <c r="D6888" s="12" t="s">
        <v>7442</v>
      </c>
    </row>
    <row r="6889" spans="4:4">
      <c r="D6889" s="12" t="s">
        <v>7443</v>
      </c>
    </row>
    <row r="6890" spans="4:4">
      <c r="D6890" s="12" t="s">
        <v>7444</v>
      </c>
    </row>
    <row r="6891" spans="4:4">
      <c r="D6891" s="12" t="s">
        <v>7445</v>
      </c>
    </row>
    <row r="6892" spans="4:4">
      <c r="D6892" s="12" t="s">
        <v>7446</v>
      </c>
    </row>
    <row r="6893" spans="4:4" ht="30">
      <c r="D6893" s="12" t="s">
        <v>7447</v>
      </c>
    </row>
    <row r="6894" spans="4:4">
      <c r="D6894" s="12" t="s">
        <v>7448</v>
      </c>
    </row>
    <row r="6895" spans="4:4" ht="45">
      <c r="D6895" s="12" t="s">
        <v>7449</v>
      </c>
    </row>
    <row r="6896" spans="4:4" ht="30">
      <c r="D6896" s="12" t="s">
        <v>7450</v>
      </c>
    </row>
    <row r="6897" spans="4:4">
      <c r="D6897" s="12" t="s">
        <v>7451</v>
      </c>
    </row>
    <row r="6898" spans="4:4" ht="30">
      <c r="D6898" s="12" t="s">
        <v>7452</v>
      </c>
    </row>
    <row r="6899" spans="4:4">
      <c r="D6899" s="12" t="s">
        <v>7453</v>
      </c>
    </row>
    <row r="6900" spans="4:4">
      <c r="D6900" s="12" t="s">
        <v>7454</v>
      </c>
    </row>
    <row r="6901" spans="4:4" ht="30">
      <c r="D6901" s="12" t="s">
        <v>7455</v>
      </c>
    </row>
    <row r="6902" spans="4:4">
      <c r="D6902" s="12" t="s">
        <v>7456</v>
      </c>
    </row>
    <row r="6903" spans="4:4">
      <c r="D6903" s="12" t="s">
        <v>7457</v>
      </c>
    </row>
    <row r="6904" spans="4:4">
      <c r="D6904" s="12" t="s">
        <v>7458</v>
      </c>
    </row>
    <row r="6905" spans="4:4">
      <c r="D6905" s="12" t="s">
        <v>7459</v>
      </c>
    </row>
    <row r="6906" spans="4:4">
      <c r="D6906" s="12" t="s">
        <v>7460</v>
      </c>
    </row>
    <row r="6907" spans="4:4">
      <c r="D6907" s="12" t="s">
        <v>7461</v>
      </c>
    </row>
    <row r="6908" spans="4:4" ht="30">
      <c r="D6908" s="12" t="s">
        <v>7462</v>
      </c>
    </row>
    <row r="6909" spans="4:4">
      <c r="D6909" s="88">
        <v>35000</v>
      </c>
    </row>
    <row r="6910" spans="4:4">
      <c r="D6910" s="12" t="s">
        <v>7463</v>
      </c>
    </row>
    <row r="6911" spans="4:4">
      <c r="D6911" s="12" t="s">
        <v>7464</v>
      </c>
    </row>
    <row r="6912" spans="4:4">
      <c r="D6912" s="12" t="s">
        <v>7465</v>
      </c>
    </row>
    <row r="6913" spans="4:4">
      <c r="D6913" s="12" t="s">
        <v>7466</v>
      </c>
    </row>
    <row r="6914" spans="4:4">
      <c r="D6914" s="12" t="s">
        <v>7467</v>
      </c>
    </row>
    <row r="6915" spans="4:4">
      <c r="D6915" s="12" t="s">
        <v>7468</v>
      </c>
    </row>
    <row r="6916" spans="4:4">
      <c r="D6916" s="12" t="s">
        <v>132</v>
      </c>
    </row>
    <row r="6917" spans="4:4">
      <c r="D6917" s="12" t="s">
        <v>7469</v>
      </c>
    </row>
    <row r="6918" spans="4:4">
      <c r="D6918" s="12" t="s">
        <v>7470</v>
      </c>
    </row>
    <row r="6919" spans="4:4">
      <c r="D6919" s="12" t="s">
        <v>7471</v>
      </c>
    </row>
    <row r="6920" spans="4:4">
      <c r="D6920" s="12" t="s">
        <v>7472</v>
      </c>
    </row>
    <row r="6921" spans="4:4">
      <c r="D6921" s="12" t="s">
        <v>7473</v>
      </c>
    </row>
    <row r="6922" spans="4:4">
      <c r="D6922" s="12" t="s">
        <v>7474</v>
      </c>
    </row>
    <row r="6923" spans="4:4">
      <c r="D6923" s="12" t="s">
        <v>7475</v>
      </c>
    </row>
    <row r="6924" spans="4:4">
      <c r="D6924" s="12" t="s">
        <v>7476</v>
      </c>
    </row>
    <row r="6925" spans="4:4" ht="30">
      <c r="D6925" s="12" t="s">
        <v>7477</v>
      </c>
    </row>
    <row r="6926" spans="4:4" ht="30">
      <c r="D6926" s="12" t="s">
        <v>7478</v>
      </c>
    </row>
    <row r="6927" spans="4:4">
      <c r="D6927" s="12" t="s">
        <v>7479</v>
      </c>
    </row>
    <row r="6928" spans="4:4">
      <c r="D6928" s="12" t="s">
        <v>7480</v>
      </c>
    </row>
    <row r="6929" spans="4:4" ht="30">
      <c r="D6929" s="12" t="s">
        <v>7481</v>
      </c>
    </row>
    <row r="6930" spans="4:4" ht="30">
      <c r="D6930" s="12" t="s">
        <v>7482</v>
      </c>
    </row>
    <row r="6931" spans="4:4">
      <c r="D6931" s="12" t="s">
        <v>7483</v>
      </c>
    </row>
    <row r="6932" spans="4:4" ht="30">
      <c r="D6932" s="12" t="s">
        <v>7484</v>
      </c>
    </row>
    <row r="6933" spans="4:4" ht="30">
      <c r="D6933" s="12" t="s">
        <v>7485</v>
      </c>
    </row>
    <row r="6934" spans="4:4" ht="30">
      <c r="D6934" s="12" t="s">
        <v>7486</v>
      </c>
    </row>
    <row r="6935" spans="4:4">
      <c r="D6935" s="12" t="s">
        <v>7487</v>
      </c>
    </row>
    <row r="6936" spans="4:4">
      <c r="D6936" s="12" t="s">
        <v>7488</v>
      </c>
    </row>
    <row r="6937" spans="4:4">
      <c r="D6937" s="12" t="s">
        <v>7489</v>
      </c>
    </row>
    <row r="6938" spans="4:4">
      <c r="D6938" s="12" t="s">
        <v>7490</v>
      </c>
    </row>
    <row r="6939" spans="4:4">
      <c r="D6939" s="12" t="s">
        <v>7491</v>
      </c>
    </row>
    <row r="6940" spans="4:4" ht="30">
      <c r="D6940" s="12" t="s">
        <v>7492</v>
      </c>
    </row>
    <row r="6941" spans="4:4" ht="30">
      <c r="D6941" s="12" t="s">
        <v>7493</v>
      </c>
    </row>
    <row r="6942" spans="4:4" ht="45">
      <c r="D6942" s="12" t="s">
        <v>7494</v>
      </c>
    </row>
    <row r="6943" spans="4:4" ht="30">
      <c r="D6943" s="12" t="s">
        <v>7495</v>
      </c>
    </row>
    <row r="6944" spans="4:4">
      <c r="D6944" s="12" t="s">
        <v>7496</v>
      </c>
    </row>
    <row r="6945" spans="4:4">
      <c r="D6945" s="12" t="s">
        <v>7497</v>
      </c>
    </row>
    <row r="6946" spans="4:4" ht="30">
      <c r="D6946" s="12" t="s">
        <v>7498</v>
      </c>
    </row>
    <row r="6947" spans="4:4">
      <c r="D6947" s="12" t="s">
        <v>7499</v>
      </c>
    </row>
    <row r="6948" spans="4:4">
      <c r="D6948" s="88">
        <v>436</v>
      </c>
    </row>
    <row r="6949" spans="4:4">
      <c r="D6949" s="88">
        <v>50</v>
      </c>
    </row>
    <row r="6950" spans="4:4">
      <c r="D6950" s="12" t="s">
        <v>7500</v>
      </c>
    </row>
    <row r="6951" spans="4:4">
      <c r="D6951" s="88">
        <v>205</v>
      </c>
    </row>
    <row r="6952" spans="4:4">
      <c r="D6952" s="88">
        <v>330</v>
      </c>
    </row>
    <row r="6953" spans="4:4">
      <c r="D6953" s="12" t="s">
        <v>7501</v>
      </c>
    </row>
    <row r="6954" spans="4:4" ht="30">
      <c r="D6954" s="12" t="s">
        <v>7502</v>
      </c>
    </row>
    <row r="6955" spans="4:4" ht="30">
      <c r="D6955" s="12" t="s">
        <v>7503</v>
      </c>
    </row>
    <row r="6956" spans="4:4">
      <c r="D6956" s="12" t="s">
        <v>7504</v>
      </c>
    </row>
    <row r="6957" spans="4:4">
      <c r="D6957" s="12" t="s">
        <v>7505</v>
      </c>
    </row>
    <row r="6958" spans="4:4">
      <c r="D6958" s="12" t="s">
        <v>7506</v>
      </c>
    </row>
    <row r="6959" spans="4:4">
      <c r="D6959" s="12" t="s">
        <v>7507</v>
      </c>
    </row>
    <row r="6960" spans="4:4">
      <c r="D6960" s="12" t="s">
        <v>7508</v>
      </c>
    </row>
    <row r="6961" spans="4:4">
      <c r="D6961" s="12" t="s">
        <v>7509</v>
      </c>
    </row>
    <row r="6962" spans="4:4">
      <c r="D6962" s="12" t="s">
        <v>7510</v>
      </c>
    </row>
    <row r="6963" spans="4:4">
      <c r="D6963" s="12" t="s">
        <v>7511</v>
      </c>
    </row>
    <row r="6964" spans="4:4">
      <c r="D6964" s="12" t="s">
        <v>7512</v>
      </c>
    </row>
    <row r="6965" spans="4:4">
      <c r="D6965" s="12" t="s">
        <v>7513</v>
      </c>
    </row>
    <row r="6966" spans="4:4">
      <c r="D6966" s="12" t="s">
        <v>7514</v>
      </c>
    </row>
    <row r="6967" spans="4:4">
      <c r="D6967" s="12" t="s">
        <v>7515</v>
      </c>
    </row>
    <row r="6968" spans="4:4">
      <c r="D6968" s="12" t="s">
        <v>7516</v>
      </c>
    </row>
    <row r="6969" spans="4:4">
      <c r="D6969" s="12" t="s">
        <v>7517</v>
      </c>
    </row>
    <row r="6970" spans="4:4">
      <c r="D6970" s="12" t="s">
        <v>7518</v>
      </c>
    </row>
    <row r="6971" spans="4:4">
      <c r="D6971" s="12" t="s">
        <v>7519</v>
      </c>
    </row>
    <row r="6972" spans="4:4">
      <c r="D6972" s="12" t="s">
        <v>7520</v>
      </c>
    </row>
    <row r="6973" spans="4:4" ht="30">
      <c r="D6973" s="12" t="s">
        <v>7521</v>
      </c>
    </row>
    <row r="6974" spans="4:4" ht="45">
      <c r="D6974" s="12" t="s">
        <v>7522</v>
      </c>
    </row>
    <row r="6975" spans="4:4">
      <c r="D6975" s="12" t="s">
        <v>7523</v>
      </c>
    </row>
    <row r="6976" spans="4:4">
      <c r="D6976" s="12" t="s">
        <v>7524</v>
      </c>
    </row>
    <row r="6977" spans="4:4">
      <c r="D6977" s="12" t="s">
        <v>7525</v>
      </c>
    </row>
    <row r="6978" spans="4:4">
      <c r="D6978" s="12" t="s">
        <v>7526</v>
      </c>
    </row>
    <row r="6979" spans="4:4">
      <c r="D6979" s="12" t="s">
        <v>7527</v>
      </c>
    </row>
    <row r="6980" spans="4:4">
      <c r="D6980" s="88">
        <v>6546</v>
      </c>
    </row>
    <row r="6981" spans="4:4" ht="30">
      <c r="D6981" s="12" t="s">
        <v>7528</v>
      </c>
    </row>
    <row r="6982" spans="4:4" ht="30">
      <c r="D6982" s="12" t="s">
        <v>7529</v>
      </c>
    </row>
    <row r="6983" spans="4:4">
      <c r="D6983" s="12" t="s">
        <v>7530</v>
      </c>
    </row>
    <row r="6984" spans="4:4" ht="30">
      <c r="D6984" s="12" t="s">
        <v>7531</v>
      </c>
    </row>
    <row r="6985" spans="4:4" ht="45">
      <c r="D6985" s="12" t="s">
        <v>7532</v>
      </c>
    </row>
    <row r="6986" spans="4:4" ht="30">
      <c r="D6986" s="12" t="s">
        <v>7533</v>
      </c>
    </row>
    <row r="6987" spans="4:4" ht="45">
      <c r="D6987" s="12" t="s">
        <v>7534</v>
      </c>
    </row>
    <row r="6988" spans="4:4" ht="45">
      <c r="D6988" s="12" t="s">
        <v>7535</v>
      </c>
    </row>
    <row r="6989" spans="4:4" ht="45">
      <c r="D6989" s="12" t="s">
        <v>7536</v>
      </c>
    </row>
    <row r="6990" spans="4:4" ht="30">
      <c r="D6990" s="12" t="s">
        <v>7537</v>
      </c>
    </row>
    <row r="6991" spans="4:4">
      <c r="D6991" s="88">
        <v>2002</v>
      </c>
    </row>
    <row r="6992" spans="4:4">
      <c r="D6992" s="88">
        <v>1050</v>
      </c>
    </row>
    <row r="6993" spans="4:4">
      <c r="D6993" s="12" t="s">
        <v>7538</v>
      </c>
    </row>
    <row r="6994" spans="4:4">
      <c r="D6994" s="12" t="s">
        <v>7539</v>
      </c>
    </row>
    <row r="6995" spans="4:4">
      <c r="D6995" s="12" t="s">
        <v>7540</v>
      </c>
    </row>
    <row r="6996" spans="4:4">
      <c r="D6996" s="12" t="s">
        <v>7541</v>
      </c>
    </row>
    <row r="6997" spans="4:4">
      <c r="D6997" s="12" t="s">
        <v>7542</v>
      </c>
    </row>
    <row r="6998" spans="4:4">
      <c r="D6998" s="12" t="s">
        <v>7543</v>
      </c>
    </row>
    <row r="6999" spans="4:4">
      <c r="D6999" s="12" t="s">
        <v>7544</v>
      </c>
    </row>
    <row r="7000" spans="4:4">
      <c r="D7000" s="12" t="s">
        <v>7545</v>
      </c>
    </row>
    <row r="7001" spans="4:4" ht="30">
      <c r="D7001" s="12" t="s">
        <v>7546</v>
      </c>
    </row>
    <row r="7002" spans="4:4">
      <c r="D7002" s="12" t="s">
        <v>7547</v>
      </c>
    </row>
    <row r="7003" spans="4:4">
      <c r="D7003" s="12" t="s">
        <v>7548</v>
      </c>
    </row>
    <row r="7004" spans="4:4">
      <c r="D7004" s="12" t="s">
        <v>7549</v>
      </c>
    </row>
    <row r="7005" spans="4:4">
      <c r="D7005" s="12" t="s">
        <v>7550</v>
      </c>
    </row>
    <row r="7006" spans="4:4">
      <c r="D7006" s="12" t="s">
        <v>7551</v>
      </c>
    </row>
    <row r="7007" spans="4:4">
      <c r="D7007" s="12" t="s">
        <v>7552</v>
      </c>
    </row>
    <row r="7008" spans="4:4">
      <c r="D7008" s="12" t="s">
        <v>7553</v>
      </c>
    </row>
    <row r="7009" spans="4:4">
      <c r="D7009" s="12" t="s">
        <v>7554</v>
      </c>
    </row>
    <row r="7010" spans="4:4">
      <c r="D7010" s="12" t="s">
        <v>7555</v>
      </c>
    </row>
    <row r="7011" spans="4:4">
      <c r="D7011" s="12" t="s">
        <v>7556</v>
      </c>
    </row>
    <row r="7012" spans="4:4">
      <c r="D7012" s="12" t="s">
        <v>7557</v>
      </c>
    </row>
    <row r="7013" spans="4:4">
      <c r="D7013" s="12" t="s">
        <v>7558</v>
      </c>
    </row>
    <row r="7014" spans="4:4">
      <c r="D7014" s="88">
        <v>376</v>
      </c>
    </row>
    <row r="7015" spans="4:4">
      <c r="D7015" s="88">
        <v>34</v>
      </c>
    </row>
    <row r="7016" spans="4:4">
      <c r="D7016" s="12" t="s">
        <v>7559</v>
      </c>
    </row>
    <row r="7017" spans="4:4">
      <c r="D7017" s="12" t="s">
        <v>7560</v>
      </c>
    </row>
    <row r="7018" spans="4:4">
      <c r="D7018" s="12" t="s">
        <v>7561</v>
      </c>
    </row>
    <row r="7019" spans="4:4">
      <c r="D7019" s="12" t="s">
        <v>7562</v>
      </c>
    </row>
    <row r="7020" spans="4:4">
      <c r="D7020" s="12" t="s">
        <v>7563</v>
      </c>
    </row>
    <row r="7021" spans="4:4">
      <c r="D7021" s="88">
        <v>1091</v>
      </c>
    </row>
    <row r="7022" spans="4:4">
      <c r="D7022" s="12" t="s">
        <v>7564</v>
      </c>
    </row>
    <row r="7023" spans="4:4">
      <c r="D7023" s="12" t="s">
        <v>7565</v>
      </c>
    </row>
    <row r="7024" spans="4:4">
      <c r="D7024" s="12" t="s">
        <v>7566</v>
      </c>
    </row>
    <row r="7025" spans="4:4">
      <c r="D7025" s="12" t="s">
        <v>7567</v>
      </c>
    </row>
    <row r="7026" spans="4:4">
      <c r="D7026" s="12" t="s">
        <v>7568</v>
      </c>
    </row>
    <row r="7027" spans="4:4">
      <c r="D7027" s="12" t="s">
        <v>7569</v>
      </c>
    </row>
    <row r="7028" spans="4:4" ht="30">
      <c r="D7028" s="12" t="s">
        <v>7570</v>
      </c>
    </row>
    <row r="7029" spans="4:4">
      <c r="D7029" s="12" t="s">
        <v>7571</v>
      </c>
    </row>
    <row r="7030" spans="4:4">
      <c r="D7030" s="12" t="s">
        <v>7572</v>
      </c>
    </row>
    <row r="7031" spans="4:4">
      <c r="D7031" s="12" t="s">
        <v>7573</v>
      </c>
    </row>
    <row r="7032" spans="4:4">
      <c r="D7032" s="12" t="s">
        <v>7574</v>
      </c>
    </row>
    <row r="7033" spans="4:4">
      <c r="D7033" s="12" t="s">
        <v>7575</v>
      </c>
    </row>
    <row r="7034" spans="4:4">
      <c r="D7034" s="12" t="s">
        <v>7576</v>
      </c>
    </row>
    <row r="7035" spans="4:4" ht="30">
      <c r="D7035" s="12" t="s">
        <v>7577</v>
      </c>
    </row>
    <row r="7036" spans="4:4" ht="30">
      <c r="D7036" s="12" t="s">
        <v>7578</v>
      </c>
    </row>
    <row r="7037" spans="4:4" ht="30">
      <c r="D7037" s="12" t="s">
        <v>7579</v>
      </c>
    </row>
    <row r="7038" spans="4:4" ht="45">
      <c r="D7038" s="12" t="s">
        <v>7580</v>
      </c>
    </row>
    <row r="7039" spans="4:4" ht="45">
      <c r="D7039" s="12" t="s">
        <v>7581</v>
      </c>
    </row>
    <row r="7040" spans="4:4" ht="30">
      <c r="D7040" s="12" t="s">
        <v>7582</v>
      </c>
    </row>
    <row r="7041" spans="4:4">
      <c r="D7041" s="88">
        <v>8000</v>
      </c>
    </row>
    <row r="7042" spans="4:4">
      <c r="D7042" s="12" t="s">
        <v>7583</v>
      </c>
    </row>
    <row r="7043" spans="4:4">
      <c r="D7043" s="12" t="s">
        <v>7584</v>
      </c>
    </row>
    <row r="7044" spans="4:4">
      <c r="D7044" s="12" t="s">
        <v>7585</v>
      </c>
    </row>
    <row r="7045" spans="4:4">
      <c r="D7045" s="12" t="s">
        <v>7586</v>
      </c>
    </row>
    <row r="7046" spans="4:4">
      <c r="D7046" s="12" t="s">
        <v>7587</v>
      </c>
    </row>
    <row r="7047" spans="4:4" ht="30">
      <c r="D7047" s="12" t="s">
        <v>7588</v>
      </c>
    </row>
    <row r="7048" spans="4:4">
      <c r="D7048" s="12" t="s">
        <v>7589</v>
      </c>
    </row>
    <row r="7049" spans="4:4">
      <c r="D7049" s="12" t="s">
        <v>7590</v>
      </c>
    </row>
    <row r="7050" spans="4:4" ht="30">
      <c r="D7050" s="12" t="s">
        <v>7591</v>
      </c>
    </row>
    <row r="7051" spans="4:4">
      <c r="D7051" s="12" t="s">
        <v>7592</v>
      </c>
    </row>
    <row r="7052" spans="4:4">
      <c r="D7052" s="12" t="s">
        <v>7593</v>
      </c>
    </row>
    <row r="7053" spans="4:4">
      <c r="D7053" s="12" t="s">
        <v>7594</v>
      </c>
    </row>
    <row r="7054" spans="4:4">
      <c r="D7054" s="12" t="s">
        <v>7595</v>
      </c>
    </row>
    <row r="7055" spans="4:4">
      <c r="D7055" s="12" t="s">
        <v>145</v>
      </c>
    </row>
    <row r="7056" spans="4:4">
      <c r="D7056" s="12" t="s">
        <v>7596</v>
      </c>
    </row>
    <row r="7057" spans="4:4">
      <c r="D7057" s="12" t="s">
        <v>7597</v>
      </c>
    </row>
    <row r="7058" spans="4:4">
      <c r="D7058" s="12" t="s">
        <v>7598</v>
      </c>
    </row>
    <row r="7059" spans="4:4">
      <c r="D7059" s="12" t="s">
        <v>7599</v>
      </c>
    </row>
    <row r="7060" spans="4:4">
      <c r="D7060" s="12" t="s">
        <v>7600</v>
      </c>
    </row>
    <row r="7061" spans="4:4">
      <c r="D7061" s="12" t="s">
        <v>7601</v>
      </c>
    </row>
    <row r="7062" spans="4:4">
      <c r="D7062" s="12" t="s">
        <v>7602</v>
      </c>
    </row>
    <row r="7063" spans="4:4">
      <c r="D7063" s="12" t="s">
        <v>7603</v>
      </c>
    </row>
    <row r="7064" spans="4:4">
      <c r="D7064" s="12" t="s">
        <v>7604</v>
      </c>
    </row>
    <row r="7065" spans="4:4">
      <c r="D7065" s="12" t="s">
        <v>7605</v>
      </c>
    </row>
    <row r="7066" spans="4:4">
      <c r="D7066" s="12" t="s">
        <v>7606</v>
      </c>
    </row>
    <row r="7067" spans="4:4">
      <c r="D7067" s="12" t="s">
        <v>7607</v>
      </c>
    </row>
    <row r="7068" spans="4:4">
      <c r="D7068" s="12" t="s">
        <v>7608</v>
      </c>
    </row>
    <row r="7069" spans="4:4">
      <c r="D7069" s="12" t="s">
        <v>7609</v>
      </c>
    </row>
    <row r="7070" spans="4:4">
      <c r="D7070" s="12" t="s">
        <v>7610</v>
      </c>
    </row>
    <row r="7071" spans="4:4">
      <c r="D7071" s="12" t="s">
        <v>7611</v>
      </c>
    </row>
    <row r="7072" spans="4:4">
      <c r="D7072" s="12" t="s">
        <v>7612</v>
      </c>
    </row>
    <row r="7073" spans="4:4" ht="30">
      <c r="D7073" s="12" t="s">
        <v>7613</v>
      </c>
    </row>
    <row r="7074" spans="4:4" ht="45">
      <c r="D7074" s="12" t="s">
        <v>7614</v>
      </c>
    </row>
    <row r="7075" spans="4:4" ht="45">
      <c r="D7075" s="12" t="s">
        <v>7615</v>
      </c>
    </row>
    <row r="7076" spans="4:4" ht="30">
      <c r="D7076" s="12" t="s">
        <v>7616</v>
      </c>
    </row>
    <row r="7077" spans="4:4" ht="30">
      <c r="D7077" s="12" t="s">
        <v>7617</v>
      </c>
    </row>
    <row r="7078" spans="4:4" ht="45">
      <c r="D7078" s="12" t="s">
        <v>7618</v>
      </c>
    </row>
    <row r="7079" spans="4:4" ht="30">
      <c r="D7079" s="12" t="s">
        <v>7619</v>
      </c>
    </row>
    <row r="7080" spans="4:4" ht="30">
      <c r="D7080" s="12" t="s">
        <v>7620</v>
      </c>
    </row>
    <row r="7081" spans="4:4">
      <c r="D7081" s="12" t="s">
        <v>7621</v>
      </c>
    </row>
    <row r="7082" spans="4:4">
      <c r="D7082" s="12" t="s">
        <v>7622</v>
      </c>
    </row>
    <row r="7083" spans="4:4">
      <c r="D7083" s="12" t="s">
        <v>7623</v>
      </c>
    </row>
    <row r="7084" spans="4:4">
      <c r="D7084" s="12" t="s">
        <v>7624</v>
      </c>
    </row>
    <row r="7085" spans="4:4" ht="30">
      <c r="D7085" s="12" t="s">
        <v>7625</v>
      </c>
    </row>
    <row r="7086" spans="4:4">
      <c r="D7086" s="12" t="s">
        <v>7626</v>
      </c>
    </row>
    <row r="7087" spans="4:4">
      <c r="D7087" s="12" t="s">
        <v>7627</v>
      </c>
    </row>
    <row r="7088" spans="4:4">
      <c r="D7088" s="12" t="s">
        <v>7628</v>
      </c>
    </row>
    <row r="7089" spans="4:4">
      <c r="D7089" s="12" t="s">
        <v>7629</v>
      </c>
    </row>
    <row r="7090" spans="4:4">
      <c r="D7090" s="12" t="s">
        <v>7630</v>
      </c>
    </row>
    <row r="7091" spans="4:4">
      <c r="D7091" s="12" t="s">
        <v>7631</v>
      </c>
    </row>
    <row r="7092" spans="4:4">
      <c r="D7092" s="12" t="s">
        <v>7632</v>
      </c>
    </row>
    <row r="7093" spans="4:4">
      <c r="D7093" s="12" t="s">
        <v>7633</v>
      </c>
    </row>
    <row r="7094" spans="4:4">
      <c r="D7094" s="12" t="s">
        <v>7634</v>
      </c>
    </row>
    <row r="7095" spans="4:4">
      <c r="D7095" s="12" t="s">
        <v>7635</v>
      </c>
    </row>
    <row r="7096" spans="4:4">
      <c r="D7096" s="12" t="s">
        <v>7636</v>
      </c>
    </row>
    <row r="7097" spans="4:4">
      <c r="D7097" s="12" t="s">
        <v>7637</v>
      </c>
    </row>
    <row r="7098" spans="4:4">
      <c r="D7098" s="12" t="s">
        <v>7638</v>
      </c>
    </row>
    <row r="7099" spans="4:4" ht="30">
      <c r="D7099" s="12" t="s">
        <v>7639</v>
      </c>
    </row>
    <row r="7100" spans="4:4" ht="30">
      <c r="D7100" s="12" t="s">
        <v>7640</v>
      </c>
    </row>
    <row r="7101" spans="4:4">
      <c r="D7101" s="12" t="s">
        <v>7641</v>
      </c>
    </row>
    <row r="7102" spans="4:4">
      <c r="D7102" s="12" t="s">
        <v>7642</v>
      </c>
    </row>
    <row r="7103" spans="4:4">
      <c r="D7103" s="12" t="s">
        <v>7643</v>
      </c>
    </row>
    <row r="7104" spans="4:4">
      <c r="D7104" s="12" t="s">
        <v>7644</v>
      </c>
    </row>
    <row r="7105" spans="4:4">
      <c r="D7105" s="12" t="s">
        <v>7645</v>
      </c>
    </row>
    <row r="7106" spans="4:4">
      <c r="D7106" s="12" t="s">
        <v>7646</v>
      </c>
    </row>
    <row r="7107" spans="4:4">
      <c r="D7107" s="88">
        <v>1010</v>
      </c>
    </row>
    <row r="7108" spans="4:4">
      <c r="D7108" s="12" t="s">
        <v>7647</v>
      </c>
    </row>
    <row r="7109" spans="4:4">
      <c r="D7109" s="12" t="s">
        <v>7648</v>
      </c>
    </row>
    <row r="7110" spans="4:4">
      <c r="D7110" s="12" t="s">
        <v>7649</v>
      </c>
    </row>
    <row r="7111" spans="4:4">
      <c r="D7111" s="12" t="s">
        <v>7650</v>
      </c>
    </row>
    <row r="7112" spans="4:4" ht="30">
      <c r="D7112" s="12" t="s">
        <v>7651</v>
      </c>
    </row>
    <row r="7113" spans="4:4">
      <c r="D7113" s="12" t="s">
        <v>7652</v>
      </c>
    </row>
    <row r="7114" spans="4:4">
      <c r="D7114" s="12" t="s">
        <v>7653</v>
      </c>
    </row>
    <row r="7115" spans="4:4">
      <c r="D7115" s="12" t="s">
        <v>7654</v>
      </c>
    </row>
    <row r="7116" spans="4:4">
      <c r="D7116" s="12" t="s">
        <v>7655</v>
      </c>
    </row>
    <row r="7117" spans="4:4">
      <c r="D7117" s="12" t="s">
        <v>7656</v>
      </c>
    </row>
    <row r="7118" spans="4:4">
      <c r="D7118" s="12" t="s">
        <v>7657</v>
      </c>
    </row>
    <row r="7119" spans="4:4">
      <c r="D7119" s="12" t="s">
        <v>7658</v>
      </c>
    </row>
    <row r="7120" spans="4:4">
      <c r="D7120" s="12" t="s">
        <v>7659</v>
      </c>
    </row>
    <row r="7121" spans="4:4">
      <c r="D7121" s="12" t="s">
        <v>7660</v>
      </c>
    </row>
    <row r="7122" spans="4:4">
      <c r="D7122" s="12" t="s">
        <v>7661</v>
      </c>
    </row>
    <row r="7123" spans="4:4" ht="45">
      <c r="D7123" s="12" t="s">
        <v>7662</v>
      </c>
    </row>
    <row r="7124" spans="4:4">
      <c r="D7124" s="12" t="s">
        <v>7663</v>
      </c>
    </row>
    <row r="7125" spans="4:4">
      <c r="D7125" s="12" t="s">
        <v>7664</v>
      </c>
    </row>
    <row r="7126" spans="4:4">
      <c r="D7126" s="12" t="s">
        <v>7665</v>
      </c>
    </row>
    <row r="7127" spans="4:4">
      <c r="D7127" s="12" t="s">
        <v>7666</v>
      </c>
    </row>
    <row r="7128" spans="4:4">
      <c r="D7128" s="12" t="s">
        <v>7667</v>
      </c>
    </row>
    <row r="7129" spans="4:4" ht="30">
      <c r="D7129" s="12" t="s">
        <v>7668</v>
      </c>
    </row>
    <row r="7130" spans="4:4" ht="30">
      <c r="D7130" s="12" t="s">
        <v>7669</v>
      </c>
    </row>
    <row r="7131" spans="4:4">
      <c r="D7131" s="12" t="s">
        <v>7670</v>
      </c>
    </row>
    <row r="7132" spans="4:4">
      <c r="D7132" s="12" t="s">
        <v>7671</v>
      </c>
    </row>
    <row r="7133" spans="4:4">
      <c r="D7133" s="12" t="s">
        <v>7672</v>
      </c>
    </row>
    <row r="7134" spans="4:4" ht="30">
      <c r="D7134" s="12" t="s">
        <v>7673</v>
      </c>
    </row>
    <row r="7135" spans="4:4" ht="30">
      <c r="D7135" s="12" t="s">
        <v>7674</v>
      </c>
    </row>
    <row r="7136" spans="4:4">
      <c r="D7136" s="12" t="s">
        <v>7675</v>
      </c>
    </row>
    <row r="7137" spans="4:4" ht="45">
      <c r="D7137" s="12" t="s">
        <v>7676</v>
      </c>
    </row>
    <row r="7138" spans="4:4">
      <c r="D7138" s="12" t="s">
        <v>7677</v>
      </c>
    </row>
    <row r="7139" spans="4:4" ht="30">
      <c r="D7139" s="12" t="s">
        <v>7678</v>
      </c>
    </row>
    <row r="7140" spans="4:4">
      <c r="D7140" s="12" t="s">
        <v>7679</v>
      </c>
    </row>
    <row r="7141" spans="4:4">
      <c r="D7141" s="12" t="s">
        <v>7680</v>
      </c>
    </row>
    <row r="7142" spans="4:4">
      <c r="D7142" s="12" t="s">
        <v>7681</v>
      </c>
    </row>
    <row r="7143" spans="4:4">
      <c r="D7143" s="12" t="s">
        <v>7682</v>
      </c>
    </row>
    <row r="7144" spans="4:4">
      <c r="D7144" s="12" t="s">
        <v>7683</v>
      </c>
    </row>
    <row r="7145" spans="4:4" ht="30">
      <c r="D7145" s="12" t="s">
        <v>7684</v>
      </c>
    </row>
    <row r="7146" spans="4:4">
      <c r="D7146" s="12" t="s">
        <v>7685</v>
      </c>
    </row>
    <row r="7147" spans="4:4">
      <c r="D7147" s="12" t="s">
        <v>7686</v>
      </c>
    </row>
    <row r="7148" spans="4:4">
      <c r="D7148" s="12" t="s">
        <v>7687</v>
      </c>
    </row>
    <row r="7149" spans="4:4" ht="30">
      <c r="D7149" s="12" t="s">
        <v>7688</v>
      </c>
    </row>
    <row r="7150" spans="4:4">
      <c r="D7150" s="12" t="s">
        <v>7689</v>
      </c>
    </row>
    <row r="7151" spans="4:4" ht="30">
      <c r="D7151" s="12" t="s">
        <v>7690</v>
      </c>
    </row>
    <row r="7152" spans="4:4">
      <c r="D7152" s="12" t="s">
        <v>7691</v>
      </c>
    </row>
    <row r="7153" spans="4:4" ht="30">
      <c r="D7153" s="12" t="s">
        <v>7692</v>
      </c>
    </row>
    <row r="7154" spans="4:4">
      <c r="D7154" s="12" t="s">
        <v>7693</v>
      </c>
    </row>
    <row r="7155" spans="4:4">
      <c r="D7155" s="12" t="s">
        <v>7694</v>
      </c>
    </row>
    <row r="7156" spans="4:4" ht="30">
      <c r="D7156" s="12" t="s">
        <v>7695</v>
      </c>
    </row>
    <row r="7157" spans="4:4" ht="30">
      <c r="D7157" s="12" t="s">
        <v>7696</v>
      </c>
    </row>
    <row r="7158" spans="4:4" ht="30">
      <c r="D7158" s="12" t="s">
        <v>7697</v>
      </c>
    </row>
    <row r="7159" spans="4:4" ht="30">
      <c r="D7159" s="12" t="s">
        <v>7698</v>
      </c>
    </row>
    <row r="7160" spans="4:4" ht="30">
      <c r="D7160" s="12" t="s">
        <v>7699</v>
      </c>
    </row>
    <row r="7161" spans="4:4" ht="45">
      <c r="D7161" s="12" t="s">
        <v>7700</v>
      </c>
    </row>
    <row r="7162" spans="4:4">
      <c r="D7162" s="12" t="s">
        <v>7701</v>
      </c>
    </row>
    <row r="7163" spans="4:4">
      <c r="D7163" s="12" t="s">
        <v>7702</v>
      </c>
    </row>
    <row r="7164" spans="4:4" ht="45">
      <c r="D7164" s="12" t="s">
        <v>7703</v>
      </c>
    </row>
    <row r="7165" spans="4:4" ht="45">
      <c r="D7165" s="12" t="s">
        <v>7704</v>
      </c>
    </row>
    <row r="7166" spans="4:4" ht="45">
      <c r="D7166" s="12" t="s">
        <v>7705</v>
      </c>
    </row>
    <row r="7167" spans="4:4" ht="30">
      <c r="D7167" s="12" t="s">
        <v>7706</v>
      </c>
    </row>
    <row r="7168" spans="4:4">
      <c r="D7168" s="12" t="s">
        <v>7707</v>
      </c>
    </row>
    <row r="7169" spans="4:4">
      <c r="D7169" s="12" t="s">
        <v>7708</v>
      </c>
    </row>
    <row r="7170" spans="4:4">
      <c r="D7170" s="12" t="s">
        <v>7709</v>
      </c>
    </row>
    <row r="7171" spans="4:4">
      <c r="D7171" s="12" t="s">
        <v>7710</v>
      </c>
    </row>
    <row r="7172" spans="4:4" ht="45">
      <c r="D7172" s="12" t="s">
        <v>7711</v>
      </c>
    </row>
    <row r="7173" spans="4:4">
      <c r="D7173" s="12" t="s">
        <v>7712</v>
      </c>
    </row>
    <row r="7174" spans="4:4">
      <c r="D7174" s="12" t="s">
        <v>7713</v>
      </c>
    </row>
    <row r="7175" spans="4:4" ht="30">
      <c r="D7175" s="12" t="s">
        <v>7714</v>
      </c>
    </row>
    <row r="7176" spans="4:4">
      <c r="D7176" s="12" t="s">
        <v>7715</v>
      </c>
    </row>
    <row r="7177" spans="4:4">
      <c r="D7177" s="12" t="s">
        <v>7716</v>
      </c>
    </row>
    <row r="7178" spans="4:4">
      <c r="D7178" s="12" t="s">
        <v>7717</v>
      </c>
    </row>
    <row r="7179" spans="4:4" ht="30">
      <c r="D7179" s="12" t="s">
        <v>7718</v>
      </c>
    </row>
    <row r="7180" spans="4:4" ht="30">
      <c r="D7180" s="12" t="s">
        <v>7719</v>
      </c>
    </row>
    <row r="7181" spans="4:4" ht="30">
      <c r="D7181" s="12" t="s">
        <v>7720</v>
      </c>
    </row>
    <row r="7182" spans="4:4" ht="30">
      <c r="D7182" s="12" t="s">
        <v>7721</v>
      </c>
    </row>
    <row r="7183" spans="4:4" ht="30">
      <c r="D7183" s="12" t="s">
        <v>7722</v>
      </c>
    </row>
    <row r="7184" spans="4:4">
      <c r="D7184" s="88">
        <v>3610</v>
      </c>
    </row>
    <row r="7185" spans="4:4" ht="30">
      <c r="D7185" s="12" t="s">
        <v>7723</v>
      </c>
    </row>
    <row r="7186" spans="4:4" ht="30">
      <c r="D7186" s="12" t="s">
        <v>7724</v>
      </c>
    </row>
    <row r="7187" spans="4:4" ht="30">
      <c r="D7187" s="12" t="s">
        <v>7725</v>
      </c>
    </row>
    <row r="7188" spans="4:4">
      <c r="D7188" s="12" t="s">
        <v>7726</v>
      </c>
    </row>
    <row r="7189" spans="4:4">
      <c r="D7189" s="12" t="s">
        <v>7727</v>
      </c>
    </row>
    <row r="7190" spans="4:4">
      <c r="D7190" s="12" t="s">
        <v>7728</v>
      </c>
    </row>
    <row r="7191" spans="4:4">
      <c r="D7191" s="12" t="s">
        <v>7729</v>
      </c>
    </row>
    <row r="7192" spans="4:4" ht="45">
      <c r="D7192" s="12" t="s">
        <v>7730</v>
      </c>
    </row>
    <row r="7193" spans="4:4">
      <c r="D7193" s="12" t="s">
        <v>7731</v>
      </c>
    </row>
    <row r="7194" spans="4:4">
      <c r="D7194" s="12" t="s">
        <v>7732</v>
      </c>
    </row>
    <row r="7195" spans="4:4">
      <c r="D7195" s="12" t="s">
        <v>7733</v>
      </c>
    </row>
    <row r="7196" spans="4:4">
      <c r="D7196" s="12" t="s">
        <v>7734</v>
      </c>
    </row>
    <row r="7197" spans="4:4" ht="30">
      <c r="D7197" s="12" t="s">
        <v>7735</v>
      </c>
    </row>
    <row r="7198" spans="4:4" ht="30">
      <c r="D7198" s="12" t="s">
        <v>7736</v>
      </c>
    </row>
    <row r="7199" spans="4:4">
      <c r="D7199" s="12" t="s">
        <v>7737</v>
      </c>
    </row>
    <row r="7200" spans="4:4">
      <c r="D7200" s="12" t="s">
        <v>7738</v>
      </c>
    </row>
    <row r="7201" spans="4:4" ht="30">
      <c r="D7201" s="12" t="s">
        <v>7739</v>
      </c>
    </row>
    <row r="7202" spans="4:4" ht="45">
      <c r="D7202" s="12" t="s">
        <v>7740</v>
      </c>
    </row>
    <row r="7203" spans="4:4">
      <c r="D7203" s="12" t="s">
        <v>7741</v>
      </c>
    </row>
    <row r="7204" spans="4:4">
      <c r="D7204" s="12" t="s">
        <v>7742</v>
      </c>
    </row>
    <row r="7205" spans="4:4">
      <c r="D7205" s="12" t="s">
        <v>7743</v>
      </c>
    </row>
    <row r="7206" spans="4:4">
      <c r="D7206" s="12" t="s">
        <v>7744</v>
      </c>
    </row>
    <row r="7207" spans="4:4">
      <c r="D7207" s="12" t="s">
        <v>7745</v>
      </c>
    </row>
    <row r="7208" spans="4:4">
      <c r="D7208" s="12" t="s">
        <v>7746</v>
      </c>
    </row>
    <row r="7209" spans="4:4">
      <c r="D7209" s="88">
        <v>231</v>
      </c>
    </row>
    <row r="7210" spans="4:4">
      <c r="D7210" s="12" t="s">
        <v>7747</v>
      </c>
    </row>
    <row r="7211" spans="4:4" ht="30">
      <c r="D7211" s="12" t="s">
        <v>7748</v>
      </c>
    </row>
    <row r="7212" spans="4:4">
      <c r="D7212" s="88">
        <v>9400</v>
      </c>
    </row>
    <row r="7213" spans="4:4">
      <c r="D7213" s="88">
        <v>9450</v>
      </c>
    </row>
    <row r="7214" spans="4:4">
      <c r="D7214" s="12" t="s">
        <v>7749</v>
      </c>
    </row>
    <row r="7215" spans="4:4">
      <c r="D7215" s="12" t="s">
        <v>7750</v>
      </c>
    </row>
    <row r="7216" spans="4:4">
      <c r="D7216" s="12" t="s">
        <v>7751</v>
      </c>
    </row>
    <row r="7217" spans="4:4">
      <c r="D7217" s="12" t="s">
        <v>7752</v>
      </c>
    </row>
    <row r="7218" spans="4:4">
      <c r="D7218" s="12" t="s">
        <v>7753</v>
      </c>
    </row>
    <row r="7219" spans="4:4">
      <c r="D7219" s="12" t="s">
        <v>7754</v>
      </c>
    </row>
    <row r="7220" spans="4:4">
      <c r="D7220" s="12" t="s">
        <v>7755</v>
      </c>
    </row>
    <row r="7221" spans="4:4" ht="30">
      <c r="D7221" s="12" t="s">
        <v>7756</v>
      </c>
    </row>
    <row r="7222" spans="4:4">
      <c r="D7222" s="12" t="s">
        <v>7757</v>
      </c>
    </row>
    <row r="7223" spans="4:4">
      <c r="D7223" s="12" t="s">
        <v>7758</v>
      </c>
    </row>
    <row r="7224" spans="4:4">
      <c r="D7224" s="12" t="s">
        <v>7759</v>
      </c>
    </row>
    <row r="7225" spans="4:4">
      <c r="D7225" s="12" t="s">
        <v>7760</v>
      </c>
    </row>
    <row r="7226" spans="4:4">
      <c r="D7226" s="12" t="s">
        <v>7761</v>
      </c>
    </row>
    <row r="7227" spans="4:4">
      <c r="D7227" s="12" t="s">
        <v>7762</v>
      </c>
    </row>
    <row r="7228" spans="4:4">
      <c r="D7228" s="12" t="s">
        <v>7763</v>
      </c>
    </row>
    <row r="7229" spans="4:4">
      <c r="D7229" s="12" t="s">
        <v>7764</v>
      </c>
    </row>
    <row r="7230" spans="4:4">
      <c r="D7230" s="12" t="s">
        <v>7765</v>
      </c>
    </row>
    <row r="7231" spans="4:4">
      <c r="D7231" s="12" t="s">
        <v>7766</v>
      </c>
    </row>
    <row r="7232" spans="4:4">
      <c r="D7232" s="12" t="s">
        <v>7767</v>
      </c>
    </row>
    <row r="7233" spans="4:4">
      <c r="D7233" s="12" t="s">
        <v>7768</v>
      </c>
    </row>
    <row r="7234" spans="4:4">
      <c r="D7234" s="12" t="s">
        <v>7769</v>
      </c>
    </row>
    <row r="7235" spans="4:4">
      <c r="D7235" s="12" t="s">
        <v>7770</v>
      </c>
    </row>
    <row r="7236" spans="4:4" ht="30">
      <c r="D7236" s="12" t="s">
        <v>7771</v>
      </c>
    </row>
    <row r="7237" spans="4:4" ht="30">
      <c r="D7237" s="12" t="s">
        <v>7772</v>
      </c>
    </row>
    <row r="7238" spans="4:4" ht="30">
      <c r="D7238" s="12" t="s">
        <v>7773</v>
      </c>
    </row>
    <row r="7239" spans="4:4">
      <c r="D7239" s="12" t="s">
        <v>7774</v>
      </c>
    </row>
    <row r="7240" spans="4:4">
      <c r="D7240" s="12" t="s">
        <v>7775</v>
      </c>
    </row>
    <row r="7241" spans="4:4" ht="30">
      <c r="D7241" s="12" t="s">
        <v>7776</v>
      </c>
    </row>
    <row r="7242" spans="4:4" ht="30">
      <c r="D7242" s="12" t="s">
        <v>7777</v>
      </c>
    </row>
    <row r="7243" spans="4:4">
      <c r="D7243" s="12" t="s">
        <v>7778</v>
      </c>
    </row>
    <row r="7244" spans="4:4">
      <c r="D7244" s="12" t="s">
        <v>7779</v>
      </c>
    </row>
    <row r="7245" spans="4:4">
      <c r="D7245" s="12" t="s">
        <v>7781</v>
      </c>
    </row>
    <row r="7246" spans="4:4">
      <c r="D7246" s="12" t="s">
        <v>7782</v>
      </c>
    </row>
    <row r="7247" spans="4:4">
      <c r="D7247" s="12" t="s">
        <v>7783</v>
      </c>
    </row>
    <row r="7248" spans="4:4">
      <c r="D7248" s="12" t="s">
        <v>7784</v>
      </c>
    </row>
    <row r="7249" spans="4:4">
      <c r="D7249" s="12" t="s">
        <v>7785</v>
      </c>
    </row>
    <row r="7250" spans="4:4">
      <c r="D7250" s="12" t="s">
        <v>7786</v>
      </c>
    </row>
    <row r="7251" spans="4:4">
      <c r="D7251" s="12" t="s">
        <v>7787</v>
      </c>
    </row>
    <row r="7252" spans="4:4">
      <c r="D7252" s="12" t="s">
        <v>7788</v>
      </c>
    </row>
    <row r="7253" spans="4:4" ht="30">
      <c r="D7253" s="12" t="s">
        <v>7789</v>
      </c>
    </row>
    <row r="7254" spans="4:4">
      <c r="D7254" s="12" t="s">
        <v>7790</v>
      </c>
    </row>
    <row r="7255" spans="4:4">
      <c r="D7255" s="12" t="s">
        <v>7791</v>
      </c>
    </row>
    <row r="7256" spans="4:4">
      <c r="D7256" s="12" t="s">
        <v>7792</v>
      </c>
    </row>
    <row r="7257" spans="4:4">
      <c r="D7257" s="12" t="s">
        <v>7793</v>
      </c>
    </row>
    <row r="7258" spans="4:4">
      <c r="D7258" s="12" t="s">
        <v>7794</v>
      </c>
    </row>
    <row r="7259" spans="4:4">
      <c r="D7259" s="12" t="s">
        <v>7795</v>
      </c>
    </row>
    <row r="7260" spans="4:4">
      <c r="D7260" s="12" t="s">
        <v>7796</v>
      </c>
    </row>
    <row r="7261" spans="4:4">
      <c r="D7261" s="12" t="s">
        <v>7797</v>
      </c>
    </row>
    <row r="7262" spans="4:4">
      <c r="D7262" s="12" t="s">
        <v>7798</v>
      </c>
    </row>
    <row r="7263" spans="4:4">
      <c r="D7263" s="12" t="s">
        <v>7799</v>
      </c>
    </row>
    <row r="7264" spans="4:4">
      <c r="D7264" s="12" t="s">
        <v>7800</v>
      </c>
    </row>
    <row r="7265" spans="4:4">
      <c r="D7265" s="12" t="s">
        <v>7801</v>
      </c>
    </row>
    <row r="7266" spans="4:4">
      <c r="D7266" s="12" t="s">
        <v>7802</v>
      </c>
    </row>
    <row r="7267" spans="4:4">
      <c r="D7267" s="12" t="s">
        <v>7803</v>
      </c>
    </row>
    <row r="7268" spans="4:4">
      <c r="D7268" s="12" t="s">
        <v>7804</v>
      </c>
    </row>
    <row r="7269" spans="4:4">
      <c r="D7269" s="12" t="s">
        <v>7805</v>
      </c>
    </row>
    <row r="7270" spans="4:4">
      <c r="D7270" s="12" t="s">
        <v>7806</v>
      </c>
    </row>
    <row r="7271" spans="4:4">
      <c r="D7271" s="12" t="s">
        <v>7807</v>
      </c>
    </row>
    <row r="7272" spans="4:4">
      <c r="D7272" s="12" t="s">
        <v>7808</v>
      </c>
    </row>
    <row r="7273" spans="4:4">
      <c r="D7273" s="12" t="s">
        <v>7809</v>
      </c>
    </row>
    <row r="7274" spans="4:4">
      <c r="D7274" s="12" t="s">
        <v>7810</v>
      </c>
    </row>
    <row r="7275" spans="4:4">
      <c r="D7275" s="88">
        <v>191</v>
      </c>
    </row>
    <row r="7276" spans="4:4">
      <c r="D7276" s="88">
        <v>313</v>
      </c>
    </row>
    <row r="7277" spans="4:4">
      <c r="D7277" s="88">
        <v>53</v>
      </c>
    </row>
    <row r="7278" spans="4:4">
      <c r="D7278" s="12" t="s">
        <v>7811</v>
      </c>
    </row>
    <row r="7279" spans="4:4">
      <c r="D7279" s="12" t="s">
        <v>7812</v>
      </c>
    </row>
    <row r="7280" spans="4:4" ht="30">
      <c r="D7280" s="12" t="s">
        <v>7813</v>
      </c>
    </row>
    <row r="7281" spans="4:4">
      <c r="D7281" s="12" t="s">
        <v>7814</v>
      </c>
    </row>
    <row r="7282" spans="4:4">
      <c r="D7282" s="12" t="s">
        <v>7815</v>
      </c>
    </row>
    <row r="7283" spans="4:4">
      <c r="D7283" s="12" t="s">
        <v>7816</v>
      </c>
    </row>
    <row r="7284" spans="4:4">
      <c r="D7284" s="12" t="s">
        <v>7817</v>
      </c>
    </row>
    <row r="7285" spans="4:4">
      <c r="D7285" s="12" t="s">
        <v>7818</v>
      </c>
    </row>
    <row r="7286" spans="4:4">
      <c r="D7286" s="12" t="s">
        <v>7819</v>
      </c>
    </row>
    <row r="7287" spans="4:4">
      <c r="D7287" s="12" t="s">
        <v>7820</v>
      </c>
    </row>
    <row r="7288" spans="4:4">
      <c r="D7288" s="12" t="s">
        <v>7821</v>
      </c>
    </row>
    <row r="7289" spans="4:4">
      <c r="D7289" s="12" t="s">
        <v>7822</v>
      </c>
    </row>
    <row r="7290" spans="4:4">
      <c r="D7290" s="12" t="s">
        <v>7823</v>
      </c>
    </row>
    <row r="7291" spans="4:4">
      <c r="D7291" s="12" t="s">
        <v>7824</v>
      </c>
    </row>
    <row r="7292" spans="4:4">
      <c r="D7292" s="12" t="s">
        <v>7825</v>
      </c>
    </row>
    <row r="7293" spans="4:4">
      <c r="D7293" s="12" t="s">
        <v>7826</v>
      </c>
    </row>
    <row r="7294" spans="4:4">
      <c r="D7294" s="88">
        <v>8750</v>
      </c>
    </row>
    <row r="7295" spans="4:4" ht="30">
      <c r="D7295" s="12" t="s">
        <v>7827</v>
      </c>
    </row>
    <row r="7296" spans="4:4">
      <c r="D7296" s="12" t="s">
        <v>7828</v>
      </c>
    </row>
    <row r="7297" spans="4:4">
      <c r="D7297" s="12" t="s">
        <v>7829</v>
      </c>
    </row>
    <row r="7298" spans="4:4">
      <c r="D7298" s="12" t="s">
        <v>7830</v>
      </c>
    </row>
    <row r="7299" spans="4:4" ht="30">
      <c r="D7299" s="12" t="s">
        <v>7831</v>
      </c>
    </row>
    <row r="7300" spans="4:4" ht="30">
      <c r="D7300" s="12" t="s">
        <v>7832</v>
      </c>
    </row>
    <row r="7301" spans="4:4" ht="30">
      <c r="D7301" s="12" t="s">
        <v>7833</v>
      </c>
    </row>
    <row r="7302" spans="4:4" ht="45">
      <c r="D7302" s="12" t="s">
        <v>7834</v>
      </c>
    </row>
    <row r="7303" spans="4:4" ht="30">
      <c r="D7303" s="12" t="s">
        <v>7835</v>
      </c>
    </row>
    <row r="7304" spans="4:4" ht="30">
      <c r="D7304" s="12" t="s">
        <v>7836</v>
      </c>
    </row>
    <row r="7305" spans="4:4" ht="45">
      <c r="D7305" s="12" t="s">
        <v>7837</v>
      </c>
    </row>
    <row r="7306" spans="4:4" ht="60">
      <c r="D7306" s="12" t="s">
        <v>7838</v>
      </c>
    </row>
    <row r="7307" spans="4:4" ht="30">
      <c r="D7307" s="12" t="s">
        <v>7839</v>
      </c>
    </row>
    <row r="7308" spans="4:4" ht="30">
      <c r="D7308" s="12" t="s">
        <v>7840</v>
      </c>
    </row>
    <row r="7309" spans="4:4" ht="30">
      <c r="D7309" s="12" t="s">
        <v>7841</v>
      </c>
    </row>
    <row r="7310" spans="4:4">
      <c r="D7310" s="12" t="s">
        <v>7842</v>
      </c>
    </row>
    <row r="7311" spans="4:4">
      <c r="D7311" s="12" t="s">
        <v>7843</v>
      </c>
    </row>
    <row r="7312" spans="4:4">
      <c r="D7312" s="12" t="s">
        <v>7844</v>
      </c>
    </row>
    <row r="7313" spans="4:4">
      <c r="D7313" s="12" t="s">
        <v>7845</v>
      </c>
    </row>
    <row r="7314" spans="4:4" ht="30">
      <c r="D7314" s="12" t="s">
        <v>7846</v>
      </c>
    </row>
    <row r="7315" spans="4:4">
      <c r="D7315" s="12" t="s">
        <v>7847</v>
      </c>
    </row>
    <row r="7316" spans="4:4">
      <c r="D7316" s="12" t="s">
        <v>7848</v>
      </c>
    </row>
    <row r="7317" spans="4:4">
      <c r="D7317" s="12" t="s">
        <v>7849</v>
      </c>
    </row>
    <row r="7318" spans="4:4">
      <c r="D7318" s="12" t="s">
        <v>7850</v>
      </c>
    </row>
    <row r="7319" spans="4:4">
      <c r="D7319" s="12" t="s">
        <v>7851</v>
      </c>
    </row>
    <row r="7320" spans="4:4">
      <c r="D7320" s="12" t="s">
        <v>7852</v>
      </c>
    </row>
    <row r="7321" spans="4:4">
      <c r="D7321" s="12" t="s">
        <v>7853</v>
      </c>
    </row>
    <row r="7322" spans="4:4">
      <c r="D7322" s="12" t="s">
        <v>7854</v>
      </c>
    </row>
    <row r="7323" spans="4:4">
      <c r="D7323" s="12" t="s">
        <v>7855</v>
      </c>
    </row>
    <row r="7324" spans="4:4">
      <c r="D7324" s="12" t="s">
        <v>7856</v>
      </c>
    </row>
    <row r="7325" spans="4:4">
      <c r="D7325" s="12" t="s">
        <v>7857</v>
      </c>
    </row>
    <row r="7326" spans="4:4">
      <c r="D7326" s="12" t="s">
        <v>7858</v>
      </c>
    </row>
    <row r="7327" spans="4:4">
      <c r="D7327" s="12" t="s">
        <v>7859</v>
      </c>
    </row>
    <row r="7328" spans="4:4">
      <c r="D7328" s="12" t="s">
        <v>7860</v>
      </c>
    </row>
    <row r="7329" spans="4:4">
      <c r="D7329" s="12" t="s">
        <v>7861</v>
      </c>
    </row>
    <row r="7330" spans="4:4">
      <c r="D7330" s="12" t="s">
        <v>7862</v>
      </c>
    </row>
    <row r="7331" spans="4:4">
      <c r="D7331" s="12" t="s">
        <v>7863</v>
      </c>
    </row>
    <row r="7332" spans="4:4">
      <c r="D7332" s="88">
        <v>390</v>
      </c>
    </row>
    <row r="7333" spans="4:4">
      <c r="D7333" s="12" t="s">
        <v>5483</v>
      </c>
    </row>
    <row r="7334" spans="4:4">
      <c r="D7334" s="12" t="s">
        <v>5838</v>
      </c>
    </row>
    <row r="7335" spans="4:4">
      <c r="D7335" s="88">
        <v>66</v>
      </c>
    </row>
    <row r="7336" spans="4:4">
      <c r="D7336" s="12" t="s">
        <v>6587</v>
      </c>
    </row>
    <row r="7337" spans="4:4" ht="30">
      <c r="D7337" s="12" t="s">
        <v>7864</v>
      </c>
    </row>
    <row r="7338" spans="4:4">
      <c r="D7338" s="12" t="s">
        <v>7865</v>
      </c>
    </row>
    <row r="7339" spans="4:4">
      <c r="D7339" s="12" t="s">
        <v>7866</v>
      </c>
    </row>
    <row r="7340" spans="4:4">
      <c r="D7340" s="12" t="s">
        <v>7867</v>
      </c>
    </row>
    <row r="7341" spans="4:4">
      <c r="D7341" s="12" t="s">
        <v>7868</v>
      </c>
    </row>
    <row r="7342" spans="4:4">
      <c r="D7342" s="12" t="s">
        <v>7869</v>
      </c>
    </row>
    <row r="7343" spans="4:4">
      <c r="D7343" s="12" t="s">
        <v>7870</v>
      </c>
    </row>
    <row r="7344" spans="4:4">
      <c r="D7344" s="12" t="s">
        <v>7871</v>
      </c>
    </row>
    <row r="7345" spans="4:4">
      <c r="D7345" s="12" t="s">
        <v>7872</v>
      </c>
    </row>
    <row r="7346" spans="4:4">
      <c r="D7346" s="12" t="s">
        <v>7873</v>
      </c>
    </row>
    <row r="7347" spans="4:4">
      <c r="D7347" s="12" t="s">
        <v>7874</v>
      </c>
    </row>
    <row r="7348" spans="4:4">
      <c r="D7348" s="12" t="s">
        <v>7875</v>
      </c>
    </row>
    <row r="7349" spans="4:4">
      <c r="D7349" s="12" t="s">
        <v>7876</v>
      </c>
    </row>
    <row r="7350" spans="4:4">
      <c r="D7350" s="12" t="s">
        <v>7877</v>
      </c>
    </row>
    <row r="7351" spans="4:4">
      <c r="D7351" s="12" t="s">
        <v>7878</v>
      </c>
    </row>
    <row r="7352" spans="4:4">
      <c r="D7352" s="12" t="s">
        <v>7879</v>
      </c>
    </row>
    <row r="7353" spans="4:4">
      <c r="D7353" s="12" t="s">
        <v>7880</v>
      </c>
    </row>
    <row r="7354" spans="4:4">
      <c r="D7354" s="12" t="s">
        <v>7881</v>
      </c>
    </row>
    <row r="7355" spans="4:4">
      <c r="D7355" s="12" t="s">
        <v>7882</v>
      </c>
    </row>
    <row r="7356" spans="4:4">
      <c r="D7356" s="12" t="s">
        <v>7883</v>
      </c>
    </row>
    <row r="7357" spans="4:4">
      <c r="D7357" s="12" t="s">
        <v>7884</v>
      </c>
    </row>
    <row r="7358" spans="4:4">
      <c r="D7358" s="12" t="s">
        <v>7885</v>
      </c>
    </row>
    <row r="7359" spans="4:4">
      <c r="D7359" s="12" t="s">
        <v>7886</v>
      </c>
    </row>
    <row r="7360" spans="4:4">
      <c r="D7360" s="12" t="s">
        <v>7887</v>
      </c>
    </row>
    <row r="7361" spans="4:4">
      <c r="D7361" s="12" t="s">
        <v>7888</v>
      </c>
    </row>
    <row r="7362" spans="4:4">
      <c r="D7362" s="12" t="s">
        <v>7889</v>
      </c>
    </row>
    <row r="7363" spans="4:4">
      <c r="D7363" s="12" t="s">
        <v>7890</v>
      </c>
    </row>
    <row r="7364" spans="4:4">
      <c r="D7364" s="88">
        <v>402</v>
      </c>
    </row>
    <row r="7365" spans="4:4">
      <c r="D7365" s="12" t="s">
        <v>7891</v>
      </c>
    </row>
    <row r="7366" spans="4:4">
      <c r="D7366" s="12" t="s">
        <v>7892</v>
      </c>
    </row>
    <row r="7367" spans="4:4">
      <c r="D7367" s="12" t="s">
        <v>7893</v>
      </c>
    </row>
    <row r="7368" spans="4:4">
      <c r="D7368" s="12" t="s">
        <v>7894</v>
      </c>
    </row>
    <row r="7369" spans="4:4">
      <c r="D7369" s="12" t="s">
        <v>7895</v>
      </c>
    </row>
    <row r="7370" spans="4:4" ht="30">
      <c r="D7370" s="12" t="s">
        <v>7896</v>
      </c>
    </row>
    <row r="7371" spans="4:4" ht="30">
      <c r="D7371" s="12" t="s">
        <v>7897</v>
      </c>
    </row>
    <row r="7372" spans="4:4">
      <c r="D7372" s="12" t="s">
        <v>7898</v>
      </c>
    </row>
    <row r="7373" spans="4:4">
      <c r="D7373" s="12" t="s">
        <v>7899</v>
      </c>
    </row>
    <row r="7374" spans="4:4">
      <c r="D7374" s="88">
        <v>1012</v>
      </c>
    </row>
    <row r="7375" spans="4:4" ht="30">
      <c r="D7375" s="12" t="s">
        <v>7900</v>
      </c>
    </row>
    <row r="7376" spans="4:4" ht="30">
      <c r="D7376" s="12" t="s">
        <v>7901</v>
      </c>
    </row>
    <row r="7377" spans="4:4" ht="45">
      <c r="D7377" s="12" t="s">
        <v>7902</v>
      </c>
    </row>
    <row r="7378" spans="4:4">
      <c r="D7378" s="88">
        <v>2685</v>
      </c>
    </row>
    <row r="7379" spans="4:4">
      <c r="D7379" s="88">
        <v>3850</v>
      </c>
    </row>
    <row r="7380" spans="4:4">
      <c r="D7380" s="88">
        <v>5911</v>
      </c>
    </row>
    <row r="7381" spans="4:4">
      <c r="D7381" s="12" t="s">
        <v>7903</v>
      </c>
    </row>
    <row r="7382" spans="4:4" ht="30">
      <c r="D7382" s="12" t="s">
        <v>7904</v>
      </c>
    </row>
    <row r="7383" spans="4:4">
      <c r="D7383" s="12" t="s">
        <v>7905</v>
      </c>
    </row>
    <row r="7384" spans="4:4" ht="30">
      <c r="D7384" s="12" t="s">
        <v>7906</v>
      </c>
    </row>
    <row r="7385" spans="4:4">
      <c r="D7385" s="12" t="s">
        <v>7907</v>
      </c>
    </row>
    <row r="7386" spans="4:4" ht="45">
      <c r="D7386" s="12" t="s">
        <v>7908</v>
      </c>
    </row>
    <row r="7387" spans="4:4" ht="30">
      <c r="D7387" s="12" t="s">
        <v>7909</v>
      </c>
    </row>
    <row r="7388" spans="4:4">
      <c r="D7388" s="12" t="s">
        <v>7910</v>
      </c>
    </row>
    <row r="7389" spans="4:4" ht="30">
      <c r="D7389" s="12" t="s">
        <v>7911</v>
      </c>
    </row>
    <row r="7390" spans="4:4" ht="45">
      <c r="D7390" s="12" t="s">
        <v>7912</v>
      </c>
    </row>
    <row r="7391" spans="4:4">
      <c r="D7391" s="12" t="s">
        <v>7913</v>
      </c>
    </row>
    <row r="7392" spans="4:4" ht="30">
      <c r="D7392" s="12" t="s">
        <v>7914</v>
      </c>
    </row>
    <row r="7393" spans="4:4" ht="30">
      <c r="D7393" s="12" t="s">
        <v>7915</v>
      </c>
    </row>
    <row r="7394" spans="4:4">
      <c r="D7394" s="12" t="s">
        <v>7916</v>
      </c>
    </row>
    <row r="7395" spans="4:4" ht="45">
      <c r="D7395" s="12" t="s">
        <v>7917</v>
      </c>
    </row>
    <row r="7396" spans="4:4" ht="60">
      <c r="D7396" s="12" t="s">
        <v>7918</v>
      </c>
    </row>
    <row r="7397" spans="4:4" ht="45">
      <c r="D7397" s="12" t="s">
        <v>7919</v>
      </c>
    </row>
    <row r="7398" spans="4:4" ht="45">
      <c r="D7398" s="12" t="s">
        <v>7920</v>
      </c>
    </row>
    <row r="7399" spans="4:4" ht="45">
      <c r="D7399" s="12" t="s">
        <v>7921</v>
      </c>
    </row>
    <row r="7400" spans="4:4" ht="45">
      <c r="D7400" s="12" t="s">
        <v>7922</v>
      </c>
    </row>
    <row r="7401" spans="4:4">
      <c r="D7401" s="12" t="s">
        <v>7923</v>
      </c>
    </row>
    <row r="7402" spans="4:4">
      <c r="D7402" s="12" t="s">
        <v>7924</v>
      </c>
    </row>
    <row r="7403" spans="4:4">
      <c r="D7403" s="12" t="s">
        <v>7925</v>
      </c>
    </row>
    <row r="7404" spans="4:4">
      <c r="D7404" s="12" t="s">
        <v>7926</v>
      </c>
    </row>
    <row r="7405" spans="4:4" ht="45">
      <c r="D7405" s="12" t="s">
        <v>7927</v>
      </c>
    </row>
    <row r="7406" spans="4:4" ht="30">
      <c r="D7406" s="12" t="s">
        <v>7928</v>
      </c>
    </row>
    <row r="7407" spans="4:4" ht="30">
      <c r="D7407" s="12" t="s">
        <v>7929</v>
      </c>
    </row>
    <row r="7408" spans="4:4">
      <c r="D7408" s="12" t="s">
        <v>7930</v>
      </c>
    </row>
    <row r="7409" spans="4:4" ht="30">
      <c r="D7409" s="12" t="s">
        <v>7931</v>
      </c>
    </row>
    <row r="7410" spans="4:4" ht="30">
      <c r="D7410" s="12" t="s">
        <v>7932</v>
      </c>
    </row>
    <row r="7411" spans="4:4" ht="30">
      <c r="D7411" s="12" t="s">
        <v>7933</v>
      </c>
    </row>
    <row r="7412" spans="4:4" ht="30">
      <c r="D7412" s="12" t="s">
        <v>7934</v>
      </c>
    </row>
    <row r="7413" spans="4:4" ht="30">
      <c r="D7413" s="12" t="s">
        <v>7935</v>
      </c>
    </row>
    <row r="7414" spans="4:4">
      <c r="D7414" s="12" t="s">
        <v>7936</v>
      </c>
    </row>
    <row r="7415" spans="4:4" ht="30">
      <c r="D7415" s="12" t="s">
        <v>7937</v>
      </c>
    </row>
    <row r="7416" spans="4:4" ht="30">
      <c r="D7416" s="12" t="s">
        <v>7938</v>
      </c>
    </row>
    <row r="7417" spans="4:4" ht="30">
      <c r="D7417" s="12" t="s">
        <v>7939</v>
      </c>
    </row>
    <row r="7418" spans="4:4" ht="30">
      <c r="D7418" s="12" t="s">
        <v>7940</v>
      </c>
    </row>
    <row r="7419" spans="4:4" ht="45">
      <c r="D7419" s="12" t="s">
        <v>7941</v>
      </c>
    </row>
    <row r="7420" spans="4:4">
      <c r="D7420" s="12" t="s">
        <v>7942</v>
      </c>
    </row>
    <row r="7421" spans="4:4">
      <c r="D7421" s="12" t="s">
        <v>7943</v>
      </c>
    </row>
    <row r="7422" spans="4:4">
      <c r="D7422" s="12" t="s">
        <v>7944</v>
      </c>
    </row>
    <row r="7423" spans="4:4">
      <c r="D7423" s="12" t="s">
        <v>7945</v>
      </c>
    </row>
    <row r="7424" spans="4:4">
      <c r="D7424" s="12" t="s">
        <v>7946</v>
      </c>
    </row>
    <row r="7425" spans="4:4" ht="45">
      <c r="D7425" s="12" t="s">
        <v>7947</v>
      </c>
    </row>
    <row r="7426" spans="4:4" ht="30">
      <c r="D7426" s="12" t="s">
        <v>7948</v>
      </c>
    </row>
    <row r="7427" spans="4:4" ht="30">
      <c r="D7427" s="12" t="s">
        <v>7949</v>
      </c>
    </row>
    <row r="7428" spans="4:4">
      <c r="D7428" s="12" t="s">
        <v>7950</v>
      </c>
    </row>
    <row r="7429" spans="4:4">
      <c r="D7429" s="12" t="s">
        <v>7951</v>
      </c>
    </row>
    <row r="7430" spans="4:4">
      <c r="D7430" s="12" t="s">
        <v>7952</v>
      </c>
    </row>
    <row r="7431" spans="4:4">
      <c r="D7431" s="12" t="s">
        <v>7953</v>
      </c>
    </row>
    <row r="7432" spans="4:4">
      <c r="D7432" s="12" t="s">
        <v>7954</v>
      </c>
    </row>
    <row r="7433" spans="4:4">
      <c r="D7433" s="12" t="s">
        <v>7955</v>
      </c>
    </row>
    <row r="7434" spans="4:4" ht="30">
      <c r="D7434" s="12" t="s">
        <v>7956</v>
      </c>
    </row>
    <row r="7435" spans="4:4">
      <c r="D7435" s="12" t="s">
        <v>7957</v>
      </c>
    </row>
    <row r="7436" spans="4:4">
      <c r="D7436" s="12" t="s">
        <v>7958</v>
      </c>
    </row>
    <row r="7437" spans="4:4">
      <c r="D7437" s="12" t="s">
        <v>7959</v>
      </c>
    </row>
    <row r="7438" spans="4:4" ht="45">
      <c r="D7438" s="12" t="s">
        <v>7960</v>
      </c>
    </row>
    <row r="7439" spans="4:4" ht="30">
      <c r="D7439" s="12" t="s">
        <v>7961</v>
      </c>
    </row>
    <row r="7440" spans="4:4" ht="45">
      <c r="D7440" s="12" t="s">
        <v>7962</v>
      </c>
    </row>
    <row r="7441" spans="4:4">
      <c r="D7441" s="12" t="s">
        <v>7963</v>
      </c>
    </row>
    <row r="7442" spans="4:4">
      <c r="D7442" s="12" t="s">
        <v>7964</v>
      </c>
    </row>
    <row r="7443" spans="4:4">
      <c r="D7443" s="12" t="s">
        <v>7965</v>
      </c>
    </row>
    <row r="7444" spans="4:4">
      <c r="D7444" s="12" t="s">
        <v>7966</v>
      </c>
    </row>
    <row r="7445" spans="4:4">
      <c r="D7445" s="12" t="s">
        <v>7967</v>
      </c>
    </row>
    <row r="7446" spans="4:4">
      <c r="D7446" s="88">
        <v>9201</v>
      </c>
    </row>
    <row r="7447" spans="4:4">
      <c r="D7447" s="88">
        <v>5190</v>
      </c>
    </row>
    <row r="7448" spans="4:4">
      <c r="D7448" s="12" t="s">
        <v>7968</v>
      </c>
    </row>
    <row r="7449" spans="4:4" ht="45">
      <c r="D7449" s="12" t="s">
        <v>7969</v>
      </c>
    </row>
    <row r="7450" spans="4:4" ht="30">
      <c r="D7450" s="12" t="s">
        <v>7970</v>
      </c>
    </row>
    <row r="7451" spans="4:4" ht="30">
      <c r="D7451" s="12" t="s">
        <v>7971</v>
      </c>
    </row>
    <row r="7452" spans="4:4" ht="30">
      <c r="D7452" s="12" t="s">
        <v>7972</v>
      </c>
    </row>
    <row r="7453" spans="4:4">
      <c r="D7453" s="88">
        <v>5177</v>
      </c>
    </row>
    <row r="7454" spans="4:4">
      <c r="D7454" s="12" t="s">
        <v>7973</v>
      </c>
    </row>
    <row r="7455" spans="4:4">
      <c r="D7455" s="12" t="s">
        <v>7974</v>
      </c>
    </row>
    <row r="7456" spans="4:4">
      <c r="D7456" s="12" t="s">
        <v>7975</v>
      </c>
    </row>
    <row r="7457" spans="4:4">
      <c r="D7457" s="12" t="s">
        <v>7976</v>
      </c>
    </row>
    <row r="7458" spans="4:4">
      <c r="D7458" s="12" t="s">
        <v>7977</v>
      </c>
    </row>
    <row r="7459" spans="4:4">
      <c r="D7459" s="12" t="s">
        <v>200</v>
      </c>
    </row>
    <row r="7460" spans="4:4">
      <c r="D7460" s="12" t="s">
        <v>7978</v>
      </c>
    </row>
    <row r="7461" spans="4:4">
      <c r="D7461" s="12" t="s">
        <v>7979</v>
      </c>
    </row>
    <row r="7462" spans="4:4">
      <c r="D7462" s="12" t="s">
        <v>7980</v>
      </c>
    </row>
    <row r="7463" spans="4:4">
      <c r="D7463" s="12" t="s">
        <v>7981</v>
      </c>
    </row>
    <row r="7464" spans="4:4">
      <c r="D7464" s="12" t="s">
        <v>7982</v>
      </c>
    </row>
    <row r="7465" spans="4:4">
      <c r="D7465" s="12" t="s">
        <v>7983</v>
      </c>
    </row>
    <row r="7466" spans="4:4">
      <c r="D7466" s="12" t="s">
        <v>7984</v>
      </c>
    </row>
    <row r="7467" spans="4:4">
      <c r="D7467" s="12" t="s">
        <v>7985</v>
      </c>
    </row>
    <row r="7468" spans="4:4">
      <c r="D7468" s="12" t="s">
        <v>7986</v>
      </c>
    </row>
    <row r="7469" spans="4:4" ht="30">
      <c r="D7469" s="12" t="s">
        <v>7987</v>
      </c>
    </row>
    <row r="7470" spans="4:4" ht="30">
      <c r="D7470" s="12" t="s">
        <v>7988</v>
      </c>
    </row>
    <row r="7471" spans="4:4">
      <c r="D7471" s="12" t="s">
        <v>7989</v>
      </c>
    </row>
    <row r="7472" spans="4:4">
      <c r="D7472" s="12" t="s">
        <v>7990</v>
      </c>
    </row>
    <row r="7473" spans="4:4">
      <c r="D7473" s="12" t="s">
        <v>7991</v>
      </c>
    </row>
    <row r="7474" spans="4:4">
      <c r="D7474" s="12" t="s">
        <v>7992</v>
      </c>
    </row>
    <row r="7475" spans="4:4">
      <c r="D7475" s="12" t="s">
        <v>7993</v>
      </c>
    </row>
    <row r="7476" spans="4:4" ht="30">
      <c r="D7476" s="12" t="s">
        <v>7994</v>
      </c>
    </row>
    <row r="7477" spans="4:4">
      <c r="D7477" s="12" t="s">
        <v>7995</v>
      </c>
    </row>
    <row r="7478" spans="4:4">
      <c r="D7478" s="12" t="s">
        <v>7996</v>
      </c>
    </row>
    <row r="7479" spans="4:4">
      <c r="D7479" s="12" t="s">
        <v>7997</v>
      </c>
    </row>
    <row r="7480" spans="4:4">
      <c r="D7480" s="12" t="s">
        <v>7998</v>
      </c>
    </row>
    <row r="7481" spans="4:4" ht="30">
      <c r="D7481" s="12" t="s">
        <v>7999</v>
      </c>
    </row>
    <row r="7482" spans="4:4">
      <c r="D7482" s="12" t="s">
        <v>8000</v>
      </c>
    </row>
    <row r="7483" spans="4:4" ht="30">
      <c r="D7483" s="12" t="s">
        <v>8001</v>
      </c>
    </row>
    <row r="7484" spans="4:4">
      <c r="D7484" s="12" t="s">
        <v>8002</v>
      </c>
    </row>
    <row r="7485" spans="4:4">
      <c r="D7485" s="12" t="s">
        <v>8003</v>
      </c>
    </row>
    <row r="7486" spans="4:4" ht="45">
      <c r="D7486" s="12" t="s">
        <v>8004</v>
      </c>
    </row>
    <row r="7487" spans="4:4">
      <c r="D7487" s="12" t="s">
        <v>8005</v>
      </c>
    </row>
    <row r="7488" spans="4:4">
      <c r="D7488" s="88">
        <v>9502</v>
      </c>
    </row>
    <row r="7489" spans="4:4">
      <c r="D7489" s="12" t="s">
        <v>8006</v>
      </c>
    </row>
    <row r="7490" spans="4:4">
      <c r="D7490" s="12" t="s">
        <v>8007</v>
      </c>
    </row>
    <row r="7491" spans="4:4" ht="30">
      <c r="D7491" s="12" t="s">
        <v>8008</v>
      </c>
    </row>
    <row r="7492" spans="4:4">
      <c r="D7492" s="12" t="s">
        <v>8009</v>
      </c>
    </row>
    <row r="7493" spans="4:4">
      <c r="D7493" s="12" t="s">
        <v>8010</v>
      </c>
    </row>
    <row r="7494" spans="4:4">
      <c r="D7494" s="12" t="s">
        <v>8011</v>
      </c>
    </row>
    <row r="7495" spans="4:4">
      <c r="D7495" s="12" t="s">
        <v>8012</v>
      </c>
    </row>
    <row r="7496" spans="4:4">
      <c r="D7496" s="12" t="s">
        <v>8013</v>
      </c>
    </row>
    <row r="7497" spans="4:4">
      <c r="D7497" s="12" t="s">
        <v>8014</v>
      </c>
    </row>
    <row r="7498" spans="4:4">
      <c r="D7498" s="12" t="s">
        <v>8015</v>
      </c>
    </row>
    <row r="7499" spans="4:4" ht="30">
      <c r="D7499" s="12" t="s">
        <v>8016</v>
      </c>
    </row>
    <row r="7500" spans="4:4">
      <c r="D7500" s="12" t="s">
        <v>8017</v>
      </c>
    </row>
    <row r="7501" spans="4:4">
      <c r="D7501" s="12" t="s">
        <v>8018</v>
      </c>
    </row>
    <row r="7502" spans="4:4">
      <c r="D7502" s="12" t="s">
        <v>8019</v>
      </c>
    </row>
    <row r="7503" spans="4:4">
      <c r="D7503" s="88">
        <v>61538</v>
      </c>
    </row>
    <row r="7504" spans="4:4">
      <c r="D7504" s="12" t="s">
        <v>8020</v>
      </c>
    </row>
    <row r="7505" spans="4:4">
      <c r="D7505" s="12" t="s">
        <v>8021</v>
      </c>
    </row>
    <row r="7506" spans="4:4">
      <c r="D7506" s="12" t="s">
        <v>8022</v>
      </c>
    </row>
    <row r="7507" spans="4:4">
      <c r="D7507" s="12" t="s">
        <v>8023</v>
      </c>
    </row>
    <row r="7508" spans="4:4">
      <c r="D7508" s="12" t="s">
        <v>8024</v>
      </c>
    </row>
    <row r="7509" spans="4:4">
      <c r="D7509" s="12" t="s">
        <v>8025</v>
      </c>
    </row>
    <row r="7510" spans="4:4">
      <c r="D7510" s="12" t="s">
        <v>8026</v>
      </c>
    </row>
    <row r="7511" spans="4:4">
      <c r="D7511" s="12" t="s">
        <v>8027</v>
      </c>
    </row>
    <row r="7512" spans="4:4">
      <c r="D7512" s="12" t="s">
        <v>8028</v>
      </c>
    </row>
    <row r="7513" spans="4:4">
      <c r="D7513" s="12" t="s">
        <v>8029</v>
      </c>
    </row>
    <row r="7514" spans="4:4">
      <c r="D7514" s="12" t="s">
        <v>8030</v>
      </c>
    </row>
    <row r="7515" spans="4:4">
      <c r="D7515" s="12" t="s">
        <v>8031</v>
      </c>
    </row>
    <row r="7516" spans="4:4" ht="30">
      <c r="D7516" s="12" t="s">
        <v>8032</v>
      </c>
    </row>
    <row r="7517" spans="4:4" ht="30">
      <c r="D7517" s="12" t="s">
        <v>8033</v>
      </c>
    </row>
    <row r="7518" spans="4:4">
      <c r="D7518" s="12" t="s">
        <v>8034</v>
      </c>
    </row>
    <row r="7519" spans="4:4">
      <c r="D7519" s="12" t="s">
        <v>8035</v>
      </c>
    </row>
    <row r="7520" spans="4:4">
      <c r="D7520" s="12" t="s">
        <v>8036</v>
      </c>
    </row>
    <row r="7521" spans="4:4">
      <c r="D7521" s="12" t="s">
        <v>8037</v>
      </c>
    </row>
    <row r="7522" spans="4:4">
      <c r="D7522" s="12" t="s">
        <v>8038</v>
      </c>
    </row>
    <row r="7523" spans="4:4">
      <c r="D7523" s="12" t="s">
        <v>8039</v>
      </c>
    </row>
    <row r="7524" spans="4:4">
      <c r="D7524" s="12" t="s">
        <v>8040</v>
      </c>
    </row>
    <row r="7525" spans="4:4" ht="30">
      <c r="D7525" s="12" t="s">
        <v>8041</v>
      </c>
    </row>
    <row r="7526" spans="4:4" ht="45">
      <c r="D7526" s="12" t="s">
        <v>8042</v>
      </c>
    </row>
    <row r="7527" spans="4:4" ht="30">
      <c r="D7527" s="12" t="s">
        <v>8043</v>
      </c>
    </row>
    <row r="7528" spans="4:4">
      <c r="D7528" s="12" t="s">
        <v>8044</v>
      </c>
    </row>
    <row r="7529" spans="4:4">
      <c r="D7529" s="12" t="s">
        <v>8045</v>
      </c>
    </row>
    <row r="7530" spans="4:4">
      <c r="D7530" s="88">
        <v>8005</v>
      </c>
    </row>
    <row r="7531" spans="4:4" ht="60">
      <c r="D7531" s="12" t="s">
        <v>8046</v>
      </c>
    </row>
    <row r="7532" spans="4:4" ht="45">
      <c r="D7532" s="12" t="s">
        <v>8047</v>
      </c>
    </row>
    <row r="7533" spans="4:4" ht="45">
      <c r="D7533" s="12" t="s">
        <v>8048</v>
      </c>
    </row>
    <row r="7534" spans="4:4" ht="45">
      <c r="D7534" s="12" t="s">
        <v>8049</v>
      </c>
    </row>
    <row r="7535" spans="4:4" ht="45">
      <c r="D7535" s="12" t="s">
        <v>8050</v>
      </c>
    </row>
    <row r="7536" spans="4:4" ht="45">
      <c r="D7536" s="12" t="s">
        <v>8051</v>
      </c>
    </row>
    <row r="7537" spans="4:4" ht="30">
      <c r="D7537" s="12" t="s">
        <v>8052</v>
      </c>
    </row>
    <row r="7538" spans="4:4" ht="60">
      <c r="D7538" s="12" t="s">
        <v>8053</v>
      </c>
    </row>
    <row r="7539" spans="4:4" ht="45">
      <c r="D7539" s="12" t="s">
        <v>8054</v>
      </c>
    </row>
    <row r="7540" spans="4:4" ht="45">
      <c r="D7540" s="12" t="s">
        <v>8055</v>
      </c>
    </row>
    <row r="7541" spans="4:4" ht="30">
      <c r="D7541" s="12" t="s">
        <v>8056</v>
      </c>
    </row>
    <row r="7542" spans="4:4" ht="30">
      <c r="D7542" s="12" t="s">
        <v>8057</v>
      </c>
    </row>
    <row r="7543" spans="4:4">
      <c r="D7543" s="12" t="s">
        <v>8058</v>
      </c>
    </row>
    <row r="7544" spans="4:4">
      <c r="D7544" s="12" t="s">
        <v>8059</v>
      </c>
    </row>
    <row r="7545" spans="4:4">
      <c r="D7545" s="12" t="s">
        <v>8060</v>
      </c>
    </row>
    <row r="7546" spans="4:4">
      <c r="D7546" s="12" t="s">
        <v>8061</v>
      </c>
    </row>
    <row r="7547" spans="4:4">
      <c r="D7547" s="12" t="s">
        <v>8062</v>
      </c>
    </row>
    <row r="7548" spans="4:4">
      <c r="D7548" s="12" t="s">
        <v>8063</v>
      </c>
    </row>
    <row r="7549" spans="4:4" ht="30">
      <c r="D7549" s="12" t="s">
        <v>8064</v>
      </c>
    </row>
    <row r="7550" spans="4:4" ht="30">
      <c r="D7550" s="12" t="s">
        <v>8065</v>
      </c>
    </row>
    <row r="7551" spans="4:4">
      <c r="D7551" s="12" t="s">
        <v>8066</v>
      </c>
    </row>
    <row r="7552" spans="4:4">
      <c r="D7552" s="12" t="s">
        <v>8067</v>
      </c>
    </row>
    <row r="7553" spans="4:4">
      <c r="D7553" s="12" t="s">
        <v>8068</v>
      </c>
    </row>
    <row r="7554" spans="4:4">
      <c r="D7554" s="12" t="s">
        <v>8069</v>
      </c>
    </row>
    <row r="7555" spans="4:4">
      <c r="D7555" s="12" t="s">
        <v>8070</v>
      </c>
    </row>
    <row r="7556" spans="4:4">
      <c r="D7556" s="12" t="s">
        <v>8071</v>
      </c>
    </row>
    <row r="7557" spans="4:4">
      <c r="D7557" s="12" t="s">
        <v>8072</v>
      </c>
    </row>
    <row r="7558" spans="4:4">
      <c r="D7558" s="12" t="s">
        <v>6656</v>
      </c>
    </row>
    <row r="7559" spans="4:4">
      <c r="D7559" s="12" t="s">
        <v>7227</v>
      </c>
    </row>
    <row r="7560" spans="4:4">
      <c r="D7560" s="12" t="s">
        <v>8073</v>
      </c>
    </row>
    <row r="7561" spans="4:4">
      <c r="D7561" s="12" t="s">
        <v>8074</v>
      </c>
    </row>
    <row r="7562" spans="4:4" ht="30">
      <c r="D7562" s="12" t="s">
        <v>8075</v>
      </c>
    </row>
    <row r="7563" spans="4:4">
      <c r="D7563" s="12" t="s">
        <v>8076</v>
      </c>
    </row>
    <row r="7564" spans="4:4">
      <c r="D7564" s="12" t="s">
        <v>8077</v>
      </c>
    </row>
    <row r="7565" spans="4:4">
      <c r="D7565" s="12" t="s">
        <v>8078</v>
      </c>
    </row>
    <row r="7566" spans="4:4">
      <c r="D7566" s="12" t="s">
        <v>8079</v>
      </c>
    </row>
    <row r="7567" spans="4:4">
      <c r="D7567" s="12" t="s">
        <v>8080</v>
      </c>
    </row>
    <row r="7568" spans="4:4" ht="45">
      <c r="D7568" s="12" t="s">
        <v>8081</v>
      </c>
    </row>
    <row r="7569" spans="4:4" ht="30">
      <c r="D7569" s="12" t="s">
        <v>8082</v>
      </c>
    </row>
    <row r="7570" spans="4:4">
      <c r="D7570" s="12" t="s">
        <v>8083</v>
      </c>
    </row>
    <row r="7571" spans="4:4">
      <c r="D7571" s="12" t="s">
        <v>8084</v>
      </c>
    </row>
    <row r="7572" spans="4:4" ht="30">
      <c r="D7572" s="12" t="s">
        <v>8085</v>
      </c>
    </row>
    <row r="7573" spans="4:4" ht="30">
      <c r="D7573" s="12" t="s">
        <v>8086</v>
      </c>
    </row>
    <row r="7574" spans="4:4" ht="30">
      <c r="D7574" s="12" t="s">
        <v>8087</v>
      </c>
    </row>
    <row r="7575" spans="4:4" ht="45">
      <c r="D7575" s="12" t="s">
        <v>8088</v>
      </c>
    </row>
    <row r="7576" spans="4:4" ht="45">
      <c r="D7576" s="12" t="s">
        <v>8089</v>
      </c>
    </row>
    <row r="7577" spans="4:4">
      <c r="D7577" s="12" t="s">
        <v>8090</v>
      </c>
    </row>
    <row r="7578" spans="4:4">
      <c r="D7578" s="12" t="s">
        <v>8091</v>
      </c>
    </row>
    <row r="7579" spans="4:4">
      <c r="D7579" s="12" t="s">
        <v>8092</v>
      </c>
    </row>
    <row r="7580" spans="4:4">
      <c r="D7580" s="12" t="s">
        <v>8093</v>
      </c>
    </row>
    <row r="7581" spans="4:4">
      <c r="D7581" s="12" t="s">
        <v>8094</v>
      </c>
    </row>
    <row r="7582" spans="4:4">
      <c r="D7582" s="12" t="s">
        <v>8095</v>
      </c>
    </row>
    <row r="7583" spans="4:4">
      <c r="D7583" s="12" t="s">
        <v>8096</v>
      </c>
    </row>
    <row r="7584" spans="4:4" ht="30">
      <c r="D7584" s="12" t="s">
        <v>8097</v>
      </c>
    </row>
    <row r="7585" spans="4:4">
      <c r="D7585" s="12" t="s">
        <v>8098</v>
      </c>
    </row>
    <row r="7586" spans="4:4">
      <c r="D7586" s="12" t="s">
        <v>8099</v>
      </c>
    </row>
    <row r="7587" spans="4:4" ht="30">
      <c r="D7587" s="12" t="s">
        <v>8100</v>
      </c>
    </row>
    <row r="7588" spans="4:4">
      <c r="D7588" s="12" t="s">
        <v>8101</v>
      </c>
    </row>
    <row r="7589" spans="4:4">
      <c r="D7589" s="12" t="s">
        <v>8102</v>
      </c>
    </row>
    <row r="7590" spans="4:4">
      <c r="D7590" s="12" t="s">
        <v>8103</v>
      </c>
    </row>
    <row r="7591" spans="4:4" ht="30">
      <c r="D7591" s="12" t="s">
        <v>8104</v>
      </c>
    </row>
    <row r="7592" spans="4:4">
      <c r="D7592" s="12" t="s">
        <v>8105</v>
      </c>
    </row>
    <row r="7593" spans="4:4">
      <c r="D7593" s="12" t="s">
        <v>8106</v>
      </c>
    </row>
    <row r="7594" spans="4:4">
      <c r="D7594" s="12" t="s">
        <v>8107</v>
      </c>
    </row>
    <row r="7595" spans="4:4">
      <c r="D7595" s="12" t="s">
        <v>8108</v>
      </c>
    </row>
    <row r="7596" spans="4:4">
      <c r="D7596" s="12" t="s">
        <v>8109</v>
      </c>
    </row>
    <row r="7597" spans="4:4">
      <c r="D7597" s="12" t="s">
        <v>8110</v>
      </c>
    </row>
    <row r="7598" spans="4:4">
      <c r="D7598" s="12" t="s">
        <v>8111</v>
      </c>
    </row>
    <row r="7599" spans="4:4">
      <c r="D7599" s="12" t="s">
        <v>8112</v>
      </c>
    </row>
    <row r="7600" spans="4:4">
      <c r="D7600" s="12" t="s">
        <v>8113</v>
      </c>
    </row>
    <row r="7601" spans="4:4">
      <c r="D7601" s="12" t="s">
        <v>8114</v>
      </c>
    </row>
    <row r="7602" spans="4:4">
      <c r="D7602" s="12" t="s">
        <v>8115</v>
      </c>
    </row>
    <row r="7603" spans="4:4">
      <c r="D7603" s="12" t="s">
        <v>8116</v>
      </c>
    </row>
    <row r="7604" spans="4:4">
      <c r="D7604" s="12" t="s">
        <v>8117</v>
      </c>
    </row>
    <row r="7605" spans="4:4">
      <c r="D7605" s="12" t="s">
        <v>8118</v>
      </c>
    </row>
    <row r="7606" spans="4:4">
      <c r="D7606" s="12" t="s">
        <v>8119</v>
      </c>
    </row>
    <row r="7607" spans="4:4">
      <c r="D7607" s="12" t="s">
        <v>8120</v>
      </c>
    </row>
    <row r="7608" spans="4:4">
      <c r="D7608" s="12" t="s">
        <v>8121</v>
      </c>
    </row>
    <row r="7609" spans="4:4">
      <c r="D7609" s="12" t="s">
        <v>8122</v>
      </c>
    </row>
    <row r="7610" spans="4:4">
      <c r="D7610" s="12" t="s">
        <v>8123</v>
      </c>
    </row>
    <row r="7611" spans="4:4">
      <c r="D7611" s="12" t="s">
        <v>8124</v>
      </c>
    </row>
    <row r="7612" spans="4:4">
      <c r="D7612" s="12" t="s">
        <v>8125</v>
      </c>
    </row>
    <row r="7613" spans="4:4" ht="30">
      <c r="D7613" s="12" t="s">
        <v>8126</v>
      </c>
    </row>
    <row r="7614" spans="4:4">
      <c r="D7614" s="12" t="s">
        <v>8127</v>
      </c>
    </row>
    <row r="7615" spans="4:4">
      <c r="D7615" s="12" t="s">
        <v>8128</v>
      </c>
    </row>
    <row r="7616" spans="4:4">
      <c r="D7616" s="12" t="s">
        <v>8129</v>
      </c>
    </row>
    <row r="7617" spans="4:4">
      <c r="D7617" s="12" t="s">
        <v>8130</v>
      </c>
    </row>
    <row r="7618" spans="4:4">
      <c r="D7618" s="12" t="s">
        <v>8131</v>
      </c>
    </row>
    <row r="7619" spans="4:4">
      <c r="D7619" s="12" t="s">
        <v>8132</v>
      </c>
    </row>
    <row r="7620" spans="4:4">
      <c r="D7620" s="12" t="s">
        <v>8133</v>
      </c>
    </row>
    <row r="7621" spans="4:4">
      <c r="D7621" s="12" t="s">
        <v>8134</v>
      </c>
    </row>
    <row r="7622" spans="4:4">
      <c r="D7622" s="12" t="s">
        <v>8135</v>
      </c>
    </row>
    <row r="7623" spans="4:4">
      <c r="D7623" s="88">
        <v>3553</v>
      </c>
    </row>
    <row r="7624" spans="4:4">
      <c r="D7624" s="12" t="s">
        <v>8136</v>
      </c>
    </row>
    <row r="7625" spans="4:4">
      <c r="D7625" s="12" t="s">
        <v>8137</v>
      </c>
    </row>
    <row r="7626" spans="4:4" ht="45">
      <c r="D7626" s="12" t="s">
        <v>8138</v>
      </c>
    </row>
    <row r="7627" spans="4:4" ht="45">
      <c r="D7627" s="12" t="s">
        <v>8139</v>
      </c>
    </row>
    <row r="7628" spans="4:4">
      <c r="D7628" s="12" t="s">
        <v>8140</v>
      </c>
    </row>
    <row r="7629" spans="4:4" ht="30">
      <c r="D7629" s="12" t="s">
        <v>8141</v>
      </c>
    </row>
    <row r="7630" spans="4:4" ht="30">
      <c r="D7630" s="12" t="s">
        <v>8142</v>
      </c>
    </row>
    <row r="7631" spans="4:4">
      <c r="D7631" s="88">
        <v>9500</v>
      </c>
    </row>
    <row r="7632" spans="4:4">
      <c r="D7632" s="88">
        <v>4705</v>
      </c>
    </row>
    <row r="7633" spans="4:4" ht="30">
      <c r="D7633" s="12" t="s">
        <v>8143</v>
      </c>
    </row>
    <row r="7634" spans="4:4" ht="30">
      <c r="D7634" s="12" t="s">
        <v>8144</v>
      </c>
    </row>
    <row r="7635" spans="4:4">
      <c r="D7635" s="12" t="s">
        <v>8145</v>
      </c>
    </row>
    <row r="7636" spans="4:4">
      <c r="D7636" s="12" t="s">
        <v>8146</v>
      </c>
    </row>
    <row r="7637" spans="4:4" ht="30">
      <c r="D7637" s="12" t="s">
        <v>8147</v>
      </c>
    </row>
    <row r="7638" spans="4:4" ht="30">
      <c r="D7638" s="12" t="s">
        <v>8148</v>
      </c>
    </row>
    <row r="7639" spans="4:4">
      <c r="D7639" s="12" t="s">
        <v>8149</v>
      </c>
    </row>
    <row r="7640" spans="4:4">
      <c r="D7640" s="12" t="s">
        <v>8150</v>
      </c>
    </row>
    <row r="7641" spans="4:4">
      <c r="D7641" s="12" t="s">
        <v>8151</v>
      </c>
    </row>
    <row r="7642" spans="4:4">
      <c r="D7642" s="12" t="s">
        <v>8152</v>
      </c>
    </row>
    <row r="7643" spans="4:4">
      <c r="D7643" s="12" t="s">
        <v>8153</v>
      </c>
    </row>
    <row r="7644" spans="4:4">
      <c r="D7644" s="12" t="s">
        <v>8154</v>
      </c>
    </row>
    <row r="7645" spans="4:4" ht="45">
      <c r="D7645" s="12" t="s">
        <v>8155</v>
      </c>
    </row>
    <row r="7646" spans="4:4" ht="30">
      <c r="D7646" s="12" t="s">
        <v>8156</v>
      </c>
    </row>
    <row r="7647" spans="4:4" ht="45">
      <c r="D7647" s="12" t="s">
        <v>8157</v>
      </c>
    </row>
    <row r="7648" spans="4:4" ht="30">
      <c r="D7648" s="12" t="s">
        <v>8158</v>
      </c>
    </row>
    <row r="7649" spans="4:4">
      <c r="D7649" s="12" t="s">
        <v>8159</v>
      </c>
    </row>
    <row r="7650" spans="4:4">
      <c r="D7650" s="12" t="s">
        <v>8160</v>
      </c>
    </row>
    <row r="7651" spans="4:4" ht="30">
      <c r="D7651" s="12" t="s">
        <v>8161</v>
      </c>
    </row>
    <row r="7652" spans="4:4" ht="45">
      <c r="D7652" s="12" t="s">
        <v>8162</v>
      </c>
    </row>
    <row r="7653" spans="4:4" ht="30">
      <c r="D7653" s="12" t="s">
        <v>8163</v>
      </c>
    </row>
    <row r="7654" spans="4:4">
      <c r="D7654" s="12" t="s">
        <v>7780</v>
      </c>
    </row>
    <row r="7655" spans="4:4" ht="30">
      <c r="D7655" s="12" t="s">
        <v>8164</v>
      </c>
    </row>
    <row r="7656" spans="4:4" ht="30">
      <c r="D7656" s="12" t="s">
        <v>8165</v>
      </c>
    </row>
    <row r="7657" spans="4:4" ht="30">
      <c r="D7657" s="12" t="s">
        <v>8166</v>
      </c>
    </row>
    <row r="7658" spans="4:4" ht="30">
      <c r="D7658" s="12" t="s">
        <v>8167</v>
      </c>
    </row>
    <row r="7659" spans="4:4">
      <c r="D7659" s="12" t="s">
        <v>8168</v>
      </c>
    </row>
    <row r="7660" spans="4:4">
      <c r="D7660" s="12" t="s">
        <v>8169</v>
      </c>
    </row>
    <row r="7661" spans="4:4">
      <c r="D7661" s="12" t="s">
        <v>8170</v>
      </c>
    </row>
    <row r="7662" spans="4:4" ht="30">
      <c r="D7662" s="12" t="s">
        <v>8171</v>
      </c>
    </row>
    <row r="7663" spans="4:4">
      <c r="D7663" s="12" t="s">
        <v>8172</v>
      </c>
    </row>
    <row r="7664" spans="4:4">
      <c r="D7664" s="12" t="s">
        <v>8173</v>
      </c>
    </row>
    <row r="7665" spans="4:4">
      <c r="D7665" s="88">
        <v>5900</v>
      </c>
    </row>
    <row r="7666" spans="4:4">
      <c r="D7666" s="88">
        <v>3434</v>
      </c>
    </row>
    <row r="7667" spans="4:4">
      <c r="D7667" s="88">
        <v>281</v>
      </c>
    </row>
    <row r="7668" spans="4:4">
      <c r="D7668" s="12" t="s">
        <v>8174</v>
      </c>
    </row>
    <row r="7669" spans="4:4" ht="45">
      <c r="D7669" s="12" t="s">
        <v>8175</v>
      </c>
    </row>
    <row r="7670" spans="4:4">
      <c r="D7670" s="12" t="s">
        <v>8176</v>
      </c>
    </row>
    <row r="7671" spans="4:4">
      <c r="D7671" s="12" t="s">
        <v>8177</v>
      </c>
    </row>
    <row r="7672" spans="4:4">
      <c r="D7672" s="12" t="s">
        <v>8178</v>
      </c>
    </row>
    <row r="7673" spans="4:4" ht="30">
      <c r="D7673" s="12" t="s">
        <v>8179</v>
      </c>
    </row>
    <row r="7674" spans="4:4" ht="30">
      <c r="D7674" s="12" t="s">
        <v>8180</v>
      </c>
    </row>
    <row r="7675" spans="4:4">
      <c r="D7675" s="12" t="s">
        <v>8181</v>
      </c>
    </row>
    <row r="7676" spans="4:4">
      <c r="D7676" s="12" t="s">
        <v>8182</v>
      </c>
    </row>
    <row r="7677" spans="4:4" ht="30">
      <c r="D7677" s="12" t="s">
        <v>8183</v>
      </c>
    </row>
    <row r="7678" spans="4:4">
      <c r="D7678" s="12" t="s">
        <v>8184</v>
      </c>
    </row>
    <row r="7679" spans="4:4" ht="45">
      <c r="D7679" s="12" t="s">
        <v>8185</v>
      </c>
    </row>
    <row r="7680" spans="4:4" ht="45">
      <c r="D7680" s="12" t="s">
        <v>8186</v>
      </c>
    </row>
    <row r="7681" spans="4:4" ht="30">
      <c r="D7681" s="12" t="s">
        <v>8187</v>
      </c>
    </row>
    <row r="7682" spans="4:4" ht="30">
      <c r="D7682" s="12" t="s">
        <v>8188</v>
      </c>
    </row>
    <row r="7683" spans="4:4" ht="45">
      <c r="D7683" s="12" t="s">
        <v>8189</v>
      </c>
    </row>
    <row r="7684" spans="4:4">
      <c r="D7684" s="12" t="s">
        <v>8190</v>
      </c>
    </row>
    <row r="7685" spans="4:4" ht="30">
      <c r="D7685" s="12" t="s">
        <v>8191</v>
      </c>
    </row>
    <row r="7686" spans="4:4">
      <c r="D7686" s="12" t="s">
        <v>8192</v>
      </c>
    </row>
    <row r="7687" spans="4:4">
      <c r="D7687" s="12" t="s">
        <v>8193</v>
      </c>
    </row>
    <row r="7688" spans="4:4">
      <c r="D7688" s="12" t="s">
        <v>8194</v>
      </c>
    </row>
    <row r="7689" spans="4:4">
      <c r="D7689" s="12" t="s">
        <v>8195</v>
      </c>
    </row>
    <row r="7690" spans="4:4" ht="30">
      <c r="D7690" s="12" t="s">
        <v>8196</v>
      </c>
    </row>
    <row r="7691" spans="4:4">
      <c r="D7691" s="12" t="s">
        <v>8197</v>
      </c>
    </row>
    <row r="7692" spans="4:4">
      <c r="D7692" s="12" t="s">
        <v>8198</v>
      </c>
    </row>
    <row r="7693" spans="4:4" ht="45">
      <c r="D7693" s="12" t="s">
        <v>8199</v>
      </c>
    </row>
    <row r="7694" spans="4:4" ht="30">
      <c r="D7694" s="12" t="s">
        <v>8200</v>
      </c>
    </row>
    <row r="7695" spans="4:4" ht="30">
      <c r="D7695" s="12" t="s">
        <v>8201</v>
      </c>
    </row>
    <row r="7696" spans="4:4" ht="30">
      <c r="D7696" s="12" t="s">
        <v>8202</v>
      </c>
    </row>
    <row r="7697" spans="4:4" ht="30">
      <c r="D7697" s="12" t="s">
        <v>8203</v>
      </c>
    </row>
    <row r="7698" spans="4:4" ht="30">
      <c r="D7698" s="12" t="s">
        <v>8204</v>
      </c>
    </row>
    <row r="7699" spans="4:4" ht="45">
      <c r="D7699" s="12" t="s">
        <v>8205</v>
      </c>
    </row>
    <row r="7700" spans="4:4" ht="30">
      <c r="D7700" s="12" t="s">
        <v>8206</v>
      </c>
    </row>
    <row r="7701" spans="4:4" ht="30">
      <c r="D7701" s="12" t="s">
        <v>8207</v>
      </c>
    </row>
    <row r="7702" spans="4:4" ht="30">
      <c r="D7702" s="12" t="s">
        <v>8208</v>
      </c>
    </row>
    <row r="7703" spans="4:4" ht="30">
      <c r="D7703" s="12" t="s">
        <v>8209</v>
      </c>
    </row>
    <row r="7704" spans="4:4" ht="45">
      <c r="D7704" s="12" t="s">
        <v>8210</v>
      </c>
    </row>
    <row r="7705" spans="4:4" ht="45">
      <c r="D7705" s="12" t="s">
        <v>8211</v>
      </c>
    </row>
    <row r="7706" spans="4:4">
      <c r="D7706" s="12" t="s">
        <v>8212</v>
      </c>
    </row>
    <row r="7707" spans="4:4" ht="30">
      <c r="D7707" s="12" t="s">
        <v>8213</v>
      </c>
    </row>
    <row r="7708" spans="4:4" ht="45">
      <c r="D7708" s="12" t="s">
        <v>8214</v>
      </c>
    </row>
    <row r="7709" spans="4:4" ht="30">
      <c r="D7709" s="12" t="s">
        <v>8215</v>
      </c>
    </row>
    <row r="7710" spans="4:4" ht="30">
      <c r="D7710" s="12" t="s">
        <v>8216</v>
      </c>
    </row>
    <row r="7711" spans="4:4">
      <c r="D7711" s="88">
        <v>12</v>
      </c>
    </row>
    <row r="7712" spans="4:4">
      <c r="D7712" s="12" t="s">
        <v>8217</v>
      </c>
    </row>
    <row r="7713" spans="4:4">
      <c r="D7713" s="12" t="s">
        <v>8218</v>
      </c>
    </row>
    <row r="7714" spans="4:4">
      <c r="D7714" s="12" t="s">
        <v>8219</v>
      </c>
    </row>
    <row r="7715" spans="4:4">
      <c r="D7715" s="12" t="s">
        <v>8220</v>
      </c>
    </row>
    <row r="7716" spans="4:4" ht="30">
      <c r="D7716" s="12" t="s">
        <v>8221</v>
      </c>
    </row>
    <row r="7717" spans="4:4" ht="30">
      <c r="D7717" s="12" t="s">
        <v>8222</v>
      </c>
    </row>
    <row r="7718" spans="4:4">
      <c r="D7718" s="12" t="s">
        <v>8223</v>
      </c>
    </row>
    <row r="7719" spans="4:4">
      <c r="D7719" s="12" t="s">
        <v>8224</v>
      </c>
    </row>
    <row r="7720" spans="4:4">
      <c r="D7720" s="12" t="s">
        <v>8225</v>
      </c>
    </row>
    <row r="7721" spans="4:4">
      <c r="D7721" s="12" t="s">
        <v>8226</v>
      </c>
    </row>
    <row r="7722" spans="4:4">
      <c r="D7722" s="12" t="s">
        <v>8227</v>
      </c>
    </row>
    <row r="7723" spans="4:4" ht="30">
      <c r="D7723" s="12" t="s">
        <v>8228</v>
      </c>
    </row>
    <row r="7724" spans="4:4" ht="30">
      <c r="D7724" s="12" t="s">
        <v>8229</v>
      </c>
    </row>
    <row r="7725" spans="4:4">
      <c r="D7725" s="12" t="s">
        <v>8230</v>
      </c>
    </row>
    <row r="7726" spans="4:4">
      <c r="D7726" s="12" t="s">
        <v>8231</v>
      </c>
    </row>
    <row r="7727" spans="4:4" ht="30">
      <c r="D7727" s="12" t="s">
        <v>8232</v>
      </c>
    </row>
    <row r="7728" spans="4:4" ht="30">
      <c r="D7728" s="12" t="s">
        <v>8233</v>
      </c>
    </row>
    <row r="7729" spans="4:4" ht="30">
      <c r="D7729" s="12" t="s">
        <v>8234</v>
      </c>
    </row>
    <row r="7730" spans="4:4">
      <c r="D7730" s="12" t="s">
        <v>8235</v>
      </c>
    </row>
    <row r="7731" spans="4:4">
      <c r="D7731" s="12" t="s">
        <v>8236</v>
      </c>
    </row>
    <row r="7732" spans="4:4">
      <c r="D7732" s="12" t="s">
        <v>8237</v>
      </c>
    </row>
    <row r="7733" spans="4:4">
      <c r="D7733" s="12" t="s">
        <v>8238</v>
      </c>
    </row>
    <row r="7734" spans="4:4">
      <c r="D7734" s="12" t="s">
        <v>8239</v>
      </c>
    </row>
    <row r="7735" spans="4:4">
      <c r="D7735" s="88">
        <v>75</v>
      </c>
    </row>
    <row r="7736" spans="4:4">
      <c r="D7736" s="88">
        <v>74</v>
      </c>
    </row>
    <row r="7737" spans="4:4">
      <c r="D7737" s="12" t="s">
        <v>8240</v>
      </c>
    </row>
    <row r="7738" spans="4:4">
      <c r="D7738" s="12" t="s">
        <v>8241</v>
      </c>
    </row>
    <row r="7739" spans="4:4" ht="30">
      <c r="D7739" s="12" t="s">
        <v>8242</v>
      </c>
    </row>
    <row r="7740" spans="4:4">
      <c r="D7740" s="12" t="s">
        <v>8243</v>
      </c>
    </row>
    <row r="7741" spans="4:4">
      <c r="D7741" s="12" t="s">
        <v>8244</v>
      </c>
    </row>
    <row r="7742" spans="4:4">
      <c r="D7742" s="12" t="s">
        <v>8245</v>
      </c>
    </row>
    <row r="7743" spans="4:4">
      <c r="D7743" s="12" t="s">
        <v>8246</v>
      </c>
    </row>
    <row r="7744" spans="4:4">
      <c r="D7744" s="12" t="s">
        <v>8247</v>
      </c>
    </row>
    <row r="7745" spans="4:4">
      <c r="D7745" s="12" t="s">
        <v>8248</v>
      </c>
    </row>
    <row r="7746" spans="4:4">
      <c r="D7746" s="12" t="s">
        <v>8249</v>
      </c>
    </row>
    <row r="7747" spans="4:4">
      <c r="D7747" s="12" t="s">
        <v>8250</v>
      </c>
    </row>
    <row r="7748" spans="4:4">
      <c r="D7748" s="12" t="s">
        <v>8251</v>
      </c>
    </row>
    <row r="7749" spans="4:4">
      <c r="D7749" s="12" t="s">
        <v>8252</v>
      </c>
    </row>
    <row r="7750" spans="4:4">
      <c r="D7750" s="12" t="s">
        <v>8253</v>
      </c>
    </row>
    <row r="7751" spans="4:4">
      <c r="D7751" s="12" t="s">
        <v>8254</v>
      </c>
    </row>
    <row r="7752" spans="4:4">
      <c r="D7752" s="12" t="s">
        <v>8255</v>
      </c>
    </row>
    <row r="7753" spans="4:4" ht="30">
      <c r="D7753" s="12" t="s">
        <v>8256</v>
      </c>
    </row>
    <row r="7754" spans="4:4">
      <c r="D7754" s="12" t="s">
        <v>8257</v>
      </c>
    </row>
    <row r="7755" spans="4:4" ht="30">
      <c r="D7755" s="12" t="s">
        <v>8258</v>
      </c>
    </row>
    <row r="7756" spans="4:4" ht="30">
      <c r="D7756" s="12" t="s">
        <v>8259</v>
      </c>
    </row>
    <row r="7757" spans="4:4" ht="30">
      <c r="D7757" s="12" t="s">
        <v>8260</v>
      </c>
    </row>
    <row r="7758" spans="4:4" ht="30">
      <c r="D7758" s="12" t="s">
        <v>8261</v>
      </c>
    </row>
    <row r="7759" spans="4:4">
      <c r="D7759" s="12" t="s">
        <v>8262</v>
      </c>
    </row>
    <row r="7760" spans="4:4">
      <c r="D7760" s="12" t="s">
        <v>8263</v>
      </c>
    </row>
    <row r="7761" spans="4:4">
      <c r="D7761" s="88">
        <v>366</v>
      </c>
    </row>
    <row r="7762" spans="4:4">
      <c r="D7762" s="12" t="s">
        <v>8264</v>
      </c>
    </row>
    <row r="7763" spans="4:4">
      <c r="D7763" s="12" t="s">
        <v>8265</v>
      </c>
    </row>
    <row r="7764" spans="4:4">
      <c r="D7764" s="88">
        <v>487</v>
      </c>
    </row>
    <row r="7765" spans="4:4">
      <c r="D7765" s="12" t="s">
        <v>8266</v>
      </c>
    </row>
    <row r="7766" spans="4:4">
      <c r="D7766" s="12" t="s">
        <v>8267</v>
      </c>
    </row>
    <row r="7767" spans="4:4">
      <c r="D7767" s="12" t="s">
        <v>8268</v>
      </c>
    </row>
    <row r="7768" spans="4:4">
      <c r="D7768" s="12" t="s">
        <v>8269</v>
      </c>
    </row>
    <row r="7769" spans="4:4">
      <c r="D7769" s="12" t="s">
        <v>8270</v>
      </c>
    </row>
    <row r="7770" spans="4:4">
      <c r="D7770" s="12" t="s">
        <v>8271</v>
      </c>
    </row>
    <row r="7771" spans="4:4">
      <c r="D7771" s="12" t="s">
        <v>8272</v>
      </c>
    </row>
    <row r="7772" spans="4:4">
      <c r="D7772" s="12" t="s">
        <v>8273</v>
      </c>
    </row>
    <row r="7773" spans="4:4" ht="30">
      <c r="D7773" s="12" t="s">
        <v>8274</v>
      </c>
    </row>
    <row r="7774" spans="4:4" ht="45">
      <c r="D7774" s="12" t="s">
        <v>8275</v>
      </c>
    </row>
    <row r="7775" spans="4:4" ht="45">
      <c r="D7775" s="12" t="s">
        <v>8276</v>
      </c>
    </row>
    <row r="7776" spans="4:4" ht="45">
      <c r="D7776" s="12" t="s">
        <v>8277</v>
      </c>
    </row>
    <row r="7777" spans="4:4" ht="45">
      <c r="D7777" s="12" t="s">
        <v>8278</v>
      </c>
    </row>
    <row r="7778" spans="4:4" ht="45">
      <c r="D7778" s="12" t="s">
        <v>8279</v>
      </c>
    </row>
    <row r="7779" spans="4:4" ht="30">
      <c r="D7779" s="12" t="s">
        <v>8280</v>
      </c>
    </row>
    <row r="7780" spans="4:4" ht="30">
      <c r="D7780" s="12" t="s">
        <v>8281</v>
      </c>
    </row>
    <row r="7781" spans="4:4" ht="45">
      <c r="D7781" s="12" t="s">
        <v>8282</v>
      </c>
    </row>
    <row r="7782" spans="4:4">
      <c r="D7782" s="12" t="s">
        <v>8283</v>
      </c>
    </row>
    <row r="7783" spans="4:4" ht="30">
      <c r="D7783" s="12" t="s">
        <v>8284</v>
      </c>
    </row>
    <row r="7784" spans="4:4" ht="30">
      <c r="D7784" s="12" t="s">
        <v>8285</v>
      </c>
    </row>
    <row r="7785" spans="4:4">
      <c r="D7785" s="12" t="s">
        <v>8286</v>
      </c>
    </row>
    <row r="7786" spans="4:4">
      <c r="D7786" s="12" t="s">
        <v>8287</v>
      </c>
    </row>
    <row r="7787" spans="4:4">
      <c r="D7787" s="12" t="s">
        <v>8288</v>
      </c>
    </row>
    <row r="7788" spans="4:4">
      <c r="D7788" s="12" t="s">
        <v>8289</v>
      </c>
    </row>
    <row r="7789" spans="4:4">
      <c r="D7789" s="12" t="s">
        <v>8290</v>
      </c>
    </row>
    <row r="7790" spans="4:4">
      <c r="D7790" s="12" t="s">
        <v>8291</v>
      </c>
    </row>
    <row r="7791" spans="4:4" ht="30">
      <c r="D7791" s="12" t="s">
        <v>8292</v>
      </c>
    </row>
    <row r="7792" spans="4:4">
      <c r="D7792" s="12" t="s">
        <v>8293</v>
      </c>
    </row>
    <row r="7793" spans="4:4">
      <c r="D7793" s="12" t="s">
        <v>8294</v>
      </c>
    </row>
    <row r="7794" spans="4:4">
      <c r="D7794" s="88">
        <v>64109</v>
      </c>
    </row>
    <row r="7795" spans="4:4">
      <c r="D7795" s="12" t="s">
        <v>8295</v>
      </c>
    </row>
    <row r="7796" spans="4:4">
      <c r="D7796" s="12" t="s">
        <v>8296</v>
      </c>
    </row>
    <row r="7797" spans="4:4">
      <c r="D7797" s="12" t="s">
        <v>8297</v>
      </c>
    </row>
    <row r="7798" spans="4:4">
      <c r="D7798" s="12" t="s">
        <v>8298</v>
      </c>
    </row>
    <row r="7799" spans="4:4">
      <c r="D7799" s="12" t="s">
        <v>8299</v>
      </c>
    </row>
    <row r="7800" spans="4:4" ht="30">
      <c r="D7800" s="12" t="s">
        <v>8300</v>
      </c>
    </row>
    <row r="7801" spans="4:4">
      <c r="D7801" s="12" t="s">
        <v>8301</v>
      </c>
    </row>
    <row r="7802" spans="4:4">
      <c r="D7802" s="12" t="s">
        <v>8302</v>
      </c>
    </row>
    <row r="7803" spans="4:4">
      <c r="D7803" s="12" t="s">
        <v>8303</v>
      </c>
    </row>
    <row r="7804" spans="4:4">
      <c r="D7804" s="12" t="s">
        <v>8304</v>
      </c>
    </row>
    <row r="7805" spans="4:4">
      <c r="D7805" s="12" t="s">
        <v>8305</v>
      </c>
    </row>
    <row r="7806" spans="4:4">
      <c r="D7806" s="12" t="s">
        <v>8306</v>
      </c>
    </row>
    <row r="7807" spans="4:4">
      <c r="D7807" s="12" t="s">
        <v>8307</v>
      </c>
    </row>
    <row r="7808" spans="4:4">
      <c r="D7808" s="12" t="s">
        <v>8308</v>
      </c>
    </row>
    <row r="7809" spans="4:4" ht="30">
      <c r="D7809" s="12" t="s">
        <v>8309</v>
      </c>
    </row>
    <row r="7810" spans="4:4">
      <c r="D7810" s="12" t="s">
        <v>8310</v>
      </c>
    </row>
    <row r="7811" spans="4:4">
      <c r="D7811" s="12" t="s">
        <v>8311</v>
      </c>
    </row>
    <row r="7812" spans="4:4">
      <c r="D7812" s="12" t="s">
        <v>8312</v>
      </c>
    </row>
    <row r="7813" spans="4:4">
      <c r="D7813" s="12" t="s">
        <v>8313</v>
      </c>
    </row>
    <row r="7814" spans="4:4">
      <c r="D7814" s="12" t="s">
        <v>8314</v>
      </c>
    </row>
    <row r="7815" spans="4:4">
      <c r="D7815" s="12" t="s">
        <v>8315</v>
      </c>
    </row>
    <row r="7816" spans="4:4">
      <c r="D7816" s="12" t="s">
        <v>8316</v>
      </c>
    </row>
    <row r="7817" spans="4:4">
      <c r="D7817" s="12" t="s">
        <v>8317</v>
      </c>
    </row>
    <row r="7818" spans="4:4">
      <c r="D7818" s="12" t="s">
        <v>8318</v>
      </c>
    </row>
    <row r="7819" spans="4:4">
      <c r="D7819" s="12" t="s">
        <v>8319</v>
      </c>
    </row>
    <row r="7820" spans="4:4">
      <c r="D7820" s="12" t="s">
        <v>8320</v>
      </c>
    </row>
    <row r="7821" spans="4:4" ht="30">
      <c r="D7821" s="12" t="s">
        <v>8321</v>
      </c>
    </row>
    <row r="7822" spans="4:4">
      <c r="D7822" s="88">
        <v>8869</v>
      </c>
    </row>
    <row r="7823" spans="4:4">
      <c r="D7823" s="12" t="s">
        <v>8322</v>
      </c>
    </row>
    <row r="7824" spans="4:4" ht="30">
      <c r="D7824" s="12" t="s">
        <v>8323</v>
      </c>
    </row>
    <row r="7825" spans="4:4" ht="30">
      <c r="D7825" s="12" t="s">
        <v>8324</v>
      </c>
    </row>
    <row r="7826" spans="4:4">
      <c r="D7826" s="12" t="s">
        <v>8325</v>
      </c>
    </row>
    <row r="7827" spans="4:4">
      <c r="D7827" s="12" t="s">
        <v>8326</v>
      </c>
    </row>
    <row r="7828" spans="4:4">
      <c r="D7828" s="12" t="s">
        <v>8327</v>
      </c>
    </row>
    <row r="7829" spans="4:4" ht="30">
      <c r="D7829" s="12" t="s">
        <v>8328</v>
      </c>
    </row>
    <row r="7830" spans="4:4">
      <c r="D7830" s="12" t="s">
        <v>8329</v>
      </c>
    </row>
    <row r="7831" spans="4:4">
      <c r="D7831" s="12" t="s">
        <v>8330</v>
      </c>
    </row>
    <row r="7832" spans="4:4">
      <c r="D7832" s="12" t="s">
        <v>8331</v>
      </c>
    </row>
    <row r="7833" spans="4:4">
      <c r="D7833" s="12" t="s">
        <v>8332</v>
      </c>
    </row>
    <row r="7834" spans="4:4">
      <c r="D7834" s="12" t="s">
        <v>8333</v>
      </c>
    </row>
    <row r="7835" spans="4:4">
      <c r="D7835" s="12" t="s">
        <v>8334</v>
      </c>
    </row>
    <row r="7836" spans="4:4">
      <c r="D7836" s="12" t="s">
        <v>8335</v>
      </c>
    </row>
    <row r="7837" spans="4:4">
      <c r="D7837" s="12" t="s">
        <v>8336</v>
      </c>
    </row>
    <row r="7838" spans="4:4">
      <c r="D7838" s="12" t="s">
        <v>8337</v>
      </c>
    </row>
    <row r="7839" spans="4:4">
      <c r="D7839" s="12" t="s">
        <v>8338</v>
      </c>
    </row>
    <row r="7840" spans="4:4">
      <c r="D7840" s="12" t="s">
        <v>8339</v>
      </c>
    </row>
    <row r="7841" spans="4:4" ht="30">
      <c r="D7841" s="12" t="s">
        <v>8340</v>
      </c>
    </row>
    <row r="7842" spans="4:4" ht="30">
      <c r="D7842" s="12" t="s">
        <v>8341</v>
      </c>
    </row>
    <row r="7843" spans="4:4">
      <c r="D7843" s="12" t="s">
        <v>8342</v>
      </c>
    </row>
    <row r="7844" spans="4:4">
      <c r="D7844" s="12" t="s">
        <v>8343</v>
      </c>
    </row>
    <row r="7845" spans="4:4">
      <c r="D7845" s="12" t="s">
        <v>8344</v>
      </c>
    </row>
    <row r="7846" spans="4:4" ht="30">
      <c r="D7846" s="12" t="s">
        <v>8345</v>
      </c>
    </row>
    <row r="7847" spans="4:4">
      <c r="D7847" s="12" t="s">
        <v>8346</v>
      </c>
    </row>
    <row r="7848" spans="4:4">
      <c r="D7848" s="12" t="s">
        <v>8347</v>
      </c>
    </row>
    <row r="7849" spans="4:4" ht="30">
      <c r="D7849" s="12" t="s">
        <v>8348</v>
      </c>
    </row>
    <row r="7850" spans="4:4">
      <c r="D7850" s="12" t="s">
        <v>8349</v>
      </c>
    </row>
    <row r="7851" spans="4:4">
      <c r="D7851" s="12" t="s">
        <v>8350</v>
      </c>
    </row>
    <row r="7852" spans="4:4">
      <c r="D7852" s="88">
        <v>61669</v>
      </c>
    </row>
    <row r="7853" spans="4:4">
      <c r="D7853" s="88">
        <v>64110</v>
      </c>
    </row>
    <row r="7854" spans="4:4" ht="45">
      <c r="D7854" s="12" t="s">
        <v>8351</v>
      </c>
    </row>
    <row r="7855" spans="4:4">
      <c r="D7855" s="12" t="s">
        <v>8352</v>
      </c>
    </row>
    <row r="7856" spans="4:4" ht="30">
      <c r="D7856" s="12" t="s">
        <v>8353</v>
      </c>
    </row>
    <row r="7857" spans="4:4">
      <c r="D7857" s="12" t="s">
        <v>8354</v>
      </c>
    </row>
    <row r="7858" spans="4:4">
      <c r="D7858" s="12" t="s">
        <v>8355</v>
      </c>
    </row>
    <row r="7859" spans="4:4" ht="30">
      <c r="D7859" s="12" t="s">
        <v>8356</v>
      </c>
    </row>
    <row r="7860" spans="4:4">
      <c r="D7860" s="12" t="s">
        <v>8357</v>
      </c>
    </row>
    <row r="7861" spans="4:4" ht="30">
      <c r="D7861" s="12" t="s">
        <v>8358</v>
      </c>
    </row>
    <row r="7862" spans="4:4">
      <c r="D7862" s="12" t="s">
        <v>8359</v>
      </c>
    </row>
    <row r="7863" spans="4:4">
      <c r="D7863" s="12" t="s">
        <v>8360</v>
      </c>
    </row>
    <row r="7864" spans="4:4">
      <c r="D7864" s="12" t="s">
        <v>8361</v>
      </c>
    </row>
    <row r="7865" spans="4:4" ht="30">
      <c r="D7865" s="12" t="s">
        <v>8362</v>
      </c>
    </row>
    <row r="7866" spans="4:4">
      <c r="D7866" s="12" t="s">
        <v>8363</v>
      </c>
    </row>
    <row r="7867" spans="4:4">
      <c r="D7867" s="12" t="s">
        <v>8364</v>
      </c>
    </row>
    <row r="7868" spans="4:4" ht="30">
      <c r="D7868" s="12" t="s">
        <v>8365</v>
      </c>
    </row>
    <row r="7869" spans="4:4" ht="30">
      <c r="D7869" s="12" t="s">
        <v>8366</v>
      </c>
    </row>
    <row r="7870" spans="4:4">
      <c r="D7870" s="12" t="s">
        <v>8367</v>
      </c>
    </row>
    <row r="7871" spans="4:4">
      <c r="D7871" s="12" t="s">
        <v>8368</v>
      </c>
    </row>
    <row r="7872" spans="4:4">
      <c r="D7872" s="12" t="s">
        <v>8369</v>
      </c>
    </row>
    <row r="7873" spans="4:4" ht="30">
      <c r="D7873" s="12" t="s">
        <v>8370</v>
      </c>
    </row>
    <row r="7874" spans="4:4">
      <c r="D7874" s="12" t="s">
        <v>8371</v>
      </c>
    </row>
    <row r="7875" spans="4:4" ht="45">
      <c r="D7875" s="12" t="s">
        <v>8372</v>
      </c>
    </row>
    <row r="7876" spans="4:4">
      <c r="D7876" s="12" t="s">
        <v>8373</v>
      </c>
    </row>
    <row r="7877" spans="4:4">
      <c r="D7877" s="12" t="s">
        <v>8374</v>
      </c>
    </row>
    <row r="7878" spans="4:4">
      <c r="D7878" s="12" t="s">
        <v>8375</v>
      </c>
    </row>
    <row r="7879" spans="4:4">
      <c r="D7879" s="12" t="s">
        <v>8376</v>
      </c>
    </row>
    <row r="7880" spans="4:4" ht="30">
      <c r="D7880" s="12" t="s">
        <v>8377</v>
      </c>
    </row>
    <row r="7881" spans="4:4" ht="30">
      <c r="D7881" s="12" t="s">
        <v>8378</v>
      </c>
    </row>
    <row r="7882" spans="4:4">
      <c r="D7882" s="12" t="s">
        <v>8379</v>
      </c>
    </row>
    <row r="7883" spans="4:4" ht="30">
      <c r="D7883" s="12" t="s">
        <v>8380</v>
      </c>
    </row>
    <row r="7884" spans="4:4" ht="45">
      <c r="D7884" s="12" t="s">
        <v>8381</v>
      </c>
    </row>
    <row r="7885" spans="4:4" ht="45">
      <c r="D7885" s="12" t="s">
        <v>8382</v>
      </c>
    </row>
    <row r="7886" spans="4:4">
      <c r="D7886" s="12" t="s">
        <v>8383</v>
      </c>
    </row>
    <row r="7887" spans="4:4">
      <c r="D7887" s="12" t="s">
        <v>8384</v>
      </c>
    </row>
    <row r="7888" spans="4:4" ht="30">
      <c r="D7888" s="12" t="s">
        <v>8385</v>
      </c>
    </row>
    <row r="7889" spans="4:4">
      <c r="D7889" s="12" t="s">
        <v>8386</v>
      </c>
    </row>
    <row r="7890" spans="4:4" ht="30">
      <c r="D7890" s="12" t="s">
        <v>8387</v>
      </c>
    </row>
    <row r="7891" spans="4:4" ht="30">
      <c r="D7891" s="12" t="s">
        <v>8388</v>
      </c>
    </row>
    <row r="7892" spans="4:4" ht="30">
      <c r="D7892" s="12" t="s">
        <v>8389</v>
      </c>
    </row>
    <row r="7893" spans="4:4" ht="30">
      <c r="D7893" s="12" t="s">
        <v>8390</v>
      </c>
    </row>
    <row r="7894" spans="4:4" ht="30">
      <c r="D7894" s="12" t="s">
        <v>8391</v>
      </c>
    </row>
    <row r="7895" spans="4:4" ht="30">
      <c r="D7895" s="12" t="s">
        <v>8392</v>
      </c>
    </row>
    <row r="7896" spans="4:4" ht="45">
      <c r="D7896" s="12" t="s">
        <v>8393</v>
      </c>
    </row>
    <row r="7897" spans="4:4" ht="30">
      <c r="D7897" s="12" t="s">
        <v>8394</v>
      </c>
    </row>
    <row r="7898" spans="4:4" ht="30">
      <c r="D7898" s="12" t="s">
        <v>8395</v>
      </c>
    </row>
    <row r="7899" spans="4:4" ht="30">
      <c r="D7899" s="12" t="s">
        <v>8396</v>
      </c>
    </row>
    <row r="7900" spans="4:4" ht="45">
      <c r="D7900" s="12" t="s">
        <v>8397</v>
      </c>
    </row>
    <row r="7901" spans="4:4">
      <c r="D7901" s="12" t="s">
        <v>8398</v>
      </c>
    </row>
    <row r="7902" spans="4:4" ht="60">
      <c r="D7902" s="12" t="s">
        <v>8399</v>
      </c>
    </row>
    <row r="7903" spans="4:4">
      <c r="D7903" s="12" t="s">
        <v>8400</v>
      </c>
    </row>
    <row r="7904" spans="4:4">
      <c r="D7904" s="12" t="s">
        <v>8401</v>
      </c>
    </row>
    <row r="7905" spans="4:4" ht="30">
      <c r="D7905" s="12" t="s">
        <v>8402</v>
      </c>
    </row>
    <row r="7906" spans="4:4">
      <c r="D7906" s="12" t="s">
        <v>8403</v>
      </c>
    </row>
    <row r="7907" spans="4:4">
      <c r="D7907" s="12" t="s">
        <v>8404</v>
      </c>
    </row>
    <row r="7908" spans="4:4">
      <c r="D7908" s="12" t="s">
        <v>8405</v>
      </c>
    </row>
    <row r="7909" spans="4:4">
      <c r="D7909" s="12" t="s">
        <v>8406</v>
      </c>
    </row>
    <row r="7910" spans="4:4">
      <c r="D7910" s="12" t="s">
        <v>8407</v>
      </c>
    </row>
    <row r="7911" spans="4:4" ht="30">
      <c r="D7911" s="12" t="s">
        <v>8408</v>
      </c>
    </row>
    <row r="7912" spans="4:4">
      <c r="D7912" s="12" t="s">
        <v>8409</v>
      </c>
    </row>
    <row r="7913" spans="4:4">
      <c r="D7913" s="12" t="s">
        <v>8410</v>
      </c>
    </row>
    <row r="7914" spans="4:4">
      <c r="D7914" s="88">
        <v>475</v>
      </c>
    </row>
    <row r="7915" spans="4:4" ht="30">
      <c r="D7915" s="12" t="s">
        <v>8411</v>
      </c>
    </row>
    <row r="7916" spans="4:4">
      <c r="D7916" s="12" t="s">
        <v>8412</v>
      </c>
    </row>
    <row r="7917" spans="4:4" ht="30">
      <c r="D7917" s="12" t="s">
        <v>8413</v>
      </c>
    </row>
    <row r="7918" spans="4:4" ht="30">
      <c r="D7918" s="12" t="s">
        <v>8414</v>
      </c>
    </row>
    <row r="7919" spans="4:4" ht="60">
      <c r="D7919" s="12" t="s">
        <v>8415</v>
      </c>
    </row>
    <row r="7920" spans="4:4" ht="75">
      <c r="D7920" s="12" t="s">
        <v>8416</v>
      </c>
    </row>
    <row r="7921" spans="4:4" ht="75">
      <c r="D7921" s="12" t="s">
        <v>8417</v>
      </c>
    </row>
    <row r="7922" spans="4:4" ht="60">
      <c r="D7922" s="12" t="s">
        <v>8418</v>
      </c>
    </row>
    <row r="7923" spans="4:4">
      <c r="D7923" s="12" t="s">
        <v>8419</v>
      </c>
    </row>
    <row r="7924" spans="4:4" ht="90">
      <c r="D7924" s="12" t="s">
        <v>8420</v>
      </c>
    </row>
    <row r="7925" spans="4:4">
      <c r="D7925" s="88">
        <v>3889</v>
      </c>
    </row>
    <row r="7926" spans="4:4">
      <c r="D7926" s="12" t="s">
        <v>8421</v>
      </c>
    </row>
    <row r="7927" spans="4:4">
      <c r="D7927" s="12" t="s">
        <v>8422</v>
      </c>
    </row>
    <row r="7928" spans="4:4">
      <c r="D7928" s="12" t="s">
        <v>8423</v>
      </c>
    </row>
    <row r="7929" spans="4:4">
      <c r="D7929" s="12" t="s">
        <v>8424</v>
      </c>
    </row>
    <row r="7930" spans="4:4">
      <c r="D7930" s="12" t="s">
        <v>8425</v>
      </c>
    </row>
    <row r="7931" spans="4:4">
      <c r="D7931" s="88">
        <v>2900</v>
      </c>
    </row>
    <row r="7932" spans="4:4">
      <c r="D7932" s="12" t="s">
        <v>1693</v>
      </c>
    </row>
    <row r="7933" spans="4:4">
      <c r="D7933" s="12" t="s">
        <v>8426</v>
      </c>
    </row>
    <row r="7934" spans="4:4" ht="30">
      <c r="D7934" s="12" t="s">
        <v>8427</v>
      </c>
    </row>
    <row r="7935" spans="4:4">
      <c r="D7935" s="12" t="s">
        <v>8428</v>
      </c>
    </row>
    <row r="7936" spans="4:4">
      <c r="D7936" s="12" t="s">
        <v>8429</v>
      </c>
    </row>
    <row r="7937" spans="4:4">
      <c r="D7937" s="12" t="s">
        <v>8430</v>
      </c>
    </row>
    <row r="7938" spans="4:4" ht="30">
      <c r="D7938" s="12" t="s">
        <v>8431</v>
      </c>
    </row>
    <row r="7939" spans="4:4" ht="30">
      <c r="D7939" s="12" t="s">
        <v>8432</v>
      </c>
    </row>
    <row r="7940" spans="4:4" ht="30">
      <c r="D7940" s="12" t="s">
        <v>8433</v>
      </c>
    </row>
    <row r="7941" spans="4:4">
      <c r="D7941" s="12" t="s">
        <v>8434</v>
      </c>
    </row>
    <row r="7942" spans="4:4">
      <c r="D7942" s="12" t="s">
        <v>8435</v>
      </c>
    </row>
    <row r="7943" spans="4:4">
      <c r="D7943" s="12" t="s">
        <v>8436</v>
      </c>
    </row>
    <row r="7944" spans="4:4" ht="30">
      <c r="D7944" s="12" t="s">
        <v>8437</v>
      </c>
    </row>
    <row r="7945" spans="4:4" ht="30">
      <c r="D7945" s="12" t="s">
        <v>8438</v>
      </c>
    </row>
    <row r="7946" spans="4:4" ht="30">
      <c r="D7946" s="12" t="s">
        <v>8439</v>
      </c>
    </row>
    <row r="7947" spans="4:4">
      <c r="D7947" s="12" t="s">
        <v>8440</v>
      </c>
    </row>
    <row r="7948" spans="4:4">
      <c r="D7948" s="12" t="s">
        <v>8441</v>
      </c>
    </row>
    <row r="7949" spans="4:4" ht="45">
      <c r="D7949" s="12" t="s">
        <v>8442</v>
      </c>
    </row>
    <row r="7950" spans="4:4" ht="30">
      <c r="D7950" s="12" t="s">
        <v>8443</v>
      </c>
    </row>
    <row r="7951" spans="4:4" ht="30">
      <c r="D7951" s="12" t="s">
        <v>8444</v>
      </c>
    </row>
    <row r="7952" spans="4:4" ht="45">
      <c r="D7952" s="12" t="s">
        <v>8445</v>
      </c>
    </row>
    <row r="7953" spans="4:4" ht="30">
      <c r="D7953" s="12" t="s">
        <v>8446</v>
      </c>
    </row>
    <row r="7954" spans="4:4">
      <c r="D7954" s="12" t="s">
        <v>8447</v>
      </c>
    </row>
    <row r="7955" spans="4:4">
      <c r="D7955" s="12" t="s">
        <v>8448</v>
      </c>
    </row>
    <row r="7956" spans="4:4" ht="45">
      <c r="D7956" s="12" t="s">
        <v>8449</v>
      </c>
    </row>
    <row r="7957" spans="4:4">
      <c r="D7957" s="12" t="s">
        <v>8450</v>
      </c>
    </row>
    <row r="7958" spans="4:4">
      <c r="D7958" s="12" t="s">
        <v>8451</v>
      </c>
    </row>
    <row r="7959" spans="4:4">
      <c r="D7959" s="12" t="s">
        <v>8452</v>
      </c>
    </row>
    <row r="7960" spans="4:4" ht="30">
      <c r="D7960" s="12" t="s">
        <v>8453</v>
      </c>
    </row>
    <row r="7961" spans="4:4">
      <c r="D7961" s="12" t="s">
        <v>8454</v>
      </c>
    </row>
    <row r="7962" spans="4:4">
      <c r="D7962" s="12" t="s">
        <v>8455</v>
      </c>
    </row>
    <row r="7963" spans="4:4">
      <c r="D7963" s="12" t="s">
        <v>8456</v>
      </c>
    </row>
    <row r="7964" spans="4:4">
      <c r="D7964" s="12" t="s">
        <v>8457</v>
      </c>
    </row>
    <row r="7965" spans="4:4" ht="45">
      <c r="D7965" s="12" t="s">
        <v>8458</v>
      </c>
    </row>
    <row r="7966" spans="4:4" ht="45">
      <c r="D7966" s="12" t="s">
        <v>8459</v>
      </c>
    </row>
    <row r="7967" spans="4:4" ht="45">
      <c r="D7967" s="12" t="s">
        <v>8460</v>
      </c>
    </row>
    <row r="7968" spans="4:4">
      <c r="D7968" s="88">
        <v>3766</v>
      </c>
    </row>
    <row r="7969" spans="4:4">
      <c r="D7969" s="12" t="s">
        <v>8461</v>
      </c>
    </row>
    <row r="7970" spans="4:4" ht="30">
      <c r="D7970" s="12" t="s">
        <v>8462</v>
      </c>
    </row>
    <row r="7971" spans="4:4">
      <c r="D7971" s="12" t="s">
        <v>8463</v>
      </c>
    </row>
    <row r="7972" spans="4:4" ht="30">
      <c r="D7972" s="12" t="s">
        <v>8464</v>
      </c>
    </row>
    <row r="7973" spans="4:4">
      <c r="D7973" s="12" t="s">
        <v>8465</v>
      </c>
    </row>
    <row r="7974" spans="4:4" ht="32.25" customHeight="1">
      <c r="D7974" s="12" t="s">
        <v>8466</v>
      </c>
    </row>
    <row r="7975" spans="4:4" ht="30">
      <c r="D7975" s="12" t="s">
        <v>8467</v>
      </c>
    </row>
    <row r="7976" spans="4:4">
      <c r="D7976" s="12" t="s">
        <v>8558</v>
      </c>
    </row>
    <row r="7977" spans="4:4">
      <c r="D7977" s="12" t="s">
        <v>8559</v>
      </c>
    </row>
    <row r="7978" spans="4:4">
      <c r="D7978" s="88">
        <v>1799</v>
      </c>
    </row>
    <row r="7979" spans="4:4">
      <c r="D7979" s="88">
        <v>1100</v>
      </c>
    </row>
    <row r="7980" spans="4:4">
      <c r="D7980" s="88">
        <v>4517</v>
      </c>
    </row>
    <row r="7981" spans="4:4">
      <c r="D7981" s="88">
        <v>4500</v>
      </c>
    </row>
    <row r="7982" spans="4:4">
      <c r="D7982" s="12" t="s">
        <v>8560</v>
      </c>
    </row>
    <row r="7983" spans="4:4">
      <c r="D7983" s="12" t="s">
        <v>8561</v>
      </c>
    </row>
    <row r="7984" spans="4:4">
      <c r="D7984" s="12" t="s">
        <v>8562</v>
      </c>
    </row>
    <row r="7985" spans="4:4">
      <c r="D7985" s="12" t="s">
        <v>8563</v>
      </c>
    </row>
    <row r="7986" spans="4:4">
      <c r="D7986" s="12" t="s">
        <v>8564</v>
      </c>
    </row>
    <row r="7987" spans="4:4">
      <c r="D7987" s="12" t="s">
        <v>8565</v>
      </c>
    </row>
    <row r="7988" spans="4:4">
      <c r="D7988" s="12" t="s">
        <v>8566</v>
      </c>
    </row>
    <row r="7989" spans="4:4">
      <c r="D7989" s="12" t="s">
        <v>8567</v>
      </c>
    </row>
    <row r="7990" spans="4:4">
      <c r="D7990" s="12" t="s">
        <v>8568</v>
      </c>
    </row>
    <row r="7991" spans="4:4">
      <c r="D7991" s="12" t="s">
        <v>8569</v>
      </c>
    </row>
    <row r="7992" spans="4:4">
      <c r="D7992" s="12" t="s">
        <v>8570</v>
      </c>
    </row>
    <row r="7993" spans="4:4">
      <c r="D7993" s="12" t="s">
        <v>8571</v>
      </c>
    </row>
    <row r="7994" spans="4:4">
      <c r="D7994" s="12" t="s">
        <v>8572</v>
      </c>
    </row>
    <row r="7995" spans="4:4">
      <c r="D7995" s="12" t="s">
        <v>8573</v>
      </c>
    </row>
    <row r="7996" spans="4:4">
      <c r="D7996" s="12" t="s">
        <v>8574</v>
      </c>
    </row>
    <row r="7997" spans="4:4">
      <c r="D7997" s="12" t="s">
        <v>8575</v>
      </c>
    </row>
    <row r="7998" spans="4:4">
      <c r="D7998" s="12" t="s">
        <v>8576</v>
      </c>
    </row>
    <row r="7999" spans="4:4">
      <c r="D7999" s="12" t="s">
        <v>8577</v>
      </c>
    </row>
    <row r="8000" spans="4:4">
      <c r="D8000" s="12" t="s">
        <v>8578</v>
      </c>
    </row>
    <row r="8001" spans="4:4">
      <c r="D8001" s="12" t="s">
        <v>8579</v>
      </c>
    </row>
    <row r="8002" spans="4:4">
      <c r="D8002" s="12" t="s">
        <v>8580</v>
      </c>
    </row>
    <row r="8003" spans="4:4">
      <c r="D8003" s="12" t="s">
        <v>8581</v>
      </c>
    </row>
    <row r="8004" spans="4:4">
      <c r="D8004" s="12" t="s">
        <v>8582</v>
      </c>
    </row>
    <row r="8005" spans="4:4">
      <c r="D8005" s="12" t="s">
        <v>8583</v>
      </c>
    </row>
    <row r="8006" spans="4:4">
      <c r="D8006" s="12" t="s">
        <v>8584</v>
      </c>
    </row>
    <row r="8007" spans="4:4">
      <c r="D8007" s="12" t="s">
        <v>8585</v>
      </c>
    </row>
    <row r="8008" spans="4:4">
      <c r="D8008" s="12" t="s">
        <v>8586</v>
      </c>
    </row>
    <row r="8009" spans="4:4">
      <c r="D8009" s="12" t="s">
        <v>8587</v>
      </c>
    </row>
    <row r="8010" spans="4:4">
      <c r="D8010" s="12" t="s">
        <v>8588</v>
      </c>
    </row>
    <row r="8011" spans="4:4">
      <c r="D8011" s="12" t="s">
        <v>8589</v>
      </c>
    </row>
    <row r="8012" spans="4:4">
      <c r="D8012" s="12" t="s">
        <v>8590</v>
      </c>
    </row>
    <row r="8013" spans="4:4">
      <c r="D8013" s="12" t="s">
        <v>8591</v>
      </c>
    </row>
    <row r="8014" spans="4:4">
      <c r="D8014" s="12" t="s">
        <v>8592</v>
      </c>
    </row>
    <row r="8015" spans="4:4">
      <c r="D8015" s="12" t="s">
        <v>8593</v>
      </c>
    </row>
    <row r="8016" spans="4:4">
      <c r="D8016" s="12" t="s">
        <v>8594</v>
      </c>
    </row>
    <row r="8017" spans="4:4">
      <c r="D8017" s="12" t="s">
        <v>8595</v>
      </c>
    </row>
    <row r="8018" spans="4:4">
      <c r="D8018" s="12" t="s">
        <v>8596</v>
      </c>
    </row>
    <row r="8019" spans="4:4">
      <c r="D8019" s="12" t="s">
        <v>8597</v>
      </c>
    </row>
    <row r="8020" spans="4:4">
      <c r="D8020" s="12" t="s">
        <v>8598</v>
      </c>
    </row>
    <row r="8021" spans="4:4">
      <c r="D8021" s="12" t="s">
        <v>8599</v>
      </c>
    </row>
    <row r="8022" spans="4:4">
      <c r="D8022" s="12" t="s">
        <v>8600</v>
      </c>
    </row>
    <row r="8023" spans="4:4">
      <c r="D8023" s="12" t="s">
        <v>8601</v>
      </c>
    </row>
    <row r="8024" spans="4:4">
      <c r="D8024" s="12" t="s">
        <v>8602</v>
      </c>
    </row>
    <row r="8025" spans="4:4">
      <c r="D8025" s="12" t="s">
        <v>8603</v>
      </c>
    </row>
    <row r="8026" spans="4:4">
      <c r="D8026" s="12" t="s">
        <v>8604</v>
      </c>
    </row>
    <row r="8027" spans="4:4">
      <c r="D8027" s="12" t="s">
        <v>8605</v>
      </c>
    </row>
    <row r="8028" spans="4:4">
      <c r="D8028" s="12" t="s">
        <v>8606</v>
      </c>
    </row>
    <row r="8029" spans="4:4">
      <c r="D8029" s="12" t="s">
        <v>8607</v>
      </c>
    </row>
    <row r="8030" spans="4:4">
      <c r="D8030" s="12" t="s">
        <v>8608</v>
      </c>
    </row>
    <row r="8031" spans="4:4">
      <c r="D8031" s="12" t="s">
        <v>8609</v>
      </c>
    </row>
    <row r="8032" spans="4:4">
      <c r="D8032" s="12" t="s">
        <v>8610</v>
      </c>
    </row>
    <row r="8033" spans="4:4">
      <c r="D8033" s="12" t="s">
        <v>8611</v>
      </c>
    </row>
    <row r="8034" spans="4:4">
      <c r="D8034" s="12" t="s">
        <v>8612</v>
      </c>
    </row>
    <row r="8035" spans="4:4">
      <c r="D8035" s="12" t="s">
        <v>8613</v>
      </c>
    </row>
    <row r="8036" spans="4:4" ht="30">
      <c r="D8036" s="12" t="s">
        <v>8614</v>
      </c>
    </row>
    <row r="8037" spans="4:4" ht="30">
      <c r="D8037" s="12" t="s">
        <v>8615</v>
      </c>
    </row>
    <row r="8038" spans="4:4">
      <c r="D8038" s="12" t="s">
        <v>8616</v>
      </c>
    </row>
    <row r="8039" spans="4:4" ht="30">
      <c r="D8039" s="12" t="s">
        <v>8617</v>
      </c>
    </row>
    <row r="8040" spans="4:4">
      <c r="D8040" s="88">
        <v>9101</v>
      </c>
    </row>
    <row r="8041" spans="4:4">
      <c r="D8041" s="12" t="s">
        <v>8618</v>
      </c>
    </row>
    <row r="8042" spans="4:4">
      <c r="D8042" s="12" t="s">
        <v>8619</v>
      </c>
    </row>
    <row r="8043" spans="4:4">
      <c r="D8043" s="12" t="s">
        <v>8620</v>
      </c>
    </row>
    <row r="8044" spans="4:4" ht="30">
      <c r="D8044" s="12" t="s">
        <v>8621</v>
      </c>
    </row>
    <row r="8045" spans="4:4" ht="30">
      <c r="D8045" s="12" t="s">
        <v>8622</v>
      </c>
    </row>
    <row r="8046" spans="4:4">
      <c r="D8046" s="12" t="s">
        <v>8623</v>
      </c>
    </row>
    <row r="8047" spans="4:4">
      <c r="D8047" s="12" t="s">
        <v>8624</v>
      </c>
    </row>
    <row r="8048" spans="4:4">
      <c r="D8048" s="12" t="s">
        <v>8625</v>
      </c>
    </row>
    <row r="8049" spans="4:4">
      <c r="D8049" s="12" t="s">
        <v>8626</v>
      </c>
    </row>
    <row r="8050" spans="4:4">
      <c r="D8050" s="12" t="s">
        <v>8627</v>
      </c>
    </row>
    <row r="8051" spans="4:4">
      <c r="D8051" s="12" t="s">
        <v>8628</v>
      </c>
    </row>
    <row r="8052" spans="4:4" ht="30">
      <c r="D8052" s="12" t="s">
        <v>8629</v>
      </c>
    </row>
    <row r="8053" spans="4:4">
      <c r="D8053" s="12" t="s">
        <v>8630</v>
      </c>
    </row>
    <row r="8054" spans="4:4">
      <c r="D8054" s="12" t="s">
        <v>8631</v>
      </c>
    </row>
    <row r="8055" spans="4:4">
      <c r="D8055" s="12" t="s">
        <v>8632</v>
      </c>
    </row>
    <row r="8056" spans="4:4">
      <c r="D8056" s="12" t="s">
        <v>8633</v>
      </c>
    </row>
    <row r="8057" spans="4:4">
      <c r="D8057" s="12" t="s">
        <v>8634</v>
      </c>
    </row>
    <row r="8058" spans="4:4">
      <c r="D8058" s="12" t="s">
        <v>8635</v>
      </c>
    </row>
    <row r="8059" spans="4:4">
      <c r="D8059" s="12" t="s">
        <v>8636</v>
      </c>
    </row>
    <row r="8060" spans="4:4">
      <c r="D8060" s="88">
        <v>3748</v>
      </c>
    </row>
    <row r="8061" spans="4:4">
      <c r="D8061" s="88">
        <v>9403</v>
      </c>
    </row>
    <row r="8062" spans="4:4">
      <c r="D8062" s="12" t="s">
        <v>8637</v>
      </c>
    </row>
    <row r="8063" spans="4:4">
      <c r="D8063" s="12" t="s">
        <v>8638</v>
      </c>
    </row>
    <row r="8064" spans="4:4">
      <c r="D8064" s="12" t="s">
        <v>8639</v>
      </c>
    </row>
    <row r="8065" spans="4:4">
      <c r="D8065" s="12" t="s">
        <v>8640</v>
      </c>
    </row>
    <row r="8066" spans="4:4">
      <c r="D8066" s="12" t="s">
        <v>8641</v>
      </c>
    </row>
    <row r="8067" spans="4:4">
      <c r="D8067" s="12" t="s">
        <v>8642</v>
      </c>
    </row>
    <row r="8068" spans="4:4">
      <c r="D8068" s="12" t="s">
        <v>8643</v>
      </c>
    </row>
    <row r="8069" spans="4:4">
      <c r="D8069" s="12" t="s">
        <v>8644</v>
      </c>
    </row>
    <row r="8070" spans="4:4" ht="30">
      <c r="D8070" s="12" t="s">
        <v>8645</v>
      </c>
    </row>
    <row r="8071" spans="4:4" ht="45">
      <c r="D8071" s="12" t="s">
        <v>8646</v>
      </c>
    </row>
    <row r="8072" spans="4:4" ht="30">
      <c r="D8072" s="12" t="s">
        <v>8647</v>
      </c>
    </row>
    <row r="8073" spans="4:4">
      <c r="D8073" s="12" t="s">
        <v>8648</v>
      </c>
    </row>
    <row r="8074" spans="4:4" ht="30">
      <c r="D8074" s="12" t="s">
        <v>8649</v>
      </c>
    </row>
    <row r="8075" spans="4:4" ht="30">
      <c r="D8075" s="12" t="s">
        <v>8650</v>
      </c>
    </row>
    <row r="8076" spans="4:4" ht="30">
      <c r="D8076" s="12" t="s">
        <v>8651</v>
      </c>
    </row>
    <row r="8077" spans="4:4">
      <c r="D8077" s="12" t="s">
        <v>8652</v>
      </c>
    </row>
    <row r="8078" spans="4:4">
      <c r="D8078" s="88">
        <v>276</v>
      </c>
    </row>
    <row r="8079" spans="4:4" ht="30">
      <c r="D8079" s="12" t="s">
        <v>8653</v>
      </c>
    </row>
    <row r="8080" spans="4:4" ht="45">
      <c r="D8080" s="12" t="s">
        <v>8654</v>
      </c>
    </row>
    <row r="8081" spans="4:4">
      <c r="D8081" s="12" t="s">
        <v>8655</v>
      </c>
    </row>
    <row r="8082" spans="4:4">
      <c r="D8082" s="12" t="s">
        <v>8656</v>
      </c>
    </row>
    <row r="8083" spans="4:4">
      <c r="D8083" s="12" t="s">
        <v>8657</v>
      </c>
    </row>
    <row r="8084" spans="4:4">
      <c r="D8084" s="12" t="s">
        <v>8658</v>
      </c>
    </row>
    <row r="8085" spans="4:4">
      <c r="D8085" s="12" t="s">
        <v>8659</v>
      </c>
    </row>
    <row r="8086" spans="4:4">
      <c r="D8086" s="12" t="s">
        <v>8660</v>
      </c>
    </row>
    <row r="8087" spans="4:4">
      <c r="D8087" s="12" t="s">
        <v>8661</v>
      </c>
    </row>
    <row r="8088" spans="4:4">
      <c r="D8088" s="12" t="s">
        <v>8662</v>
      </c>
    </row>
    <row r="8089" spans="4:4">
      <c r="D8089" s="12" t="s">
        <v>8663</v>
      </c>
    </row>
    <row r="8090" spans="4:4">
      <c r="D8090" s="12" t="s">
        <v>8664</v>
      </c>
    </row>
    <row r="8091" spans="4:4" ht="30">
      <c r="D8091" s="12" t="s">
        <v>8665</v>
      </c>
    </row>
    <row r="8092" spans="4:4">
      <c r="D8092" s="12" t="s">
        <v>8666</v>
      </c>
    </row>
    <row r="8093" spans="4:4">
      <c r="D8093" s="12" t="s">
        <v>8667</v>
      </c>
    </row>
    <row r="8094" spans="4:4" ht="30">
      <c r="D8094" s="12" t="s">
        <v>8668</v>
      </c>
    </row>
    <row r="8095" spans="4:4" ht="45">
      <c r="D8095" s="12" t="s">
        <v>8669</v>
      </c>
    </row>
    <row r="8096" spans="4:4">
      <c r="D8096" s="12" t="s">
        <v>8670</v>
      </c>
    </row>
    <row r="8097" spans="4:4" ht="30">
      <c r="D8097" s="12" t="s">
        <v>8671</v>
      </c>
    </row>
    <row r="8098" spans="4:4">
      <c r="D8098" s="12" t="s">
        <v>8672</v>
      </c>
    </row>
    <row r="8099" spans="4:4">
      <c r="D8099" s="12" t="s">
        <v>8673</v>
      </c>
    </row>
    <row r="8100" spans="4:4">
      <c r="D8100" s="12" t="s">
        <v>8674</v>
      </c>
    </row>
    <row r="8101" spans="4:4">
      <c r="D8101" s="12" t="s">
        <v>8675</v>
      </c>
    </row>
    <row r="8102" spans="4:4">
      <c r="D8102" s="12" t="s">
        <v>8676</v>
      </c>
    </row>
    <row r="8103" spans="4:4">
      <c r="D8103" s="12" t="s">
        <v>8677</v>
      </c>
    </row>
    <row r="8104" spans="4:4">
      <c r="D8104" s="12" t="s">
        <v>8678</v>
      </c>
    </row>
    <row r="8105" spans="4:4">
      <c r="D8105" s="12" t="s">
        <v>8679</v>
      </c>
    </row>
    <row r="8106" spans="4:4">
      <c r="D8106" s="12" t="s">
        <v>8680</v>
      </c>
    </row>
    <row r="8107" spans="4:4">
      <c r="D8107" s="12" t="s">
        <v>8681</v>
      </c>
    </row>
    <row r="8108" spans="4:4" ht="30">
      <c r="D8108" s="12" t="s">
        <v>8682</v>
      </c>
    </row>
    <row r="8109" spans="4:4">
      <c r="D8109" s="12" t="s">
        <v>8683</v>
      </c>
    </row>
    <row r="8110" spans="4:4">
      <c r="D8110" s="12" t="s">
        <v>8684</v>
      </c>
    </row>
    <row r="8111" spans="4:4">
      <c r="D8111" s="12" t="s">
        <v>8685</v>
      </c>
    </row>
    <row r="8112" spans="4:4">
      <c r="D8112" s="12" t="s">
        <v>8686</v>
      </c>
    </row>
    <row r="8113" spans="4:4">
      <c r="D8113" s="12" t="s">
        <v>8687</v>
      </c>
    </row>
    <row r="8114" spans="4:4">
      <c r="D8114" s="12" t="s">
        <v>8688</v>
      </c>
    </row>
    <row r="8115" spans="4:4">
      <c r="D8115" s="12" t="s">
        <v>8689</v>
      </c>
    </row>
    <row r="8116" spans="4:4" ht="30">
      <c r="D8116" s="12" t="s">
        <v>8690</v>
      </c>
    </row>
    <row r="8117" spans="4:4" ht="30">
      <c r="D8117" s="12" t="s">
        <v>8691</v>
      </c>
    </row>
    <row r="8118" spans="4:4">
      <c r="D8118" s="12" t="s">
        <v>8692</v>
      </c>
    </row>
    <row r="8119" spans="4:4" ht="30">
      <c r="D8119" s="12" t="s">
        <v>8693</v>
      </c>
    </row>
    <row r="8120" spans="4:4" ht="45">
      <c r="D8120" s="12" t="s">
        <v>8694</v>
      </c>
    </row>
    <row r="8121" spans="4:4">
      <c r="D8121" s="12" t="s">
        <v>8695</v>
      </c>
    </row>
    <row r="8122" spans="4:4">
      <c r="D8122" s="12" t="s">
        <v>8696</v>
      </c>
    </row>
    <row r="8123" spans="4:4">
      <c r="D8123" s="12" t="s">
        <v>8697</v>
      </c>
    </row>
    <row r="8124" spans="4:4">
      <c r="D8124" s="12" t="s">
        <v>8698</v>
      </c>
    </row>
    <row r="8125" spans="4:4" ht="30">
      <c r="D8125" s="12" t="s">
        <v>8699</v>
      </c>
    </row>
    <row r="8126" spans="4:4">
      <c r="D8126" s="12" t="s">
        <v>8700</v>
      </c>
    </row>
    <row r="8127" spans="4:4">
      <c r="D8127" s="12" t="s">
        <v>8701</v>
      </c>
    </row>
    <row r="8128" spans="4:4">
      <c r="D8128" s="12" t="s">
        <v>8702</v>
      </c>
    </row>
    <row r="8129" spans="4:4">
      <c r="D8129" s="12" t="s">
        <v>8703</v>
      </c>
    </row>
    <row r="8130" spans="4:4">
      <c r="D8130" s="12" t="s">
        <v>8704</v>
      </c>
    </row>
    <row r="8131" spans="4:4">
      <c r="D8131" s="12" t="s">
        <v>8705</v>
      </c>
    </row>
    <row r="8132" spans="4:4">
      <c r="D8132" s="12" t="s">
        <v>8706</v>
      </c>
    </row>
    <row r="8133" spans="4:4">
      <c r="D8133" s="12" t="s">
        <v>8707</v>
      </c>
    </row>
    <row r="8134" spans="4:4">
      <c r="D8134" s="12" t="s">
        <v>8708</v>
      </c>
    </row>
    <row r="8135" spans="4:4" ht="30">
      <c r="D8135" s="12" t="s">
        <v>8709</v>
      </c>
    </row>
    <row r="8136" spans="4:4">
      <c r="D8136" s="12" t="s">
        <v>8710</v>
      </c>
    </row>
    <row r="8137" spans="4:4">
      <c r="D8137" s="12" t="s">
        <v>8711</v>
      </c>
    </row>
    <row r="8138" spans="4:4">
      <c r="D8138" s="12" t="s">
        <v>8712</v>
      </c>
    </row>
    <row r="8139" spans="4:4">
      <c r="D8139" s="12" t="s">
        <v>8713</v>
      </c>
    </row>
    <row r="8140" spans="4:4">
      <c r="D8140" s="12" t="s">
        <v>8714</v>
      </c>
    </row>
    <row r="8141" spans="4:4">
      <c r="D8141" s="12" t="s">
        <v>8715</v>
      </c>
    </row>
    <row r="8142" spans="4:4">
      <c r="D8142" s="12" t="s">
        <v>8716</v>
      </c>
    </row>
    <row r="8143" spans="4:4">
      <c r="D8143" s="12" t="s">
        <v>8717</v>
      </c>
    </row>
    <row r="8144" spans="4:4">
      <c r="D8144" s="12" t="s">
        <v>8718</v>
      </c>
    </row>
    <row r="8145" spans="4:4">
      <c r="D8145" s="12" t="s">
        <v>8719</v>
      </c>
    </row>
    <row r="8146" spans="4:4">
      <c r="D8146" s="12" t="s">
        <v>8720</v>
      </c>
    </row>
    <row r="8147" spans="4:4">
      <c r="D8147" s="12" t="s">
        <v>8721</v>
      </c>
    </row>
    <row r="8148" spans="4:4">
      <c r="D8148" s="12" t="s">
        <v>8722</v>
      </c>
    </row>
    <row r="8149" spans="4:4">
      <c r="D8149" s="12" t="s">
        <v>8723</v>
      </c>
    </row>
    <row r="8150" spans="4:4">
      <c r="D8150" s="12" t="s">
        <v>8724</v>
      </c>
    </row>
    <row r="8151" spans="4:4">
      <c r="D8151" s="12" t="s">
        <v>8725</v>
      </c>
    </row>
    <row r="8152" spans="4:4">
      <c r="D8152" s="12" t="s">
        <v>8726</v>
      </c>
    </row>
    <row r="8153" spans="4:4">
      <c r="D8153" s="12" t="s">
        <v>8727</v>
      </c>
    </row>
    <row r="8154" spans="4:4">
      <c r="D8154" s="12" t="s">
        <v>8728</v>
      </c>
    </row>
    <row r="8155" spans="4:4">
      <c r="D8155" s="12" t="s">
        <v>8476</v>
      </c>
    </row>
    <row r="8156" spans="4:4">
      <c r="D8156" s="88">
        <v>6011</v>
      </c>
    </row>
    <row r="8157" spans="4:4">
      <c r="D8157" s="12" t="s">
        <v>8729</v>
      </c>
    </row>
    <row r="8158" spans="4:4">
      <c r="D8158" s="12" t="s">
        <v>8730</v>
      </c>
    </row>
    <row r="8159" spans="4:4">
      <c r="D8159" s="12" t="s">
        <v>8731</v>
      </c>
    </row>
    <row r="8160" spans="4:4">
      <c r="D8160" s="12" t="s">
        <v>8732</v>
      </c>
    </row>
    <row r="8161" spans="4:4">
      <c r="D8161" s="12" t="s">
        <v>8733</v>
      </c>
    </row>
    <row r="8162" spans="4:4">
      <c r="D8162" s="12" t="s">
        <v>8734</v>
      </c>
    </row>
    <row r="8163" spans="4:4">
      <c r="D8163" s="12" t="s">
        <v>8735</v>
      </c>
    </row>
    <row r="8164" spans="4:4">
      <c r="D8164" s="88">
        <v>239</v>
      </c>
    </row>
    <row r="8165" spans="4:4">
      <c r="D8165" s="12" t="s">
        <v>8736</v>
      </c>
    </row>
    <row r="8166" spans="4:4">
      <c r="D8166" s="12" t="s">
        <v>8737</v>
      </c>
    </row>
    <row r="8167" spans="4:4">
      <c r="D8167" s="12" t="s">
        <v>8738</v>
      </c>
    </row>
    <row r="8168" spans="4:4">
      <c r="D8168" s="12" t="s">
        <v>8739</v>
      </c>
    </row>
    <row r="8169" spans="4:4">
      <c r="D8169" s="12" t="s">
        <v>8740</v>
      </c>
    </row>
    <row r="8170" spans="4:4">
      <c r="D8170" s="12" t="s">
        <v>8741</v>
      </c>
    </row>
    <row r="8171" spans="4:4">
      <c r="D8171" s="12" t="s">
        <v>8742</v>
      </c>
    </row>
    <row r="8172" spans="4:4">
      <c r="D8172" s="12" t="s">
        <v>8743</v>
      </c>
    </row>
    <row r="8173" spans="4:4" ht="30">
      <c r="D8173" s="12" t="s">
        <v>8744</v>
      </c>
    </row>
    <row r="8174" spans="4:4">
      <c r="D8174" s="12" t="s">
        <v>8745</v>
      </c>
    </row>
    <row r="8175" spans="4:4" ht="30">
      <c r="D8175" s="12" t="s">
        <v>8746</v>
      </c>
    </row>
    <row r="8176" spans="4:4">
      <c r="D8176" s="12" t="s">
        <v>8747</v>
      </c>
    </row>
    <row r="8177" spans="4:4" ht="30">
      <c r="D8177" s="12" t="s">
        <v>8748</v>
      </c>
    </row>
    <row r="8178" spans="4:4" ht="30">
      <c r="D8178" s="12" t="s">
        <v>8749</v>
      </c>
    </row>
    <row r="8179" spans="4:4">
      <c r="D8179" s="12" t="s">
        <v>8750</v>
      </c>
    </row>
    <row r="8180" spans="4:4">
      <c r="D8180" s="12" t="s">
        <v>8751</v>
      </c>
    </row>
    <row r="8181" spans="4:4">
      <c r="D8181" s="12" t="s">
        <v>8479</v>
      </c>
    </row>
    <row r="8182" spans="4:4">
      <c r="D8182" s="12" t="s">
        <v>8752</v>
      </c>
    </row>
    <row r="8183" spans="4:4">
      <c r="D8183" s="12" t="s">
        <v>8753</v>
      </c>
    </row>
    <row r="8184" spans="4:4">
      <c r="D8184" s="12" t="s">
        <v>8754</v>
      </c>
    </row>
    <row r="8185" spans="4:4" ht="30">
      <c r="D8185" s="12" t="s">
        <v>8755</v>
      </c>
    </row>
    <row r="8186" spans="4:4">
      <c r="D8186" s="12" t="s">
        <v>8756</v>
      </c>
    </row>
    <row r="8187" spans="4:4" ht="30">
      <c r="D8187" s="12" t="s">
        <v>8757</v>
      </c>
    </row>
    <row r="8188" spans="4:4" ht="30">
      <c r="D8188" s="12" t="s">
        <v>8758</v>
      </c>
    </row>
    <row r="8189" spans="4:4">
      <c r="D8189" s="12" t="s">
        <v>8759</v>
      </c>
    </row>
    <row r="8190" spans="4:4">
      <c r="D8190" s="12" t="s">
        <v>8760</v>
      </c>
    </row>
    <row r="8191" spans="4:4">
      <c r="D8191" s="12" t="s">
        <v>8761</v>
      </c>
    </row>
    <row r="8192" spans="4:4">
      <c r="D8192" s="12" t="s">
        <v>8762</v>
      </c>
    </row>
    <row r="8193" spans="4:4">
      <c r="D8193" s="12" t="s">
        <v>8763</v>
      </c>
    </row>
    <row r="8194" spans="4:4">
      <c r="D8194" s="12" t="s">
        <v>8764</v>
      </c>
    </row>
    <row r="8195" spans="4:4">
      <c r="D8195" s="12" t="s">
        <v>8765</v>
      </c>
    </row>
    <row r="8196" spans="4:4" ht="60">
      <c r="D8196" s="12" t="s">
        <v>8766</v>
      </c>
    </row>
    <row r="8197" spans="4:4" ht="30">
      <c r="D8197" s="12" t="s">
        <v>8767</v>
      </c>
    </row>
    <row r="8198" spans="4:4" ht="30">
      <c r="D8198" s="12" t="s">
        <v>8768</v>
      </c>
    </row>
    <row r="8199" spans="4:4">
      <c r="D8199" s="12" t="s">
        <v>8769</v>
      </c>
    </row>
    <row r="8200" spans="4:4">
      <c r="D8200" s="12" t="s">
        <v>8770</v>
      </c>
    </row>
    <row r="8201" spans="4:4" ht="30">
      <c r="D8201" s="12" t="s">
        <v>8771</v>
      </c>
    </row>
    <row r="8202" spans="4:4" ht="45">
      <c r="D8202" s="12" t="s">
        <v>8772</v>
      </c>
    </row>
    <row r="8203" spans="4:4">
      <c r="D8203" s="12" t="s">
        <v>8773</v>
      </c>
    </row>
    <row r="8204" spans="4:4" ht="30">
      <c r="D8204" s="12" t="s">
        <v>8774</v>
      </c>
    </row>
    <row r="8205" spans="4:4" ht="45">
      <c r="D8205" s="12" t="s">
        <v>8775</v>
      </c>
    </row>
    <row r="8206" spans="4:4" ht="45">
      <c r="D8206" s="12" t="s">
        <v>8776</v>
      </c>
    </row>
    <row r="8207" spans="4:4">
      <c r="D8207" s="12" t="s">
        <v>8777</v>
      </c>
    </row>
    <row r="8208" spans="4:4">
      <c r="D8208" s="12" t="s">
        <v>8778</v>
      </c>
    </row>
    <row r="8209" spans="4:4">
      <c r="D8209" s="12" t="s">
        <v>8779</v>
      </c>
    </row>
    <row r="8210" spans="4:4">
      <c r="D8210" s="12" t="s">
        <v>8780</v>
      </c>
    </row>
    <row r="8211" spans="4:4">
      <c r="D8211" s="12" t="s">
        <v>8781</v>
      </c>
    </row>
    <row r="8212" spans="4:4">
      <c r="D8212" s="12" t="s">
        <v>8782</v>
      </c>
    </row>
    <row r="8213" spans="4:4">
      <c r="D8213" s="12" t="s">
        <v>8783</v>
      </c>
    </row>
    <row r="8214" spans="4:4">
      <c r="D8214" s="12" t="s">
        <v>8784</v>
      </c>
    </row>
    <row r="8215" spans="4:4">
      <c r="D8215" s="12" t="s">
        <v>8785</v>
      </c>
    </row>
    <row r="8216" spans="4:4">
      <c r="D8216" s="12" t="s">
        <v>8786</v>
      </c>
    </row>
    <row r="8217" spans="4:4">
      <c r="D8217" s="12" t="s">
        <v>8787</v>
      </c>
    </row>
    <row r="8218" spans="4:4">
      <c r="D8218" s="12" t="s">
        <v>8788</v>
      </c>
    </row>
    <row r="8219" spans="4:4">
      <c r="D8219" s="12" t="s">
        <v>8789</v>
      </c>
    </row>
    <row r="8220" spans="4:4">
      <c r="D8220" s="12" t="s">
        <v>8790</v>
      </c>
    </row>
    <row r="8221" spans="4:4">
      <c r="D8221" s="12" t="s">
        <v>8791</v>
      </c>
    </row>
    <row r="8222" spans="4:4">
      <c r="D8222" s="12" t="s">
        <v>8792</v>
      </c>
    </row>
    <row r="8223" spans="4:4">
      <c r="D8223" s="12" t="s">
        <v>8793</v>
      </c>
    </row>
    <row r="8224" spans="4:4" ht="30">
      <c r="D8224" s="12" t="s">
        <v>8794</v>
      </c>
    </row>
    <row r="8225" spans="4:4" ht="30">
      <c r="D8225" s="12" t="s">
        <v>8795</v>
      </c>
    </row>
    <row r="8226" spans="4:4" ht="45">
      <c r="D8226" s="12" t="s">
        <v>8796</v>
      </c>
    </row>
    <row r="8227" spans="4:4" ht="30">
      <c r="D8227" s="12" t="s">
        <v>8797</v>
      </c>
    </row>
    <row r="8228" spans="4:4" ht="30">
      <c r="D8228" s="12" t="s">
        <v>8798</v>
      </c>
    </row>
    <row r="8229" spans="4:4" ht="30">
      <c r="D8229" s="12" t="s">
        <v>8799</v>
      </c>
    </row>
    <row r="8230" spans="4:4">
      <c r="D8230" s="12" t="s">
        <v>8800</v>
      </c>
    </row>
    <row r="8231" spans="4:4">
      <c r="D8231" s="12" t="s">
        <v>8801</v>
      </c>
    </row>
    <row r="8232" spans="4:4" ht="45">
      <c r="D8232" s="12" t="s">
        <v>8802</v>
      </c>
    </row>
    <row r="8233" spans="4:4" ht="30">
      <c r="D8233" s="12" t="s">
        <v>8803</v>
      </c>
    </row>
    <row r="8234" spans="4:4">
      <c r="D8234" s="12" t="s">
        <v>8804</v>
      </c>
    </row>
    <row r="8235" spans="4:4">
      <c r="D8235" s="12" t="s">
        <v>8805</v>
      </c>
    </row>
    <row r="8236" spans="4:4" ht="30">
      <c r="D8236" s="12" t="s">
        <v>8806</v>
      </c>
    </row>
    <row r="8237" spans="4:4">
      <c r="D8237" s="12" t="s">
        <v>8807</v>
      </c>
    </row>
    <row r="8238" spans="4:4">
      <c r="D8238" s="12" t="s">
        <v>8808</v>
      </c>
    </row>
    <row r="8239" spans="4:4">
      <c r="D8239" s="12" t="s">
        <v>8477</v>
      </c>
    </row>
    <row r="8240" spans="4:4">
      <c r="D8240" s="12" t="s">
        <v>8809</v>
      </c>
    </row>
    <row r="8241" spans="4:4">
      <c r="D8241" s="12" t="s">
        <v>8810</v>
      </c>
    </row>
    <row r="8242" spans="4:4">
      <c r="D8242" s="12" t="s">
        <v>8811</v>
      </c>
    </row>
    <row r="8243" spans="4:4">
      <c r="D8243" s="12" t="s">
        <v>8812</v>
      </c>
    </row>
    <row r="8244" spans="4:4">
      <c r="D8244" s="12" t="s">
        <v>8813</v>
      </c>
    </row>
    <row r="8245" spans="4:4">
      <c r="D8245" s="12" t="s">
        <v>8814</v>
      </c>
    </row>
    <row r="8246" spans="4:4">
      <c r="D8246" s="12" t="s">
        <v>8815</v>
      </c>
    </row>
    <row r="8247" spans="4:4">
      <c r="D8247" s="12" t="s">
        <v>8816</v>
      </c>
    </row>
    <row r="8248" spans="4:4">
      <c r="D8248" s="12" t="s">
        <v>8817</v>
      </c>
    </row>
    <row r="8249" spans="4:4">
      <c r="D8249" s="12" t="s">
        <v>8818</v>
      </c>
    </row>
    <row r="8250" spans="4:4">
      <c r="D8250" s="88">
        <v>8443</v>
      </c>
    </row>
    <row r="8251" spans="4:4">
      <c r="D8251" s="88">
        <v>8843</v>
      </c>
    </row>
    <row r="8252" spans="4:4">
      <c r="D8252" s="12" t="s">
        <v>8819</v>
      </c>
    </row>
    <row r="8253" spans="4:4" ht="30">
      <c r="D8253" s="12" t="s">
        <v>8820</v>
      </c>
    </row>
    <row r="8254" spans="4:4" ht="30">
      <c r="D8254" s="12" t="s">
        <v>8821</v>
      </c>
    </row>
    <row r="8255" spans="4:4">
      <c r="D8255" s="12" t="s">
        <v>8822</v>
      </c>
    </row>
    <row r="8256" spans="4:4">
      <c r="D8256" s="88">
        <v>9153</v>
      </c>
    </row>
    <row r="8257" spans="4:4">
      <c r="D8257" s="12" t="s">
        <v>8823</v>
      </c>
    </row>
    <row r="8258" spans="4:4">
      <c r="D8258" s="12" t="s">
        <v>8824</v>
      </c>
    </row>
    <row r="8259" spans="4:4">
      <c r="D8259" s="12" t="s">
        <v>8825</v>
      </c>
    </row>
    <row r="8260" spans="4:4">
      <c r="D8260" s="12" t="s">
        <v>8826</v>
      </c>
    </row>
    <row r="8261" spans="4:4">
      <c r="D8261" s="12" t="s">
        <v>8827</v>
      </c>
    </row>
    <row r="8262" spans="4:4">
      <c r="D8262" s="12" t="s">
        <v>8828</v>
      </c>
    </row>
    <row r="8263" spans="4:4">
      <c r="D8263" s="88">
        <v>6376</v>
      </c>
    </row>
    <row r="8264" spans="4:4" ht="30">
      <c r="D8264" s="12" t="s">
        <v>8829</v>
      </c>
    </row>
    <row r="8265" spans="4:4" ht="30">
      <c r="D8265" s="12" t="s">
        <v>8830</v>
      </c>
    </row>
    <row r="8266" spans="4:4">
      <c r="D8266" s="12" t="s">
        <v>8831</v>
      </c>
    </row>
    <row r="8267" spans="4:4">
      <c r="D8267" s="12" t="s">
        <v>8832</v>
      </c>
    </row>
    <row r="8268" spans="4:4">
      <c r="D8268" s="12" t="s">
        <v>8833</v>
      </c>
    </row>
    <row r="8269" spans="4:4">
      <c r="D8269" s="12" t="s">
        <v>8834</v>
      </c>
    </row>
    <row r="8270" spans="4:4">
      <c r="D8270" s="12" t="s">
        <v>8835</v>
      </c>
    </row>
    <row r="8271" spans="4:4" ht="45">
      <c r="D8271" s="12" t="s">
        <v>8836</v>
      </c>
    </row>
    <row r="8272" spans="4:4" ht="45">
      <c r="D8272" s="12" t="s">
        <v>8837</v>
      </c>
    </row>
    <row r="8273" spans="4:4" ht="30">
      <c r="D8273" s="12" t="s">
        <v>8838</v>
      </c>
    </row>
    <row r="8274" spans="4:4">
      <c r="D8274" s="12" t="s">
        <v>8839</v>
      </c>
    </row>
    <row r="8275" spans="4:4" ht="30">
      <c r="D8275" s="12" t="s">
        <v>8840</v>
      </c>
    </row>
    <row r="8276" spans="4:4" ht="30">
      <c r="D8276" s="12" t="s">
        <v>8841</v>
      </c>
    </row>
    <row r="8277" spans="4:4" ht="30">
      <c r="D8277" s="12" t="s">
        <v>8842</v>
      </c>
    </row>
    <row r="8278" spans="4:4" ht="45">
      <c r="D8278" s="12" t="s">
        <v>8843</v>
      </c>
    </row>
    <row r="8279" spans="4:4" ht="30">
      <c r="D8279" s="12" t="s">
        <v>8844</v>
      </c>
    </row>
    <row r="8280" spans="4:4" ht="30">
      <c r="D8280" s="12" t="s">
        <v>8845</v>
      </c>
    </row>
    <row r="8281" spans="4:4">
      <c r="D8281" s="12" t="s">
        <v>8846</v>
      </c>
    </row>
    <row r="8282" spans="4:4">
      <c r="D8282" s="12" t="s">
        <v>8847</v>
      </c>
    </row>
    <row r="8283" spans="4:4">
      <c r="D8283" s="12" t="s">
        <v>8848</v>
      </c>
    </row>
    <row r="8284" spans="4:4">
      <c r="D8284" s="12" t="s">
        <v>8849</v>
      </c>
    </row>
    <row r="8285" spans="4:4">
      <c r="D8285" s="12" t="s">
        <v>8850</v>
      </c>
    </row>
    <row r="8286" spans="4:4">
      <c r="D8286" s="12" t="s">
        <v>8851</v>
      </c>
    </row>
    <row r="8287" spans="4:4">
      <c r="D8287" s="12" t="s">
        <v>8852</v>
      </c>
    </row>
    <row r="8288" spans="4:4">
      <c r="D8288" s="12" t="s">
        <v>8853</v>
      </c>
    </row>
    <row r="8289" spans="4:4">
      <c r="D8289" s="12" t="s">
        <v>8854</v>
      </c>
    </row>
    <row r="8290" spans="4:4">
      <c r="D8290" s="12" t="s">
        <v>8855</v>
      </c>
    </row>
    <row r="8291" spans="4:4">
      <c r="D8291" s="12" t="s">
        <v>8856</v>
      </c>
    </row>
    <row r="8292" spans="4:4">
      <c r="D8292" s="12" t="s">
        <v>8857</v>
      </c>
    </row>
    <row r="8293" spans="4:4">
      <c r="D8293" s="12" t="s">
        <v>8858</v>
      </c>
    </row>
    <row r="8294" spans="4:4" ht="30">
      <c r="D8294" s="12" t="s">
        <v>8859</v>
      </c>
    </row>
    <row r="8295" spans="4:4">
      <c r="D8295" s="12" t="s">
        <v>8860</v>
      </c>
    </row>
    <row r="8296" spans="4:4">
      <c r="D8296" s="12" t="s">
        <v>8861</v>
      </c>
    </row>
    <row r="8297" spans="4:4">
      <c r="D8297" s="12" t="s">
        <v>8862</v>
      </c>
    </row>
    <row r="8298" spans="4:4">
      <c r="D8298" s="12" t="s">
        <v>8863</v>
      </c>
    </row>
    <row r="8299" spans="4:4">
      <c r="D8299" s="12" t="s">
        <v>8864</v>
      </c>
    </row>
    <row r="8300" spans="4:4">
      <c r="D8300" s="12" t="s">
        <v>8865</v>
      </c>
    </row>
    <row r="8301" spans="4:4">
      <c r="D8301" s="12" t="s">
        <v>8866</v>
      </c>
    </row>
    <row r="8302" spans="4:4" ht="30">
      <c r="D8302" s="12" t="s">
        <v>8867</v>
      </c>
    </row>
    <row r="8303" spans="4:4">
      <c r="D8303" s="12" t="s">
        <v>8868</v>
      </c>
    </row>
    <row r="8304" spans="4:4" ht="30">
      <c r="D8304" s="12" t="s">
        <v>8869</v>
      </c>
    </row>
    <row r="8305" spans="4:4" ht="30">
      <c r="D8305" s="12" t="s">
        <v>8870</v>
      </c>
    </row>
    <row r="8306" spans="4:4">
      <c r="D8306" s="12" t="s">
        <v>8871</v>
      </c>
    </row>
    <row r="8307" spans="4:4" ht="30">
      <c r="D8307" s="12" t="s">
        <v>8872</v>
      </c>
    </row>
    <row r="8308" spans="4:4">
      <c r="D8308" s="12" t="s">
        <v>8873</v>
      </c>
    </row>
    <row r="8309" spans="4:4">
      <c r="D8309" s="12" t="s">
        <v>8874</v>
      </c>
    </row>
    <row r="8310" spans="4:4">
      <c r="D8310" s="12" t="s">
        <v>8875</v>
      </c>
    </row>
    <row r="8311" spans="4:4">
      <c r="D8311" s="12" t="s">
        <v>8876</v>
      </c>
    </row>
    <row r="8312" spans="4:4">
      <c r="D8312" s="12" t="s">
        <v>8877</v>
      </c>
    </row>
    <row r="8313" spans="4:4">
      <c r="D8313" s="12" t="s">
        <v>8878</v>
      </c>
    </row>
    <row r="8314" spans="4:4">
      <c r="D8314" s="12" t="s">
        <v>8879</v>
      </c>
    </row>
    <row r="8315" spans="4:4">
      <c r="D8315" s="12" t="s">
        <v>8880</v>
      </c>
    </row>
    <row r="8316" spans="4:4">
      <c r="D8316" s="12" t="s">
        <v>8881</v>
      </c>
    </row>
    <row r="8317" spans="4:4">
      <c r="D8317" s="12" t="s">
        <v>8882</v>
      </c>
    </row>
    <row r="8318" spans="4:4">
      <c r="D8318" s="12" t="s">
        <v>8883</v>
      </c>
    </row>
    <row r="8319" spans="4:4">
      <c r="D8319" s="12" t="s">
        <v>8884</v>
      </c>
    </row>
    <row r="8320" spans="4:4" ht="30">
      <c r="D8320" s="12" t="s">
        <v>8885</v>
      </c>
    </row>
    <row r="8321" spans="4:4">
      <c r="D8321" s="12" t="s">
        <v>8886</v>
      </c>
    </row>
    <row r="8322" spans="4:4" ht="60">
      <c r="D8322" s="12" t="s">
        <v>8887</v>
      </c>
    </row>
    <row r="8323" spans="4:4" ht="30">
      <c r="D8323" s="12" t="s">
        <v>8888</v>
      </c>
    </row>
    <row r="8324" spans="4:4">
      <c r="D8324" s="12" t="s">
        <v>8889</v>
      </c>
    </row>
    <row r="8325" spans="4:4" ht="30">
      <c r="D8325" s="12" t="s">
        <v>8890</v>
      </c>
    </row>
    <row r="8326" spans="4:4" ht="45">
      <c r="D8326" s="12" t="s">
        <v>8891</v>
      </c>
    </row>
    <row r="8327" spans="4:4" ht="45">
      <c r="D8327" s="12" t="s">
        <v>8892</v>
      </c>
    </row>
    <row r="8328" spans="4:4" ht="45">
      <c r="D8328" s="12" t="s">
        <v>8893</v>
      </c>
    </row>
    <row r="8329" spans="4:4" ht="45">
      <c r="D8329" s="12" t="s">
        <v>8894</v>
      </c>
    </row>
    <row r="8330" spans="4:4" ht="45">
      <c r="D8330" s="12" t="s">
        <v>8895</v>
      </c>
    </row>
    <row r="8331" spans="4:4">
      <c r="D8331" s="12" t="s">
        <v>8896</v>
      </c>
    </row>
    <row r="8332" spans="4:4">
      <c r="D8332" s="12" t="s">
        <v>8897</v>
      </c>
    </row>
    <row r="8333" spans="4:4">
      <c r="D8333" s="12" t="s">
        <v>8898</v>
      </c>
    </row>
    <row r="8334" spans="4:4">
      <c r="D8334" s="12" t="s">
        <v>8899</v>
      </c>
    </row>
    <row r="8335" spans="4:4" ht="30">
      <c r="D8335" s="12" t="s">
        <v>8900</v>
      </c>
    </row>
    <row r="8336" spans="4:4" ht="30">
      <c r="D8336" s="12" t="s">
        <v>8901</v>
      </c>
    </row>
    <row r="8337" spans="4:4" ht="30">
      <c r="D8337" s="12" t="s">
        <v>8902</v>
      </c>
    </row>
    <row r="8338" spans="4:4" ht="30">
      <c r="D8338" s="12" t="s">
        <v>8903</v>
      </c>
    </row>
    <row r="8339" spans="4:4">
      <c r="D8339" s="12" t="s">
        <v>8904</v>
      </c>
    </row>
    <row r="8340" spans="4:4">
      <c r="D8340" s="12" t="s">
        <v>8905</v>
      </c>
    </row>
    <row r="8341" spans="4:4">
      <c r="D8341" s="12" t="s">
        <v>8906</v>
      </c>
    </row>
    <row r="8342" spans="4:4">
      <c r="D8342" s="12" t="s">
        <v>8907</v>
      </c>
    </row>
    <row r="8343" spans="4:4" ht="30">
      <c r="D8343" s="12" t="s">
        <v>8908</v>
      </c>
    </row>
    <row r="8344" spans="4:4" ht="30">
      <c r="D8344" s="12" t="s">
        <v>8909</v>
      </c>
    </row>
    <row r="8345" spans="4:4">
      <c r="D8345" s="12" t="s">
        <v>8910</v>
      </c>
    </row>
    <row r="8346" spans="4:4" ht="30">
      <c r="D8346" s="12" t="s">
        <v>8911</v>
      </c>
    </row>
    <row r="8347" spans="4:4">
      <c r="D8347" s="12" t="s">
        <v>8912</v>
      </c>
    </row>
    <row r="8348" spans="4:4" ht="45">
      <c r="D8348" s="12" t="s">
        <v>8913</v>
      </c>
    </row>
    <row r="8349" spans="4:4" ht="30">
      <c r="D8349" s="12" t="s">
        <v>8914</v>
      </c>
    </row>
    <row r="8350" spans="4:4">
      <c r="D8350" s="12" t="s">
        <v>8915</v>
      </c>
    </row>
    <row r="8351" spans="4:4">
      <c r="D8351" s="12" t="s">
        <v>8916</v>
      </c>
    </row>
    <row r="8352" spans="4:4">
      <c r="D8352" s="12" t="s">
        <v>8917</v>
      </c>
    </row>
    <row r="8353" spans="4:4">
      <c r="D8353" s="12" t="s">
        <v>8918</v>
      </c>
    </row>
    <row r="8354" spans="4:4">
      <c r="D8354" s="12" t="s">
        <v>8919</v>
      </c>
    </row>
    <row r="8355" spans="4:4">
      <c r="D8355" s="12" t="s">
        <v>8920</v>
      </c>
    </row>
    <row r="8356" spans="4:4">
      <c r="D8356" s="12" t="s">
        <v>8921</v>
      </c>
    </row>
    <row r="8357" spans="4:4" ht="30">
      <c r="D8357" s="12" t="s">
        <v>8922</v>
      </c>
    </row>
    <row r="8358" spans="4:4">
      <c r="D8358" s="12" t="s">
        <v>8923</v>
      </c>
    </row>
    <row r="8359" spans="4:4" ht="30">
      <c r="D8359" s="12" t="s">
        <v>8924</v>
      </c>
    </row>
    <row r="8360" spans="4:4">
      <c r="D8360" s="12" t="s">
        <v>8925</v>
      </c>
    </row>
    <row r="8361" spans="4:4" ht="30">
      <c r="D8361" s="12" t="s">
        <v>8926</v>
      </c>
    </row>
    <row r="8362" spans="4:4">
      <c r="D8362" s="12" t="s">
        <v>8927</v>
      </c>
    </row>
    <row r="8363" spans="4:4" ht="30">
      <c r="D8363" s="12" t="s">
        <v>8928</v>
      </c>
    </row>
    <row r="8364" spans="4:4">
      <c r="D8364" s="88">
        <v>666</v>
      </c>
    </row>
    <row r="8365" spans="4:4" ht="30">
      <c r="D8365" s="12" t="s">
        <v>8929</v>
      </c>
    </row>
    <row r="8366" spans="4:4">
      <c r="D8366" s="12" t="s">
        <v>8930</v>
      </c>
    </row>
    <row r="8367" spans="4:4" ht="30">
      <c r="D8367" s="12" t="s">
        <v>8931</v>
      </c>
    </row>
    <row r="8368" spans="4:4">
      <c r="D8368" s="12" t="s">
        <v>8932</v>
      </c>
    </row>
    <row r="8369" spans="4:4" ht="30">
      <c r="D8369" s="12" t="s">
        <v>8933</v>
      </c>
    </row>
    <row r="8370" spans="4:4" ht="30">
      <c r="D8370" s="12" t="s">
        <v>8934</v>
      </c>
    </row>
    <row r="8371" spans="4:4">
      <c r="D8371" s="12" t="s">
        <v>8935</v>
      </c>
    </row>
    <row r="8372" spans="4:4">
      <c r="D8372" s="12" t="s">
        <v>8936</v>
      </c>
    </row>
    <row r="8373" spans="4:4">
      <c r="D8373" s="12" t="s">
        <v>8937</v>
      </c>
    </row>
    <row r="8374" spans="4:4" ht="30">
      <c r="D8374" s="12" t="s">
        <v>8938</v>
      </c>
    </row>
    <row r="8375" spans="4:4">
      <c r="D8375" s="12" t="s">
        <v>8939</v>
      </c>
    </row>
    <row r="8376" spans="4:4">
      <c r="D8376" s="12" t="s">
        <v>8940</v>
      </c>
    </row>
    <row r="8377" spans="4:4" ht="30">
      <c r="D8377" s="12" t="s">
        <v>8941</v>
      </c>
    </row>
    <row r="8378" spans="4:4">
      <c r="D8378" s="12" t="s">
        <v>8942</v>
      </c>
    </row>
    <row r="8379" spans="4:4" ht="30">
      <c r="D8379" s="12" t="s">
        <v>8943</v>
      </c>
    </row>
    <row r="8380" spans="4:4">
      <c r="D8380" s="12" t="s">
        <v>8944</v>
      </c>
    </row>
    <row r="8381" spans="4:4">
      <c r="D8381" s="12" t="s">
        <v>8945</v>
      </c>
    </row>
    <row r="8382" spans="4:4">
      <c r="D8382" s="12" t="s">
        <v>8946</v>
      </c>
    </row>
    <row r="8383" spans="4:4" ht="30">
      <c r="D8383" s="12" t="s">
        <v>8947</v>
      </c>
    </row>
    <row r="8384" spans="4:4" ht="30">
      <c r="D8384" s="12" t="s">
        <v>8948</v>
      </c>
    </row>
    <row r="8385" spans="4:4" ht="30">
      <c r="D8385" s="12" t="s">
        <v>8949</v>
      </c>
    </row>
    <row r="8386" spans="4:4">
      <c r="D8386" s="12" t="s">
        <v>8950</v>
      </c>
    </row>
    <row r="8387" spans="4:4" ht="30">
      <c r="D8387" s="12" t="s">
        <v>8951</v>
      </c>
    </row>
    <row r="8388" spans="4:4" ht="30">
      <c r="D8388" s="12" t="s">
        <v>8952</v>
      </c>
    </row>
    <row r="8389" spans="4:4" ht="30">
      <c r="D8389" s="12" t="s">
        <v>8953</v>
      </c>
    </row>
    <row r="8390" spans="4:4">
      <c r="D8390" s="12" t="s">
        <v>8954</v>
      </c>
    </row>
    <row r="8391" spans="4:4">
      <c r="D8391" s="12" t="s">
        <v>8955</v>
      </c>
    </row>
    <row r="8392" spans="4:4">
      <c r="D8392" s="12" t="s">
        <v>8956</v>
      </c>
    </row>
    <row r="8393" spans="4:4">
      <c r="D8393" s="12" t="s">
        <v>8957</v>
      </c>
    </row>
    <row r="8394" spans="4:4" ht="30">
      <c r="D8394" s="12" t="s">
        <v>8958</v>
      </c>
    </row>
    <row r="8395" spans="4:4">
      <c r="D8395" s="12" t="s">
        <v>8959</v>
      </c>
    </row>
    <row r="8396" spans="4:4">
      <c r="D8396" s="12" t="s">
        <v>8960</v>
      </c>
    </row>
    <row r="8397" spans="4:4">
      <c r="D8397" s="88">
        <v>267</v>
      </c>
    </row>
    <row r="8398" spans="4:4" ht="45">
      <c r="D8398" s="12" t="s">
        <v>8961</v>
      </c>
    </row>
    <row r="8399" spans="4:4">
      <c r="D8399" s="12" t="s">
        <v>8962</v>
      </c>
    </row>
    <row r="8400" spans="4:4">
      <c r="D8400" s="12" t="s">
        <v>8963</v>
      </c>
    </row>
    <row r="8401" spans="4:4">
      <c r="D8401" s="12" t="s">
        <v>8964</v>
      </c>
    </row>
    <row r="8402" spans="4:4">
      <c r="D8402" s="12" t="s">
        <v>8468</v>
      </c>
    </row>
    <row r="8403" spans="4:4">
      <c r="D8403" s="12" t="s">
        <v>8965</v>
      </c>
    </row>
    <row r="8404" spans="4:4">
      <c r="D8404" s="12" t="s">
        <v>8966</v>
      </c>
    </row>
    <row r="8405" spans="4:4" ht="30">
      <c r="D8405" s="12" t="s">
        <v>8967</v>
      </c>
    </row>
    <row r="8406" spans="4:4">
      <c r="D8406" s="88">
        <v>226</v>
      </c>
    </row>
    <row r="8407" spans="4:4">
      <c r="D8407" s="88">
        <v>489</v>
      </c>
    </row>
    <row r="8408" spans="4:4" ht="30">
      <c r="D8408" s="12" t="s">
        <v>8968</v>
      </c>
    </row>
    <row r="8409" spans="4:4" ht="30">
      <c r="D8409" s="12" t="s">
        <v>8969</v>
      </c>
    </row>
    <row r="8410" spans="4:4">
      <c r="D8410" s="12" t="s">
        <v>8970</v>
      </c>
    </row>
    <row r="8411" spans="4:4">
      <c r="D8411" s="12" t="s">
        <v>8971</v>
      </c>
    </row>
    <row r="8412" spans="4:4">
      <c r="D8412" s="12" t="s">
        <v>8972</v>
      </c>
    </row>
    <row r="8413" spans="4:4">
      <c r="D8413" s="12" t="s">
        <v>8973</v>
      </c>
    </row>
    <row r="8414" spans="4:4">
      <c r="D8414" s="12" t="s">
        <v>8478</v>
      </c>
    </row>
    <row r="8415" spans="4:4">
      <c r="D8415" s="12" t="s">
        <v>8974</v>
      </c>
    </row>
    <row r="8416" spans="4:4">
      <c r="D8416" s="12" t="s">
        <v>8975</v>
      </c>
    </row>
    <row r="8417" spans="4:4">
      <c r="D8417" s="12" t="s">
        <v>8976</v>
      </c>
    </row>
    <row r="8418" spans="4:4">
      <c r="D8418" s="12" t="s">
        <v>8552</v>
      </c>
    </row>
    <row r="8419" spans="4:4">
      <c r="D8419" s="12" t="s">
        <v>8977</v>
      </c>
    </row>
    <row r="8420" spans="4:4">
      <c r="D8420" s="12" t="s">
        <v>8978</v>
      </c>
    </row>
    <row r="8421" spans="4:4">
      <c r="D8421" s="12" t="s">
        <v>8979</v>
      </c>
    </row>
    <row r="8422" spans="4:4">
      <c r="D8422" s="12" t="s">
        <v>8980</v>
      </c>
    </row>
    <row r="8423" spans="4:4">
      <c r="D8423" s="12" t="s">
        <v>8981</v>
      </c>
    </row>
    <row r="8424" spans="4:4">
      <c r="D8424" s="12" t="s">
        <v>8982</v>
      </c>
    </row>
    <row r="8425" spans="4:4">
      <c r="D8425" s="12" t="s">
        <v>8983</v>
      </c>
    </row>
    <row r="8426" spans="4:4">
      <c r="D8426" s="12" t="s">
        <v>8984</v>
      </c>
    </row>
    <row r="8427" spans="4:4">
      <c r="D8427" s="12" t="s">
        <v>8471</v>
      </c>
    </row>
    <row r="8428" spans="4:4">
      <c r="D8428" s="12" t="s">
        <v>8985</v>
      </c>
    </row>
    <row r="8429" spans="4:4">
      <c r="D8429" s="12" t="s">
        <v>8986</v>
      </c>
    </row>
    <row r="8430" spans="4:4" ht="30">
      <c r="D8430" s="12" t="s">
        <v>8987</v>
      </c>
    </row>
    <row r="8431" spans="4:4" ht="30">
      <c r="D8431" s="12" t="s">
        <v>8988</v>
      </c>
    </row>
    <row r="8432" spans="4:4" ht="30">
      <c r="D8432" s="12" t="s">
        <v>8989</v>
      </c>
    </row>
    <row r="8433" spans="4:4" ht="45">
      <c r="D8433" s="12" t="s">
        <v>8990</v>
      </c>
    </row>
    <row r="8434" spans="4:4">
      <c r="D8434" s="12" t="s">
        <v>8991</v>
      </c>
    </row>
    <row r="8435" spans="4:4" ht="30">
      <c r="D8435" s="12" t="s">
        <v>8992</v>
      </c>
    </row>
    <row r="8436" spans="4:4" ht="30">
      <c r="D8436" s="12" t="s">
        <v>8993</v>
      </c>
    </row>
    <row r="8437" spans="4:4" ht="30">
      <c r="D8437" s="12" t="s">
        <v>8994</v>
      </c>
    </row>
    <row r="8438" spans="4:4" ht="30">
      <c r="D8438" s="12" t="s">
        <v>8995</v>
      </c>
    </row>
    <row r="8439" spans="4:4" ht="30">
      <c r="D8439" s="12" t="s">
        <v>8996</v>
      </c>
    </row>
    <row r="8440" spans="4:4">
      <c r="D8440" s="12" t="s">
        <v>8997</v>
      </c>
    </row>
    <row r="8441" spans="4:4">
      <c r="D8441" s="12" t="s">
        <v>8998</v>
      </c>
    </row>
    <row r="8442" spans="4:4" ht="30">
      <c r="D8442" s="12" t="s">
        <v>8999</v>
      </c>
    </row>
    <row r="8443" spans="4:4" ht="30">
      <c r="D8443" s="12" t="s">
        <v>9000</v>
      </c>
    </row>
    <row r="8444" spans="4:4" ht="30">
      <c r="D8444" s="12" t="s">
        <v>9001</v>
      </c>
    </row>
    <row r="8445" spans="4:4" ht="45">
      <c r="D8445" s="12" t="s">
        <v>9002</v>
      </c>
    </row>
    <row r="8446" spans="4:4" ht="30">
      <c r="D8446" s="12" t="s">
        <v>9003</v>
      </c>
    </row>
    <row r="8447" spans="4:4">
      <c r="D8447" s="12" t="s">
        <v>9004</v>
      </c>
    </row>
    <row r="8448" spans="4:4">
      <c r="D8448" s="12" t="s">
        <v>9005</v>
      </c>
    </row>
    <row r="8449" spans="4:4">
      <c r="D8449" s="12" t="s">
        <v>9006</v>
      </c>
    </row>
    <row r="8450" spans="4:4" ht="30">
      <c r="D8450" s="12" t="s">
        <v>9007</v>
      </c>
    </row>
    <row r="8451" spans="4:4" ht="30">
      <c r="D8451" s="12" t="s">
        <v>9008</v>
      </c>
    </row>
    <row r="8452" spans="4:4">
      <c r="D8452" s="12" t="s">
        <v>9009</v>
      </c>
    </row>
    <row r="8453" spans="4:4">
      <c r="D8453" s="12" t="s">
        <v>9010</v>
      </c>
    </row>
    <row r="8454" spans="4:4">
      <c r="D8454" s="12" t="s">
        <v>9011</v>
      </c>
    </row>
    <row r="8455" spans="4:4" ht="30">
      <c r="D8455" s="12" t="s">
        <v>9012</v>
      </c>
    </row>
    <row r="8456" spans="4:4" ht="30">
      <c r="D8456" s="12" t="s">
        <v>9013</v>
      </c>
    </row>
    <row r="8457" spans="4:4" ht="30">
      <c r="D8457" s="12" t="s">
        <v>9014</v>
      </c>
    </row>
    <row r="8458" spans="4:4" ht="45">
      <c r="D8458" s="12" t="s">
        <v>9015</v>
      </c>
    </row>
    <row r="8459" spans="4:4" ht="30">
      <c r="D8459" s="12" t="s">
        <v>9016</v>
      </c>
    </row>
    <row r="8460" spans="4:4">
      <c r="D8460" s="12" t="s">
        <v>9017</v>
      </c>
    </row>
    <row r="8461" spans="4:4">
      <c r="D8461" s="12" t="s">
        <v>9018</v>
      </c>
    </row>
    <row r="8462" spans="4:4">
      <c r="D8462" s="12" t="s">
        <v>9019</v>
      </c>
    </row>
    <row r="8463" spans="4:4">
      <c r="D8463" s="12" t="s">
        <v>9020</v>
      </c>
    </row>
    <row r="8464" spans="4:4">
      <c r="D8464" s="12" t="s">
        <v>9021</v>
      </c>
    </row>
    <row r="8465" spans="4:4">
      <c r="D8465" s="12" t="s">
        <v>9022</v>
      </c>
    </row>
    <row r="8466" spans="4:4">
      <c r="D8466" s="12" t="s">
        <v>9023</v>
      </c>
    </row>
    <row r="8467" spans="4:4">
      <c r="D8467" s="12" t="s">
        <v>9024</v>
      </c>
    </row>
    <row r="8468" spans="4:4">
      <c r="D8468" s="12" t="s">
        <v>9025</v>
      </c>
    </row>
    <row r="8469" spans="4:4" ht="45">
      <c r="D8469" s="12" t="s">
        <v>9026</v>
      </c>
    </row>
    <row r="8470" spans="4:4" ht="45">
      <c r="D8470" s="12" t="s">
        <v>9027</v>
      </c>
    </row>
    <row r="8471" spans="4:4" ht="30">
      <c r="D8471" s="12" t="s">
        <v>9028</v>
      </c>
    </row>
    <row r="8472" spans="4:4" ht="30">
      <c r="D8472" s="12" t="s">
        <v>9029</v>
      </c>
    </row>
    <row r="8473" spans="4:4" ht="30">
      <c r="D8473" s="12" t="s">
        <v>9030</v>
      </c>
    </row>
    <row r="8474" spans="4:4" ht="30">
      <c r="D8474" s="12" t="s">
        <v>9031</v>
      </c>
    </row>
    <row r="8475" spans="4:4" ht="30">
      <c r="D8475" s="12" t="s">
        <v>9032</v>
      </c>
    </row>
    <row r="8476" spans="4:4" ht="45">
      <c r="D8476" s="12" t="s">
        <v>9033</v>
      </c>
    </row>
    <row r="8477" spans="4:4" ht="30">
      <c r="D8477" s="12" t="s">
        <v>9034</v>
      </c>
    </row>
    <row r="8478" spans="4:4" ht="30">
      <c r="D8478" s="12" t="s">
        <v>9035</v>
      </c>
    </row>
    <row r="8479" spans="4:4" ht="30">
      <c r="D8479" s="12" t="s">
        <v>9036</v>
      </c>
    </row>
    <row r="8480" spans="4:4">
      <c r="D8480" s="12" t="s">
        <v>9037</v>
      </c>
    </row>
    <row r="8481" spans="4:4">
      <c r="D8481" s="12" t="s">
        <v>9038</v>
      </c>
    </row>
    <row r="8482" spans="4:4">
      <c r="D8482" s="12" t="s">
        <v>9039</v>
      </c>
    </row>
    <row r="8483" spans="4:4" ht="30">
      <c r="D8483" s="12" t="s">
        <v>9040</v>
      </c>
    </row>
    <row r="8484" spans="4:4" ht="45">
      <c r="D8484" s="12" t="s">
        <v>9041</v>
      </c>
    </row>
    <row r="8485" spans="4:4" ht="60">
      <c r="D8485" s="12" t="s">
        <v>9042</v>
      </c>
    </row>
    <row r="8486" spans="4:4">
      <c r="D8486" s="12" t="s">
        <v>9043</v>
      </c>
    </row>
    <row r="8487" spans="4:4">
      <c r="D8487" s="12" t="s">
        <v>9044</v>
      </c>
    </row>
    <row r="8488" spans="4:4">
      <c r="D8488" s="12" t="s">
        <v>9045</v>
      </c>
    </row>
    <row r="8489" spans="4:4" ht="30">
      <c r="D8489" s="12" t="s">
        <v>9046</v>
      </c>
    </row>
    <row r="8490" spans="4:4" ht="30">
      <c r="D8490" s="12" t="s">
        <v>9047</v>
      </c>
    </row>
    <row r="8491" spans="4:4">
      <c r="D8491" s="12" t="s">
        <v>9048</v>
      </c>
    </row>
    <row r="8492" spans="4:4">
      <c r="D8492" s="12" t="s">
        <v>9049</v>
      </c>
    </row>
    <row r="8493" spans="4:4">
      <c r="D8493" s="12" t="s">
        <v>9050</v>
      </c>
    </row>
    <row r="8494" spans="4:4">
      <c r="D8494" s="12" t="s">
        <v>9051</v>
      </c>
    </row>
    <row r="8495" spans="4:4">
      <c r="D8495" s="12" t="s">
        <v>9052</v>
      </c>
    </row>
    <row r="8496" spans="4:4">
      <c r="D8496" s="12" t="s">
        <v>9053</v>
      </c>
    </row>
    <row r="8497" spans="4:4" ht="30">
      <c r="D8497" s="12" t="s">
        <v>9054</v>
      </c>
    </row>
    <row r="8498" spans="4:4" ht="30">
      <c r="D8498" s="12" t="s">
        <v>9055</v>
      </c>
    </row>
    <row r="8499" spans="4:4">
      <c r="D8499" s="12" t="s">
        <v>9056</v>
      </c>
    </row>
    <row r="8500" spans="4:4">
      <c r="D8500" s="12" t="s">
        <v>9057</v>
      </c>
    </row>
    <row r="8501" spans="4:4" ht="30">
      <c r="D8501" s="12" t="s">
        <v>9058</v>
      </c>
    </row>
    <row r="8502" spans="4:4" ht="30">
      <c r="D8502" s="12" t="s">
        <v>9059</v>
      </c>
    </row>
    <row r="8503" spans="4:4" ht="30">
      <c r="D8503" s="12" t="s">
        <v>9060</v>
      </c>
    </row>
    <row r="8504" spans="4:4">
      <c r="D8504" s="12" t="s">
        <v>9061</v>
      </c>
    </row>
    <row r="8505" spans="4:4">
      <c r="D8505" s="12" t="s">
        <v>9062</v>
      </c>
    </row>
    <row r="8506" spans="4:4">
      <c r="D8506" s="12" t="s">
        <v>9063</v>
      </c>
    </row>
    <row r="8507" spans="4:4">
      <c r="D8507" s="12" t="s">
        <v>9064</v>
      </c>
    </row>
    <row r="8508" spans="4:4" ht="30">
      <c r="D8508" s="12" t="s">
        <v>9065</v>
      </c>
    </row>
    <row r="8509" spans="4:4">
      <c r="D8509" s="12" t="s">
        <v>9066</v>
      </c>
    </row>
    <row r="8510" spans="4:4">
      <c r="D8510" s="12" t="s">
        <v>9067</v>
      </c>
    </row>
    <row r="8511" spans="4:4">
      <c r="D8511" s="88">
        <v>449</v>
      </c>
    </row>
    <row r="8512" spans="4:4">
      <c r="D8512" s="12" t="s">
        <v>9068</v>
      </c>
    </row>
    <row r="8513" spans="4:4">
      <c r="D8513" s="12" t="s">
        <v>9069</v>
      </c>
    </row>
    <row r="8514" spans="4:4">
      <c r="D8514" s="12" t="s">
        <v>9070</v>
      </c>
    </row>
    <row r="8515" spans="4:4" ht="30">
      <c r="D8515" s="12" t="s">
        <v>9071</v>
      </c>
    </row>
    <row r="8516" spans="4:4">
      <c r="D8516" s="12" t="s">
        <v>9072</v>
      </c>
    </row>
    <row r="8517" spans="4:4">
      <c r="D8517" s="12" t="s">
        <v>9073</v>
      </c>
    </row>
    <row r="8518" spans="4:4">
      <c r="D8518" s="91" t="s">
        <v>9410</v>
      </c>
    </row>
    <row r="8519" spans="4:4">
      <c r="D8519" s="92">
        <v>163</v>
      </c>
    </row>
    <row r="8520" spans="4:4">
      <c r="D8520" s="93" t="s">
        <v>8831</v>
      </c>
    </row>
    <row r="8521" spans="4:4">
      <c r="D8521" s="94" t="s">
        <v>9505</v>
      </c>
    </row>
    <row r="8522" spans="4:4">
      <c r="D8522" s="94" t="s">
        <v>9663</v>
      </c>
    </row>
    <row r="8523" spans="4:4">
      <c r="D8523" s="94" t="s">
        <v>9664</v>
      </c>
    </row>
    <row r="8524" spans="4:4">
      <c r="D8524" s="94" t="s">
        <v>9690</v>
      </c>
    </row>
    <row r="8525" spans="4:4">
      <c r="D8525" s="177" t="s">
        <v>9848</v>
      </c>
    </row>
    <row r="8526" spans="4:4">
      <c r="D8526" s="94" t="s">
        <v>9849</v>
      </c>
    </row>
    <row r="8527" spans="4:4">
      <c r="D8527" s="94" t="s">
        <v>9850</v>
      </c>
    </row>
    <row r="8528" spans="4:4">
      <c r="D8528" s="179">
        <v>236</v>
      </c>
    </row>
    <row r="8529" spans="4:4">
      <c r="D8529" s="94" t="s">
        <v>9851</v>
      </c>
    </row>
    <row r="8530" spans="4:4">
      <c r="D8530" s="179">
        <v>57</v>
      </c>
    </row>
    <row r="8531" spans="4:4">
      <c r="D8531" s="94" t="s">
        <v>10093</v>
      </c>
    </row>
    <row r="8532" spans="4:4">
      <c r="D8532" s="94" t="s">
        <v>10671</v>
      </c>
    </row>
    <row r="8533" spans="4:4">
      <c r="D8533" s="94" t="s">
        <v>10908</v>
      </c>
    </row>
    <row r="8534" spans="4:4">
      <c r="D8534" s="179">
        <v>8078</v>
      </c>
    </row>
    <row r="8535" spans="4:4">
      <c r="D8535" s="94" t="s">
        <v>11077</v>
      </c>
    </row>
    <row r="8536" spans="4:4">
      <c r="D8536" s="94" t="s">
        <v>11078</v>
      </c>
    </row>
    <row r="8537" spans="4:4">
      <c r="D8537" s="94" t="s">
        <v>11174</v>
      </c>
    </row>
    <row r="8538" spans="4:4">
      <c r="D8538" s="94" t="s">
        <v>11175</v>
      </c>
    </row>
    <row r="8539" spans="4:4">
      <c r="D8539" s="94" t="s">
        <v>11176</v>
      </c>
    </row>
    <row r="8540" spans="4:4">
      <c r="D8540" s="94" t="s">
        <v>4089</v>
      </c>
    </row>
    <row r="8541" spans="4:4">
      <c r="D8541" s="94" t="s">
        <v>11177</v>
      </c>
    </row>
    <row r="8542" spans="4:4">
      <c r="D8542" s="94" t="s">
        <v>11178</v>
      </c>
    </row>
    <row r="8543" spans="4:4">
      <c r="D8543" s="94" t="s">
        <v>11321</v>
      </c>
    </row>
    <row r="8544" spans="4:4">
      <c r="D8544" s="94" t="s">
        <v>11504</v>
      </c>
    </row>
    <row r="8545" spans="4:4">
      <c r="D8545" s="94" t="s">
        <v>11806</v>
      </c>
    </row>
    <row r="8546" spans="4:4">
      <c r="D8546" s="94"/>
    </row>
    <row r="8547" spans="4:4">
      <c r="D8547" s="94"/>
    </row>
    <row r="8548" spans="4:4">
      <c r="D8548" s="94"/>
    </row>
    <row r="8549" spans="4:4">
      <c r="D8549" s="94"/>
    </row>
    <row r="8550" spans="4:4">
      <c r="D8550" s="94"/>
    </row>
    <row r="8551" spans="4:4">
      <c r="D8551" s="94"/>
    </row>
    <row r="8552" spans="4:4">
      <c r="D8552" s="94"/>
    </row>
    <row r="8553" spans="4:4">
      <c r="D8553" s="94"/>
    </row>
    <row r="8554" spans="4:4">
      <c r="D8554" s="94"/>
    </row>
    <row r="8555" spans="4:4">
      <c r="D8555" s="94"/>
    </row>
    <row r="8556" spans="4:4">
      <c r="D8556" s="94"/>
    </row>
    <row r="8557" spans="4:4">
      <c r="D8557" s="94"/>
    </row>
    <row r="8558" spans="4:4">
      <c r="D8558" s="94"/>
    </row>
    <row r="8559" spans="4:4">
      <c r="D8559" s="94"/>
    </row>
    <row r="8560" spans="4:4">
      <c r="D8560" s="94"/>
    </row>
    <row r="8561" spans="4:4">
      <c r="D8561" s="94"/>
    </row>
    <row r="8562" spans="4:4">
      <c r="D8562" s="94"/>
    </row>
    <row r="8563" spans="4:4">
      <c r="D8563" s="94"/>
    </row>
    <row r="8564" spans="4:4">
      <c r="D8564" s="94"/>
    </row>
    <row r="8565" spans="4:4">
      <c r="D8565" s="94"/>
    </row>
    <row r="8566" spans="4:4">
      <c r="D8566" s="94"/>
    </row>
    <row r="8567" spans="4:4">
      <c r="D8567" s="94"/>
    </row>
    <row r="8568" spans="4:4">
      <c r="D8568" s="94"/>
    </row>
    <row r="8569" spans="4:4">
      <c r="D8569" s="94"/>
    </row>
    <row r="8570" spans="4:4">
      <c r="D8570" s="94"/>
    </row>
    <row r="8571" spans="4:4">
      <c r="D8571" s="94"/>
    </row>
    <row r="8572" spans="4:4">
      <c r="D8572" s="94"/>
    </row>
    <row r="8573" spans="4:4">
      <c r="D8573" s="94"/>
    </row>
    <row r="8574" spans="4:4">
      <c r="D8574" s="94"/>
    </row>
    <row r="8575" spans="4:4">
      <c r="D8575" s="94"/>
    </row>
    <row r="8576" spans="4:4">
      <c r="D8576" s="94"/>
    </row>
    <row r="8577" spans="4:4">
      <c r="D8577" s="94"/>
    </row>
    <row r="8578" spans="4:4">
      <c r="D8578" s="94"/>
    </row>
    <row r="8579" spans="4:4">
      <c r="D8579" s="94"/>
    </row>
    <row r="8580" spans="4:4">
      <c r="D8580" s="94"/>
    </row>
    <row r="8581" spans="4:4">
      <c r="D8581" s="94"/>
    </row>
    <row r="8582" spans="4:4">
      <c r="D8582" s="94"/>
    </row>
    <row r="8583" spans="4:4">
      <c r="D8583" s="94"/>
    </row>
    <row r="8584" spans="4:4">
      <c r="D8584" s="94"/>
    </row>
    <row r="8585" spans="4:4">
      <c r="D8585" s="94"/>
    </row>
    <row r="8586" spans="4:4">
      <c r="D8586" s="94"/>
    </row>
    <row r="8587" spans="4:4">
      <c r="D8587" s="94"/>
    </row>
    <row r="8588" spans="4:4">
      <c r="D8588" s="94"/>
    </row>
    <row r="8589" spans="4:4">
      <c r="D8589" s="94"/>
    </row>
    <row r="8590" spans="4:4">
      <c r="D8590" s="94"/>
    </row>
    <row r="8591" spans="4:4">
      <c r="D8591" s="94"/>
    </row>
    <row r="8592" spans="4:4">
      <c r="D8592" s="94"/>
    </row>
    <row r="8593" spans="4:4">
      <c r="D8593" s="94"/>
    </row>
    <row r="8594" spans="4:4">
      <c r="D8594" s="94"/>
    </row>
    <row r="8595" spans="4:4">
      <c r="D8595" s="94"/>
    </row>
    <row r="8596" spans="4:4">
      <c r="D8596" s="94"/>
    </row>
    <row r="8597" spans="4:4">
      <c r="D8597" s="94"/>
    </row>
    <row r="8598" spans="4:4">
      <c r="D8598" s="94"/>
    </row>
    <row r="8599" spans="4:4">
      <c r="D8599" s="94"/>
    </row>
    <row r="8600" spans="4:4">
      <c r="D8600" s="94"/>
    </row>
    <row r="8601" spans="4:4">
      <c r="D8601" s="94"/>
    </row>
    <row r="8602" spans="4:4">
      <c r="D8602" s="94"/>
    </row>
    <row r="8603" spans="4:4">
      <c r="D8603" s="94"/>
    </row>
    <row r="8604" spans="4:4">
      <c r="D8604" s="94"/>
    </row>
    <row r="8605" spans="4:4">
      <c r="D8605" s="94"/>
    </row>
    <row r="8606" spans="4:4">
      <c r="D8606" s="94"/>
    </row>
    <row r="8607" spans="4:4">
      <c r="D8607" s="94"/>
    </row>
    <row r="8608" spans="4:4">
      <c r="D8608" s="94"/>
    </row>
    <row r="8609" spans="4:4">
      <c r="D8609" s="94"/>
    </row>
    <row r="8610" spans="4:4">
      <c r="D8610" s="94"/>
    </row>
    <row r="8611" spans="4:4">
      <c r="D8611" s="94"/>
    </row>
    <row r="8612" spans="4:4">
      <c r="D8612" s="94"/>
    </row>
    <row r="8613" spans="4:4">
      <c r="D8613" s="94"/>
    </row>
    <row r="8614" spans="4:4">
      <c r="D8614" s="94"/>
    </row>
    <row r="8615" spans="4:4">
      <c r="D8615" s="94"/>
    </row>
    <row r="8616" spans="4:4">
      <c r="D8616" s="94"/>
    </row>
    <row r="8617" spans="4:4">
      <c r="D8617" s="94"/>
    </row>
    <row r="8618" spans="4:4">
      <c r="D8618" s="94"/>
    </row>
    <row r="8619" spans="4:4">
      <c r="D8619" s="94"/>
    </row>
    <row r="8620" spans="4:4">
      <c r="D8620" s="94"/>
    </row>
    <row r="8621" spans="4:4">
      <c r="D8621" s="94"/>
    </row>
    <row r="8622" spans="4:4">
      <c r="D8622" s="94"/>
    </row>
    <row r="8623" spans="4:4">
      <c r="D8623" s="94"/>
    </row>
    <row r="8624" spans="4:4">
      <c r="D8624" s="94"/>
    </row>
    <row r="8625" spans="4:4">
      <c r="D8625" s="94"/>
    </row>
    <row r="8626" spans="4:4">
      <c r="D8626" s="94"/>
    </row>
    <row r="8627" spans="4:4">
      <c r="D8627" s="94"/>
    </row>
    <row r="8628" spans="4:4">
      <c r="D8628" s="94"/>
    </row>
    <row r="8629" spans="4:4">
      <c r="D8629" s="94"/>
    </row>
    <row r="8630" spans="4:4">
      <c r="D8630" s="94"/>
    </row>
    <row r="8631" spans="4:4">
      <c r="D8631" s="94"/>
    </row>
    <row r="8632" spans="4:4">
      <c r="D8632" s="94"/>
    </row>
    <row r="8633" spans="4:4">
      <c r="D8633" s="94"/>
    </row>
    <row r="8634" spans="4:4">
      <c r="D8634" s="94"/>
    </row>
    <row r="8635" spans="4:4">
      <c r="D8635" s="94"/>
    </row>
    <row r="8636" spans="4:4">
      <c r="D8636" s="94"/>
    </row>
    <row r="8637" spans="4:4">
      <c r="D8637" s="94"/>
    </row>
    <row r="8638" spans="4:4">
      <c r="D8638" s="94"/>
    </row>
    <row r="8639" spans="4:4">
      <c r="D8639" s="94"/>
    </row>
    <row r="8640" spans="4:4">
      <c r="D8640" s="94"/>
    </row>
    <row r="8641" spans="4:4">
      <c r="D8641" s="94"/>
    </row>
    <row r="8642" spans="4:4">
      <c r="D8642" s="94"/>
    </row>
    <row r="8643" spans="4:4">
      <c r="D8643" s="94"/>
    </row>
    <row r="8644" spans="4:4">
      <c r="D8644" s="94"/>
    </row>
    <row r="8645" spans="4:4">
      <c r="D8645" s="94"/>
    </row>
    <row r="8646" spans="4:4">
      <c r="D8646" s="94"/>
    </row>
    <row r="8647" spans="4:4">
      <c r="D8647" s="94"/>
    </row>
    <row r="8648" spans="4:4">
      <c r="D8648" s="94"/>
    </row>
    <row r="8649" spans="4:4">
      <c r="D8649" s="94"/>
    </row>
    <row r="8650" spans="4:4">
      <c r="D8650" s="94"/>
    </row>
    <row r="8651" spans="4:4">
      <c r="D8651" s="94"/>
    </row>
    <row r="8652" spans="4:4">
      <c r="D8652" s="94"/>
    </row>
    <row r="8653" spans="4:4">
      <c r="D8653" s="94"/>
    </row>
    <row r="8654" spans="4:4">
      <c r="D8654" s="94"/>
    </row>
    <row r="8655" spans="4:4">
      <c r="D8655" s="94"/>
    </row>
    <row r="8656" spans="4:4">
      <c r="D8656" s="94"/>
    </row>
    <row r="8657" spans="4:4">
      <c r="D8657" s="94"/>
    </row>
    <row r="8658" spans="4:4">
      <c r="D8658" s="94"/>
    </row>
    <row r="8659" spans="4:4">
      <c r="D8659" s="94"/>
    </row>
    <row r="8660" spans="4:4">
      <c r="D8660" s="94"/>
    </row>
    <row r="8661" spans="4:4">
      <c r="D8661" s="94"/>
    </row>
    <row r="8662" spans="4:4">
      <c r="D8662" s="94"/>
    </row>
    <row r="8663" spans="4:4">
      <c r="D8663" s="94"/>
    </row>
    <row r="8664" spans="4:4">
      <c r="D8664" s="94"/>
    </row>
    <row r="8665" spans="4:4">
      <c r="D8665" s="94"/>
    </row>
    <row r="8666" spans="4:4">
      <c r="D8666" s="94"/>
    </row>
    <row r="8667" spans="4:4">
      <c r="D8667" s="94"/>
    </row>
    <row r="8668" spans="4:4">
      <c r="D8668" s="94"/>
    </row>
    <row r="8669" spans="4:4">
      <c r="D8669" s="94"/>
    </row>
    <row r="8670" spans="4:4">
      <c r="D8670" s="94"/>
    </row>
    <row r="8671" spans="4:4">
      <c r="D8671" s="94"/>
    </row>
    <row r="8672" spans="4:4">
      <c r="D8672" s="94"/>
    </row>
    <row r="8673" spans="4:4">
      <c r="D8673" s="94"/>
    </row>
    <row r="8674" spans="4:4">
      <c r="D8674" s="94"/>
    </row>
    <row r="8675" spans="4:4">
      <c r="D8675" s="94"/>
    </row>
    <row r="8676" spans="4:4">
      <c r="D8676" s="94"/>
    </row>
    <row r="8677" spans="4:4">
      <c r="D8677" s="94"/>
    </row>
    <row r="8678" spans="4:4">
      <c r="D8678" s="94"/>
    </row>
    <row r="8679" spans="4:4">
      <c r="D8679" s="94"/>
    </row>
    <row r="8680" spans="4:4">
      <c r="D8680" s="94"/>
    </row>
    <row r="8681" spans="4:4">
      <c r="D8681" s="94"/>
    </row>
    <row r="8682" spans="4:4">
      <c r="D8682" s="94"/>
    </row>
    <row r="8683" spans="4:4">
      <c r="D8683" s="94"/>
    </row>
    <row r="8684" spans="4:4">
      <c r="D8684" s="94"/>
    </row>
    <row r="8685" spans="4:4">
      <c r="D8685" s="94"/>
    </row>
    <row r="8686" spans="4:4">
      <c r="D8686" s="94"/>
    </row>
    <row r="8687" spans="4:4">
      <c r="D8687" s="94"/>
    </row>
    <row r="8688" spans="4:4">
      <c r="D8688" s="94"/>
    </row>
    <row r="8689" spans="4:4">
      <c r="D8689" s="94"/>
    </row>
    <row r="8690" spans="4:4">
      <c r="D8690" s="94"/>
    </row>
    <row r="8691" spans="4:4">
      <c r="D8691" s="94"/>
    </row>
    <row r="8692" spans="4:4">
      <c r="D8692" s="94"/>
    </row>
    <row r="8693" spans="4:4">
      <c r="D8693" s="94"/>
    </row>
    <row r="8694" spans="4:4">
      <c r="D8694" s="94"/>
    </row>
    <row r="8695" spans="4:4">
      <c r="D8695" s="94"/>
    </row>
    <row r="8696" spans="4:4">
      <c r="D8696" s="94"/>
    </row>
    <row r="8697" spans="4:4">
      <c r="D8697" s="94"/>
    </row>
    <row r="8698" spans="4:4">
      <c r="D8698" s="94"/>
    </row>
    <row r="8699" spans="4:4">
      <c r="D8699" s="94"/>
    </row>
    <row r="8700" spans="4:4">
      <c r="D8700" s="94"/>
    </row>
    <row r="8701" spans="4:4">
      <c r="D8701" s="94"/>
    </row>
    <row r="8702" spans="4:4">
      <c r="D8702" s="94"/>
    </row>
    <row r="8703" spans="4:4">
      <c r="D8703" s="94"/>
    </row>
    <row r="8704" spans="4:4">
      <c r="D8704" s="94"/>
    </row>
    <row r="8705" spans="4:4">
      <c r="D8705" s="94"/>
    </row>
    <row r="8706" spans="4:4">
      <c r="D8706" s="94"/>
    </row>
    <row r="8707" spans="4:4">
      <c r="D8707" s="94"/>
    </row>
    <row r="8708" spans="4:4">
      <c r="D8708" s="94"/>
    </row>
    <row r="8709" spans="4:4">
      <c r="D8709" s="94"/>
    </row>
    <row r="8710" spans="4:4">
      <c r="D8710" s="94"/>
    </row>
    <row r="8711" spans="4:4">
      <c r="D8711" s="94"/>
    </row>
    <row r="8712" spans="4:4">
      <c r="D8712" s="94"/>
    </row>
    <row r="8713" spans="4:4">
      <c r="D8713" s="94"/>
    </row>
    <row r="8714" spans="4:4">
      <c r="D8714" s="94"/>
    </row>
    <row r="8715" spans="4:4">
      <c r="D8715" s="94"/>
    </row>
    <row r="8716" spans="4:4">
      <c r="D8716" s="94"/>
    </row>
    <row r="8717" spans="4:4">
      <c r="D8717" s="94"/>
    </row>
    <row r="8718" spans="4:4">
      <c r="D8718" s="94"/>
    </row>
    <row r="8719" spans="4:4">
      <c r="D8719" s="94"/>
    </row>
    <row r="8720" spans="4:4">
      <c r="D8720" s="94"/>
    </row>
    <row r="8721" spans="4:4">
      <c r="D8721" s="94"/>
    </row>
    <row r="8722" spans="4:4">
      <c r="D8722" s="94"/>
    </row>
    <row r="8723" spans="4:4">
      <c r="D8723" s="94"/>
    </row>
    <row r="8724" spans="4:4">
      <c r="D8724" s="94"/>
    </row>
    <row r="8725" spans="4:4">
      <c r="D8725" s="94"/>
    </row>
    <row r="8726" spans="4:4">
      <c r="D8726" s="94"/>
    </row>
    <row r="8727" spans="4:4">
      <c r="D8727" s="94"/>
    </row>
    <row r="8728" spans="4:4">
      <c r="D8728" s="94"/>
    </row>
    <row r="8729" spans="4:4">
      <c r="D8729" s="94"/>
    </row>
    <row r="8730" spans="4:4">
      <c r="D8730" s="94"/>
    </row>
    <row r="8731" spans="4:4">
      <c r="D8731" s="94"/>
    </row>
    <row r="8732" spans="4:4">
      <c r="D8732" s="94"/>
    </row>
    <row r="8733" spans="4:4">
      <c r="D8733" s="94"/>
    </row>
    <row r="8734" spans="4:4">
      <c r="D8734" s="94"/>
    </row>
    <row r="8735" spans="4:4">
      <c r="D8735" s="94"/>
    </row>
    <row r="8736" spans="4:4">
      <c r="D8736" s="94"/>
    </row>
    <row r="8737" spans="4:4">
      <c r="D8737" s="94"/>
    </row>
    <row r="8738" spans="4:4">
      <c r="D8738" s="94"/>
    </row>
    <row r="8739" spans="4:4">
      <c r="D8739" s="94"/>
    </row>
    <row r="8740" spans="4:4">
      <c r="D8740" s="94"/>
    </row>
    <row r="8741" spans="4:4">
      <c r="D8741" s="94"/>
    </row>
    <row r="8742" spans="4:4">
      <c r="D8742" s="94"/>
    </row>
    <row r="8743" spans="4:4">
      <c r="D8743" s="94"/>
    </row>
    <row r="8744" spans="4:4">
      <c r="D8744" s="94"/>
    </row>
    <row r="8745" spans="4:4">
      <c r="D8745" s="94"/>
    </row>
    <row r="8746" spans="4:4">
      <c r="D8746" s="94"/>
    </row>
    <row r="8747" spans="4:4">
      <c r="D8747" s="94"/>
    </row>
    <row r="8748" spans="4:4">
      <c r="D8748" s="94"/>
    </row>
    <row r="8749" spans="4:4">
      <c r="D8749" s="94"/>
    </row>
    <row r="8750" spans="4:4">
      <c r="D8750" s="94"/>
    </row>
    <row r="8751" spans="4:4">
      <c r="D8751" s="94"/>
    </row>
    <row r="8752" spans="4:4">
      <c r="D8752" s="94"/>
    </row>
    <row r="8753" spans="4:4">
      <c r="D8753" s="94"/>
    </row>
    <row r="8754" spans="4:4">
      <c r="D8754" s="94"/>
    </row>
    <row r="8755" spans="4:4">
      <c r="D8755" s="94"/>
    </row>
    <row r="8756" spans="4:4">
      <c r="D8756" s="94"/>
    </row>
    <row r="8757" spans="4:4">
      <c r="D8757" s="94"/>
    </row>
    <row r="8758" spans="4:4">
      <c r="D8758" s="94"/>
    </row>
    <row r="8759" spans="4:4">
      <c r="D8759" s="94"/>
    </row>
    <row r="8760" spans="4:4">
      <c r="D8760" s="94"/>
    </row>
    <row r="8761" spans="4:4">
      <c r="D8761" s="94"/>
    </row>
    <row r="8762" spans="4:4">
      <c r="D8762" s="94"/>
    </row>
    <row r="8763" spans="4:4">
      <c r="D8763" s="94"/>
    </row>
    <row r="8764" spans="4:4">
      <c r="D8764" s="94"/>
    </row>
    <row r="8765" spans="4:4">
      <c r="D8765" s="94"/>
    </row>
    <row r="8766" spans="4:4">
      <c r="D8766" s="94"/>
    </row>
    <row r="8767" spans="4:4">
      <c r="D8767" s="94"/>
    </row>
    <row r="8768" spans="4:4">
      <c r="D8768" s="94"/>
    </row>
    <row r="8769" spans="4:4">
      <c r="D8769" s="94"/>
    </row>
    <row r="8770" spans="4:4">
      <c r="D8770" s="94"/>
    </row>
    <row r="8771" spans="4:4">
      <c r="D8771" s="94"/>
    </row>
    <row r="8772" spans="4:4">
      <c r="D8772" s="94"/>
    </row>
    <row r="8773" spans="4:4">
      <c r="D8773" s="94"/>
    </row>
    <row r="8774" spans="4:4">
      <c r="D8774" s="94"/>
    </row>
    <row r="8775" spans="4:4">
      <c r="D8775" s="94"/>
    </row>
    <row r="8776" spans="4:4">
      <c r="D8776" s="94"/>
    </row>
    <row r="8777" spans="4:4">
      <c r="D8777" s="94"/>
    </row>
    <row r="8778" spans="4:4">
      <c r="D8778" s="94"/>
    </row>
    <row r="8779" spans="4:4">
      <c r="D8779" s="94"/>
    </row>
    <row r="8780" spans="4:4">
      <c r="D8780" s="94"/>
    </row>
    <row r="8781" spans="4:4">
      <c r="D8781" s="94"/>
    </row>
    <row r="8782" spans="4:4">
      <c r="D8782" s="94"/>
    </row>
    <row r="8783" spans="4:4">
      <c r="D8783" s="94"/>
    </row>
    <row r="8784" spans="4:4">
      <c r="D8784" s="94"/>
    </row>
    <row r="8785" spans="4:4">
      <c r="D8785" s="94"/>
    </row>
    <row r="8786" spans="4:4">
      <c r="D8786" s="94"/>
    </row>
    <row r="8787" spans="4:4">
      <c r="D8787" s="94"/>
    </row>
    <row r="8788" spans="4:4">
      <c r="D8788" s="94"/>
    </row>
    <row r="8789" spans="4:4">
      <c r="D8789" s="94"/>
    </row>
    <row r="8790" spans="4:4">
      <c r="D8790" s="94"/>
    </row>
    <row r="8791" spans="4:4">
      <c r="D8791" s="94"/>
    </row>
    <row r="8792" spans="4:4">
      <c r="D8792" s="94"/>
    </row>
    <row r="8793" spans="4:4">
      <c r="D8793" s="94"/>
    </row>
    <row r="8794" spans="4:4">
      <c r="D8794" s="94"/>
    </row>
    <row r="8795" spans="4:4">
      <c r="D8795" s="94"/>
    </row>
    <row r="8796" spans="4:4">
      <c r="D8796" s="94"/>
    </row>
    <row r="8797" spans="4:4">
      <c r="D8797" s="94"/>
    </row>
    <row r="8798" spans="4:4">
      <c r="D8798" s="94"/>
    </row>
    <row r="8799" spans="4:4">
      <c r="D8799" s="94"/>
    </row>
    <row r="8800" spans="4:4">
      <c r="D8800" s="94"/>
    </row>
    <row r="8801" spans="4:4">
      <c r="D8801" s="94"/>
    </row>
    <row r="8802" spans="4:4">
      <c r="D8802" s="94"/>
    </row>
    <row r="8803" spans="4:4">
      <c r="D8803" s="94"/>
    </row>
    <row r="8804" spans="4:4">
      <c r="D8804" s="94"/>
    </row>
    <row r="8805" spans="4:4">
      <c r="D8805" s="94"/>
    </row>
    <row r="8806" spans="4:4">
      <c r="D8806" s="94"/>
    </row>
    <row r="8807" spans="4:4">
      <c r="D8807" s="94"/>
    </row>
    <row r="8808" spans="4:4">
      <c r="D8808" s="94"/>
    </row>
    <row r="8809" spans="4:4">
      <c r="D8809" s="94"/>
    </row>
    <row r="8810" spans="4:4">
      <c r="D8810" s="94"/>
    </row>
    <row r="8811" spans="4:4">
      <c r="D8811" s="94"/>
    </row>
    <row r="8812" spans="4:4">
      <c r="D8812" s="94"/>
    </row>
    <row r="8813" spans="4:4">
      <c r="D8813" s="94"/>
    </row>
    <row r="8814" spans="4:4">
      <c r="D8814" s="94"/>
    </row>
    <row r="8815" spans="4:4">
      <c r="D8815" s="94"/>
    </row>
    <row r="8816" spans="4:4">
      <c r="D8816" s="94"/>
    </row>
    <row r="8817" spans="4:4">
      <c r="D8817" s="94"/>
    </row>
    <row r="8818" spans="4:4">
      <c r="D8818" s="94"/>
    </row>
    <row r="8819" spans="4:4">
      <c r="D8819" s="94"/>
    </row>
    <row r="8820" spans="4:4">
      <c r="D8820" s="94"/>
    </row>
    <row r="8821" spans="4:4">
      <c r="D8821" s="94"/>
    </row>
    <row r="8822" spans="4:4">
      <c r="D8822" s="94"/>
    </row>
    <row r="8823" spans="4:4">
      <c r="D8823" s="94"/>
    </row>
    <row r="8824" spans="4:4">
      <c r="D8824" s="94"/>
    </row>
    <row r="8825" spans="4:4">
      <c r="D8825" s="94"/>
    </row>
    <row r="8826" spans="4:4">
      <c r="D8826" s="94"/>
    </row>
    <row r="8827" spans="4:4">
      <c r="D8827" s="94"/>
    </row>
    <row r="8828" spans="4:4">
      <c r="D8828" s="94"/>
    </row>
    <row r="8829" spans="4:4">
      <c r="D8829" s="94"/>
    </row>
    <row r="8830" spans="4:4">
      <c r="D8830" s="94"/>
    </row>
    <row r="8831" spans="4:4">
      <c r="D8831" s="94"/>
    </row>
    <row r="8832" spans="4:4">
      <c r="D8832" s="94"/>
    </row>
    <row r="8833" spans="4:4">
      <c r="D8833" s="94"/>
    </row>
    <row r="8834" spans="4:4">
      <c r="D8834" s="94"/>
    </row>
    <row r="8835" spans="4:4">
      <c r="D8835" s="94"/>
    </row>
    <row r="8836" spans="4:4">
      <c r="D8836" s="94"/>
    </row>
    <row r="8837" spans="4:4">
      <c r="D8837" s="94"/>
    </row>
    <row r="8838" spans="4:4">
      <c r="D8838" s="94"/>
    </row>
    <row r="8839" spans="4:4">
      <c r="D8839" s="94"/>
    </row>
    <row r="8840" spans="4:4">
      <c r="D8840" s="94"/>
    </row>
    <row r="8841" spans="4:4">
      <c r="D8841" s="94"/>
    </row>
    <row r="8842" spans="4:4">
      <c r="D8842" s="94"/>
    </row>
    <row r="8843" spans="4:4">
      <c r="D8843" s="94"/>
    </row>
    <row r="8844" spans="4:4">
      <c r="D8844" s="94"/>
    </row>
    <row r="8845" spans="4:4">
      <c r="D8845" s="94"/>
    </row>
    <row r="8846" spans="4:4">
      <c r="D8846" s="94"/>
    </row>
    <row r="8847" spans="4:4">
      <c r="D8847" s="94"/>
    </row>
    <row r="8848" spans="4:4">
      <c r="D8848" s="94"/>
    </row>
    <row r="8849" spans="4:4">
      <c r="D8849" s="94"/>
    </row>
    <row r="8850" spans="4:4">
      <c r="D8850" s="94"/>
    </row>
    <row r="8851" spans="4:4">
      <c r="D8851" s="94"/>
    </row>
    <row r="8852" spans="4:4">
      <c r="D8852" s="94"/>
    </row>
    <row r="8853" spans="4:4">
      <c r="D8853" s="94"/>
    </row>
    <row r="8854" spans="4:4">
      <c r="D8854" s="94"/>
    </row>
    <row r="8855" spans="4:4">
      <c r="D8855" s="94"/>
    </row>
    <row r="8856" spans="4:4">
      <c r="D8856" s="94"/>
    </row>
    <row r="8857" spans="4:4">
      <c r="D8857" s="94"/>
    </row>
    <row r="8858" spans="4:4">
      <c r="D8858" s="94"/>
    </row>
    <row r="8859" spans="4:4">
      <c r="D8859" s="94"/>
    </row>
    <row r="8860" spans="4:4">
      <c r="D8860" s="94"/>
    </row>
    <row r="8861" spans="4:4">
      <c r="D8861" s="94"/>
    </row>
    <row r="8862" spans="4:4">
      <c r="D8862" s="94"/>
    </row>
    <row r="8863" spans="4:4">
      <c r="D8863" s="94"/>
    </row>
    <row r="8864" spans="4:4">
      <c r="D8864" s="94"/>
    </row>
    <row r="8865" spans="4:4">
      <c r="D8865" s="94"/>
    </row>
    <row r="8866" spans="4:4">
      <c r="D8866" s="94"/>
    </row>
    <row r="8867" spans="4:4">
      <c r="D8867" s="94"/>
    </row>
    <row r="8868" spans="4:4">
      <c r="D8868" s="94"/>
    </row>
    <row r="8869" spans="4:4">
      <c r="D8869" s="94"/>
    </row>
    <row r="8870" spans="4:4">
      <c r="D8870" s="94"/>
    </row>
    <row r="8871" spans="4:4">
      <c r="D8871" s="94"/>
    </row>
    <row r="8872" spans="4:4">
      <c r="D8872" s="94"/>
    </row>
    <row r="8873" spans="4:4">
      <c r="D8873" s="94"/>
    </row>
    <row r="8874" spans="4:4">
      <c r="D8874" s="94"/>
    </row>
    <row r="8875" spans="4:4">
      <c r="D8875" s="94"/>
    </row>
    <row r="8876" spans="4:4">
      <c r="D8876" s="94"/>
    </row>
    <row r="8877" spans="4:4">
      <c r="D8877" s="94"/>
    </row>
    <row r="8878" spans="4:4">
      <c r="D8878" s="94"/>
    </row>
    <row r="8879" spans="4:4">
      <c r="D8879" s="94"/>
    </row>
    <row r="8880" spans="4:4">
      <c r="D8880" s="94"/>
    </row>
    <row r="8881" spans="4:4">
      <c r="D8881" s="94"/>
    </row>
    <row r="8882" spans="4:4">
      <c r="D8882" s="94"/>
    </row>
    <row r="8883" spans="4:4">
      <c r="D8883" s="94"/>
    </row>
    <row r="8884" spans="4:4">
      <c r="D8884" s="94"/>
    </row>
    <row r="8885" spans="4:4">
      <c r="D8885" s="94"/>
    </row>
    <row r="8886" spans="4:4">
      <c r="D8886" s="94"/>
    </row>
    <row r="8887" spans="4:4">
      <c r="D8887" s="94"/>
    </row>
    <row r="8888" spans="4:4">
      <c r="D8888" s="94"/>
    </row>
    <row r="8889" spans="4:4">
      <c r="D8889" s="94"/>
    </row>
    <row r="8890" spans="4:4">
      <c r="D8890" s="94"/>
    </row>
    <row r="8891" spans="4:4">
      <c r="D8891" s="94"/>
    </row>
    <row r="8892" spans="4:4">
      <c r="D8892" s="94"/>
    </row>
    <row r="8893" spans="4:4">
      <c r="D8893" s="94"/>
    </row>
    <row r="8894" spans="4:4">
      <c r="D8894" s="94"/>
    </row>
    <row r="8895" spans="4:4">
      <c r="D8895" s="94"/>
    </row>
    <row r="8896" spans="4:4">
      <c r="D8896" s="94"/>
    </row>
    <row r="8897" spans="4:4">
      <c r="D8897" s="94"/>
    </row>
    <row r="8898" spans="4:4">
      <c r="D8898" s="94"/>
    </row>
    <row r="8899" spans="4:4">
      <c r="D8899" s="94"/>
    </row>
    <row r="8900" spans="4:4">
      <c r="D8900" s="94"/>
    </row>
    <row r="8901" spans="4:4">
      <c r="D8901" s="94"/>
    </row>
    <row r="8902" spans="4:4">
      <c r="D8902" s="94"/>
    </row>
    <row r="8903" spans="4:4">
      <c r="D8903" s="94"/>
    </row>
    <row r="8904" spans="4:4">
      <c r="D8904" s="94"/>
    </row>
    <row r="8905" spans="4:4">
      <c r="D8905" s="94"/>
    </row>
    <row r="8906" spans="4:4">
      <c r="D8906" s="94"/>
    </row>
    <row r="8907" spans="4:4">
      <c r="D8907" s="94"/>
    </row>
    <row r="8908" spans="4:4">
      <c r="D8908" s="94"/>
    </row>
    <row r="8909" spans="4:4">
      <c r="D8909" s="94"/>
    </row>
    <row r="8910" spans="4:4">
      <c r="D8910" s="94"/>
    </row>
    <row r="8911" spans="4:4">
      <c r="D8911" s="94"/>
    </row>
    <row r="8912" spans="4:4">
      <c r="D8912" s="94"/>
    </row>
    <row r="8913" spans="4:4">
      <c r="D8913" s="94"/>
    </row>
    <row r="8914" spans="4:4">
      <c r="D8914" s="94"/>
    </row>
    <row r="8915" spans="4:4">
      <c r="D8915" s="94"/>
    </row>
    <row r="8916" spans="4:4">
      <c r="D8916" s="94"/>
    </row>
    <row r="8917" spans="4:4">
      <c r="D8917" s="94"/>
    </row>
    <row r="8918" spans="4:4">
      <c r="D8918" s="94"/>
    </row>
    <row r="8919" spans="4:4">
      <c r="D8919" s="94"/>
    </row>
    <row r="8920" spans="4:4">
      <c r="D8920" s="94"/>
    </row>
    <row r="8921" spans="4:4">
      <c r="D8921" s="94"/>
    </row>
    <row r="8922" spans="4:4">
      <c r="D8922" s="94"/>
    </row>
    <row r="8923" spans="4:4">
      <c r="D8923" s="94"/>
    </row>
    <row r="8924" spans="4:4">
      <c r="D8924" s="94"/>
    </row>
    <row r="8925" spans="4:4">
      <c r="D8925" s="94"/>
    </row>
    <row r="8926" spans="4:4">
      <c r="D8926" s="94"/>
    </row>
    <row r="8927" spans="4:4">
      <c r="D8927" s="94"/>
    </row>
    <row r="8928" spans="4:4">
      <c r="D8928" s="94"/>
    </row>
    <row r="8929" spans="4:4">
      <c r="D8929" s="94"/>
    </row>
    <row r="8930" spans="4:4">
      <c r="D8930" s="94"/>
    </row>
    <row r="8931" spans="4:4">
      <c r="D8931" s="94"/>
    </row>
    <row r="8932" spans="4:4">
      <c r="D8932" s="94"/>
    </row>
    <row r="8933" spans="4:4">
      <c r="D8933" s="94"/>
    </row>
    <row r="8934" spans="4:4">
      <c r="D8934" s="94"/>
    </row>
    <row r="8935" spans="4:4">
      <c r="D8935" s="94"/>
    </row>
    <row r="8936" spans="4:4">
      <c r="D8936" s="94"/>
    </row>
    <row r="8937" spans="4:4">
      <c r="D8937" s="94"/>
    </row>
    <row r="8938" spans="4:4">
      <c r="D8938" s="94"/>
    </row>
    <row r="8939" spans="4:4">
      <c r="D8939" s="94"/>
    </row>
    <row r="8940" spans="4:4">
      <c r="D8940" s="94"/>
    </row>
    <row r="8941" spans="4:4">
      <c r="D8941" s="94"/>
    </row>
    <row r="8942" spans="4:4">
      <c r="D8942" s="94"/>
    </row>
    <row r="8943" spans="4:4">
      <c r="D8943" s="94"/>
    </row>
    <row r="8944" spans="4:4">
      <c r="D8944" s="94"/>
    </row>
    <row r="8945" spans="4:4">
      <c r="D8945" s="94"/>
    </row>
    <row r="8946" spans="4:4">
      <c r="D8946" s="94"/>
    </row>
    <row r="8947" spans="4:4">
      <c r="D8947" s="94"/>
    </row>
    <row r="8948" spans="4:4">
      <c r="D8948" s="94"/>
    </row>
    <row r="8949" spans="4:4">
      <c r="D8949" s="94"/>
    </row>
    <row r="8950" spans="4:4">
      <c r="D8950" s="94"/>
    </row>
    <row r="8951" spans="4:4">
      <c r="D8951" s="94"/>
    </row>
    <row r="8952" spans="4:4">
      <c r="D8952" s="94"/>
    </row>
    <row r="8953" spans="4:4">
      <c r="D8953" s="94"/>
    </row>
    <row r="8954" spans="4:4">
      <c r="D8954" s="94"/>
    </row>
    <row r="8955" spans="4:4">
      <c r="D8955" s="94"/>
    </row>
    <row r="8956" spans="4:4">
      <c r="D8956" s="94"/>
    </row>
    <row r="8957" spans="4:4">
      <c r="D8957" s="94"/>
    </row>
    <row r="8958" spans="4:4">
      <c r="D8958" s="94"/>
    </row>
    <row r="8959" spans="4:4">
      <c r="D8959" s="94"/>
    </row>
    <row r="8960" spans="4:4">
      <c r="D8960" s="94"/>
    </row>
    <row r="8961" spans="4:4">
      <c r="D8961" s="94"/>
    </row>
    <row r="8962" spans="4:4">
      <c r="D8962" s="94"/>
    </row>
    <row r="8963" spans="4:4">
      <c r="D8963" s="94"/>
    </row>
    <row r="8964" spans="4:4">
      <c r="D8964" s="94"/>
    </row>
    <row r="8965" spans="4:4">
      <c r="D8965" s="94"/>
    </row>
    <row r="8966" spans="4:4">
      <c r="D8966" s="94"/>
    </row>
    <row r="8967" spans="4:4">
      <c r="D8967" s="94"/>
    </row>
    <row r="8968" spans="4:4">
      <c r="D8968" s="94"/>
    </row>
    <row r="8969" spans="4:4">
      <c r="D8969" s="94"/>
    </row>
    <row r="8970" spans="4:4">
      <c r="D8970" s="94"/>
    </row>
    <row r="8971" spans="4:4">
      <c r="D8971" s="94"/>
    </row>
    <row r="8972" spans="4:4">
      <c r="D8972" s="94"/>
    </row>
    <row r="8973" spans="4:4">
      <c r="D8973" s="94"/>
    </row>
    <row r="8974" spans="4:4">
      <c r="D8974" s="94"/>
    </row>
    <row r="8975" spans="4:4">
      <c r="D8975" s="94"/>
    </row>
    <row r="8976" spans="4:4">
      <c r="D8976" s="94"/>
    </row>
    <row r="8977" spans="4:4">
      <c r="D8977" s="94"/>
    </row>
    <row r="8978" spans="4:4">
      <c r="D8978" s="94"/>
    </row>
    <row r="8979" spans="4:4">
      <c r="D8979" s="94"/>
    </row>
    <row r="8980" spans="4:4">
      <c r="D8980" s="94"/>
    </row>
    <row r="8981" spans="4:4">
      <c r="D8981" s="94"/>
    </row>
    <row r="8982" spans="4:4">
      <c r="D8982" s="94"/>
    </row>
    <row r="8983" spans="4:4">
      <c r="D8983" s="94"/>
    </row>
    <row r="8984" spans="4:4">
      <c r="D8984" s="94"/>
    </row>
    <row r="8985" spans="4:4">
      <c r="D8985" s="94"/>
    </row>
    <row r="8986" spans="4:4">
      <c r="D8986" s="94"/>
    </row>
    <row r="8987" spans="4:4">
      <c r="D8987" s="94"/>
    </row>
    <row r="8988" spans="4:4">
      <c r="D8988" s="94"/>
    </row>
    <row r="8989" spans="4:4">
      <c r="D8989" s="94"/>
    </row>
    <row r="8990" spans="4:4">
      <c r="D8990" s="94"/>
    </row>
    <row r="8991" spans="4:4">
      <c r="D8991" s="94"/>
    </row>
    <row r="8992" spans="4:4">
      <c r="D8992" s="94"/>
    </row>
    <row r="8993" spans="4:4">
      <c r="D8993" s="94"/>
    </row>
    <row r="8994" spans="4:4">
      <c r="D8994" s="94"/>
    </row>
    <row r="8995" spans="4:4">
      <c r="D8995" s="94"/>
    </row>
    <row r="8996" spans="4:4">
      <c r="D8996" s="94"/>
    </row>
    <row r="8997" spans="4:4">
      <c r="D8997" s="94"/>
    </row>
    <row r="8998" spans="4:4">
      <c r="D8998" s="94"/>
    </row>
    <row r="8999" spans="4:4">
      <c r="D8999" s="94"/>
    </row>
    <row r="9000" spans="4:4">
      <c r="D9000" s="94"/>
    </row>
    <row r="9001" spans="4:4">
      <c r="D9001" s="94"/>
    </row>
    <row r="9002" spans="4:4">
      <c r="D9002" s="94"/>
    </row>
    <row r="9003" spans="4:4">
      <c r="D9003" s="94"/>
    </row>
    <row r="9004" spans="4:4">
      <c r="D9004" s="94"/>
    </row>
    <row r="9005" spans="4:4">
      <c r="D9005" s="94"/>
    </row>
    <row r="9006" spans="4:4">
      <c r="D9006" s="94"/>
    </row>
    <row r="9007" spans="4:4">
      <c r="D9007" s="94"/>
    </row>
    <row r="9008" spans="4:4">
      <c r="D9008" s="94"/>
    </row>
    <row r="9009" spans="4:4">
      <c r="D9009" s="94"/>
    </row>
    <row r="9010" spans="4:4">
      <c r="D9010" s="94"/>
    </row>
    <row r="9011" spans="4:4">
      <c r="D9011" s="94"/>
    </row>
    <row r="9012" spans="4:4">
      <c r="D9012" s="94"/>
    </row>
    <row r="9013" spans="4:4">
      <c r="D9013" s="94"/>
    </row>
    <row r="9014" spans="4:4">
      <c r="D9014" s="94"/>
    </row>
    <row r="9015" spans="4:4">
      <c r="D9015" s="94"/>
    </row>
    <row r="9016" spans="4:4">
      <c r="D9016" s="94"/>
    </row>
    <row r="9017" spans="4:4">
      <c r="D9017" s="94"/>
    </row>
    <row r="9018" spans="4:4">
      <c r="D9018" s="94"/>
    </row>
    <row r="9019" spans="4:4">
      <c r="D9019" s="94"/>
    </row>
    <row r="9020" spans="4:4">
      <c r="D9020" s="94"/>
    </row>
    <row r="9021" spans="4:4">
      <c r="D9021" s="94"/>
    </row>
    <row r="9022" spans="4:4">
      <c r="D9022" s="94"/>
    </row>
    <row r="9023" spans="4:4">
      <c r="D9023" s="94"/>
    </row>
    <row r="9024" spans="4:4">
      <c r="D9024" s="94"/>
    </row>
    <row r="9025" spans="4:4">
      <c r="D9025" s="94"/>
    </row>
    <row r="9026" spans="4:4">
      <c r="D9026" s="94"/>
    </row>
    <row r="9027" spans="4:4">
      <c r="D9027" s="94"/>
    </row>
    <row r="9028" spans="4:4">
      <c r="D9028" s="94"/>
    </row>
    <row r="9029" spans="4:4">
      <c r="D9029" s="94"/>
    </row>
    <row r="9030" spans="4:4">
      <c r="D9030" s="94"/>
    </row>
    <row r="9031" spans="4:4">
      <c r="D9031" s="94"/>
    </row>
    <row r="9032" spans="4:4">
      <c r="D9032" s="94"/>
    </row>
    <row r="9033" spans="4:4">
      <c r="D9033" s="94"/>
    </row>
    <row r="9034" spans="4:4">
      <c r="D9034" s="94"/>
    </row>
    <row r="9035" spans="4:4">
      <c r="D9035" s="94"/>
    </row>
    <row r="9036" spans="4:4">
      <c r="D9036" s="94"/>
    </row>
    <row r="9037" spans="4:4">
      <c r="D9037" s="94"/>
    </row>
    <row r="9038" spans="4:4">
      <c r="D9038" s="94"/>
    </row>
    <row r="9039" spans="4:4">
      <c r="D9039" s="94"/>
    </row>
    <row r="9040" spans="4:4">
      <c r="D9040" s="94"/>
    </row>
    <row r="9041" spans="4:4">
      <c r="D9041" s="94"/>
    </row>
    <row r="9042" spans="4:4">
      <c r="D9042" s="94"/>
    </row>
    <row r="9043" spans="4:4">
      <c r="D9043" s="94"/>
    </row>
    <row r="9044" spans="4:4">
      <c r="D9044" s="94"/>
    </row>
    <row r="9045" spans="4:4">
      <c r="D9045" s="94"/>
    </row>
    <row r="9046" spans="4:4">
      <c r="D9046" s="94"/>
    </row>
    <row r="9047" spans="4:4">
      <c r="D9047" s="94"/>
    </row>
    <row r="9048" spans="4:4">
      <c r="D9048" s="94"/>
    </row>
    <row r="9049" spans="4:4">
      <c r="D9049" s="94"/>
    </row>
    <row r="9050" spans="4:4">
      <c r="D9050" s="94"/>
    </row>
    <row r="9051" spans="4:4">
      <c r="D9051" s="94"/>
    </row>
    <row r="9052" spans="4:4">
      <c r="D9052" s="94"/>
    </row>
    <row r="9053" spans="4:4">
      <c r="D9053" s="94"/>
    </row>
    <row r="9054" spans="4:4">
      <c r="D9054" s="94"/>
    </row>
    <row r="9055" spans="4:4">
      <c r="D9055" s="94"/>
    </row>
    <row r="9056" spans="4:4">
      <c r="D9056" s="94"/>
    </row>
    <row r="9057" spans="4:4">
      <c r="D9057" s="94"/>
    </row>
    <row r="9058" spans="4:4">
      <c r="D9058" s="94"/>
    </row>
    <row r="9059" spans="4:4">
      <c r="D9059" s="94"/>
    </row>
    <row r="9060" spans="4:4">
      <c r="D9060" s="94"/>
    </row>
    <row r="9061" spans="4:4">
      <c r="D9061" s="94"/>
    </row>
    <row r="9062" spans="4:4">
      <c r="D9062" s="94"/>
    </row>
    <row r="9063" spans="4:4">
      <c r="D9063" s="94"/>
    </row>
    <row r="9064" spans="4:4">
      <c r="D9064" s="94"/>
    </row>
    <row r="9065" spans="4:4">
      <c r="D9065" s="94"/>
    </row>
    <row r="9066" spans="4:4">
      <c r="D9066" s="94"/>
    </row>
    <row r="9067" spans="4:4">
      <c r="D9067" s="94"/>
    </row>
    <row r="9068" spans="4:4">
      <c r="D9068" s="94"/>
    </row>
    <row r="9069" spans="4:4">
      <c r="D9069" s="94"/>
    </row>
    <row r="9070" spans="4:4">
      <c r="D9070" s="94"/>
    </row>
    <row r="9071" spans="4:4">
      <c r="D9071" s="94"/>
    </row>
    <row r="9072" spans="4:4">
      <c r="D9072" s="94"/>
    </row>
    <row r="9073" spans="4:4">
      <c r="D9073" s="94"/>
    </row>
    <row r="9074" spans="4:4">
      <c r="D9074" s="94"/>
    </row>
    <row r="9075" spans="4:4">
      <c r="D9075" s="94"/>
    </row>
    <row r="9076" spans="4:4">
      <c r="D9076" s="94"/>
    </row>
    <row r="9077" spans="4:4">
      <c r="D9077" s="94"/>
    </row>
    <row r="9078" spans="4:4">
      <c r="D9078" s="94"/>
    </row>
    <row r="9079" spans="4:4">
      <c r="D9079" s="94"/>
    </row>
    <row r="9080" spans="4:4">
      <c r="D9080" s="94"/>
    </row>
    <row r="9081" spans="4:4">
      <c r="D9081" s="94"/>
    </row>
    <row r="9082" spans="4:4">
      <c r="D9082" s="94"/>
    </row>
    <row r="9083" spans="4:4">
      <c r="D9083" s="94"/>
    </row>
    <row r="9084" spans="4:4">
      <c r="D9084" s="94"/>
    </row>
    <row r="9085" spans="4:4">
      <c r="D9085" s="94"/>
    </row>
    <row r="9086" spans="4:4">
      <c r="D9086" s="94"/>
    </row>
    <row r="9087" spans="4:4">
      <c r="D9087" s="94"/>
    </row>
    <row r="9088" spans="4:4">
      <c r="D9088" s="94"/>
    </row>
    <row r="9089" spans="4:4">
      <c r="D9089" s="94"/>
    </row>
    <row r="9090" spans="4:4">
      <c r="D9090" s="94"/>
    </row>
    <row r="9091" spans="4:4">
      <c r="D9091" s="94"/>
    </row>
    <row r="9092" spans="4:4">
      <c r="D9092" s="94"/>
    </row>
    <row r="9093" spans="4:4">
      <c r="D9093" s="94"/>
    </row>
    <row r="9094" spans="4:4">
      <c r="D9094" s="94"/>
    </row>
    <row r="9095" spans="4:4">
      <c r="D9095" s="94"/>
    </row>
    <row r="9096" spans="4:4">
      <c r="D9096" s="94"/>
    </row>
    <row r="9097" spans="4:4">
      <c r="D9097" s="94"/>
    </row>
    <row r="9098" spans="4:4">
      <c r="D9098" s="94"/>
    </row>
    <row r="9099" spans="4:4">
      <c r="D9099" s="94"/>
    </row>
    <row r="9100" spans="4:4">
      <c r="D9100" s="94"/>
    </row>
    <row r="9101" spans="4:4">
      <c r="D9101" s="94"/>
    </row>
    <row r="9102" spans="4:4">
      <c r="D9102" s="94"/>
    </row>
    <row r="9103" spans="4:4">
      <c r="D9103" s="94"/>
    </row>
    <row r="9104" spans="4:4">
      <c r="D9104" s="94"/>
    </row>
    <row r="9105" spans="4:4">
      <c r="D9105" s="94"/>
    </row>
    <row r="9106" spans="4:4">
      <c r="D9106" s="94"/>
    </row>
    <row r="9107" spans="4:4">
      <c r="D9107" s="94"/>
    </row>
    <row r="9108" spans="4:4">
      <c r="D9108" s="94"/>
    </row>
    <row r="9109" spans="4:4">
      <c r="D9109" s="94"/>
    </row>
    <row r="9110" spans="4:4">
      <c r="D9110" s="94"/>
    </row>
    <row r="9111" spans="4:4">
      <c r="D9111" s="94"/>
    </row>
    <row r="9112" spans="4:4">
      <c r="D9112" s="94"/>
    </row>
    <row r="9113" spans="4:4">
      <c r="D9113" s="94"/>
    </row>
    <row r="9114" spans="4:4">
      <c r="D9114" s="94"/>
    </row>
    <row r="9115" spans="4:4">
      <c r="D9115" s="94"/>
    </row>
    <row r="9116" spans="4:4">
      <c r="D9116" s="94"/>
    </row>
    <row r="9117" spans="4:4">
      <c r="D9117" s="94"/>
    </row>
    <row r="9118" spans="4:4">
      <c r="D9118" s="94"/>
    </row>
    <row r="9119" spans="4:4">
      <c r="D9119" s="94"/>
    </row>
    <row r="9120" spans="4:4">
      <c r="D9120" s="94"/>
    </row>
    <row r="9121" spans="4:4">
      <c r="D9121" s="94"/>
    </row>
    <row r="9122" spans="4:4">
      <c r="D9122" s="94"/>
    </row>
    <row r="9123" spans="4:4">
      <c r="D9123" s="94"/>
    </row>
    <row r="9124" spans="4:4">
      <c r="D9124" s="94"/>
    </row>
    <row r="9125" spans="4:4">
      <c r="D9125" s="94"/>
    </row>
    <row r="9126" spans="4:4">
      <c r="D9126" s="94"/>
    </row>
    <row r="9127" spans="4:4">
      <c r="D9127" s="94"/>
    </row>
    <row r="9128" spans="4:4">
      <c r="D9128" s="94"/>
    </row>
    <row r="9129" spans="4:4">
      <c r="D9129" s="94"/>
    </row>
    <row r="9130" spans="4:4">
      <c r="D9130" s="94"/>
    </row>
    <row r="9131" spans="4:4">
      <c r="D9131" s="94"/>
    </row>
    <row r="9132" spans="4:4">
      <c r="D9132" s="94"/>
    </row>
    <row r="9133" spans="4:4">
      <c r="D9133" s="94"/>
    </row>
    <row r="9134" spans="4:4">
      <c r="D9134" s="94"/>
    </row>
    <row r="9135" spans="4:4">
      <c r="D9135" s="94"/>
    </row>
    <row r="9136" spans="4:4">
      <c r="D9136" s="94"/>
    </row>
    <row r="9137" spans="4:4">
      <c r="D9137" s="94"/>
    </row>
    <row r="9138" spans="4:4">
      <c r="D9138" s="94"/>
    </row>
    <row r="9139" spans="4:4">
      <c r="D9139" s="94"/>
    </row>
    <row r="9140" spans="4:4">
      <c r="D9140" s="94"/>
    </row>
    <row r="9141" spans="4:4">
      <c r="D9141" s="94"/>
    </row>
    <row r="9142" spans="4:4">
      <c r="D9142" s="94"/>
    </row>
    <row r="9143" spans="4:4">
      <c r="D9143" s="94"/>
    </row>
    <row r="9144" spans="4:4">
      <c r="D9144" s="94"/>
    </row>
    <row r="9145" spans="4:4">
      <c r="D9145" s="94"/>
    </row>
    <row r="9146" spans="4:4">
      <c r="D9146" s="94"/>
    </row>
    <row r="9147" spans="4:4">
      <c r="D9147" s="94"/>
    </row>
    <row r="9148" spans="4:4">
      <c r="D9148" s="94"/>
    </row>
    <row r="9149" spans="4:4">
      <c r="D9149" s="94"/>
    </row>
    <row r="9150" spans="4:4">
      <c r="D9150" s="94"/>
    </row>
    <row r="9151" spans="4:4">
      <c r="D9151" s="94"/>
    </row>
    <row r="9152" spans="4:4">
      <c r="D9152" s="94"/>
    </row>
    <row r="9153" spans="4:4">
      <c r="D9153" s="94"/>
    </row>
    <row r="9154" spans="4:4">
      <c r="D9154" s="94"/>
    </row>
    <row r="9155" spans="4:4">
      <c r="D9155" s="94"/>
    </row>
    <row r="9156" spans="4:4">
      <c r="D9156" s="94"/>
    </row>
    <row r="9157" spans="4:4">
      <c r="D9157" s="94"/>
    </row>
    <row r="9158" spans="4:4">
      <c r="D9158" s="94"/>
    </row>
    <row r="9159" spans="4:4">
      <c r="D9159" s="94"/>
    </row>
    <row r="9160" spans="4:4">
      <c r="D9160" s="94"/>
    </row>
    <row r="9161" spans="4:4">
      <c r="D9161" s="94"/>
    </row>
    <row r="9162" spans="4:4">
      <c r="D9162" s="94"/>
    </row>
    <row r="9163" spans="4:4">
      <c r="D9163" s="94"/>
    </row>
    <row r="9164" spans="4:4">
      <c r="D9164" s="94"/>
    </row>
    <row r="9165" spans="4:4">
      <c r="D9165" s="94"/>
    </row>
    <row r="9166" spans="4:4">
      <c r="D9166" s="94"/>
    </row>
    <row r="9167" spans="4:4">
      <c r="D9167" s="94"/>
    </row>
    <row r="9168" spans="4:4">
      <c r="D9168" s="94"/>
    </row>
    <row r="9169" spans="4:4">
      <c r="D9169" s="94"/>
    </row>
    <row r="9170" spans="4:4">
      <c r="D9170" s="94"/>
    </row>
    <row r="9171" spans="4:4">
      <c r="D9171" s="94"/>
    </row>
    <row r="9172" spans="4:4">
      <c r="D9172" s="94"/>
    </row>
    <row r="9173" spans="4:4">
      <c r="D9173" s="94"/>
    </row>
    <row r="9174" spans="4:4">
      <c r="D9174" s="94"/>
    </row>
    <row r="9175" spans="4:4">
      <c r="D9175" s="94"/>
    </row>
    <row r="9176" spans="4:4">
      <c r="D9176" s="94"/>
    </row>
    <row r="9177" spans="4:4">
      <c r="D9177" s="94"/>
    </row>
    <row r="9178" spans="4:4">
      <c r="D9178" s="94"/>
    </row>
    <row r="9179" spans="4:4">
      <c r="D9179" s="94"/>
    </row>
    <row r="9180" spans="4:4">
      <c r="D9180" s="94"/>
    </row>
    <row r="9181" spans="4:4">
      <c r="D9181" s="94"/>
    </row>
    <row r="9182" spans="4:4">
      <c r="D9182" s="94"/>
    </row>
    <row r="9183" spans="4:4">
      <c r="D9183" s="94"/>
    </row>
    <row r="9184" spans="4:4">
      <c r="D9184" s="94"/>
    </row>
    <row r="9185" spans="4:4">
      <c r="D9185" s="94"/>
    </row>
    <row r="9186" spans="4:4">
      <c r="D9186" s="94"/>
    </row>
    <row r="9187" spans="4:4">
      <c r="D9187" s="94"/>
    </row>
    <row r="9188" spans="4:4">
      <c r="D9188" s="94"/>
    </row>
    <row r="9189" spans="4:4">
      <c r="D9189" s="94"/>
    </row>
    <row r="9190" spans="4:4">
      <c r="D9190" s="94"/>
    </row>
    <row r="9191" spans="4:4">
      <c r="D9191" s="94"/>
    </row>
    <row r="9192" spans="4:4">
      <c r="D9192" s="94"/>
    </row>
    <row r="9193" spans="4:4">
      <c r="D9193" s="94"/>
    </row>
    <row r="9194" spans="4:4">
      <c r="D9194" s="94"/>
    </row>
    <row r="9195" spans="4:4">
      <c r="D9195" s="94"/>
    </row>
    <row r="9196" spans="4:4">
      <c r="D9196" s="94"/>
    </row>
    <row r="9197" spans="4:4">
      <c r="D9197" s="94"/>
    </row>
    <row r="9198" spans="4:4">
      <c r="D9198" s="94"/>
    </row>
    <row r="9199" spans="4:4">
      <c r="D9199" s="94"/>
    </row>
    <row r="9200" spans="4:4">
      <c r="D9200" s="94"/>
    </row>
    <row r="9201" spans="4:4">
      <c r="D9201" s="94"/>
    </row>
    <row r="9202" spans="4:4">
      <c r="D9202" s="94"/>
    </row>
    <row r="9203" spans="4:4">
      <c r="D9203" s="94"/>
    </row>
    <row r="9204" spans="4:4">
      <c r="D9204" s="94"/>
    </row>
    <row r="9205" spans="4:4">
      <c r="D9205" s="94"/>
    </row>
    <row r="9206" spans="4:4">
      <c r="D9206" s="94"/>
    </row>
    <row r="9207" spans="4:4">
      <c r="D9207" s="94"/>
    </row>
    <row r="9208" spans="4:4">
      <c r="D9208" s="94"/>
    </row>
    <row r="9209" spans="4:4">
      <c r="D9209" s="94"/>
    </row>
    <row r="9210" spans="4:4">
      <c r="D9210" s="94"/>
    </row>
    <row r="9211" spans="4:4">
      <c r="D9211" s="94"/>
    </row>
    <row r="9212" spans="4:4">
      <c r="D9212" s="94"/>
    </row>
    <row r="9213" spans="4:4">
      <c r="D9213" s="94"/>
    </row>
    <row r="9214" spans="4:4">
      <c r="D9214" s="94"/>
    </row>
    <row r="9215" spans="4:4">
      <c r="D9215" s="94"/>
    </row>
    <row r="9216" spans="4:4">
      <c r="D9216" s="94"/>
    </row>
    <row r="9217" spans="4:4">
      <c r="D9217" s="94"/>
    </row>
    <row r="9218" spans="4:4">
      <c r="D9218" s="94"/>
    </row>
    <row r="9219" spans="4:4">
      <c r="D9219" s="94"/>
    </row>
    <row r="9220" spans="4:4">
      <c r="D9220" s="94"/>
    </row>
    <row r="9221" spans="4:4">
      <c r="D9221" s="94"/>
    </row>
    <row r="9222" spans="4:4">
      <c r="D9222" s="94"/>
    </row>
    <row r="9223" spans="4:4">
      <c r="D9223" s="94"/>
    </row>
    <row r="9224" spans="4:4">
      <c r="D9224" s="94"/>
    </row>
    <row r="9225" spans="4:4">
      <c r="D9225" s="94"/>
    </row>
    <row r="9226" spans="4:4">
      <c r="D9226" s="94"/>
    </row>
    <row r="9227" spans="4:4">
      <c r="D9227" s="94"/>
    </row>
    <row r="9228" spans="4:4">
      <c r="D9228" s="94"/>
    </row>
    <row r="9229" spans="4:4">
      <c r="D9229" s="94"/>
    </row>
    <row r="9230" spans="4:4">
      <c r="D9230" s="94"/>
    </row>
    <row r="9231" spans="4:4">
      <c r="D9231" s="94"/>
    </row>
    <row r="9232" spans="4:4">
      <c r="D9232" s="94"/>
    </row>
    <row r="9233" spans="4:4">
      <c r="D9233" s="94"/>
    </row>
    <row r="9234" spans="4:4">
      <c r="D9234" s="94"/>
    </row>
    <row r="9235" spans="4:4">
      <c r="D9235" s="94"/>
    </row>
    <row r="9236" spans="4:4">
      <c r="D9236" s="94"/>
    </row>
    <row r="9237" spans="4:4">
      <c r="D9237" s="94"/>
    </row>
    <row r="9238" spans="4:4">
      <c r="D9238" s="94"/>
    </row>
    <row r="9239" spans="4:4">
      <c r="D9239" s="94"/>
    </row>
    <row r="9240" spans="4:4">
      <c r="D9240" s="94"/>
    </row>
    <row r="9241" spans="4:4">
      <c r="D9241" s="94"/>
    </row>
    <row r="9242" spans="4:4">
      <c r="D9242" s="94"/>
    </row>
    <row r="9243" spans="4:4">
      <c r="D9243" s="94"/>
    </row>
    <row r="9244" spans="4:4">
      <c r="D9244" s="94"/>
    </row>
    <row r="9245" spans="4:4">
      <c r="D9245" s="94"/>
    </row>
    <row r="9246" spans="4:4">
      <c r="D9246" s="94"/>
    </row>
    <row r="9247" spans="4:4">
      <c r="D9247" s="94"/>
    </row>
    <row r="9248" spans="4:4">
      <c r="D9248" s="94"/>
    </row>
    <row r="9249" spans="4:4">
      <c r="D9249" s="94"/>
    </row>
    <row r="9250" spans="4:4">
      <c r="D9250" s="94"/>
    </row>
    <row r="9251" spans="4:4">
      <c r="D9251" s="94"/>
    </row>
    <row r="9252" spans="4:4">
      <c r="D9252" s="94"/>
    </row>
    <row r="9253" spans="4:4">
      <c r="D9253" s="94"/>
    </row>
    <row r="9254" spans="4:4">
      <c r="D9254" s="94"/>
    </row>
    <row r="9255" spans="4:4">
      <c r="D9255" s="94"/>
    </row>
    <row r="9256" spans="4:4">
      <c r="D9256" s="94"/>
    </row>
    <row r="9257" spans="4:4">
      <c r="D9257" s="94"/>
    </row>
    <row r="9258" spans="4:4">
      <c r="D9258" s="94"/>
    </row>
    <row r="9259" spans="4:4">
      <c r="D9259" s="94"/>
    </row>
    <row r="9260" spans="4:4">
      <c r="D9260" s="94"/>
    </row>
    <row r="9261" spans="4:4">
      <c r="D9261" s="94"/>
    </row>
    <row r="9262" spans="4:4">
      <c r="D9262" s="94"/>
    </row>
    <row r="9263" spans="4:4">
      <c r="D9263" s="94"/>
    </row>
    <row r="9264" spans="4:4">
      <c r="D9264" s="94"/>
    </row>
    <row r="9265" spans="4:4">
      <c r="D9265" s="94"/>
    </row>
    <row r="9266" spans="4:4">
      <c r="D9266" s="94"/>
    </row>
    <row r="9267" spans="4:4">
      <c r="D9267" s="94"/>
    </row>
    <row r="9268" spans="4:4">
      <c r="D9268" s="94"/>
    </row>
    <row r="9269" spans="4:4">
      <c r="D9269" s="94"/>
    </row>
    <row r="9270" spans="4:4">
      <c r="D9270" s="94"/>
    </row>
    <row r="9271" spans="4:4">
      <c r="D9271" s="94"/>
    </row>
    <row r="9272" spans="4:4">
      <c r="D9272" s="94"/>
    </row>
    <row r="9273" spans="4:4">
      <c r="D9273" s="94"/>
    </row>
    <row r="9274" spans="4:4">
      <c r="D9274" s="94"/>
    </row>
    <row r="9275" spans="4:4">
      <c r="D9275" s="94"/>
    </row>
    <row r="9276" spans="4:4">
      <c r="D9276" s="94"/>
    </row>
    <row r="9277" spans="4:4">
      <c r="D9277" s="94"/>
    </row>
    <row r="9278" spans="4:4">
      <c r="D9278" s="94"/>
    </row>
    <row r="9279" spans="4:4">
      <c r="D9279" s="94"/>
    </row>
    <row r="9280" spans="4:4">
      <c r="D9280" s="94"/>
    </row>
    <row r="9281" spans="4:4">
      <c r="D9281" s="94"/>
    </row>
    <row r="9282" spans="4:4">
      <c r="D9282" s="94"/>
    </row>
    <row r="9283" spans="4:4">
      <c r="D9283" s="94"/>
    </row>
    <row r="9284" spans="4:4">
      <c r="D9284" s="94"/>
    </row>
    <row r="9285" spans="4:4">
      <c r="D9285" s="94"/>
    </row>
    <row r="9286" spans="4:4">
      <c r="D9286" s="94"/>
    </row>
    <row r="9287" spans="4:4">
      <c r="D9287" s="94"/>
    </row>
    <row r="9288" spans="4:4">
      <c r="D9288" s="94"/>
    </row>
    <row r="9289" spans="4:4">
      <c r="D9289" s="94"/>
    </row>
    <row r="9290" spans="4:4">
      <c r="D9290" s="94"/>
    </row>
    <row r="9291" spans="4:4">
      <c r="D9291" s="94"/>
    </row>
    <row r="9292" spans="4:4">
      <c r="D9292" s="94"/>
    </row>
    <row r="9293" spans="4:4">
      <c r="D9293" s="94"/>
    </row>
    <row r="9294" spans="4:4">
      <c r="D9294" s="94"/>
    </row>
    <row r="9295" spans="4:4">
      <c r="D9295" s="94"/>
    </row>
    <row r="9296" spans="4:4">
      <c r="D9296" s="94"/>
    </row>
    <row r="9297" spans="4:4">
      <c r="D9297" s="94"/>
    </row>
    <row r="9298" spans="4:4">
      <c r="D9298" s="94"/>
    </row>
    <row r="9299" spans="4:4">
      <c r="D9299" s="94"/>
    </row>
    <row r="9300" spans="4:4">
      <c r="D9300" s="94"/>
    </row>
    <row r="9301" spans="4:4">
      <c r="D9301" s="94"/>
    </row>
    <row r="9302" spans="4:4">
      <c r="D9302" s="94"/>
    </row>
    <row r="9303" spans="4:4">
      <c r="D9303" s="94"/>
    </row>
    <row r="9304" spans="4:4">
      <c r="D9304" s="94"/>
    </row>
    <row r="9305" spans="4:4">
      <c r="D9305" s="94"/>
    </row>
    <row r="9306" spans="4:4">
      <c r="D9306" s="94"/>
    </row>
    <row r="9307" spans="4:4">
      <c r="D9307" s="94"/>
    </row>
    <row r="9308" spans="4:4">
      <c r="D9308" s="94"/>
    </row>
    <row r="9309" spans="4:4">
      <c r="D9309" s="94"/>
    </row>
    <row r="9310" spans="4:4">
      <c r="D9310" s="94"/>
    </row>
    <row r="9311" spans="4:4">
      <c r="D9311" s="94"/>
    </row>
    <row r="9312" spans="4:4">
      <c r="D9312" s="94"/>
    </row>
    <row r="9313" spans="4:4">
      <c r="D9313" s="94"/>
    </row>
    <row r="9314" spans="4:4">
      <c r="D9314" s="94"/>
    </row>
    <row r="9315" spans="4:4">
      <c r="D9315" s="94"/>
    </row>
    <row r="9316" spans="4:4">
      <c r="D9316" s="94"/>
    </row>
    <row r="9317" spans="4:4">
      <c r="D9317" s="94"/>
    </row>
    <row r="9318" spans="4:4">
      <c r="D9318" s="94"/>
    </row>
    <row r="9319" spans="4:4">
      <c r="D9319" s="94"/>
    </row>
    <row r="9320" spans="4:4">
      <c r="D9320" s="94"/>
    </row>
    <row r="9321" spans="4:4">
      <c r="D9321" s="94"/>
    </row>
    <row r="9322" spans="4:4">
      <c r="D9322" s="94"/>
    </row>
    <row r="9323" spans="4:4">
      <c r="D9323" s="94"/>
    </row>
    <row r="9324" spans="4:4">
      <c r="D9324" s="94"/>
    </row>
    <row r="9325" spans="4:4">
      <c r="D9325" s="94"/>
    </row>
    <row r="9326" spans="4:4">
      <c r="D9326" s="94"/>
    </row>
    <row r="9327" spans="4:4">
      <c r="D9327" s="94"/>
    </row>
    <row r="9328" spans="4:4">
      <c r="D9328" s="94"/>
    </row>
    <row r="9329" spans="4:4">
      <c r="D9329" s="94"/>
    </row>
    <row r="9330" spans="4:4">
      <c r="D9330" s="94"/>
    </row>
    <row r="9331" spans="4:4">
      <c r="D9331" s="94"/>
    </row>
    <row r="9332" spans="4:4">
      <c r="D9332" s="94"/>
    </row>
    <row r="9333" spans="4:4">
      <c r="D9333" s="94"/>
    </row>
    <row r="9334" spans="4:4">
      <c r="D9334" s="94"/>
    </row>
    <row r="9335" spans="4:4">
      <c r="D9335" s="94"/>
    </row>
    <row r="9336" spans="4:4">
      <c r="D9336" s="94"/>
    </row>
    <row r="9337" spans="4:4">
      <c r="D9337" s="94"/>
    </row>
    <row r="9338" spans="4:4">
      <c r="D9338" s="94"/>
    </row>
    <row r="9339" spans="4:4">
      <c r="D9339" s="94"/>
    </row>
    <row r="9340" spans="4:4">
      <c r="D9340" s="94"/>
    </row>
    <row r="9341" spans="4:4">
      <c r="D9341" s="94"/>
    </row>
    <row r="9342" spans="4:4">
      <c r="D9342" s="94"/>
    </row>
    <row r="9343" spans="4:4">
      <c r="D9343" s="94"/>
    </row>
    <row r="9344" spans="4:4">
      <c r="D9344" s="94"/>
    </row>
    <row r="9345" spans="4:4">
      <c r="D9345" s="94"/>
    </row>
    <row r="9346" spans="4:4">
      <c r="D9346" s="94"/>
    </row>
    <row r="9347" spans="4:4">
      <c r="D9347" s="94"/>
    </row>
    <row r="9348" spans="4:4">
      <c r="D9348" s="94"/>
    </row>
    <row r="9349" spans="4:4">
      <c r="D9349" s="94"/>
    </row>
    <row r="9350" spans="4:4">
      <c r="D9350" s="94"/>
    </row>
    <row r="9351" spans="4:4">
      <c r="D9351" s="94"/>
    </row>
    <row r="9352" spans="4:4">
      <c r="D9352" s="94"/>
    </row>
    <row r="9353" spans="4:4">
      <c r="D9353" s="94"/>
    </row>
    <row r="9354" spans="4:4">
      <c r="D9354" s="94"/>
    </row>
    <row r="9355" spans="4:4">
      <c r="D9355" s="94"/>
    </row>
    <row r="9356" spans="4:4">
      <c r="D9356" s="94"/>
    </row>
    <row r="9357" spans="4:4">
      <c r="D9357" s="94"/>
    </row>
    <row r="9358" spans="4:4">
      <c r="D9358" s="94"/>
    </row>
    <row r="9359" spans="4:4">
      <c r="D9359" s="94"/>
    </row>
    <row r="9360" spans="4:4">
      <c r="D9360" s="94"/>
    </row>
    <row r="9361" spans="4:4">
      <c r="D9361" s="94"/>
    </row>
    <row r="9362" spans="4:4">
      <c r="D9362" s="94"/>
    </row>
    <row r="9363" spans="4:4">
      <c r="D9363" s="94"/>
    </row>
    <row r="9364" spans="4:4">
      <c r="D9364" s="94"/>
    </row>
    <row r="9365" spans="4:4">
      <c r="D9365" s="94"/>
    </row>
    <row r="9366" spans="4:4">
      <c r="D9366" s="94"/>
    </row>
    <row r="9367" spans="4:4">
      <c r="D9367" s="94"/>
    </row>
    <row r="9368" spans="4:4">
      <c r="D9368" s="94"/>
    </row>
    <row r="9369" spans="4:4">
      <c r="D9369" s="94"/>
    </row>
    <row r="9370" spans="4:4">
      <c r="D9370" s="94"/>
    </row>
    <row r="9371" spans="4:4">
      <c r="D9371" s="94"/>
    </row>
    <row r="9372" spans="4:4">
      <c r="D9372" s="94"/>
    </row>
    <row r="9373" spans="4:4">
      <c r="D9373" s="94"/>
    </row>
    <row r="9374" spans="4:4">
      <c r="D9374" s="94"/>
    </row>
    <row r="9375" spans="4:4">
      <c r="D9375" s="94"/>
    </row>
    <row r="9376" spans="4:4">
      <c r="D9376" s="94"/>
    </row>
    <row r="9377" spans="4:4">
      <c r="D9377" s="94"/>
    </row>
    <row r="9378" spans="4:4">
      <c r="D9378" s="94"/>
    </row>
    <row r="9379" spans="4:4">
      <c r="D9379" s="94"/>
    </row>
    <row r="9380" spans="4:4">
      <c r="D9380" s="94"/>
    </row>
    <row r="9381" spans="4:4">
      <c r="D9381" s="94"/>
    </row>
    <row r="9382" spans="4:4">
      <c r="D9382" s="94"/>
    </row>
    <row r="9383" spans="4:4">
      <c r="D9383" s="94"/>
    </row>
    <row r="9384" spans="4:4">
      <c r="D9384" s="94"/>
    </row>
    <row r="9385" spans="4:4">
      <c r="D9385" s="90"/>
    </row>
    <row r="9386" spans="4:4">
      <c r="D9386" s="90"/>
    </row>
    <row r="9387" spans="4:4">
      <c r="D9387" s="90"/>
    </row>
    <row r="9388" spans="4:4">
      <c r="D9388" s="90"/>
    </row>
    <row r="9389" spans="4:4">
      <c r="D9389" s="90"/>
    </row>
    <row r="9390" spans="4:4">
      <c r="D9390" s="90"/>
    </row>
    <row r="9391" spans="4:4">
      <c r="D9391" s="90"/>
    </row>
    <row r="9392" spans="4:4">
      <c r="D9392" s="90"/>
    </row>
    <row r="9393" spans="4:4">
      <c r="D9393" s="90"/>
    </row>
    <row r="9394" spans="4:4">
      <c r="D9394" s="90"/>
    </row>
    <row r="9395" spans="4:4">
      <c r="D9395" s="90"/>
    </row>
    <row r="9396" spans="4:4">
      <c r="D9396" s="90"/>
    </row>
    <row r="9397" spans="4:4">
      <c r="D9397" s="90"/>
    </row>
    <row r="9398" spans="4:4">
      <c r="D9398" s="90"/>
    </row>
    <row r="9399" spans="4:4">
      <c r="D9399" s="90"/>
    </row>
    <row r="9400" spans="4:4">
      <c r="D9400" s="90"/>
    </row>
    <row r="9401" spans="4:4">
      <c r="D9401" s="90"/>
    </row>
    <row r="9402" spans="4:4">
      <c r="D9402" s="90"/>
    </row>
    <row r="9403" spans="4:4">
      <c r="D9403" s="90"/>
    </row>
    <row r="9404" spans="4:4">
      <c r="D9404" s="90"/>
    </row>
    <row r="9405" spans="4:4">
      <c r="D9405" s="90"/>
    </row>
    <row r="9406" spans="4:4">
      <c r="D9406" s="90"/>
    </row>
    <row r="9407" spans="4:4">
      <c r="D9407" s="90"/>
    </row>
    <row r="9408" spans="4:4">
      <c r="D9408" s="90"/>
    </row>
    <row r="9409" spans="4:4">
      <c r="D9409" s="90"/>
    </row>
    <row r="9410" spans="4:4">
      <c r="D9410" s="90"/>
    </row>
    <row r="9411" spans="4:4">
      <c r="D9411" s="90"/>
    </row>
    <row r="9412" spans="4:4">
      <c r="D9412" s="90"/>
    </row>
    <row r="9413" spans="4:4">
      <c r="D9413" s="90"/>
    </row>
    <row r="9414" spans="4:4">
      <c r="D9414" s="90"/>
    </row>
    <row r="9415" spans="4:4">
      <c r="D9415" s="90"/>
    </row>
    <row r="9416" spans="4:4">
      <c r="D9416" s="90"/>
    </row>
    <row r="9417" spans="4:4">
      <c r="D9417" s="90"/>
    </row>
    <row r="9418" spans="4:4">
      <c r="D9418" s="90"/>
    </row>
    <row r="9419" spans="4:4">
      <c r="D9419" s="90"/>
    </row>
    <row r="9420" spans="4:4">
      <c r="D9420" s="90"/>
    </row>
    <row r="9421" spans="4:4">
      <c r="D9421" s="90"/>
    </row>
    <row r="9422" spans="4:4">
      <c r="D9422" s="90"/>
    </row>
    <row r="9423" spans="4:4">
      <c r="D9423" s="90"/>
    </row>
    <row r="9424" spans="4:4">
      <c r="D9424" s="90"/>
    </row>
    <row r="9425" spans="4:4">
      <c r="D9425" s="90"/>
    </row>
    <row r="9426" spans="4:4">
      <c r="D9426" s="90"/>
    </row>
    <row r="9427" spans="4:4">
      <c r="D9427" s="90"/>
    </row>
    <row r="9428" spans="4:4">
      <c r="D9428" s="90"/>
    </row>
    <row r="9429" spans="4:4">
      <c r="D9429" s="90"/>
    </row>
    <row r="9430" spans="4:4">
      <c r="D9430" s="90"/>
    </row>
    <row r="9431" spans="4:4">
      <c r="D9431" s="90"/>
    </row>
    <row r="9432" spans="4:4">
      <c r="D9432" s="90"/>
    </row>
    <row r="9433" spans="4:4">
      <c r="D9433" s="90"/>
    </row>
    <row r="9434" spans="4:4">
      <c r="D9434" s="90"/>
    </row>
    <row r="9435" spans="4:4">
      <c r="D9435" s="90"/>
    </row>
    <row r="9436" spans="4:4">
      <c r="D9436" s="90"/>
    </row>
    <row r="9437" spans="4:4">
      <c r="D9437" s="90"/>
    </row>
    <row r="9438" spans="4:4">
      <c r="D9438" s="90"/>
    </row>
    <row r="9439" spans="4:4">
      <c r="D9439" s="90"/>
    </row>
    <row r="9440" spans="4:4">
      <c r="D9440" s="90"/>
    </row>
    <row r="9441" spans="4:4">
      <c r="D9441" s="90"/>
    </row>
    <row r="9442" spans="4:4">
      <c r="D9442" s="90"/>
    </row>
    <row r="9443" spans="4:4">
      <c r="D9443" s="90"/>
    </row>
    <row r="9444" spans="4:4">
      <c r="D9444" s="90"/>
    </row>
    <row r="9445" spans="4:4">
      <c r="D9445" s="90"/>
    </row>
    <row r="9446" spans="4:4">
      <c r="D9446" s="90"/>
    </row>
    <row r="9447" spans="4:4">
      <c r="D9447" s="90"/>
    </row>
    <row r="9448" spans="4:4">
      <c r="D9448" s="90"/>
    </row>
    <row r="9449" spans="4:4">
      <c r="D9449" s="90"/>
    </row>
    <row r="9450" spans="4:4">
      <c r="D9450" s="90"/>
    </row>
    <row r="9451" spans="4:4">
      <c r="D9451" s="90"/>
    </row>
    <row r="9452" spans="4:4">
      <c r="D9452" s="90"/>
    </row>
    <row r="9453" spans="4:4">
      <c r="D9453" s="90"/>
    </row>
    <row r="9454" spans="4:4">
      <c r="D9454" s="90"/>
    </row>
    <row r="9455" spans="4:4">
      <c r="D9455" s="90"/>
    </row>
    <row r="9456" spans="4:4">
      <c r="D9456" s="90"/>
    </row>
    <row r="9457" spans="4:4">
      <c r="D9457" s="90"/>
    </row>
    <row r="9458" spans="4:4">
      <c r="D9458" s="90"/>
    </row>
    <row r="9459" spans="4:4">
      <c r="D9459" s="90"/>
    </row>
    <row r="9460" spans="4:4">
      <c r="D9460" s="90"/>
    </row>
    <row r="9461" spans="4:4">
      <c r="D9461" s="90"/>
    </row>
    <row r="9462" spans="4:4">
      <c r="D9462" s="90"/>
    </row>
    <row r="9463" spans="4:4">
      <c r="D9463" s="90"/>
    </row>
    <row r="9464" spans="4:4">
      <c r="D9464" s="90"/>
    </row>
    <row r="9465" spans="4:4">
      <c r="D9465" s="90"/>
    </row>
    <row r="9466" spans="4:4">
      <c r="D9466" s="90"/>
    </row>
    <row r="9467" spans="4:4">
      <c r="D9467" s="90"/>
    </row>
    <row r="9468" spans="4:4">
      <c r="D9468" s="90"/>
    </row>
    <row r="9469" spans="4:4">
      <c r="D9469" s="90"/>
    </row>
    <row r="9470" spans="4:4">
      <c r="D9470" s="90"/>
    </row>
    <row r="9471" spans="4:4">
      <c r="D9471" s="90"/>
    </row>
    <row r="9472" spans="4:4">
      <c r="D9472" s="90"/>
    </row>
    <row r="9473" spans="4:4">
      <c r="D9473" s="90"/>
    </row>
    <row r="9474" spans="4:4">
      <c r="D9474" s="90"/>
    </row>
    <row r="9475" spans="4:4">
      <c r="D9475" s="90"/>
    </row>
    <row r="9476" spans="4:4">
      <c r="D9476" s="90"/>
    </row>
    <row r="9477" spans="4:4">
      <c r="D9477" s="90"/>
    </row>
    <row r="9478" spans="4:4">
      <c r="D9478" s="90"/>
    </row>
    <row r="9479" spans="4:4">
      <c r="D9479" s="90"/>
    </row>
    <row r="9480" spans="4:4">
      <c r="D9480" s="90"/>
    </row>
    <row r="9481" spans="4:4">
      <c r="D9481" s="90"/>
    </row>
    <row r="9482" spans="4:4">
      <c r="D9482" s="90"/>
    </row>
    <row r="9483" spans="4:4">
      <c r="D9483" s="90"/>
    </row>
    <row r="9484" spans="4:4">
      <c r="D9484" s="90"/>
    </row>
    <row r="9485" spans="4:4">
      <c r="D9485" s="90"/>
    </row>
    <row r="9486" spans="4:4">
      <c r="D9486" s="90"/>
    </row>
    <row r="9487" spans="4:4">
      <c r="D9487" s="90"/>
    </row>
    <row r="9488" spans="4:4">
      <c r="D9488" s="90"/>
    </row>
    <row r="9489" spans="4:4">
      <c r="D9489" s="90"/>
    </row>
    <row r="9490" spans="4:4">
      <c r="D9490" s="90"/>
    </row>
    <row r="9491" spans="4:4">
      <c r="D9491" s="90"/>
    </row>
    <row r="9492" spans="4:4">
      <c r="D9492" s="90"/>
    </row>
    <row r="9493" spans="4:4">
      <c r="D9493" s="90"/>
    </row>
    <row r="9494" spans="4:4">
      <c r="D9494" s="90"/>
    </row>
    <row r="9495" spans="4:4">
      <c r="D9495" s="90"/>
    </row>
    <row r="9496" spans="4:4">
      <c r="D9496" s="90"/>
    </row>
    <row r="9497" spans="4:4">
      <c r="D9497" s="90"/>
    </row>
    <row r="9498" spans="4:4">
      <c r="D9498" s="90"/>
    </row>
    <row r="9499" spans="4:4">
      <c r="D9499" s="90"/>
    </row>
    <row r="9500" spans="4:4">
      <c r="D9500" s="90"/>
    </row>
    <row r="9501" spans="4:4">
      <c r="D9501" s="90"/>
    </row>
    <row r="9502" spans="4:4">
      <c r="D9502" s="90"/>
    </row>
    <row r="9503" spans="4:4">
      <c r="D9503" s="90"/>
    </row>
    <row r="9504" spans="4:4">
      <c r="D9504" s="90"/>
    </row>
    <row r="9505" spans="4:4">
      <c r="D9505" s="90"/>
    </row>
    <row r="9506" spans="4:4">
      <c r="D9506" s="90"/>
    </row>
    <row r="9507" spans="4:4">
      <c r="D9507" s="90"/>
    </row>
    <row r="9508" spans="4:4">
      <c r="D9508" s="90"/>
    </row>
    <row r="9509" spans="4:4">
      <c r="D9509" s="90"/>
    </row>
    <row r="9510" spans="4:4">
      <c r="D9510" s="90"/>
    </row>
    <row r="9511" spans="4:4">
      <c r="D9511" s="90"/>
    </row>
    <row r="9512" spans="4:4">
      <c r="D9512" s="90"/>
    </row>
    <row r="9513" spans="4:4">
      <c r="D9513" s="90"/>
    </row>
    <row r="9514" spans="4:4">
      <c r="D9514" s="90"/>
    </row>
    <row r="9515" spans="4:4">
      <c r="D9515" s="90"/>
    </row>
    <row r="9516" spans="4:4">
      <c r="D9516" s="90"/>
    </row>
    <row r="9517" spans="4:4">
      <c r="D9517" s="90"/>
    </row>
    <row r="9518" spans="4:4">
      <c r="D9518" s="90"/>
    </row>
    <row r="9519" spans="4:4">
      <c r="D9519" s="90"/>
    </row>
    <row r="9520" spans="4:4">
      <c r="D9520" s="90"/>
    </row>
    <row r="9521" spans="4:4">
      <c r="D9521" s="90"/>
    </row>
    <row r="9522" spans="4:4">
      <c r="D9522" s="90"/>
    </row>
    <row r="9523" spans="4:4">
      <c r="D9523" s="90"/>
    </row>
    <row r="9524" spans="4:4">
      <c r="D9524" s="90"/>
    </row>
    <row r="9525" spans="4:4">
      <c r="D9525" s="90"/>
    </row>
    <row r="9526" spans="4:4">
      <c r="D9526" s="90"/>
    </row>
    <row r="9527" spans="4:4">
      <c r="D9527" s="90"/>
    </row>
    <row r="9528" spans="4:4">
      <c r="D9528" s="90"/>
    </row>
    <row r="9529" spans="4:4">
      <c r="D9529" s="90"/>
    </row>
    <row r="9530" spans="4:4">
      <c r="D9530" s="90"/>
    </row>
    <row r="9531" spans="4:4">
      <c r="D9531" s="90"/>
    </row>
    <row r="9532" spans="4:4">
      <c r="D9532" s="90"/>
    </row>
    <row r="9533" spans="4:4">
      <c r="D9533" s="90"/>
    </row>
    <row r="9534" spans="4:4">
      <c r="D9534" s="90"/>
    </row>
    <row r="9535" spans="4:4">
      <c r="D9535" s="90"/>
    </row>
    <row r="9536" spans="4:4">
      <c r="D9536" s="90"/>
    </row>
    <row r="9537" spans="4:4">
      <c r="D9537" s="90"/>
    </row>
    <row r="9538" spans="4:4">
      <c r="D9538" s="90"/>
    </row>
    <row r="9539" spans="4:4">
      <c r="D9539" s="90"/>
    </row>
    <row r="9540" spans="4:4">
      <c r="D9540" s="90"/>
    </row>
    <row r="9541" spans="4:4">
      <c r="D9541" s="90"/>
    </row>
    <row r="9542" spans="4:4">
      <c r="D9542" s="90"/>
    </row>
    <row r="9543" spans="4:4">
      <c r="D9543" s="90"/>
    </row>
    <row r="9544" spans="4:4">
      <c r="D9544" s="90"/>
    </row>
    <row r="9545" spans="4:4">
      <c r="D9545" s="90"/>
    </row>
    <row r="9546" spans="4:4">
      <c r="D9546" s="90"/>
    </row>
    <row r="9547" spans="4:4">
      <c r="D9547" s="90"/>
    </row>
    <row r="9548" spans="4:4">
      <c r="D9548" s="90"/>
    </row>
    <row r="9549" spans="4:4">
      <c r="D9549" s="90"/>
    </row>
    <row r="9550" spans="4:4">
      <c r="D9550" s="90"/>
    </row>
    <row r="9551" spans="4:4">
      <c r="D9551" s="90"/>
    </row>
    <row r="9552" spans="4:4">
      <c r="D9552" s="90"/>
    </row>
    <row r="9553" spans="4:4">
      <c r="D9553" s="90"/>
    </row>
    <row r="9554" spans="4:4">
      <c r="D9554" s="90"/>
    </row>
    <row r="9555" spans="4:4">
      <c r="D9555" s="90"/>
    </row>
    <row r="9556" spans="4:4">
      <c r="D9556" s="90"/>
    </row>
    <row r="9557" spans="4:4">
      <c r="D9557" s="90"/>
    </row>
    <row r="9558" spans="4:4">
      <c r="D9558" s="90"/>
    </row>
    <row r="9559" spans="4:4">
      <c r="D9559" s="90"/>
    </row>
    <row r="9560" spans="4:4">
      <c r="D9560" s="90"/>
    </row>
    <row r="9561" spans="4:4">
      <c r="D9561" s="90"/>
    </row>
    <row r="9562" spans="4:4">
      <c r="D9562" s="90"/>
    </row>
    <row r="9563" spans="4:4">
      <c r="D9563" s="90"/>
    </row>
    <row r="9564" spans="4:4">
      <c r="D9564" s="90"/>
    </row>
    <row r="9565" spans="4:4">
      <c r="D9565" s="90"/>
    </row>
    <row r="9566" spans="4:4">
      <c r="D9566" s="90"/>
    </row>
    <row r="9567" spans="4:4">
      <c r="D9567" s="90"/>
    </row>
    <row r="9568" spans="4:4">
      <c r="D9568" s="90"/>
    </row>
    <row r="9569" spans="4:4">
      <c r="D9569" s="90"/>
    </row>
    <row r="9570" spans="4:4">
      <c r="D9570" s="90"/>
    </row>
    <row r="9571" spans="4:4">
      <c r="D9571" s="90"/>
    </row>
    <row r="9572" spans="4:4">
      <c r="D9572" s="90"/>
    </row>
    <row r="9573" spans="4:4">
      <c r="D9573" s="90"/>
    </row>
    <row r="9574" spans="4:4">
      <c r="D9574" s="90"/>
    </row>
    <row r="9575" spans="4:4">
      <c r="D9575" s="90"/>
    </row>
    <row r="9576" spans="4:4">
      <c r="D9576" s="90"/>
    </row>
    <row r="9577" spans="4:4">
      <c r="D9577" s="90"/>
    </row>
    <row r="9578" spans="4:4">
      <c r="D9578" s="90"/>
    </row>
    <row r="9579" spans="4:4">
      <c r="D9579" s="90"/>
    </row>
    <row r="9580" spans="4:4">
      <c r="D9580" s="90"/>
    </row>
    <row r="9581" spans="4:4">
      <c r="D9581" s="90"/>
    </row>
    <row r="9582" spans="4:4">
      <c r="D9582" s="90"/>
    </row>
    <row r="9583" spans="4:4">
      <c r="D9583" s="90"/>
    </row>
    <row r="9584" spans="4:4">
      <c r="D9584" s="90"/>
    </row>
    <row r="9585" spans="4:4">
      <c r="D9585" s="90"/>
    </row>
    <row r="9586" spans="4:4">
      <c r="D9586" s="90"/>
    </row>
    <row r="9587" spans="4:4">
      <c r="D9587" s="90"/>
    </row>
    <row r="9588" spans="4:4">
      <c r="D9588" s="90"/>
    </row>
    <row r="9589" spans="4:4">
      <c r="D9589" s="90"/>
    </row>
    <row r="9590" spans="4:4">
      <c r="D9590" s="90"/>
    </row>
    <row r="9591" spans="4:4">
      <c r="D9591" s="90"/>
    </row>
    <row r="9592" spans="4:4">
      <c r="D9592" s="90"/>
    </row>
    <row r="9593" spans="4:4">
      <c r="D9593" s="90"/>
    </row>
    <row r="9594" spans="4:4">
      <c r="D9594" s="90"/>
    </row>
    <row r="9595" spans="4:4">
      <c r="D9595" s="90"/>
    </row>
    <row r="9596" spans="4:4">
      <c r="D9596" s="90"/>
    </row>
    <row r="9597" spans="4:4">
      <c r="D9597" s="90"/>
    </row>
    <row r="9598" spans="4:4">
      <c r="D9598" s="90"/>
    </row>
    <row r="9599" spans="4:4">
      <c r="D9599" s="90"/>
    </row>
    <row r="9600" spans="4:4">
      <c r="D9600" s="90"/>
    </row>
    <row r="9601" spans="4:4">
      <c r="D9601" s="90"/>
    </row>
    <row r="9602" spans="4:4">
      <c r="D9602" s="90"/>
    </row>
    <row r="9603" spans="4:4">
      <c r="D9603" s="90"/>
    </row>
    <row r="9604" spans="4:4">
      <c r="D9604" s="90"/>
    </row>
    <row r="9605" spans="4:4">
      <c r="D9605" s="90"/>
    </row>
    <row r="9606" spans="4:4">
      <c r="D9606" s="90"/>
    </row>
    <row r="9607" spans="4:4">
      <c r="D9607" s="90"/>
    </row>
    <row r="9608" spans="4:4">
      <c r="D9608" s="90"/>
    </row>
    <row r="9609" spans="4:4">
      <c r="D9609" s="90"/>
    </row>
    <row r="9610" spans="4:4">
      <c r="D9610" s="90"/>
    </row>
    <row r="9611" spans="4:4">
      <c r="D9611" s="90"/>
    </row>
    <row r="9612" spans="4:4">
      <c r="D9612" s="90"/>
    </row>
    <row r="9613" spans="4:4">
      <c r="D9613" s="90"/>
    </row>
    <row r="9614" spans="4:4">
      <c r="D9614" s="90"/>
    </row>
    <row r="9615" spans="4:4">
      <c r="D9615" s="90"/>
    </row>
    <row r="9616" spans="4:4">
      <c r="D9616" s="90"/>
    </row>
    <row r="9617" spans="4:4">
      <c r="D9617" s="90"/>
    </row>
    <row r="9618" spans="4:4">
      <c r="D9618" s="90"/>
    </row>
    <row r="9619" spans="4:4">
      <c r="D9619" s="90"/>
    </row>
    <row r="9620" spans="4:4">
      <c r="D9620" s="90"/>
    </row>
    <row r="9621" spans="4:4">
      <c r="D9621" s="90"/>
    </row>
    <row r="9622" spans="4:4">
      <c r="D9622" s="90"/>
    </row>
    <row r="9623" spans="4:4">
      <c r="D9623" s="90"/>
    </row>
    <row r="9624" spans="4:4">
      <c r="D9624" s="90"/>
    </row>
    <row r="9625" spans="4:4">
      <c r="D9625" s="90"/>
    </row>
    <row r="9626" spans="4:4">
      <c r="D9626" s="90"/>
    </row>
    <row r="9627" spans="4:4">
      <c r="D9627" s="90"/>
    </row>
    <row r="9628" spans="4:4">
      <c r="D9628" s="90"/>
    </row>
    <row r="9629" spans="4:4">
      <c r="D9629" s="90"/>
    </row>
    <row r="9630" spans="4:4">
      <c r="D9630" s="90"/>
    </row>
    <row r="9631" spans="4:4">
      <c r="D9631" s="90"/>
    </row>
    <row r="9632" spans="4:4">
      <c r="D9632" s="90"/>
    </row>
    <row r="9633" spans="4:4">
      <c r="D9633" s="90"/>
    </row>
    <row r="9634" spans="4:4">
      <c r="D9634" s="90"/>
    </row>
    <row r="9635" spans="4:4">
      <c r="D9635" s="90"/>
    </row>
    <row r="9636" spans="4:4">
      <c r="D9636" s="90"/>
    </row>
    <row r="9637" spans="4:4">
      <c r="D9637" s="90"/>
    </row>
    <row r="9638" spans="4:4">
      <c r="D9638" s="90"/>
    </row>
    <row r="9639" spans="4:4">
      <c r="D9639" s="90"/>
    </row>
    <row r="9640" spans="4:4">
      <c r="D9640" s="90"/>
    </row>
    <row r="9641" spans="4:4">
      <c r="D9641" s="90"/>
    </row>
    <row r="9642" spans="4:4">
      <c r="D9642" s="90"/>
    </row>
    <row r="9643" spans="4:4">
      <c r="D9643" s="90"/>
    </row>
    <row r="9644" spans="4:4">
      <c r="D9644" s="90"/>
    </row>
    <row r="9645" spans="4:4">
      <c r="D9645" s="90"/>
    </row>
    <row r="9646" spans="4:4">
      <c r="D9646" s="90"/>
    </row>
    <row r="9647" spans="4:4">
      <c r="D9647" s="90"/>
    </row>
    <row r="9648" spans="4:4">
      <c r="D9648" s="90"/>
    </row>
    <row r="9649" spans="4:4">
      <c r="D9649" s="90"/>
    </row>
    <row r="9650" spans="4:4">
      <c r="D9650" s="90"/>
    </row>
    <row r="9651" spans="4:4">
      <c r="D9651" s="90"/>
    </row>
    <row r="9652" spans="4:4">
      <c r="D9652" s="90"/>
    </row>
    <row r="9653" spans="4:4">
      <c r="D9653" s="90"/>
    </row>
    <row r="9654" spans="4:4">
      <c r="D9654" s="90"/>
    </row>
    <row r="9655" spans="4:4">
      <c r="D9655" s="90"/>
    </row>
    <row r="9656" spans="4:4">
      <c r="D9656" s="90"/>
    </row>
    <row r="9657" spans="4:4">
      <c r="D9657" s="90"/>
    </row>
    <row r="9658" spans="4:4">
      <c r="D9658" s="90"/>
    </row>
    <row r="9659" spans="4:4">
      <c r="D9659" s="90"/>
    </row>
    <row r="9660" spans="4:4">
      <c r="D9660" s="90"/>
    </row>
    <row r="9661" spans="4:4">
      <c r="D9661" s="90"/>
    </row>
    <row r="9662" spans="4:4">
      <c r="D9662" s="90"/>
    </row>
    <row r="9663" spans="4:4">
      <c r="D9663" s="90"/>
    </row>
    <row r="9664" spans="4:4">
      <c r="D9664" s="90"/>
    </row>
    <row r="9665" spans="4:4">
      <c r="D9665" s="90"/>
    </row>
    <row r="9666" spans="4:4">
      <c r="D9666" s="90"/>
    </row>
    <row r="9667" spans="4:4">
      <c r="D9667" s="90"/>
    </row>
    <row r="9668" spans="4:4">
      <c r="D9668" s="90"/>
    </row>
    <row r="9669" spans="4:4">
      <c r="D9669" s="90"/>
    </row>
    <row r="9670" spans="4:4">
      <c r="D9670" s="90"/>
    </row>
    <row r="9671" spans="4:4">
      <c r="D9671" s="90"/>
    </row>
    <row r="9672" spans="4:4">
      <c r="D9672" s="90"/>
    </row>
    <row r="9673" spans="4:4">
      <c r="D9673" s="90"/>
    </row>
    <row r="9674" spans="4:4">
      <c r="D9674" s="90"/>
    </row>
    <row r="9675" spans="4:4">
      <c r="D9675" s="90"/>
    </row>
    <row r="9676" spans="4:4">
      <c r="D9676" s="90"/>
    </row>
    <row r="9677" spans="4:4">
      <c r="D9677" s="90"/>
    </row>
    <row r="9678" spans="4:4">
      <c r="D9678" s="90"/>
    </row>
    <row r="9679" spans="4:4">
      <c r="D9679" s="90"/>
    </row>
    <row r="9680" spans="4:4">
      <c r="D9680" s="90"/>
    </row>
    <row r="9681" spans="4:4">
      <c r="D9681" s="90"/>
    </row>
    <row r="9682" spans="4:4">
      <c r="D9682" s="90"/>
    </row>
    <row r="9683" spans="4:4">
      <c r="D9683" s="90"/>
    </row>
    <row r="9684" spans="4:4">
      <c r="D9684" s="90"/>
    </row>
    <row r="9685" spans="4:4">
      <c r="D9685" s="90"/>
    </row>
    <row r="9686" spans="4:4">
      <c r="D9686" s="90"/>
    </row>
    <row r="9687" spans="4:4">
      <c r="D9687" s="90"/>
    </row>
    <row r="9688" spans="4:4">
      <c r="D9688" s="90"/>
    </row>
    <row r="9689" spans="4:4">
      <c r="D9689" s="90"/>
    </row>
    <row r="9690" spans="4:4">
      <c r="D9690" s="90"/>
    </row>
    <row r="9691" spans="4:4">
      <c r="D9691" s="90"/>
    </row>
    <row r="9692" spans="4:4">
      <c r="D9692" s="90"/>
    </row>
    <row r="9693" spans="4:4">
      <c r="D9693" s="90"/>
    </row>
    <row r="9694" spans="4:4">
      <c r="D9694" s="90"/>
    </row>
    <row r="9695" spans="4:4">
      <c r="D9695" s="90"/>
    </row>
    <row r="9696" spans="4:4">
      <c r="D9696" s="90"/>
    </row>
    <row r="9697" spans="4:4">
      <c r="D9697" s="90"/>
    </row>
    <row r="9698" spans="4:4">
      <c r="D9698" s="90"/>
    </row>
    <row r="9699" spans="4:4">
      <c r="D9699" s="90"/>
    </row>
    <row r="9700" spans="4:4">
      <c r="D9700" s="90"/>
    </row>
    <row r="9701" spans="4:4">
      <c r="D9701" s="90"/>
    </row>
    <row r="9702" spans="4:4">
      <c r="D9702" s="90"/>
    </row>
    <row r="9703" spans="4:4">
      <c r="D9703" s="90"/>
    </row>
    <row r="9704" spans="4:4">
      <c r="D9704" s="90"/>
    </row>
    <row r="9705" spans="4:4">
      <c r="D9705" s="90"/>
    </row>
    <row r="9706" spans="4:4">
      <c r="D9706" s="90"/>
    </row>
    <row r="9707" spans="4:4">
      <c r="D9707" s="90"/>
    </row>
    <row r="9708" spans="4:4">
      <c r="D9708" s="90"/>
    </row>
    <row r="9709" spans="4:4">
      <c r="D9709" s="90"/>
    </row>
    <row r="9710" spans="4:4">
      <c r="D9710" s="90"/>
    </row>
    <row r="9711" spans="4:4">
      <c r="D9711" s="90"/>
    </row>
    <row r="9712" spans="4:4">
      <c r="D9712" s="90"/>
    </row>
    <row r="9713" spans="4:4">
      <c r="D9713" s="90"/>
    </row>
    <row r="9714" spans="4:4">
      <c r="D9714" s="90"/>
    </row>
    <row r="9715" spans="4:4">
      <c r="D9715" s="90"/>
    </row>
    <row r="9716" spans="4:4">
      <c r="D9716" s="90"/>
    </row>
    <row r="9717" spans="4:4">
      <c r="D9717" s="90"/>
    </row>
    <row r="9718" spans="4:4">
      <c r="D9718" s="90"/>
    </row>
    <row r="9719" spans="4:4">
      <c r="D9719" s="90"/>
    </row>
    <row r="9720" spans="4:4">
      <c r="D9720" s="90"/>
    </row>
    <row r="9721" spans="4:4">
      <c r="D9721" s="90"/>
    </row>
    <row r="9722" spans="4:4">
      <c r="D9722" s="90"/>
    </row>
    <row r="9723" spans="4:4">
      <c r="D9723" s="90"/>
    </row>
    <row r="9724" spans="4:4">
      <c r="D9724" s="90"/>
    </row>
    <row r="9725" spans="4:4">
      <c r="D9725" s="90"/>
    </row>
    <row r="9726" spans="4:4">
      <c r="D9726" s="90"/>
    </row>
    <row r="9727" spans="4:4">
      <c r="D9727" s="90"/>
    </row>
    <row r="9728" spans="4:4">
      <c r="D9728" s="90"/>
    </row>
    <row r="9729" spans="4:4">
      <c r="D9729" s="90"/>
    </row>
    <row r="9730" spans="4:4">
      <c r="D9730" s="90"/>
    </row>
    <row r="9731" spans="4:4">
      <c r="D9731" s="90"/>
    </row>
    <row r="9732" spans="4:4">
      <c r="D9732" s="90"/>
    </row>
    <row r="9733" spans="4:4">
      <c r="D9733" s="90"/>
    </row>
    <row r="9734" spans="4:4">
      <c r="D9734" s="90"/>
    </row>
    <row r="9735" spans="4:4">
      <c r="D9735" s="90"/>
    </row>
    <row r="9736" spans="4:4">
      <c r="D9736" s="90"/>
    </row>
    <row r="9737" spans="4:4">
      <c r="D9737" s="90"/>
    </row>
    <row r="9738" spans="4:4">
      <c r="D9738" s="90"/>
    </row>
    <row r="9739" spans="4:4">
      <c r="D9739" s="90"/>
    </row>
    <row r="9740" spans="4:4">
      <c r="D9740" s="90"/>
    </row>
    <row r="9741" spans="4:4">
      <c r="D9741" s="90"/>
    </row>
    <row r="9742" spans="4:4">
      <c r="D9742" s="90"/>
    </row>
    <row r="9743" spans="4:4">
      <c r="D9743" s="90"/>
    </row>
    <row r="9744" spans="4:4">
      <c r="D9744" s="90"/>
    </row>
    <row r="9745" spans="4:4">
      <c r="D9745" s="90"/>
    </row>
    <row r="9746" spans="4:4">
      <c r="D9746" s="90"/>
    </row>
    <row r="9747" spans="4:4">
      <c r="D9747" s="90"/>
    </row>
    <row r="9748" spans="4:4">
      <c r="D9748" s="90"/>
    </row>
    <row r="9749" spans="4:4">
      <c r="D9749" s="90"/>
    </row>
    <row r="9750" spans="4:4">
      <c r="D9750" s="90"/>
    </row>
    <row r="9751" spans="4:4">
      <c r="D9751" s="90"/>
    </row>
    <row r="9752" spans="4:4">
      <c r="D9752" s="90"/>
    </row>
    <row r="9753" spans="4:4">
      <c r="D9753" s="90"/>
    </row>
    <row r="9754" spans="4:4">
      <c r="D9754" s="90"/>
    </row>
    <row r="9755" spans="4:4">
      <c r="D9755" s="90"/>
    </row>
    <row r="9756" spans="4:4">
      <c r="D9756" s="90"/>
    </row>
    <row r="9757" spans="4:4">
      <c r="D9757" s="90"/>
    </row>
    <row r="9758" spans="4:4">
      <c r="D9758" s="90"/>
    </row>
    <row r="9759" spans="4:4">
      <c r="D9759" s="90"/>
    </row>
    <row r="9760" spans="4:4">
      <c r="D9760" s="90"/>
    </row>
    <row r="9761" spans="4:4">
      <c r="D9761" s="90"/>
    </row>
    <row r="9762" spans="4:4">
      <c r="D9762" s="90"/>
    </row>
    <row r="9763" spans="4:4">
      <c r="D9763" s="90"/>
    </row>
    <row r="9764" spans="4:4">
      <c r="D9764" s="90"/>
    </row>
    <row r="9765" spans="4:4">
      <c r="D9765" s="90"/>
    </row>
    <row r="9766" spans="4:4">
      <c r="D9766" s="90"/>
    </row>
    <row r="9767" spans="4:4">
      <c r="D9767" s="90"/>
    </row>
    <row r="9768" spans="4:4">
      <c r="D9768" s="90"/>
    </row>
    <row r="9769" spans="4:4">
      <c r="D9769" s="90"/>
    </row>
    <row r="9770" spans="4:4">
      <c r="D9770" s="90"/>
    </row>
    <row r="9771" spans="4:4">
      <c r="D9771" s="90"/>
    </row>
    <row r="9772" spans="4:4">
      <c r="D9772" s="90"/>
    </row>
    <row r="9773" spans="4:4">
      <c r="D9773" s="90"/>
    </row>
    <row r="9774" spans="4:4">
      <c r="D9774" s="90"/>
    </row>
    <row r="9775" spans="4:4">
      <c r="D9775" s="90"/>
    </row>
    <row r="9776" spans="4:4">
      <c r="D9776" s="90"/>
    </row>
    <row r="9777" spans="4:4">
      <c r="D9777" s="90"/>
    </row>
    <row r="9778" spans="4:4">
      <c r="D9778" s="90"/>
    </row>
    <row r="9779" spans="4:4">
      <c r="D9779" s="90"/>
    </row>
    <row r="9780" spans="4:4">
      <c r="D9780" s="90"/>
    </row>
    <row r="9781" spans="4:4">
      <c r="D9781" s="90"/>
    </row>
    <row r="9782" spans="4:4">
      <c r="D9782" s="90"/>
    </row>
    <row r="9783" spans="4:4">
      <c r="D9783" s="90"/>
    </row>
    <row r="9784" spans="4:4">
      <c r="D9784" s="90"/>
    </row>
    <row r="9785" spans="4:4">
      <c r="D9785" s="90"/>
    </row>
    <row r="9786" spans="4:4">
      <c r="D9786" s="90"/>
    </row>
    <row r="9787" spans="4:4">
      <c r="D9787" s="90"/>
    </row>
    <row r="9788" spans="4:4">
      <c r="D9788" s="90"/>
    </row>
    <row r="9789" spans="4:4">
      <c r="D9789" s="90"/>
    </row>
    <row r="9790" spans="4:4">
      <c r="D9790" s="90"/>
    </row>
    <row r="9791" spans="4:4">
      <c r="D9791" s="90"/>
    </row>
    <row r="9792" spans="4:4">
      <c r="D9792" s="90"/>
    </row>
    <row r="9793" spans="4:4">
      <c r="D9793" s="90"/>
    </row>
    <row r="9794" spans="4:4">
      <c r="D9794" s="90"/>
    </row>
    <row r="9795" spans="4:4">
      <c r="D9795" s="90"/>
    </row>
    <row r="9796" spans="4:4">
      <c r="D9796" s="90"/>
    </row>
    <row r="9797" spans="4:4">
      <c r="D9797" s="90"/>
    </row>
    <row r="9798" spans="4:4">
      <c r="D9798" s="90"/>
    </row>
    <row r="9799" spans="4:4">
      <c r="D9799" s="90"/>
    </row>
    <row r="9800" spans="4:4">
      <c r="D9800" s="90"/>
    </row>
    <row r="9801" spans="4:4">
      <c r="D9801" s="90"/>
    </row>
    <row r="9802" spans="4:4">
      <c r="D9802" s="90"/>
    </row>
    <row r="9803" spans="4:4">
      <c r="D9803" s="90"/>
    </row>
    <row r="9804" spans="4:4">
      <c r="D9804" s="90"/>
    </row>
    <row r="9805" spans="4:4">
      <c r="D9805" s="90"/>
    </row>
    <row r="9806" spans="4:4">
      <c r="D9806" s="90"/>
    </row>
    <row r="9807" spans="4:4">
      <c r="D9807" s="90"/>
    </row>
    <row r="9808" spans="4:4">
      <c r="D9808" s="90"/>
    </row>
    <row r="9809" spans="4:4">
      <c r="D9809" s="90"/>
    </row>
    <row r="9810" spans="4:4">
      <c r="D9810" s="90"/>
    </row>
    <row r="9811" spans="4:4">
      <c r="D9811" s="90"/>
    </row>
    <row r="9812" spans="4:4">
      <c r="D9812" s="90"/>
    </row>
    <row r="9813" spans="4:4">
      <c r="D9813" s="90"/>
    </row>
    <row r="9814" spans="4:4">
      <c r="D9814" s="90"/>
    </row>
    <row r="9815" spans="4:4">
      <c r="D9815" s="90"/>
    </row>
    <row r="9816" spans="4:4">
      <c r="D9816" s="90"/>
    </row>
    <row r="9817" spans="4:4">
      <c r="D9817" s="90"/>
    </row>
    <row r="9818" spans="4:4">
      <c r="D9818" s="90"/>
    </row>
    <row r="9819" spans="4:4">
      <c r="D9819" s="90"/>
    </row>
    <row r="9820" spans="4:4">
      <c r="D9820" s="90"/>
    </row>
    <row r="9821" spans="4:4">
      <c r="D9821" s="90"/>
    </row>
    <row r="9822" spans="4:4">
      <c r="D9822" s="90"/>
    </row>
    <row r="9823" spans="4:4">
      <c r="D9823" s="90"/>
    </row>
    <row r="9824" spans="4:4">
      <c r="D9824" s="90"/>
    </row>
    <row r="9825" spans="4:4">
      <c r="D9825" s="90"/>
    </row>
    <row r="9826" spans="4:4">
      <c r="D9826" s="90"/>
    </row>
    <row r="9827" spans="4:4">
      <c r="D9827" s="90"/>
    </row>
    <row r="9828" spans="4:4">
      <c r="D9828" s="90"/>
    </row>
    <row r="9829" spans="4:4">
      <c r="D9829" s="90"/>
    </row>
    <row r="9830" spans="4:4">
      <c r="D9830" s="90"/>
    </row>
    <row r="9831" spans="4:4">
      <c r="D9831" s="90"/>
    </row>
    <row r="9832" spans="4:4">
      <c r="D9832" s="90"/>
    </row>
    <row r="9833" spans="4:4">
      <c r="D9833" s="90"/>
    </row>
    <row r="9834" spans="4:4">
      <c r="D9834" s="90"/>
    </row>
    <row r="9835" spans="4:4">
      <c r="D9835" s="90"/>
    </row>
    <row r="9836" spans="4:4">
      <c r="D9836" s="90"/>
    </row>
    <row r="9837" spans="4:4">
      <c r="D9837" s="90"/>
    </row>
    <row r="9838" spans="4:4">
      <c r="D9838" s="90"/>
    </row>
    <row r="9839" spans="4:4">
      <c r="D9839" s="90"/>
    </row>
    <row r="9840" spans="4:4">
      <c r="D9840" s="90"/>
    </row>
    <row r="9841" spans="4:4">
      <c r="D9841" s="90"/>
    </row>
    <row r="9842" spans="4:4">
      <c r="D9842" s="90"/>
    </row>
    <row r="9843" spans="4:4">
      <c r="D9843" s="90"/>
    </row>
    <row r="9844" spans="4:4">
      <c r="D9844" s="90"/>
    </row>
    <row r="9845" spans="4:4">
      <c r="D9845" s="90"/>
    </row>
    <row r="9846" spans="4:4">
      <c r="D9846" s="90"/>
    </row>
    <row r="9847" spans="4:4">
      <c r="D9847" s="90"/>
    </row>
    <row r="9848" spans="4:4">
      <c r="D9848" s="90"/>
    </row>
    <row r="9849" spans="4:4">
      <c r="D9849" s="90"/>
    </row>
    <row r="9850" spans="4:4">
      <c r="D9850" s="90"/>
    </row>
    <row r="9851" spans="4:4">
      <c r="D9851" s="90"/>
    </row>
    <row r="9852" spans="4:4">
      <c r="D9852" s="90"/>
    </row>
    <row r="9853" spans="4:4">
      <c r="D9853" s="90"/>
    </row>
    <row r="9854" spans="4:4">
      <c r="D9854" s="90"/>
    </row>
    <row r="9855" spans="4:4">
      <c r="D9855" s="90"/>
    </row>
    <row r="9856" spans="4:4">
      <c r="D9856" s="90"/>
    </row>
    <row r="9857" spans="4:4">
      <c r="D9857" s="90"/>
    </row>
    <row r="9858" spans="4:4">
      <c r="D9858" s="90"/>
    </row>
    <row r="9859" spans="4:4">
      <c r="D9859" s="90"/>
    </row>
    <row r="9860" spans="4:4">
      <c r="D9860" s="90"/>
    </row>
    <row r="9861" spans="4:4">
      <c r="D9861" s="90"/>
    </row>
    <row r="9862" spans="4:4">
      <c r="D9862" s="90"/>
    </row>
    <row r="9863" spans="4:4">
      <c r="D9863" s="90"/>
    </row>
    <row r="9864" spans="4:4">
      <c r="D9864" s="90"/>
    </row>
    <row r="9865" spans="4:4">
      <c r="D9865" s="90"/>
    </row>
    <row r="9866" spans="4:4">
      <c r="D9866" s="90"/>
    </row>
    <row r="9867" spans="4:4">
      <c r="D9867" s="90"/>
    </row>
    <row r="9868" spans="4:4">
      <c r="D9868" s="90"/>
    </row>
    <row r="9869" spans="4:4">
      <c r="D9869" s="90"/>
    </row>
    <row r="9870" spans="4:4">
      <c r="D9870" s="90"/>
    </row>
    <row r="9871" spans="4:4">
      <c r="D9871" s="90"/>
    </row>
    <row r="9872" spans="4:4">
      <c r="D9872" s="90"/>
    </row>
    <row r="9873" spans="4:4">
      <c r="D9873" s="90"/>
    </row>
    <row r="9874" spans="4:4">
      <c r="D9874" s="90"/>
    </row>
    <row r="9875" spans="4:4">
      <c r="D9875" s="90"/>
    </row>
    <row r="9876" spans="4:4">
      <c r="D9876" s="90"/>
    </row>
    <row r="9877" spans="4:4">
      <c r="D9877" s="90"/>
    </row>
    <row r="9878" spans="4:4">
      <c r="D9878" s="90"/>
    </row>
    <row r="9879" spans="4:4">
      <c r="D9879" s="90"/>
    </row>
    <row r="9880" spans="4:4">
      <c r="D9880" s="90"/>
    </row>
    <row r="9881" spans="4:4">
      <c r="D9881" s="90"/>
    </row>
    <row r="9882" spans="4:4">
      <c r="D9882" s="90"/>
    </row>
    <row r="9883" spans="4:4">
      <c r="D9883" s="90"/>
    </row>
    <row r="9884" spans="4:4">
      <c r="D9884" s="90"/>
    </row>
    <row r="9885" spans="4:4">
      <c r="D9885" s="90"/>
    </row>
    <row r="9886" spans="4:4">
      <c r="D9886" s="90"/>
    </row>
    <row r="9887" spans="4:4">
      <c r="D9887" s="90"/>
    </row>
    <row r="9888" spans="4:4">
      <c r="D9888" s="90"/>
    </row>
    <row r="9889" spans="4:4">
      <c r="D9889" s="90"/>
    </row>
    <row r="9890" spans="4:4">
      <c r="D9890" s="90"/>
    </row>
    <row r="9891" spans="4:4">
      <c r="D9891" s="90"/>
    </row>
    <row r="9892" spans="4:4">
      <c r="D9892" s="90"/>
    </row>
    <row r="9893" spans="4:4">
      <c r="D9893" s="90"/>
    </row>
    <row r="9894" spans="4:4">
      <c r="D9894" s="90"/>
    </row>
    <row r="9895" spans="4:4">
      <c r="D9895" s="90"/>
    </row>
    <row r="9896" spans="4:4">
      <c r="D9896" s="90"/>
    </row>
    <row r="9897" spans="4:4">
      <c r="D9897" s="90"/>
    </row>
    <row r="9898" spans="4:4">
      <c r="D9898" s="90"/>
    </row>
    <row r="9899" spans="4:4">
      <c r="D9899" s="90"/>
    </row>
    <row r="9900" spans="4:4">
      <c r="D9900" s="90"/>
    </row>
    <row r="9901" spans="4:4">
      <c r="D9901" s="90"/>
    </row>
    <row r="9902" spans="4:4">
      <c r="D9902" s="90"/>
    </row>
    <row r="9903" spans="4:4">
      <c r="D9903" s="90"/>
    </row>
    <row r="9904" spans="4:4">
      <c r="D9904" s="90"/>
    </row>
    <row r="9905" spans="4:4">
      <c r="D9905" s="90"/>
    </row>
    <row r="9906" spans="4:4">
      <c r="D9906" s="90"/>
    </row>
    <row r="9907" spans="4:4">
      <c r="D9907" s="90"/>
    </row>
    <row r="9908" spans="4:4">
      <c r="D9908" s="90"/>
    </row>
    <row r="9909" spans="4:4">
      <c r="D9909" s="90"/>
    </row>
    <row r="9910" spans="4:4">
      <c r="D9910" s="90"/>
    </row>
    <row r="9911" spans="4:4">
      <c r="D9911" s="90"/>
    </row>
    <row r="9912" spans="4:4">
      <c r="D9912" s="90"/>
    </row>
    <row r="9913" spans="4:4">
      <c r="D9913" s="90"/>
    </row>
    <row r="9914" spans="4:4">
      <c r="D9914" s="90"/>
    </row>
    <row r="9915" spans="4:4">
      <c r="D9915" s="90"/>
    </row>
    <row r="9916" spans="4:4">
      <c r="D9916" s="90"/>
    </row>
    <row r="9917" spans="4:4">
      <c r="D9917" s="90"/>
    </row>
    <row r="9918" spans="4:4">
      <c r="D9918" s="90"/>
    </row>
    <row r="9919" spans="4:4">
      <c r="D9919" s="90"/>
    </row>
    <row r="9920" spans="4:4">
      <c r="D9920" s="90"/>
    </row>
    <row r="9921" spans="4:4">
      <c r="D9921" s="90"/>
    </row>
    <row r="9922" spans="4:4">
      <c r="D9922" s="90"/>
    </row>
    <row r="9923" spans="4:4">
      <c r="D9923" s="90"/>
    </row>
    <row r="9924" spans="4:4">
      <c r="D9924" s="90"/>
    </row>
    <row r="9925" spans="4:4">
      <c r="D9925" s="90"/>
    </row>
    <row r="9926" spans="4:4">
      <c r="D9926" s="90"/>
    </row>
    <row r="9927" spans="4:4">
      <c r="D9927" s="90"/>
    </row>
    <row r="9928" spans="4:4">
      <c r="D9928" s="90"/>
    </row>
    <row r="9929" spans="4:4">
      <c r="D9929" s="90"/>
    </row>
    <row r="9930" spans="4:4">
      <c r="D9930" s="90"/>
    </row>
    <row r="9931" spans="4:4">
      <c r="D9931" s="90"/>
    </row>
    <row r="9932" spans="4:4">
      <c r="D9932" s="90"/>
    </row>
    <row r="9933" spans="4:4">
      <c r="D9933" s="90"/>
    </row>
    <row r="9934" spans="4:4">
      <c r="D9934" s="90"/>
    </row>
    <row r="9935" spans="4:4">
      <c r="D9935" s="90"/>
    </row>
    <row r="9936" spans="4:4">
      <c r="D9936" s="90"/>
    </row>
    <row r="9937" spans="4:4">
      <c r="D9937" s="90"/>
    </row>
    <row r="9938" spans="4:4">
      <c r="D9938" s="90"/>
    </row>
    <row r="9939" spans="4:4">
      <c r="D9939" s="90"/>
    </row>
    <row r="9940" spans="4:4">
      <c r="D9940" s="90"/>
    </row>
    <row r="9941" spans="4:4">
      <c r="D9941" s="90"/>
    </row>
    <row r="9942" spans="4:4">
      <c r="D9942" s="90"/>
    </row>
    <row r="9943" spans="4:4">
      <c r="D9943" s="90"/>
    </row>
    <row r="9944" spans="4:4">
      <c r="D9944" s="90"/>
    </row>
    <row r="9945" spans="4:4">
      <c r="D9945" s="90"/>
    </row>
    <row r="9946" spans="4:4">
      <c r="D9946" s="90"/>
    </row>
    <row r="9947" spans="4:4">
      <c r="D9947" s="90"/>
    </row>
    <row r="9948" spans="4:4">
      <c r="D9948" s="90"/>
    </row>
    <row r="9949" spans="4:4">
      <c r="D9949" s="90"/>
    </row>
    <row r="9950" spans="4:4">
      <c r="D9950" s="90"/>
    </row>
    <row r="9951" spans="4:4">
      <c r="D9951" s="90"/>
    </row>
    <row r="9952" spans="4:4">
      <c r="D9952" s="90"/>
    </row>
    <row r="9953" spans="4:4">
      <c r="D9953" s="90"/>
    </row>
    <row r="9954" spans="4:4">
      <c r="D9954" s="90"/>
    </row>
    <row r="9955" spans="4:4">
      <c r="D9955" s="90"/>
    </row>
    <row r="9956" spans="4:4">
      <c r="D9956" s="90"/>
    </row>
    <row r="9957" spans="4:4">
      <c r="D9957" s="90"/>
    </row>
    <row r="9958" spans="4:4">
      <c r="D9958" s="90"/>
    </row>
    <row r="9959" spans="4:4">
      <c r="D9959" s="90"/>
    </row>
    <row r="9960" spans="4:4">
      <c r="D9960" s="90"/>
    </row>
    <row r="9961" spans="4:4">
      <c r="D9961" s="90"/>
    </row>
    <row r="9962" spans="4:4">
      <c r="D9962" s="90"/>
    </row>
    <row r="9963" spans="4:4">
      <c r="D9963" s="90"/>
    </row>
    <row r="9964" spans="4:4">
      <c r="D9964" s="90"/>
    </row>
    <row r="9965" spans="4:4">
      <c r="D9965" s="90"/>
    </row>
    <row r="9966" spans="4:4">
      <c r="D9966" s="90"/>
    </row>
    <row r="9967" spans="4:4">
      <c r="D9967" s="90"/>
    </row>
    <row r="9968" spans="4:4">
      <c r="D9968" s="90"/>
    </row>
    <row r="9969" spans="4:4">
      <c r="D9969" s="90"/>
    </row>
    <row r="9970" spans="4:4">
      <c r="D9970" s="90"/>
    </row>
    <row r="9971" spans="4:4">
      <c r="D9971" s="90"/>
    </row>
    <row r="9972" spans="4:4">
      <c r="D9972" s="90"/>
    </row>
    <row r="9973" spans="4:4">
      <c r="D9973" s="90"/>
    </row>
    <row r="9974" spans="4:4">
      <c r="D9974" s="90"/>
    </row>
    <row r="9975" spans="4:4">
      <c r="D9975" s="90"/>
    </row>
    <row r="9976" spans="4:4">
      <c r="D9976" s="90"/>
    </row>
    <row r="9977" spans="4:4">
      <c r="D9977" s="90"/>
    </row>
    <row r="9978" spans="4:4">
      <c r="D9978" s="90"/>
    </row>
    <row r="9979" spans="4:4">
      <c r="D9979" s="90"/>
    </row>
    <row r="9980" spans="4:4">
      <c r="D9980" s="90"/>
    </row>
    <row r="9981" spans="4:4">
      <c r="D9981" s="90"/>
    </row>
    <row r="9982" spans="4:4">
      <c r="D9982" s="90"/>
    </row>
    <row r="9983" spans="4:4">
      <c r="D9983" s="90"/>
    </row>
    <row r="9984" spans="4:4">
      <c r="D9984" s="90"/>
    </row>
    <row r="9985" spans="4:4">
      <c r="D9985" s="90"/>
    </row>
    <row r="9986" spans="4:4">
      <c r="D9986" s="90"/>
    </row>
    <row r="9987" spans="4:4">
      <c r="D9987" s="90"/>
    </row>
    <row r="9988" spans="4:4">
      <c r="D9988" s="90"/>
    </row>
    <row r="9989" spans="4:4">
      <c r="D9989" s="90"/>
    </row>
    <row r="9990" spans="4:4">
      <c r="D9990" s="90"/>
    </row>
    <row r="9991" spans="4:4">
      <c r="D9991" s="90"/>
    </row>
    <row r="9992" spans="4:4">
      <c r="D9992" s="90"/>
    </row>
    <row r="9993" spans="4:4">
      <c r="D9993" s="90"/>
    </row>
    <row r="9994" spans="4:4">
      <c r="D9994" s="90"/>
    </row>
    <row r="9995" spans="4:4">
      <c r="D9995" s="90"/>
    </row>
    <row r="9996" spans="4:4">
      <c r="D9996" s="90"/>
    </row>
    <row r="9997" spans="4:4">
      <c r="D9997" s="90"/>
    </row>
    <row r="9998" spans="4:4">
      <c r="D9998" s="90"/>
    </row>
    <row r="9999" spans="4:4">
      <c r="D9999" s="90"/>
    </row>
    <row r="10000" spans="4:4">
      <c r="D10000" s="90"/>
    </row>
  </sheetData>
  <autoFilter ref="C1:C8517" xr:uid="{00000000-0009-0000-0000-000040000000}"/>
  <dataValidations count="2">
    <dataValidation type="list" allowBlank="1" showInputMessage="1" showErrorMessage="1" sqref="D9" xr:uid="{00000000-0002-0000-4000-000000000000}">
      <formula1>$C$4:$C$5</formula1>
    </dataValidation>
    <dataValidation type="list" allowBlank="1" showInputMessage="1" showErrorMessage="1" sqref="J229" xr:uid="{00000000-0002-0000-4000-000001000000}">
      <formula1>$C$2:$C$225</formula1>
    </dataValidation>
  </dataValidations>
  <pageMargins left="0.7" right="0.7" top="0.75" bottom="0.75" header="0.3" footer="0.3"/>
  <ignoredErrors>
    <ignoredError sqref="D8525:D8527 D8531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65</vt:i4>
      </vt:variant>
    </vt:vector>
  </HeadingPairs>
  <TitlesOfParts>
    <vt:vector size="65" baseType="lpstr">
      <vt:lpstr>CN251127K(15)</vt:lpstr>
      <vt:lpstr>CN251114(411)</vt:lpstr>
      <vt:lpstr>CN251211K(13)</vt:lpstr>
      <vt:lpstr>CN251121B(117)</vt:lpstr>
      <vt:lpstr>VN251205ISA</vt:lpstr>
      <vt:lpstr>CN251121A(757)</vt:lpstr>
      <vt:lpstr>CN251128(316)</vt:lpstr>
      <vt:lpstr>LI25112401(930)</vt:lpstr>
      <vt:lpstr>BO2512002A(7)</vt:lpstr>
      <vt:lpstr>WU112625(8)</vt:lpstr>
      <vt:lpstr>VN251217ISA(6)</vt:lpstr>
      <vt:lpstr>VN251222ISA(15)</vt:lpstr>
      <vt:lpstr>CN251203S(34)</vt:lpstr>
      <vt:lpstr>CN251212(336)</vt:lpstr>
      <vt:lpstr>281PKG</vt:lpstr>
      <vt:lpstr>31PKG</vt:lpstr>
      <vt:lpstr>1872017814</vt:lpstr>
      <vt:lpstr>20PKG</vt:lpstr>
      <vt:lpstr>265pkg</vt:lpstr>
      <vt:lpstr>73pkg</vt:lpstr>
      <vt:lpstr>360PKG</vt:lpstr>
      <vt:lpstr>479 PKG</vt:lpstr>
      <vt:lpstr>343PKG CN260130</vt:lpstr>
      <vt:lpstr>9PKG VN260224ISA</vt:lpstr>
      <vt:lpstr>3PKG 818721560857</vt:lpstr>
      <vt:lpstr>15PKG  BO2601002A</vt:lpstr>
      <vt:lpstr> 513PKG CN260206</vt:lpstr>
      <vt:lpstr>VN260303ISA 3PKG</vt:lpstr>
      <vt:lpstr>BO2603001A-C 26PKG</vt:lpstr>
      <vt:lpstr>CN250309K  47PKG</vt:lpstr>
      <vt:lpstr>ADJUSTED MATERIALS</vt:lpstr>
      <vt:lpstr>CN260326K  56PKG</vt:lpstr>
      <vt:lpstr>WJ26-W.UNION0318-AF  7PKG</vt:lpstr>
      <vt:lpstr>WU021026   4PKG</vt:lpstr>
      <vt:lpstr>CN260313B   391PKG</vt:lpstr>
      <vt:lpstr>CN260313A  938PKG</vt:lpstr>
      <vt:lpstr>CN260402K  37PKG</vt:lpstr>
      <vt:lpstr>CN260320    773PKG</vt:lpstr>
      <vt:lpstr>CN260409K  23PKG</vt:lpstr>
      <vt:lpstr>VN260403ISA  10PKG</vt:lpstr>
      <vt:lpstr>CN260416K   27PKG</vt:lpstr>
      <vt:lpstr>CN260327   1067PKG</vt:lpstr>
      <vt:lpstr>5852146635  </vt:lpstr>
      <vt:lpstr>CN260403   502PKG </vt:lpstr>
      <vt:lpstr>CN260423K  24PKG</vt:lpstr>
      <vt:lpstr>CN260410    238PKG</vt:lpstr>
      <vt:lpstr>LI26041301</vt:lpstr>
      <vt:lpstr>CN260417  462 PKG</vt:lpstr>
      <vt:lpstr>CN260515K  52PKG</vt:lpstr>
      <vt:lpstr>CN260520K  50PKG</vt:lpstr>
      <vt:lpstr>VN260430ISA 7PKG</vt:lpstr>
      <vt:lpstr>281 PKG  CN260430</vt:lpstr>
      <vt:lpstr>CN260529K 74 PKG</vt:lpstr>
      <vt:lpstr>VN250527ISAK 4 PKG</vt:lpstr>
      <vt:lpstr>CN260424  171 PKG</vt:lpstr>
      <vt:lpstr>CN260430K    27 PKG</vt:lpstr>
      <vt:lpstr>CN260515  443 PKG</vt:lpstr>
      <vt:lpstr>CN260604K  23PKG</vt:lpstr>
      <vt:lpstr>CN260522   377PKG</vt:lpstr>
      <vt:lpstr>CN260612K  34PKG</vt:lpstr>
      <vt:lpstr>CN260618K  29PKG</vt:lpstr>
      <vt:lpstr>LI26052501  927PKG</vt:lpstr>
      <vt:lpstr>LI26052701  23PKG</vt:lpstr>
      <vt:lpstr>CN260605 395PKG</vt:lpstr>
      <vt:lpstr>Varient Value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MOHAIMINUL</dc:creator>
  <cp:keywords/>
  <dc:description/>
  <cp:lastModifiedBy>Asadul Islam</cp:lastModifiedBy>
  <cp:revision/>
  <cp:lastPrinted>2025-11-10T08:50:01Z</cp:lastPrinted>
  <dcterms:created xsi:type="dcterms:W3CDTF">2025-07-21T09:59:32Z</dcterms:created>
  <dcterms:modified xsi:type="dcterms:W3CDTF">2026-10-05T10:14:46Z</dcterms:modified>
  <cp:category/>
  <cp:contentStatus/>
</cp:coreProperties>
</file>