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/>
  <xr:revisionPtr revIDLastSave="0" documentId="13_ncr:1_{69DDCB7A-8CF0-1541-882C-A1C2A9466175}" xr6:coauthVersionLast="47" xr6:coauthVersionMax="47" xr10:uidLastSave="{00000000-0000-0000-0000-000000000000}"/>
  <bookViews>
    <workbookView xWindow="160" yWindow="660" windowWidth="18320" windowHeight="17180" xr2:uid="{00000000-000D-0000-FFFF-FFFF00000000}"/>
  </bookViews>
  <sheets>
    <sheet name="2008" sheetId="11" r:id="rId1"/>
    <sheet name="2010" sheetId="10" r:id="rId2"/>
    <sheet name="2014" sheetId="9" r:id="rId3"/>
    <sheet name="2016" sheetId="1" r:id="rId4"/>
    <sheet name="2017" sheetId="13" r:id="rId5"/>
    <sheet name="2018" sheetId="8" r:id="rId6"/>
    <sheet name="2020" sheetId="14" r:id="rId7"/>
    <sheet name="2022" sheetId="17" r:id="rId8"/>
    <sheet name="2024" sheetId="19" r:id="rId9"/>
    <sheet name="ETHOS Light" sheetId="20" r:id="rId10"/>
    <sheet name="Hommes" sheetId="2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9" l="1"/>
  <c r="F23" i="19"/>
  <c r="G23" i="19"/>
  <c r="H23" i="19"/>
  <c r="D23" i="19"/>
  <c r="I23" i="19"/>
  <c r="I16" i="19"/>
  <c r="I15" i="19"/>
  <c r="E9" i="19"/>
  <c r="H9" i="19"/>
  <c r="D9" i="19"/>
  <c r="F9" i="19"/>
  <c r="G9" i="19"/>
  <c r="H13" i="19"/>
  <c r="H6" i="19"/>
  <c r="I23" i="20" l="1"/>
  <c r="I24" i="20"/>
  <c r="I26" i="20"/>
  <c r="I27" i="20"/>
  <c r="I28" i="20"/>
  <c r="I29" i="20"/>
  <c r="I32" i="20"/>
  <c r="I33" i="20"/>
  <c r="I34" i="20"/>
  <c r="I35" i="20"/>
  <c r="I36" i="20"/>
  <c r="I22" i="20"/>
  <c r="I17" i="20" l="1"/>
  <c r="H16" i="20"/>
  <c r="G16" i="20"/>
  <c r="F16" i="20"/>
  <c r="E16" i="20"/>
  <c r="D16" i="20"/>
  <c r="C16" i="20"/>
  <c r="B16" i="20"/>
  <c r="G15" i="20"/>
  <c r="F15" i="20"/>
  <c r="E15" i="20"/>
  <c r="D15" i="20"/>
  <c r="C15" i="20"/>
  <c r="B15" i="20"/>
  <c r="H14" i="20"/>
  <c r="C14" i="20"/>
  <c r="H13" i="20"/>
  <c r="H12" i="20"/>
  <c r="H11" i="20"/>
  <c r="G11" i="20"/>
  <c r="F11" i="20"/>
  <c r="E11" i="20"/>
  <c r="D11" i="20"/>
  <c r="C11" i="20"/>
  <c r="B11" i="20"/>
  <c r="H9" i="20"/>
  <c r="C9" i="20"/>
  <c r="B9" i="20"/>
  <c r="H8" i="20"/>
  <c r="G8" i="20"/>
  <c r="F8" i="20"/>
  <c r="E8" i="20"/>
  <c r="D8" i="20"/>
  <c r="C8" i="20"/>
  <c r="B8" i="20"/>
  <c r="H7" i="20"/>
  <c r="B7" i="20"/>
  <c r="H6" i="20"/>
  <c r="H5" i="20"/>
  <c r="G5" i="20"/>
  <c r="F5" i="20"/>
  <c r="E5" i="20"/>
  <c r="D5" i="20"/>
  <c r="C5" i="20"/>
  <c r="B5" i="20"/>
  <c r="E4" i="20"/>
  <c r="D4" i="20"/>
  <c r="C4" i="20"/>
  <c r="B4" i="20"/>
  <c r="H3" i="20"/>
  <c r="H20" i="19"/>
  <c r="G20" i="19"/>
  <c r="F20" i="19"/>
  <c r="E20" i="19"/>
  <c r="D20" i="19"/>
  <c r="F6" i="19"/>
  <c r="E6" i="19"/>
  <c r="M25" i="19"/>
  <c r="M26" i="19"/>
  <c r="M27" i="19"/>
  <c r="L8" i="19"/>
  <c r="L10" i="19"/>
  <c r="L12" i="19"/>
  <c r="L15" i="19"/>
  <c r="L16" i="19"/>
  <c r="L18" i="19"/>
  <c r="L19" i="19"/>
  <c r="K10" i="19"/>
  <c r="K11" i="19"/>
  <c r="K12" i="19"/>
  <c r="K15" i="19"/>
  <c r="K16" i="19"/>
  <c r="K19" i="19"/>
  <c r="K4" i="19"/>
  <c r="D6" i="19"/>
  <c r="G6" i="19"/>
  <c r="H29" i="19"/>
  <c r="I28" i="19"/>
  <c r="K28" i="19" s="1"/>
  <c r="G29" i="19"/>
  <c r="F29" i="19"/>
  <c r="E29" i="19"/>
  <c r="D29" i="19"/>
  <c r="I19" i="19"/>
  <c r="M19" i="19" s="1"/>
  <c r="I11" i="19"/>
  <c r="L11" i="19" s="1"/>
  <c r="I27" i="19"/>
  <c r="N27" i="19" s="1"/>
  <c r="L26" i="19"/>
  <c r="I25" i="19"/>
  <c r="L25" i="19" s="1"/>
  <c r="I24" i="19"/>
  <c r="N24" i="19" s="1"/>
  <c r="I22" i="19"/>
  <c r="M22" i="19" s="1"/>
  <c r="I21" i="19"/>
  <c r="K21" i="19" s="1"/>
  <c r="I18" i="19"/>
  <c r="K18" i="19" s="1"/>
  <c r="H17" i="19"/>
  <c r="G17" i="19"/>
  <c r="F17" i="19"/>
  <c r="D17" i="19"/>
  <c r="E17" i="19"/>
  <c r="M15" i="19"/>
  <c r="I14" i="19"/>
  <c r="N14" i="19" s="1"/>
  <c r="G13" i="19"/>
  <c r="F13" i="19"/>
  <c r="D13" i="19"/>
  <c r="D30" i="19" s="1"/>
  <c r="E13" i="19"/>
  <c r="I12" i="19"/>
  <c r="M12" i="19" s="1"/>
  <c r="I10" i="19"/>
  <c r="I8" i="19"/>
  <c r="M8" i="19" s="1"/>
  <c r="I7" i="19"/>
  <c r="K7" i="19" s="1"/>
  <c r="I5" i="19"/>
  <c r="M5" i="19" s="1"/>
  <c r="I4" i="19"/>
  <c r="N4" i="19" s="1"/>
  <c r="I3" i="19"/>
  <c r="N3" i="19" s="1"/>
  <c r="I2" i="19"/>
  <c r="L2" i="19" s="1"/>
  <c r="I24" i="17"/>
  <c r="I25" i="17"/>
  <c r="I26" i="17"/>
  <c r="I27" i="17"/>
  <c r="D29" i="17"/>
  <c r="E29" i="17"/>
  <c r="F29" i="17"/>
  <c r="G29" i="17"/>
  <c r="H29" i="17"/>
  <c r="I29" i="17" l="1"/>
  <c r="I37" i="20"/>
  <c r="L22" i="19"/>
  <c r="H30" i="19"/>
  <c r="F30" i="19"/>
  <c r="N11" i="19"/>
  <c r="M11" i="19"/>
  <c r="L21" i="19"/>
  <c r="K22" i="19"/>
  <c r="K8" i="19"/>
  <c r="K2" i="19"/>
  <c r="L5" i="19"/>
  <c r="M24" i="19"/>
  <c r="N7" i="19"/>
  <c r="I9" i="19"/>
  <c r="K9" i="19" s="1"/>
  <c r="K3" i="19"/>
  <c r="K5" i="19"/>
  <c r="L14" i="19"/>
  <c r="L7" i="19"/>
  <c r="L3" i="19"/>
  <c r="K14" i="19"/>
  <c r="L4" i="19"/>
  <c r="M28" i="19"/>
  <c r="H17" i="20"/>
  <c r="G30" i="19"/>
  <c r="I29" i="19"/>
  <c r="M29" i="19" s="1"/>
  <c r="I6" i="19"/>
  <c r="N28" i="19"/>
  <c r="L28" i="19"/>
  <c r="I20" i="19"/>
  <c r="N19" i="19"/>
  <c r="N15" i="19"/>
  <c r="I13" i="19"/>
  <c r="N8" i="19"/>
  <c r="M10" i="19"/>
  <c r="N10" i="19"/>
  <c r="M2" i="19"/>
  <c r="N2" i="19"/>
  <c r="M21" i="19"/>
  <c r="N26" i="19"/>
  <c r="N5" i="19"/>
  <c r="I17" i="19"/>
  <c r="N17" i="19" s="1"/>
  <c r="N21" i="19"/>
  <c r="K27" i="19"/>
  <c r="N22" i="19"/>
  <c r="M14" i="19"/>
  <c r="M4" i="19"/>
  <c r="M18" i="19"/>
  <c r="K24" i="19"/>
  <c r="N25" i="19"/>
  <c r="L27" i="19"/>
  <c r="N12" i="19"/>
  <c r="M16" i="19"/>
  <c r="N18" i="19"/>
  <c r="M3" i="19"/>
  <c r="M7" i="19"/>
  <c r="N16" i="19"/>
  <c r="L24" i="19"/>
  <c r="K26" i="19"/>
  <c r="K25" i="19"/>
  <c r="D6" i="14"/>
  <c r="H13" i="17"/>
  <c r="I12" i="17"/>
  <c r="K12" i="17" s="1"/>
  <c r="G13" i="17"/>
  <c r="F13" i="17"/>
  <c r="E13" i="17"/>
  <c r="D13" i="17"/>
  <c r="I22" i="17"/>
  <c r="K22" i="17" s="1"/>
  <c r="I21" i="17"/>
  <c r="N21" i="17" s="1"/>
  <c r="G20" i="17"/>
  <c r="G17" i="17"/>
  <c r="G6" i="17"/>
  <c r="L13" i="19" l="1"/>
  <c r="K13" i="19"/>
  <c r="K17" i="19"/>
  <c r="L20" i="19"/>
  <c r="K20" i="19"/>
  <c r="N6" i="19"/>
  <c r="L6" i="19"/>
  <c r="K6" i="19"/>
  <c r="L17" i="19"/>
  <c r="L9" i="19"/>
  <c r="E30" i="19"/>
  <c r="M6" i="19"/>
  <c r="M20" i="19"/>
  <c r="N20" i="19"/>
  <c r="M17" i="19"/>
  <c r="N13" i="19"/>
  <c r="M13" i="19"/>
  <c r="K29" i="19"/>
  <c r="L29" i="19"/>
  <c r="N29" i="19"/>
  <c r="K21" i="17"/>
  <c r="L22" i="17"/>
  <c r="L21" i="17"/>
  <c r="M12" i="17"/>
  <c r="M22" i="17"/>
  <c r="M21" i="17"/>
  <c r="N22" i="17"/>
  <c r="N12" i="17"/>
  <c r="L12" i="17"/>
  <c r="G9" i="17"/>
  <c r="N23" i="19" l="1"/>
  <c r="I30" i="19"/>
  <c r="M30" i="19" s="1"/>
  <c r="L23" i="19"/>
  <c r="M9" i="19"/>
  <c r="N9" i="19"/>
  <c r="M23" i="19"/>
  <c r="K23" i="19"/>
  <c r="G23" i="17"/>
  <c r="G30" i="17" s="1"/>
  <c r="L30" i="19" l="1"/>
  <c r="N30" i="19"/>
  <c r="K30" i="19"/>
  <c r="I5" i="17"/>
  <c r="M5" i="17" s="1"/>
  <c r="I4" i="17" l="1"/>
  <c r="M4" i="17" s="1"/>
  <c r="K5" i="17"/>
  <c r="N27" i="17"/>
  <c r="K26" i="17"/>
  <c r="N25" i="17"/>
  <c r="M24" i="17"/>
  <c r="H20" i="17"/>
  <c r="F20" i="17"/>
  <c r="E20" i="17"/>
  <c r="D20" i="17"/>
  <c r="I18" i="17"/>
  <c r="H17" i="17"/>
  <c r="F17" i="17"/>
  <c r="E17" i="17"/>
  <c r="D17" i="17"/>
  <c r="I16" i="17"/>
  <c r="M16" i="17" s="1"/>
  <c r="I15" i="17"/>
  <c r="I14" i="17"/>
  <c r="I11" i="17"/>
  <c r="I10" i="17"/>
  <c r="I8" i="17"/>
  <c r="I7" i="17"/>
  <c r="H6" i="17"/>
  <c r="E6" i="17"/>
  <c r="D6" i="17"/>
  <c r="I3" i="17"/>
  <c r="I2" i="17"/>
  <c r="M2" i="17" s="1"/>
  <c r="K7" i="17" l="1"/>
  <c r="M7" i="17"/>
  <c r="N8" i="17"/>
  <c r="M8" i="17"/>
  <c r="I13" i="17"/>
  <c r="M13" i="17" s="1"/>
  <c r="M10" i="17"/>
  <c r="L11" i="17"/>
  <c r="M11" i="17"/>
  <c r="N18" i="17"/>
  <c r="M18" i="17"/>
  <c r="L3" i="17"/>
  <c r="M3" i="17"/>
  <c r="N14" i="17"/>
  <c r="M14" i="17"/>
  <c r="N15" i="17"/>
  <c r="M15" i="17"/>
  <c r="N16" i="17"/>
  <c r="K14" i="17"/>
  <c r="M26" i="17"/>
  <c r="K11" i="17"/>
  <c r="K18" i="17"/>
  <c r="L13" i="17"/>
  <c r="L4" i="17"/>
  <c r="K4" i="17"/>
  <c r="N5" i="17"/>
  <c r="L5" i="17"/>
  <c r="N3" i="17"/>
  <c r="L8" i="17"/>
  <c r="I20" i="17"/>
  <c r="M20" i="17" s="1"/>
  <c r="N4" i="17"/>
  <c r="N24" i="17"/>
  <c r="K3" i="17"/>
  <c r="L7" i="17"/>
  <c r="N11" i="17"/>
  <c r="L26" i="17"/>
  <c r="N7" i="17"/>
  <c r="N26" i="17"/>
  <c r="K16" i="17"/>
  <c r="K8" i="17"/>
  <c r="L16" i="17"/>
  <c r="K25" i="17"/>
  <c r="E9" i="17"/>
  <c r="E23" i="17" s="1"/>
  <c r="I6" i="17"/>
  <c r="K2" i="17"/>
  <c r="F9" i="17"/>
  <c r="F23" i="17" s="1"/>
  <c r="K10" i="17"/>
  <c r="K15" i="17"/>
  <c r="L25" i="17"/>
  <c r="L2" i="17"/>
  <c r="H9" i="17"/>
  <c r="H23" i="17" s="1"/>
  <c r="L10" i="17"/>
  <c r="L15" i="17"/>
  <c r="M25" i="17"/>
  <c r="K27" i="17"/>
  <c r="K29" i="17"/>
  <c r="K24" i="17"/>
  <c r="L27" i="17"/>
  <c r="N2" i="17"/>
  <c r="N10" i="17"/>
  <c r="L24" i="17"/>
  <c r="M27" i="17"/>
  <c r="L14" i="17"/>
  <c r="L18" i="17"/>
  <c r="I17" i="17"/>
  <c r="D9" i="17"/>
  <c r="D23" i="17" s="1"/>
  <c r="N13" i="17" l="1"/>
  <c r="K13" i="17"/>
  <c r="I23" i="17"/>
  <c r="M23" i="17" s="1"/>
  <c r="M6" i="17"/>
  <c r="L17" i="17"/>
  <c r="M17" i="17"/>
  <c r="L6" i="17"/>
  <c r="I9" i="17"/>
  <c r="N29" i="17"/>
  <c r="N20" i="17"/>
  <c r="L20" i="17"/>
  <c r="K20" i="17"/>
  <c r="K17" i="17"/>
  <c r="K6" i="17"/>
  <c r="N6" i="17"/>
  <c r="E30" i="17"/>
  <c r="D30" i="17"/>
  <c r="M29" i="17"/>
  <c r="L29" i="17"/>
  <c r="N17" i="17"/>
  <c r="L9" i="17" l="1"/>
  <c r="M9" i="17"/>
  <c r="L23" i="17"/>
  <c r="N9" i="17"/>
  <c r="K9" i="17"/>
  <c r="H30" i="17"/>
  <c r="F30" i="17"/>
  <c r="I30" i="17" l="1"/>
  <c r="M30" i="17" s="1"/>
  <c r="N23" i="17"/>
  <c r="K23" i="17"/>
  <c r="O23" i="17" s="1"/>
  <c r="N30" i="17" l="1"/>
  <c r="L30" i="17"/>
  <c r="K30" i="17"/>
  <c r="I24" i="14" l="1"/>
  <c r="N24" i="14" s="1"/>
  <c r="I25" i="14"/>
  <c r="N25" i="14" s="1"/>
  <c r="I24" i="8"/>
  <c r="N24" i="8" s="1"/>
  <c r="I24" i="13"/>
  <c r="L24" i="13" s="1"/>
  <c r="I24" i="1"/>
  <c r="L24" i="1" s="1"/>
  <c r="K24" i="14" l="1"/>
  <c r="L24" i="14"/>
  <c r="M24" i="14"/>
  <c r="K25" i="14"/>
  <c r="M25" i="14"/>
  <c r="L25" i="14"/>
  <c r="K24" i="8"/>
  <c r="L24" i="8"/>
  <c r="M24" i="8"/>
  <c r="M24" i="13"/>
  <c r="K24" i="13"/>
  <c r="N24" i="13"/>
  <c r="K24" i="1"/>
  <c r="M24" i="1"/>
  <c r="N24" i="1"/>
  <c r="I26" i="14" l="1"/>
  <c r="N26" i="14" s="1"/>
  <c r="K26" i="14" l="1"/>
  <c r="M26" i="14"/>
  <c r="L26" i="14"/>
  <c r="E29" i="14" l="1"/>
  <c r="G29" i="14"/>
  <c r="H29" i="14"/>
  <c r="D29" i="14"/>
  <c r="E29" i="8"/>
  <c r="G29" i="8"/>
  <c r="H29" i="8"/>
  <c r="D29" i="8"/>
  <c r="E29" i="13"/>
  <c r="G29" i="13"/>
  <c r="H29" i="13"/>
  <c r="D29" i="13"/>
  <c r="E29" i="1"/>
  <c r="G29" i="1"/>
  <c r="H29" i="1"/>
  <c r="D29" i="1"/>
  <c r="E29" i="9"/>
  <c r="G29" i="9"/>
  <c r="H29" i="9"/>
  <c r="D29" i="9"/>
  <c r="E29" i="10"/>
  <c r="G29" i="10"/>
  <c r="H29" i="10"/>
  <c r="D29" i="10"/>
  <c r="E29" i="11"/>
  <c r="G29" i="11"/>
  <c r="H29" i="11"/>
  <c r="D29" i="11"/>
  <c r="I11" i="8" l="1"/>
  <c r="L11" i="8" s="1"/>
  <c r="I11" i="13"/>
  <c r="M11" i="13" s="1"/>
  <c r="I11" i="14"/>
  <c r="I11" i="1"/>
  <c r="E13" i="14"/>
  <c r="G13" i="14"/>
  <c r="H13" i="14"/>
  <c r="D13" i="14"/>
  <c r="N11" i="1" l="1"/>
  <c r="E7" i="20"/>
  <c r="N11" i="8"/>
  <c r="F7" i="20"/>
  <c r="F27" i="20" s="1"/>
  <c r="L11" i="14"/>
  <c r="G7" i="20"/>
  <c r="L11" i="1"/>
  <c r="M11" i="1"/>
  <c r="K11" i="1"/>
  <c r="N11" i="13"/>
  <c r="K11" i="8"/>
  <c r="K11" i="13"/>
  <c r="L11" i="13"/>
  <c r="M11" i="14"/>
  <c r="N11" i="14"/>
  <c r="K11" i="14"/>
  <c r="M11" i="8"/>
  <c r="G27" i="20" l="1"/>
  <c r="H27" i="20"/>
  <c r="D13" i="8"/>
  <c r="E13" i="8"/>
  <c r="G13" i="8"/>
  <c r="H13" i="8"/>
  <c r="I26" i="8"/>
  <c r="K26" i="8" l="1"/>
  <c r="L26" i="8"/>
  <c r="N26" i="8"/>
  <c r="M26" i="8"/>
  <c r="I26" i="13"/>
  <c r="M26" i="13" l="1"/>
  <c r="L26" i="13"/>
  <c r="K26" i="13"/>
  <c r="N26" i="13"/>
  <c r="H13" i="13"/>
  <c r="D13" i="13"/>
  <c r="E13" i="13"/>
  <c r="G13" i="13"/>
  <c r="I26" i="1" l="1"/>
  <c r="D13" i="1"/>
  <c r="E13" i="1"/>
  <c r="G13" i="1"/>
  <c r="H13" i="1"/>
  <c r="N26" i="1" l="1"/>
  <c r="M26" i="1"/>
  <c r="L26" i="1"/>
  <c r="K26" i="1"/>
  <c r="I11" i="10"/>
  <c r="C7" i="20" s="1"/>
  <c r="I10" i="10"/>
  <c r="D13" i="9"/>
  <c r="E13" i="9"/>
  <c r="G13" i="9"/>
  <c r="H13" i="9"/>
  <c r="D13" i="11"/>
  <c r="E13" i="11"/>
  <c r="G13" i="11"/>
  <c r="H13" i="11"/>
  <c r="C6" i="20" l="1"/>
  <c r="I13" i="10"/>
  <c r="L11" i="10"/>
  <c r="N11" i="10"/>
  <c r="M11" i="10"/>
  <c r="K11" i="10"/>
  <c r="I11" i="9"/>
  <c r="D7" i="20" s="1"/>
  <c r="E27" i="20" s="1"/>
  <c r="I10" i="9"/>
  <c r="I13" i="9" l="1"/>
  <c r="D6" i="20"/>
  <c r="D27" i="20"/>
  <c r="D26" i="20"/>
  <c r="N11" i="9"/>
  <c r="M11" i="9"/>
  <c r="K11" i="9"/>
  <c r="L11" i="9"/>
  <c r="D20" i="14"/>
  <c r="D17" i="14"/>
  <c r="E20" i="14"/>
  <c r="E17" i="14"/>
  <c r="E6" i="14"/>
  <c r="D20" i="8"/>
  <c r="D17" i="8"/>
  <c r="D6" i="8"/>
  <c r="E20" i="8"/>
  <c r="E17" i="8"/>
  <c r="E6" i="8"/>
  <c r="E9" i="8" s="1"/>
  <c r="D20" i="13"/>
  <c r="D17" i="13"/>
  <c r="D6" i="13"/>
  <c r="D9" i="13" s="1"/>
  <c r="E20" i="13"/>
  <c r="E17" i="13"/>
  <c r="E6" i="13"/>
  <c r="E9" i="13" s="1"/>
  <c r="D20" i="1"/>
  <c r="D17" i="1"/>
  <c r="D6" i="1"/>
  <c r="E20" i="1"/>
  <c r="E17" i="1"/>
  <c r="E6" i="1"/>
  <c r="E9" i="1" s="1"/>
  <c r="D20" i="9"/>
  <c r="D17" i="9"/>
  <c r="D9" i="9"/>
  <c r="E20" i="9"/>
  <c r="E17" i="9"/>
  <c r="E9" i="9"/>
  <c r="D17" i="10"/>
  <c r="D13" i="10"/>
  <c r="D9" i="10"/>
  <c r="E17" i="10"/>
  <c r="E13" i="10"/>
  <c r="E9" i="10"/>
  <c r="D23" i="13" l="1"/>
  <c r="D30" i="13" s="1"/>
  <c r="E23" i="10"/>
  <c r="E30" i="10" s="1"/>
  <c r="D9" i="14"/>
  <c r="D23" i="14" s="1"/>
  <c r="D30" i="14" s="1"/>
  <c r="E9" i="14"/>
  <c r="E23" i="14" s="1"/>
  <c r="E30" i="14" s="1"/>
  <c r="D9" i="8"/>
  <c r="E23" i="8"/>
  <c r="E30" i="8" s="1"/>
  <c r="E23" i="13"/>
  <c r="E30" i="13" s="1"/>
  <c r="D9" i="1"/>
  <c r="D23" i="1" s="1"/>
  <c r="E23" i="1"/>
  <c r="E30" i="1" s="1"/>
  <c r="D23" i="9"/>
  <c r="D30" i="9" s="1"/>
  <c r="E23" i="9"/>
  <c r="E30" i="9" s="1"/>
  <c r="D23" i="10"/>
  <c r="D30" i="10" s="1"/>
  <c r="D23" i="8" l="1"/>
  <c r="D30" i="8" s="1"/>
  <c r="D30" i="1"/>
  <c r="D17" i="11" l="1"/>
  <c r="D9" i="11"/>
  <c r="E17" i="11"/>
  <c r="E9" i="11"/>
  <c r="E23" i="11" l="1"/>
  <c r="E30" i="11" s="1"/>
  <c r="D23" i="11"/>
  <c r="D30" i="11" s="1"/>
  <c r="I27" i="13" l="1"/>
  <c r="I29" i="13" s="1"/>
  <c r="N29" i="13" l="1"/>
  <c r="L29" i="13"/>
  <c r="M29" i="13"/>
  <c r="K29" i="13"/>
  <c r="N27" i="13"/>
  <c r="L27" i="13"/>
  <c r="K27" i="13"/>
  <c r="M27" i="13"/>
  <c r="I26" i="11" l="1"/>
  <c r="I29" i="11" s="1"/>
  <c r="M29" i="11" l="1"/>
  <c r="K29" i="11"/>
  <c r="N29" i="11"/>
  <c r="L29" i="11"/>
  <c r="N26" i="11"/>
  <c r="M26" i="11"/>
  <c r="L26" i="11"/>
  <c r="K26" i="11"/>
  <c r="I10" i="11" l="1"/>
  <c r="B6" i="20" s="1"/>
  <c r="J6" i="20" l="1"/>
  <c r="C26" i="20"/>
  <c r="I13" i="11"/>
  <c r="N16" i="10"/>
  <c r="M16" i="10" l="1"/>
  <c r="L16" i="10"/>
  <c r="K16" i="10"/>
  <c r="I26" i="10"/>
  <c r="I26" i="9"/>
  <c r="M26" i="9" l="1"/>
  <c r="N26" i="10"/>
  <c r="I29" i="10"/>
  <c r="L26" i="10"/>
  <c r="M26" i="10"/>
  <c r="K26" i="10"/>
  <c r="N26" i="9"/>
  <c r="K26" i="9"/>
  <c r="L26" i="9"/>
  <c r="N29" i="10" l="1"/>
  <c r="M29" i="10"/>
  <c r="L29" i="10"/>
  <c r="K29" i="10"/>
  <c r="G13" i="10"/>
  <c r="H13" i="10"/>
  <c r="I7" i="11" l="1"/>
  <c r="B3" i="20" s="1"/>
  <c r="J3" i="20" s="1"/>
  <c r="I27" i="14" l="1"/>
  <c r="N27" i="14" l="1"/>
  <c r="M27" i="14"/>
  <c r="L27" i="14"/>
  <c r="K27" i="14"/>
  <c r="I29" i="14"/>
  <c r="I4" i="14"/>
  <c r="M29" i="14" l="1"/>
  <c r="L29" i="14"/>
  <c r="K29" i="14"/>
  <c r="N29" i="14"/>
  <c r="M4" i="14"/>
  <c r="N4" i="14"/>
  <c r="L4" i="14"/>
  <c r="K4" i="14"/>
  <c r="H20" i="14"/>
  <c r="G20" i="14"/>
  <c r="I18" i="14"/>
  <c r="G9" i="20" s="1"/>
  <c r="H17" i="14"/>
  <c r="G17" i="14"/>
  <c r="I16" i="14"/>
  <c r="I15" i="14"/>
  <c r="I14" i="14"/>
  <c r="I10" i="14"/>
  <c r="G6" i="20" s="1"/>
  <c r="I8" i="14"/>
  <c r="I7" i="14"/>
  <c r="H6" i="14"/>
  <c r="G6" i="14"/>
  <c r="I5" i="14"/>
  <c r="M5" i="14" s="1"/>
  <c r="I3" i="14"/>
  <c r="M3" i="14" s="1"/>
  <c r="I2" i="14"/>
  <c r="L2" i="14" s="1"/>
  <c r="N14" i="14" l="1"/>
  <c r="G12" i="20"/>
  <c r="K15" i="14"/>
  <c r="G13" i="20"/>
  <c r="L16" i="14"/>
  <c r="G14" i="20"/>
  <c r="N7" i="14"/>
  <c r="G3" i="20"/>
  <c r="M8" i="14"/>
  <c r="G4" i="20"/>
  <c r="H29" i="20"/>
  <c r="H26" i="20"/>
  <c r="N18" i="14"/>
  <c r="L10" i="14"/>
  <c r="I13" i="14"/>
  <c r="K13" i="14" s="1"/>
  <c r="K3" i="14"/>
  <c r="L3" i="14"/>
  <c r="N8" i="14"/>
  <c r="M16" i="14"/>
  <c r="M15" i="14"/>
  <c r="M10" i="14"/>
  <c r="K7" i="14"/>
  <c r="L7" i="14"/>
  <c r="M7" i="14"/>
  <c r="K8" i="14"/>
  <c r="L8" i="14"/>
  <c r="N3" i="14"/>
  <c r="K2" i="14"/>
  <c r="M2" i="14"/>
  <c r="N5" i="14"/>
  <c r="N10" i="14"/>
  <c r="N16" i="14"/>
  <c r="L15" i="14"/>
  <c r="K14" i="14"/>
  <c r="I20" i="14"/>
  <c r="M20" i="14" s="1"/>
  <c r="N15" i="14"/>
  <c r="K5" i="14"/>
  <c r="I6" i="14"/>
  <c r="L14" i="14"/>
  <c r="L18" i="14"/>
  <c r="N2" i="14"/>
  <c r="L5" i="14"/>
  <c r="G9" i="14"/>
  <c r="G23" i="14" s="1"/>
  <c r="K10" i="14"/>
  <c r="M14" i="14"/>
  <c r="K16" i="14"/>
  <c r="I17" i="14"/>
  <c r="L17" i="14" s="1"/>
  <c r="M18" i="14"/>
  <c r="K18" i="14"/>
  <c r="H9" i="14"/>
  <c r="L6" i="14" l="1"/>
  <c r="G2" i="20"/>
  <c r="H23" i="20"/>
  <c r="H34" i="20"/>
  <c r="H33" i="20"/>
  <c r="H32" i="20"/>
  <c r="H24" i="20"/>
  <c r="N20" i="14"/>
  <c r="L20" i="14"/>
  <c r="K20" i="14"/>
  <c r="M17" i="14"/>
  <c r="K17" i="14"/>
  <c r="N17" i="14"/>
  <c r="M13" i="14"/>
  <c r="N13" i="14"/>
  <c r="K6" i="14"/>
  <c r="N6" i="14"/>
  <c r="M6" i="14"/>
  <c r="H23" i="14"/>
  <c r="H30" i="14" s="1"/>
  <c r="L13" i="14"/>
  <c r="I9" i="14"/>
  <c r="N9" i="14" s="1"/>
  <c r="G30" i="14"/>
  <c r="I27" i="8"/>
  <c r="I29" i="8" s="1"/>
  <c r="H22" i="20" l="1"/>
  <c r="G17" i="20"/>
  <c r="M29" i="8"/>
  <c r="L29" i="8"/>
  <c r="K29" i="8"/>
  <c r="N29" i="8"/>
  <c r="N27" i="8"/>
  <c r="M27" i="8"/>
  <c r="K27" i="8"/>
  <c r="L27" i="8"/>
  <c r="M9" i="14"/>
  <c r="I23" i="14"/>
  <c r="I30" i="14" s="1"/>
  <c r="K9" i="14"/>
  <c r="L9" i="14"/>
  <c r="H37" i="20" l="1"/>
  <c r="L30" i="14"/>
  <c r="K30" i="14"/>
  <c r="N30" i="14"/>
  <c r="M30" i="14"/>
  <c r="L23" i="14"/>
  <c r="K23" i="14"/>
  <c r="M23" i="14"/>
  <c r="N23" i="14"/>
  <c r="I27" i="1" l="1"/>
  <c r="I29" i="1" s="1"/>
  <c r="I27" i="9"/>
  <c r="I29" i="9" s="1"/>
  <c r="L29" i="1" l="1"/>
  <c r="M29" i="1"/>
  <c r="N29" i="1"/>
  <c r="K29" i="1"/>
  <c r="L29" i="9"/>
  <c r="N29" i="9"/>
  <c r="M29" i="9"/>
  <c r="K29" i="9"/>
  <c r="N27" i="1"/>
  <c r="M27" i="1"/>
  <c r="L27" i="1"/>
  <c r="K27" i="1"/>
  <c r="L27" i="9"/>
  <c r="K27" i="9"/>
  <c r="N27" i="9"/>
  <c r="M27" i="9"/>
  <c r="I15" i="8"/>
  <c r="I15" i="13"/>
  <c r="N15" i="13" s="1"/>
  <c r="I15" i="1"/>
  <c r="I15" i="9"/>
  <c r="I15" i="10"/>
  <c r="I15" i="11"/>
  <c r="B13" i="20" s="1"/>
  <c r="J13" i="20" s="1"/>
  <c r="N15" i="10" l="1"/>
  <c r="C13" i="20"/>
  <c r="C33" i="20" s="1"/>
  <c r="K15" i="9"/>
  <c r="D13" i="20"/>
  <c r="M15" i="1"/>
  <c r="E13" i="20"/>
  <c r="N15" i="8"/>
  <c r="F13" i="20"/>
  <c r="M15" i="11"/>
  <c r="K15" i="8"/>
  <c r="L15" i="8"/>
  <c r="M15" i="8"/>
  <c r="K15" i="13"/>
  <c r="L15" i="13"/>
  <c r="M15" i="13"/>
  <c r="N15" i="1"/>
  <c r="K15" i="1"/>
  <c r="L15" i="1"/>
  <c r="L15" i="9"/>
  <c r="M15" i="9"/>
  <c r="N15" i="9"/>
  <c r="K15" i="10"/>
  <c r="L15" i="10"/>
  <c r="M15" i="10"/>
  <c r="K15" i="11"/>
  <c r="L15" i="11"/>
  <c r="N15" i="11"/>
  <c r="D33" i="20" l="1"/>
  <c r="E33" i="20"/>
  <c r="F33" i="20"/>
  <c r="G33" i="20"/>
  <c r="I16" i="11"/>
  <c r="B14" i="20" s="1"/>
  <c r="J14" i="20" l="1"/>
  <c r="C34" i="20"/>
  <c r="G20" i="8"/>
  <c r="H20" i="8"/>
  <c r="H20" i="13" l="1"/>
  <c r="G20" i="13"/>
  <c r="I18" i="13"/>
  <c r="I20" i="13" s="1"/>
  <c r="H17" i="13"/>
  <c r="G17" i="13"/>
  <c r="I16" i="13"/>
  <c r="K16" i="13" s="1"/>
  <c r="I14" i="13"/>
  <c r="I10" i="13"/>
  <c r="I13" i="13" s="1"/>
  <c r="I7" i="13"/>
  <c r="L7" i="13" s="1"/>
  <c r="H6" i="13"/>
  <c r="G6" i="13"/>
  <c r="I5" i="13"/>
  <c r="N5" i="13" s="1"/>
  <c r="I4" i="13"/>
  <c r="L4" i="13" s="1"/>
  <c r="I3" i="13"/>
  <c r="L3" i="13" s="1"/>
  <c r="I2" i="13"/>
  <c r="G9" i="13" l="1"/>
  <c r="G23" i="13" s="1"/>
  <c r="G30" i="13" s="1"/>
  <c r="N13" i="13"/>
  <c r="K14" i="13"/>
  <c r="N14" i="13"/>
  <c r="M18" i="13"/>
  <c r="N18" i="13"/>
  <c r="M3" i="13"/>
  <c r="N3" i="13"/>
  <c r="L18" i="13"/>
  <c r="L14" i="13"/>
  <c r="M14" i="13"/>
  <c r="N7" i="13"/>
  <c r="K7" i="13"/>
  <c r="M7" i="13"/>
  <c r="K5" i="13"/>
  <c r="L5" i="13"/>
  <c r="M5" i="13"/>
  <c r="K3" i="13"/>
  <c r="K13" i="13"/>
  <c r="N20" i="13"/>
  <c r="M20" i="13"/>
  <c r="K20" i="13"/>
  <c r="L20" i="13"/>
  <c r="L13" i="13"/>
  <c r="M13" i="13"/>
  <c r="I17" i="13"/>
  <c r="L2" i="13"/>
  <c r="M2" i="13"/>
  <c r="N2" i="13"/>
  <c r="K10" i="13"/>
  <c r="M4" i="13"/>
  <c r="H9" i="13"/>
  <c r="H23" i="13" s="1"/>
  <c r="L10" i="13"/>
  <c r="L16" i="13"/>
  <c r="K2" i="13"/>
  <c r="K4" i="13"/>
  <c r="N4" i="13"/>
  <c r="M10" i="13"/>
  <c r="M16" i="13"/>
  <c r="N10" i="13"/>
  <c r="N16" i="13"/>
  <c r="K18" i="13"/>
  <c r="I6" i="13"/>
  <c r="I9" i="13" s="1"/>
  <c r="H30" i="13" l="1"/>
  <c r="I23" i="13"/>
  <c r="L9" i="13"/>
  <c r="N9" i="13"/>
  <c r="M17" i="13"/>
  <c r="K17" i="13"/>
  <c r="L17" i="13"/>
  <c r="M6" i="13"/>
  <c r="K6" i="13"/>
  <c r="N6" i="13"/>
  <c r="L6" i="13"/>
  <c r="K9" i="13"/>
  <c r="N17" i="13"/>
  <c r="M9" i="13"/>
  <c r="L23" i="13" l="1"/>
  <c r="I30" i="13"/>
  <c r="N23" i="13"/>
  <c r="K23" i="13"/>
  <c r="M23" i="13"/>
  <c r="K30" i="13" l="1"/>
  <c r="L30" i="13"/>
  <c r="M30" i="13"/>
  <c r="N30" i="13"/>
  <c r="N16" i="11"/>
  <c r="M16" i="11"/>
  <c r="L16" i="11"/>
  <c r="K16" i="11"/>
  <c r="H17" i="11"/>
  <c r="G17" i="11"/>
  <c r="I14" i="11"/>
  <c r="B12" i="20" s="1"/>
  <c r="J12" i="20" s="1"/>
  <c r="N10" i="11"/>
  <c r="H9" i="11"/>
  <c r="G9" i="11"/>
  <c r="M7" i="11"/>
  <c r="I6" i="11"/>
  <c r="B2" i="20" s="1"/>
  <c r="H17" i="10"/>
  <c r="G17" i="10"/>
  <c r="I14" i="10"/>
  <c r="H9" i="10"/>
  <c r="G9" i="10"/>
  <c r="I7" i="10"/>
  <c r="I6" i="10"/>
  <c r="I6" i="9"/>
  <c r="D2" i="20" s="1"/>
  <c r="H20" i="9"/>
  <c r="G20" i="9"/>
  <c r="I18" i="9"/>
  <c r="H17" i="9"/>
  <c r="G17" i="9"/>
  <c r="I16" i="9"/>
  <c r="I14" i="9"/>
  <c r="I7" i="9"/>
  <c r="D3" i="20" s="1"/>
  <c r="H9" i="9"/>
  <c r="G9" i="9"/>
  <c r="J2" i="20" l="1"/>
  <c r="B17" i="20"/>
  <c r="J17" i="20" s="1"/>
  <c r="K6" i="10"/>
  <c r="C2" i="20"/>
  <c r="D22" i="20" s="1"/>
  <c r="M7" i="10"/>
  <c r="C3" i="20"/>
  <c r="C23" i="20" s="1"/>
  <c r="L14" i="10"/>
  <c r="C12" i="20"/>
  <c r="C32" i="20" s="1"/>
  <c r="L14" i="9"/>
  <c r="D12" i="20"/>
  <c r="K16" i="9"/>
  <c r="D14" i="20"/>
  <c r="D34" i="20" s="1"/>
  <c r="L18" i="9"/>
  <c r="D9" i="20"/>
  <c r="D17" i="20" s="1"/>
  <c r="M14" i="11"/>
  <c r="H23" i="11"/>
  <c r="H30" i="11" s="1"/>
  <c r="H23" i="9"/>
  <c r="H30" i="9" s="1"/>
  <c r="G23" i="9"/>
  <c r="G30" i="9" s="1"/>
  <c r="K7" i="9"/>
  <c r="G23" i="10"/>
  <c r="G30" i="10" s="1"/>
  <c r="H23" i="10"/>
  <c r="H30" i="10" s="1"/>
  <c r="G23" i="11"/>
  <c r="G30" i="11" s="1"/>
  <c r="K6" i="11"/>
  <c r="N13" i="11"/>
  <c r="K10" i="11"/>
  <c r="L10" i="11"/>
  <c r="N14" i="11"/>
  <c r="L6" i="11"/>
  <c r="K7" i="11"/>
  <c r="I9" i="11"/>
  <c r="M10" i="11"/>
  <c r="K14" i="11"/>
  <c r="N7" i="11"/>
  <c r="M6" i="11"/>
  <c r="L7" i="11"/>
  <c r="L14" i="11"/>
  <c r="I17" i="11"/>
  <c r="N6" i="11"/>
  <c r="K14" i="10"/>
  <c r="M14" i="10"/>
  <c r="L10" i="10"/>
  <c r="M6" i="10"/>
  <c r="L13" i="10"/>
  <c r="K13" i="10"/>
  <c r="M13" i="10"/>
  <c r="N13" i="10"/>
  <c r="L6" i="10"/>
  <c r="K7" i="10"/>
  <c r="I9" i="10"/>
  <c r="N9" i="10" s="1"/>
  <c r="M10" i="10"/>
  <c r="N14" i="10"/>
  <c r="N10" i="10"/>
  <c r="N7" i="10"/>
  <c r="I17" i="10"/>
  <c r="L7" i="10"/>
  <c r="N6" i="10"/>
  <c r="K10" i="10"/>
  <c r="M18" i="9"/>
  <c r="L16" i="9"/>
  <c r="M14" i="9"/>
  <c r="K14" i="9"/>
  <c r="K10" i="9"/>
  <c r="M10" i="9"/>
  <c r="L10" i="9"/>
  <c r="L13" i="9"/>
  <c r="L7" i="9"/>
  <c r="L6" i="9"/>
  <c r="M13" i="9"/>
  <c r="K13" i="9"/>
  <c r="N13" i="9"/>
  <c r="I17" i="9"/>
  <c r="N17" i="9" s="1"/>
  <c r="N6" i="9"/>
  <c r="M7" i="9"/>
  <c r="N10" i="9"/>
  <c r="N14" i="9"/>
  <c r="M16" i="9"/>
  <c r="N18" i="9"/>
  <c r="N16" i="9"/>
  <c r="K18" i="9"/>
  <c r="I20" i="9"/>
  <c r="L20" i="9" s="1"/>
  <c r="I9" i="9"/>
  <c r="N9" i="9" s="1"/>
  <c r="N7" i="9"/>
  <c r="H20" i="1"/>
  <c r="G20" i="1"/>
  <c r="I18" i="1"/>
  <c r="H17" i="1"/>
  <c r="G17" i="1"/>
  <c r="I16" i="1"/>
  <c r="I14" i="1"/>
  <c r="I10" i="1"/>
  <c r="E6" i="20" s="1"/>
  <c r="E26" i="20" s="1"/>
  <c r="I7" i="1"/>
  <c r="H6" i="1"/>
  <c r="G6" i="1"/>
  <c r="I5" i="1"/>
  <c r="K5" i="1" s="1"/>
  <c r="I4" i="1"/>
  <c r="I3" i="1"/>
  <c r="K3" i="1" s="1"/>
  <c r="I2" i="1"/>
  <c r="C22" i="20" l="1"/>
  <c r="C17" i="20"/>
  <c r="C37" i="20" s="1"/>
  <c r="D32" i="20"/>
  <c r="D23" i="20"/>
  <c r="N18" i="1"/>
  <c r="E9" i="20"/>
  <c r="E29" i="20" s="1"/>
  <c r="N16" i="1"/>
  <c r="E14" i="20"/>
  <c r="E34" i="20" s="1"/>
  <c r="N7" i="1"/>
  <c r="E3" i="20"/>
  <c r="E23" i="20" s="1"/>
  <c r="N14" i="1"/>
  <c r="E12" i="20"/>
  <c r="E32" i="20" s="1"/>
  <c r="N10" i="1"/>
  <c r="I13" i="1"/>
  <c r="M13" i="1" s="1"/>
  <c r="I23" i="9"/>
  <c r="I30" i="9" s="1"/>
  <c r="H9" i="1"/>
  <c r="K17" i="10"/>
  <c r="I23" i="10"/>
  <c r="I30" i="10" s="1"/>
  <c r="M30" i="10" s="1"/>
  <c r="L17" i="11"/>
  <c r="I23" i="11"/>
  <c r="I30" i="11" s="1"/>
  <c r="M13" i="11"/>
  <c r="L13" i="11"/>
  <c r="K13" i="11"/>
  <c r="N17" i="11"/>
  <c r="L9" i="11"/>
  <c r="M9" i="11"/>
  <c r="K17" i="11"/>
  <c r="K9" i="11"/>
  <c r="N9" i="11"/>
  <c r="M17" i="11"/>
  <c r="K9" i="10"/>
  <c r="M9" i="10"/>
  <c r="L9" i="10"/>
  <c r="N17" i="10"/>
  <c r="L17" i="10"/>
  <c r="M17" i="10"/>
  <c r="K9" i="9"/>
  <c r="L9" i="9"/>
  <c r="M9" i="9"/>
  <c r="N4" i="1"/>
  <c r="M4" i="1"/>
  <c r="L4" i="1"/>
  <c r="K4" i="1"/>
  <c r="L17" i="9"/>
  <c r="K17" i="9"/>
  <c r="K20" i="9"/>
  <c r="K6" i="9"/>
  <c r="M6" i="9"/>
  <c r="M17" i="9"/>
  <c r="N20" i="9"/>
  <c r="M20" i="9"/>
  <c r="I6" i="1"/>
  <c r="M5" i="1"/>
  <c r="K18" i="1"/>
  <c r="L18" i="1"/>
  <c r="M18" i="1"/>
  <c r="I20" i="1"/>
  <c r="N20" i="1" s="1"/>
  <c r="K14" i="1"/>
  <c r="L14" i="1"/>
  <c r="M14" i="1"/>
  <c r="K10" i="1"/>
  <c r="L10" i="1"/>
  <c r="M10" i="1"/>
  <c r="L5" i="1"/>
  <c r="G9" i="1"/>
  <c r="G23" i="1" s="1"/>
  <c r="M2" i="1"/>
  <c r="L2" i="1"/>
  <c r="K2" i="1"/>
  <c r="K7" i="1"/>
  <c r="K16" i="1"/>
  <c r="L3" i="1"/>
  <c r="N5" i="1"/>
  <c r="L7" i="1"/>
  <c r="L16" i="1"/>
  <c r="I17" i="1"/>
  <c r="L17" i="1" s="1"/>
  <c r="N2" i="1"/>
  <c r="M3" i="1"/>
  <c r="M7" i="1"/>
  <c r="M16" i="1"/>
  <c r="N3" i="1"/>
  <c r="D37" i="20" l="1"/>
  <c r="K6" i="1"/>
  <c r="E2" i="20"/>
  <c r="L30" i="9"/>
  <c r="K30" i="9"/>
  <c r="N30" i="9"/>
  <c r="M30" i="9"/>
  <c r="K30" i="10"/>
  <c r="L30" i="10"/>
  <c r="N30" i="10"/>
  <c r="K30" i="11"/>
  <c r="L30" i="11"/>
  <c r="N30" i="11"/>
  <c r="M30" i="11"/>
  <c r="L23" i="10"/>
  <c r="H23" i="1"/>
  <c r="H30" i="1" s="1"/>
  <c r="G30" i="1"/>
  <c r="K23" i="11"/>
  <c r="N23" i="11"/>
  <c r="M23" i="11"/>
  <c r="L23" i="11"/>
  <c r="N23" i="10"/>
  <c r="M23" i="10"/>
  <c r="K23" i="10"/>
  <c r="L23" i="9"/>
  <c r="M23" i="9"/>
  <c r="K23" i="9"/>
  <c r="N23" i="9"/>
  <c r="N6" i="1"/>
  <c r="M6" i="1"/>
  <c r="I9" i="1"/>
  <c r="I23" i="1" s="1"/>
  <c r="L6" i="1"/>
  <c r="K20" i="1"/>
  <c r="L20" i="1"/>
  <c r="M20" i="1"/>
  <c r="L13" i="1"/>
  <c r="N13" i="1"/>
  <c r="K17" i="1"/>
  <c r="K13" i="1"/>
  <c r="N17" i="1"/>
  <c r="M17" i="1"/>
  <c r="E17" i="20" l="1"/>
  <c r="E37" i="20" s="1"/>
  <c r="E22" i="20"/>
  <c r="K9" i="1"/>
  <c r="I30" i="1"/>
  <c r="M9" i="1"/>
  <c r="L9" i="1"/>
  <c r="K23" i="1"/>
  <c r="N9" i="1"/>
  <c r="L30" i="1" l="1"/>
  <c r="K30" i="1"/>
  <c r="M30" i="1"/>
  <c r="N30" i="1"/>
  <c r="N23" i="1"/>
  <c r="M23" i="1"/>
  <c r="L23" i="1"/>
  <c r="I2" i="8" l="1"/>
  <c r="I18" i="8"/>
  <c r="H17" i="8"/>
  <c r="G17" i="8"/>
  <c r="I16" i="8"/>
  <c r="I14" i="8"/>
  <c r="I10" i="8"/>
  <c r="F6" i="20" s="1"/>
  <c r="I8" i="8"/>
  <c r="I7" i="8"/>
  <c r="H6" i="8"/>
  <c r="G6" i="8"/>
  <c r="I5" i="8"/>
  <c r="K5" i="8" s="1"/>
  <c r="I3" i="8"/>
  <c r="M3" i="8" s="1"/>
  <c r="L8" i="8" l="1"/>
  <c r="F4" i="20"/>
  <c r="G24" i="20" s="1"/>
  <c r="F26" i="20"/>
  <c r="G26" i="20"/>
  <c r="N14" i="8"/>
  <c r="F12" i="20"/>
  <c r="M16" i="8"/>
  <c r="F14" i="20"/>
  <c r="I20" i="8"/>
  <c r="N20" i="8" s="1"/>
  <c r="F9" i="20"/>
  <c r="M7" i="8"/>
  <c r="F3" i="20"/>
  <c r="N10" i="8"/>
  <c r="I13" i="8"/>
  <c r="N13" i="8" s="1"/>
  <c r="L2" i="8"/>
  <c r="H9" i="8"/>
  <c r="H23" i="8" s="1"/>
  <c r="G9" i="8"/>
  <c r="G23" i="8" s="1"/>
  <c r="N7" i="8"/>
  <c r="N16" i="8"/>
  <c r="M14" i="8"/>
  <c r="N18" i="8"/>
  <c r="N2" i="8"/>
  <c r="N5" i="8"/>
  <c r="N8" i="8"/>
  <c r="N3" i="8"/>
  <c r="M20" i="8"/>
  <c r="M10" i="8"/>
  <c r="M18" i="8"/>
  <c r="M5" i="8"/>
  <c r="M8" i="8"/>
  <c r="M2" i="8"/>
  <c r="L20" i="8"/>
  <c r="K20" i="8"/>
  <c r="L7" i="8"/>
  <c r="K7" i="8"/>
  <c r="I17" i="8"/>
  <c r="M17" i="8" s="1"/>
  <c r="L16" i="8"/>
  <c r="K8" i="8"/>
  <c r="K2" i="8"/>
  <c r="K16" i="8"/>
  <c r="L18" i="8"/>
  <c r="L14" i="8"/>
  <c r="L10" i="8"/>
  <c r="K3" i="8"/>
  <c r="K18" i="8"/>
  <c r="K14" i="8"/>
  <c r="K10" i="8"/>
  <c r="L5" i="8"/>
  <c r="L3" i="8"/>
  <c r="I6" i="8"/>
  <c r="F23" i="20" l="1"/>
  <c r="G23" i="20"/>
  <c r="H30" i="8"/>
  <c r="F32" i="20"/>
  <c r="G32" i="20"/>
  <c r="N6" i="8"/>
  <c r="F2" i="20"/>
  <c r="F34" i="20"/>
  <c r="G34" i="20"/>
  <c r="F29" i="20"/>
  <c r="G29" i="20"/>
  <c r="G30" i="8"/>
  <c r="N17" i="8"/>
  <c r="M13" i="8"/>
  <c r="K17" i="8"/>
  <c r="M6" i="8"/>
  <c r="L6" i="8"/>
  <c r="L13" i="8"/>
  <c r="K13" i="8"/>
  <c r="L17" i="8"/>
  <c r="I9" i="8"/>
  <c r="N9" i="8" s="1"/>
  <c r="K6" i="8"/>
  <c r="F17" i="20" l="1"/>
  <c r="F22" i="20"/>
  <c r="G22" i="20"/>
  <c r="I23" i="8"/>
  <c r="M9" i="8"/>
  <c r="K9" i="8"/>
  <c r="L9" i="8"/>
  <c r="I30" i="8" l="1"/>
  <c r="N23" i="8"/>
  <c r="F37" i="20"/>
  <c r="G37" i="20"/>
  <c r="N30" i="8"/>
  <c r="M30" i="8"/>
  <c r="L30" i="8"/>
  <c r="K30" i="8"/>
  <c r="M23" i="8"/>
  <c r="K23" i="8"/>
  <c r="L2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D0A3C34D-9F22-F445-8517-6767541B8A22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2B5834D1-4317-7145-B5AC-DEC44EFB2160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37ACD2FD-A54C-2C43-B2B6-D2E6955E86DA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1651D818-380A-7740-BCAD-ED0F8C486549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F2E2BFC4-B17C-EB49-A569-527B8A9ED250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6D8D6E4C-D486-DE4C-9D1F-C6C8FB1ECBCB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F512CF0C-F114-D64C-B2A1-D6FAB0CF9D85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1" authorId="0" shapeId="0" xr:uid="{B63DA671-94F9-D54E-BF28-745E49F437D6}">
      <text>
        <r>
          <rPr>
            <b/>
            <sz val="10"/>
            <color rgb="FF000000"/>
            <rFont val="Tahoma"/>
            <family val="2"/>
          </rPr>
          <t>Auteur:</t>
        </r>
        <r>
          <rPr>
            <sz val="10"/>
            <color rgb="FF000000"/>
            <rFont val="Tahoma"/>
            <family val="2"/>
          </rPr>
          <t xml:space="preserve">
12 CPAS</t>
        </r>
      </text>
    </comment>
  </commentList>
</comments>
</file>

<file path=xl/sharedStrings.xml><?xml version="1.0" encoding="utf-8"?>
<sst xmlns="http://schemas.openxmlformats.org/spreadsheetml/2006/main" count="479" uniqueCount="74">
  <si>
    <t>Situations de vie</t>
  </si>
  <si>
    <t>Localisation</t>
  </si>
  <si>
    <t>Détail</t>
  </si>
  <si>
    <t>♀</t>
  </si>
  <si>
    <t>♂</t>
  </si>
  <si>
    <t>?</t>
  </si>
  <si>
    <t>E</t>
  </si>
  <si>
    <t>T</t>
  </si>
  <si>
    <t>Sans-abri</t>
  </si>
  <si>
    <t>Espaces publics</t>
  </si>
  <si>
    <t>Rue</t>
  </si>
  <si>
    <t>Transports publics</t>
  </si>
  <si>
    <t>Parkings</t>
  </si>
  <si>
    <t>Parcs &amp; forêts</t>
  </si>
  <si>
    <t>Hébergement d'urgence et de crise</t>
  </si>
  <si>
    <t>Plateforme citoyenne</t>
  </si>
  <si>
    <t>Sans logement</t>
  </si>
  <si>
    <t>Maisons d'accueil</t>
  </si>
  <si>
    <t>Logements de transit</t>
  </si>
  <si>
    <t>Logement inadéquat</t>
  </si>
  <si>
    <t>SHNA</t>
  </si>
  <si>
    <t>Occupations négociées</t>
  </si>
  <si>
    <t>Squats</t>
  </si>
  <si>
    <t>Hôpitaux</t>
  </si>
  <si>
    <t>Total</t>
  </si>
  <si>
    <t>Structures pour demandeurs d'asile</t>
  </si>
  <si>
    <t>Post-hébergement</t>
  </si>
  <si>
    <t>Guidance à domicile</t>
  </si>
  <si>
    <t>Housing First</t>
  </si>
  <si>
    <t>Global</t>
  </si>
  <si>
    <t>X</t>
  </si>
  <si>
    <t>Dispositifs sociaux en hotels</t>
  </si>
  <si>
    <t>Chez des tiers</t>
  </si>
  <si>
    <t>Sous menace d'expulsion</t>
  </si>
  <si>
    <t>F</t>
  </si>
  <si>
    <t>H</t>
  </si>
  <si>
    <t>Autres</t>
  </si>
  <si>
    <t>Asile</t>
  </si>
  <si>
    <t>Ukraine</t>
  </si>
  <si>
    <t>Situation</t>
  </si>
  <si>
    <t>2008</t>
  </si>
  <si>
    <t>2010</t>
  </si>
  <si>
    <t>2014</t>
  </si>
  <si>
    <t>2016</t>
  </si>
  <si>
    <t>2018</t>
  </si>
  <si>
    <t>2020</t>
  </si>
  <si>
    <t>2022</t>
  </si>
  <si>
    <t>2024</t>
  </si>
  <si>
    <t>2008 - 2024</t>
  </si>
  <si>
    <t>ETHOS Light 1 - Espace public</t>
  </si>
  <si>
    <t>ETHOS Light 2 - Hébergement d'urgence</t>
  </si>
  <si>
    <t>ETHOS Light 2 - Plateforme citoyenne</t>
  </si>
  <si>
    <t>ETHOS Light 2 - Dispositifs de crise (COVID-19)</t>
  </si>
  <si>
    <t>ETHOS Light 3 - Maisons d'accueil</t>
  </si>
  <si>
    <t>ETHOS Light 3 - Logements de transit</t>
  </si>
  <si>
    <t>ETHOS Light 3 - Dispositifs sociaux en hôtel</t>
  </si>
  <si>
    <t>ETHOS Light 4 - Institutions médicales</t>
  </si>
  <si>
    <t>ETHOS Light 4 - Asile</t>
  </si>
  <si>
    <t>ETHOS Light 4 - Institutions pénales</t>
  </si>
  <si>
    <t>ETHOS Light 5 - SHNA</t>
  </si>
  <si>
    <t>ETHOS Light 5 - Occupations négociées</t>
  </si>
  <si>
    <t>ETHOS Light 5 - Squats</t>
  </si>
  <si>
    <t>ETHOS Light 6 - Chez des tiers</t>
  </si>
  <si>
    <t>ETHOS Light 7 - Sous menace d'expulsion</t>
  </si>
  <si>
    <t>2008 - 2010</t>
  </si>
  <si>
    <t>2010 - 2014</t>
  </si>
  <si>
    <t>2014 - 2016</t>
  </si>
  <si>
    <t>2016 - 2018</t>
  </si>
  <si>
    <t>2018 - 2020</t>
  </si>
  <si>
    <t>2020 - 2022</t>
  </si>
  <si>
    <t>2022 - 2024</t>
  </si>
  <si>
    <t>N/A</t>
  </si>
  <si>
    <t>No</t>
  </si>
  <si>
    <t>Sous_classe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</si>
</sst>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 Semibold"/>
      <family val="2"/>
    </font>
    <font>
      <sz val="10"/>
      <color theme="0" tint="-0.499984740745262"/>
      <name val="Segoe UI Semibold"/>
      <family val="2"/>
    </font>
    <font>
      <sz val="10"/>
      <color theme="0" tint="-0.34998626667073579"/>
      <name val="Segoe UI Semibold"/>
      <family val="2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sz val="10"/>
      <color theme="1" tint="0.499984740745262"/>
      <name val="Segoe UI"/>
      <family val="2"/>
    </font>
    <font>
      <sz val="10"/>
      <color theme="0"/>
      <name val="Segoe UI Semibold"/>
      <family val="2"/>
    </font>
    <font>
      <b/>
      <sz val="10"/>
      <color theme="0"/>
      <name val="Segoe UI Semibold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6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shrinkToFit="1"/>
    </xf>
    <xf numFmtId="0" fontId="8" fillId="3" borderId="1" xfId="0" applyFont="1" applyFill="1" applyBorder="1" applyAlignment="1">
      <alignment horizontal="left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164" fontId="7" fillId="2" borderId="1" xfId="1" applyNumberFormat="1" applyFont="1" applyFill="1" applyBorder="1" applyAlignment="1">
      <alignment horizontal="center" vertical="center" shrinkToFit="1"/>
    </xf>
    <xf numFmtId="164" fontId="1" fillId="2" borderId="1" xfId="1" applyNumberFormat="1" applyFont="1" applyFill="1" applyBorder="1" applyAlignment="1">
      <alignment horizontal="center" vertical="center" shrinkToFit="1"/>
    </xf>
    <xf numFmtId="164" fontId="6" fillId="2" borderId="1" xfId="1" applyNumberFormat="1" applyFont="1" applyFill="1" applyBorder="1" applyAlignment="1">
      <alignment horizontal="center" vertical="center" shrinkToFit="1"/>
    </xf>
    <xf numFmtId="164" fontId="8" fillId="3" borderId="1" xfId="1" applyNumberFormat="1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left" vertical="center" shrinkToFit="1"/>
    </xf>
    <xf numFmtId="164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vertical="center" shrinkToFit="1"/>
    </xf>
    <xf numFmtId="164" fontId="0" fillId="0" borderId="0" xfId="0" applyNumberFormat="1"/>
    <xf numFmtId="164" fontId="0" fillId="0" borderId="0" xfId="1" applyNumberFormat="1" applyFont="1"/>
    <xf numFmtId="164" fontId="7" fillId="4" borderId="1" xfId="1" applyNumberFormat="1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4" fillId="5" borderId="1" xfId="0" applyFont="1" applyFill="1" applyBorder="1" applyAlignment="1">
      <alignment horizontal="left" vertical="center" shrinkToFit="1"/>
    </xf>
    <xf numFmtId="0" fontId="7" fillId="5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164" fontId="0" fillId="0" borderId="5" xfId="0" applyNumberFormat="1" applyBorder="1"/>
    <xf numFmtId="0" fontId="2" fillId="2" borderId="2" xfId="0" applyFont="1" applyFill="1" applyBorder="1" applyAlignment="1">
      <alignment vertical="center" shrinkToFit="1"/>
    </xf>
    <xf numFmtId="0" fontId="2" fillId="2" borderId="3" xfId="0" applyFont="1" applyFill="1" applyBorder="1" applyAlignment="1">
      <alignment vertical="center" shrinkToFit="1"/>
    </xf>
    <xf numFmtId="0" fontId="2" fillId="2" borderId="4" xfId="0" applyFont="1" applyFill="1" applyBorder="1" applyAlignment="1">
      <alignment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 vertical="center" shrinkToFit="1"/>
    </xf>
    <xf numFmtId="0" fontId="2" fillId="2" borderId="4" xfId="0" applyFont="1" applyFill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left" vertical="center" shrinkToFit="1"/>
    </xf>
    <xf numFmtId="0" fontId="3" fillId="2" borderId="4" xfId="0" applyFont="1" applyFill="1" applyBorder="1" applyAlignment="1">
      <alignment horizontal="left" vertical="center" shrinkToFit="1"/>
    </xf>
    <xf numFmtId="0" fontId="0" fillId="6" borderId="6" xfId="0" applyFont="1" applyFill="1" applyBorder="1"/>
    <xf numFmtId="0" fontId="0" fillId="0" borderId="6" xfId="0" applyFont="1" applyBorder="1"/>
    <xf numFmtId="0" fontId="12" fillId="7" borderId="0" xfId="0" applyFont="1" applyFill="1" applyBorder="1"/>
    <xf numFmtId="0" fontId="12" fillId="8" borderId="0" xfId="0" applyNumberFormat="1" applyFont="1" applyFill="1" applyBorder="1"/>
  </cellXfs>
  <cellStyles count="2">
    <cellStyle name="Normal" xfId="0" builtinId="0"/>
    <cellStyle name="Pourcentage" xfId="1" builtinId="5"/>
  </cellStyles>
  <dxfs count="18">
    <dxf>
      <font>
        <b val="0"/>
        <i val="0"/>
        <color theme="0" tint="-0.24994659260841701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Medium9"/>
  <colors>
    <mruColors>
      <color rgb="FF75707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DB60-A2BF-A549-8202-F8C94A8737BF}" name="Tableau32" displayName="Tableau32" ref="A1:J17" totalsRowCount="1">
  <tableColumns count="10">
    <tableColumn id="1" xr3:uid="{7C67C051-D0A4-3D44-A1EF-D4F44923CE39}" name="Situation" totalsRowLabel="Total"/>
    <tableColumn id="2" xr3:uid="{E93FC1F2-9A53-AF40-9A2D-3BFC69C372F5}" name="2008" totalsRowFunction="sum"/>
    <tableColumn id="3" xr3:uid="{8E88C6EA-B44E-E64E-9310-2FC8B92C95AB}" name="2010" totalsRowFunction="sum"/>
    <tableColumn id="4" xr3:uid="{C0349F03-E188-B449-8BAE-C6DF343179B0}" name="2014" totalsRowFunction="sum"/>
    <tableColumn id="5" xr3:uid="{63EC5395-77ED-6D4E-9823-9D834CB40AFF}" name="2016" totalsRowFunction="sum"/>
    <tableColumn id="6" xr3:uid="{C8C9EFEC-2C20-3447-8C29-BE1D2D4ABB54}" name="2018" totalsRowFunction="sum"/>
    <tableColumn id="7" xr3:uid="{FC5D73BE-AAFB-0F46-A678-E8466A5278C4}" name="2020" totalsRowFunction="sum"/>
    <tableColumn id="8" xr3:uid="{A33C1C10-0FD3-4041-9852-A45C96B7B155}" name="2022" totalsRowFunction="sum"/>
    <tableColumn id="9" xr3:uid="{20290458-D7BE-BF42-947E-819FEFE40A19}" name="2024" totalsRowFunction="sum" dataDxfId="17"/>
    <tableColumn id="11" xr3:uid="{9C5CC63A-A052-2E47-A5A6-C4C1A2023B61}" name="2008 - 2024" totalsRowFunction="custom" dataDxfId="16" totalsRowDxfId="15">
      <calculatedColumnFormula>(Tableau32[[#This Row],[2022]]-Tableau32[[#This Row],[2008]])/Tableau32[[#This Row],[2008]]</calculatedColumnFormula>
      <totalsRowFormula>(Tableau32[[#Totals],[2024]]-Tableau32[[#Totals],[2008]])/Tableau32[[#Totals],[2008]]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9C9E5-0363-A24F-A418-2E8C633868D4}" name="Tableau43" displayName="Tableau43" ref="A21:I37" totalsRowCount="1">
  <autoFilter ref="A21:I36" xr:uid="{C0D576F7-3763-41AD-95B8-77BF93FF0032}"/>
  <tableColumns count="9">
    <tableColumn id="1" xr3:uid="{F613B80D-85D7-A046-8434-3E869460D83D}" name="Situation" totalsRowLabel="Total"/>
    <tableColumn id="2" xr3:uid="{69A50820-551B-E149-B387-10ED9F20C47A}" name="2008"/>
    <tableColumn id="3" xr3:uid="{47A653AB-911C-7047-B731-ECEF888026DA}" name="2008 - 2010" totalsRowFunction="custom" dataDxfId="14" totalsRowDxfId="13">
      <calculatedColumnFormula>(C2-B2)/B2</calculatedColumnFormula>
      <totalsRowFormula>(Tableau32[[#Totals],[2010]]-Tableau32[[#Totals],[2008]])/Tableau32[[#Totals],[2008]]</totalsRowFormula>
    </tableColumn>
    <tableColumn id="4" xr3:uid="{3945DD31-BD00-1844-80E1-D72BB666DCF8}" name="2010 - 2014" totalsRowFunction="custom" dataDxfId="12" totalsRowDxfId="11">
      <totalsRowFormula>(Tableau32[[#Totals],[2014]]-Tableau32[[#Totals],[2010]])/Tableau32[[#Totals],[2010]]</totalsRowFormula>
    </tableColumn>
    <tableColumn id="5" xr3:uid="{DE3205E2-ED84-F14A-AC4F-E01D07D81F0E}" name="2014 - 2016" totalsRowFunction="custom" dataDxfId="10" totalsRowDxfId="9">
      <totalsRowFormula>(Tableau32[[#Totals],[2016]]-Tableau32[[#Totals],[2014]])/Tableau32[[#Totals],[2014]]</totalsRowFormula>
    </tableColumn>
    <tableColumn id="6" xr3:uid="{28D1EEB8-CF82-1844-A4F3-50985259910C}" name="2016 - 2018" totalsRowFunction="custom" dataDxfId="8" totalsRowDxfId="7">
      <totalsRowFormula>(Tableau32[[#Totals],[2018]]-Tableau32[[#Totals],[2016]])/Tableau32[[#Totals],[2016]]</totalsRowFormula>
    </tableColumn>
    <tableColumn id="7" xr3:uid="{83C59C85-EC9A-ED4A-95A1-4F86006C3AC7}" name="2018 - 2020" totalsRowFunction="custom" dataDxfId="6" totalsRowDxfId="5">
      <totalsRowFormula>(Tableau32[[#Totals],[2020]]-Tableau32[[#Totals],[2018]])/Tableau32[[#Totals],[2018]]</totalsRowFormula>
    </tableColumn>
    <tableColumn id="8" xr3:uid="{A4F903AB-2757-B648-8F92-23C690A7ABAF}" name="2020 - 2022" totalsRowFunction="custom" dataDxfId="4" totalsRowDxfId="3">
      <totalsRowFormula>(Tableau32[[#Totals],[2022]]-Tableau32[[#Totals],[2020]])/Tableau32[[#Totals],[2020]]</totalsRowFormula>
    </tableColumn>
    <tableColumn id="9" xr3:uid="{3B5D940E-A099-0E43-A177-4E41109180F7}" name="2022 - 2024" totalsRowFunction="custom" dataDxfId="2" totalsRowDxfId="1">
      <calculatedColumnFormula>(I2-H2)/H2</calculatedColumnFormula>
      <totalsRowFormula>(Tableau32[[#Totals],[2024]]-Tableau32[[#Totals],[2022]])/Tableau32[[#Totals],[2022]]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"/>
  <sheetViews>
    <sheetView tabSelected="1" zoomScaleNormal="100" workbookViewId="0">
      <selection activeCell="A24" sqref="A24:B29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4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4" ht="20" customHeight="1" outlineLevel="3" x14ac:dyDescent="0.2">
      <c r="A2" s="30" t="s">
        <v>8</v>
      </c>
      <c r="B2" s="33" t="s">
        <v>9</v>
      </c>
      <c r="C2" s="2" t="s">
        <v>10</v>
      </c>
      <c r="D2" s="8"/>
      <c r="E2" s="8"/>
      <c r="F2" s="8"/>
      <c r="G2" s="8"/>
      <c r="H2" s="8"/>
      <c r="I2" s="8"/>
      <c r="J2" s="7"/>
      <c r="K2" s="9"/>
      <c r="L2" s="9"/>
      <c r="M2" s="9"/>
      <c r="N2" s="9"/>
    </row>
    <row r="3" spans="1:14" ht="20" customHeight="1" outlineLevel="3" x14ac:dyDescent="0.2">
      <c r="A3" s="31"/>
      <c r="B3" s="34"/>
      <c r="C3" s="2" t="s">
        <v>11</v>
      </c>
      <c r="D3" s="8"/>
      <c r="E3" s="8"/>
      <c r="F3" s="8"/>
      <c r="G3" s="8"/>
      <c r="H3" s="8"/>
      <c r="I3" s="8"/>
      <c r="J3" s="7"/>
      <c r="K3" s="9"/>
      <c r="L3" s="9"/>
      <c r="M3" s="9"/>
      <c r="N3" s="9"/>
    </row>
    <row r="4" spans="1:14" ht="20" customHeight="1" outlineLevel="3" x14ac:dyDescent="0.2">
      <c r="A4" s="31"/>
      <c r="B4" s="34"/>
      <c r="C4" s="2" t="s">
        <v>12</v>
      </c>
      <c r="D4" s="8"/>
      <c r="E4" s="8"/>
      <c r="F4" s="8"/>
      <c r="G4" s="8"/>
      <c r="H4" s="8"/>
      <c r="I4" s="8"/>
      <c r="J4" s="7"/>
      <c r="K4" s="10"/>
      <c r="L4" s="10"/>
      <c r="M4" s="10"/>
      <c r="N4" s="9"/>
    </row>
    <row r="5" spans="1:14" ht="20" customHeight="1" outlineLevel="3" x14ac:dyDescent="0.2">
      <c r="A5" s="31"/>
      <c r="B5" s="34"/>
      <c r="C5" s="2" t="s">
        <v>13</v>
      </c>
      <c r="D5" s="8"/>
      <c r="E5" s="8"/>
      <c r="F5" s="8"/>
      <c r="G5" s="8"/>
      <c r="H5" s="8"/>
      <c r="I5" s="8"/>
      <c r="J5" s="7"/>
      <c r="K5" s="9"/>
      <c r="L5" s="9"/>
      <c r="M5" s="9"/>
      <c r="N5" s="9"/>
    </row>
    <row r="6" spans="1:14" ht="20" customHeight="1" outlineLevel="2" x14ac:dyDescent="0.2">
      <c r="A6" s="31"/>
      <c r="B6" s="35"/>
      <c r="C6" s="2"/>
      <c r="D6" s="13">
        <v>24</v>
      </c>
      <c r="E6" s="13">
        <v>196</v>
      </c>
      <c r="F6" s="13"/>
      <c r="G6" s="13">
        <v>47</v>
      </c>
      <c r="H6" s="13">
        <v>2</v>
      </c>
      <c r="I6" s="13">
        <f>SUM(D6:H6)</f>
        <v>269</v>
      </c>
      <c r="J6" s="7"/>
      <c r="K6" s="9">
        <f>D6/I6</f>
        <v>8.9219330855018583E-2</v>
      </c>
      <c r="L6" s="9">
        <f>E6/I6</f>
        <v>0.72862453531598514</v>
      </c>
      <c r="M6" s="9">
        <f>G6/I6</f>
        <v>0.17472118959107807</v>
      </c>
      <c r="N6" s="9">
        <f>H6/I6</f>
        <v>7.4349442379182153E-3</v>
      </c>
    </row>
    <row r="7" spans="1:14" ht="20" customHeight="1" outlineLevel="2" x14ac:dyDescent="0.2">
      <c r="A7" s="31"/>
      <c r="B7" s="3" t="s">
        <v>14</v>
      </c>
      <c r="C7" s="2"/>
      <c r="D7" s="13">
        <v>48</v>
      </c>
      <c r="E7" s="13">
        <v>13</v>
      </c>
      <c r="F7" s="13"/>
      <c r="G7" s="13">
        <v>160</v>
      </c>
      <c r="H7" s="13">
        <v>13</v>
      </c>
      <c r="I7" s="13">
        <f>SUM(D7:H7)</f>
        <v>234</v>
      </c>
      <c r="J7" s="7"/>
      <c r="K7" s="9">
        <f>D7/I7</f>
        <v>0.20512820512820512</v>
      </c>
      <c r="L7" s="9">
        <f>E7/I7</f>
        <v>5.5555555555555552E-2</v>
      </c>
      <c r="M7" s="9">
        <f>G7/I7</f>
        <v>0.68376068376068377</v>
      </c>
      <c r="N7" s="9">
        <f>H7/I7</f>
        <v>5.5555555555555552E-2</v>
      </c>
    </row>
    <row r="8" spans="1:14" ht="20" customHeight="1" outlineLevel="2" x14ac:dyDescent="0.2">
      <c r="A8" s="31"/>
      <c r="B8" s="3" t="s">
        <v>15</v>
      </c>
      <c r="C8" s="2"/>
      <c r="D8" s="8"/>
      <c r="E8" s="8"/>
      <c r="F8" s="8"/>
      <c r="G8" s="8"/>
      <c r="H8" s="8"/>
      <c r="I8" s="8"/>
      <c r="J8" s="7"/>
      <c r="K8" s="9"/>
      <c r="L8" s="9"/>
      <c r="M8" s="9"/>
      <c r="N8" s="9"/>
    </row>
    <row r="9" spans="1:14" ht="20" customHeight="1" outlineLevel="1" x14ac:dyDescent="0.2">
      <c r="A9" s="32"/>
      <c r="B9" s="3"/>
      <c r="C9" s="2"/>
      <c r="D9" s="8">
        <f>SUBTOTAL(9,D2:D8)</f>
        <v>72</v>
      </c>
      <c r="E9" s="8">
        <f>SUBTOTAL(9,E2:E8)</f>
        <v>209</v>
      </c>
      <c r="F9" s="8"/>
      <c r="G9" s="8">
        <f>SUBTOTAL(9,G2:G8)</f>
        <v>207</v>
      </c>
      <c r="H9" s="8">
        <f>SUBTOTAL(9,H2:H8)</f>
        <v>15</v>
      </c>
      <c r="I9" s="8">
        <f>SUBTOTAL(9,I2:I8)</f>
        <v>503</v>
      </c>
      <c r="J9" s="7"/>
      <c r="K9" s="10">
        <f>D9/I9</f>
        <v>0.14314115308151093</v>
      </c>
      <c r="L9" s="10">
        <f>E9/I9</f>
        <v>0.41550695825049699</v>
      </c>
      <c r="M9" s="10">
        <f t="shared" ref="M9:M17" si="0">G9/I9</f>
        <v>0.41153081510934392</v>
      </c>
      <c r="N9" s="11">
        <f t="shared" ref="N9:N17" si="1">H9/I9</f>
        <v>2.982107355864811E-2</v>
      </c>
    </row>
    <row r="10" spans="1:14" ht="20" customHeight="1" outlineLevel="2" x14ac:dyDescent="0.2">
      <c r="A10" s="27" t="s">
        <v>16</v>
      </c>
      <c r="B10" s="3" t="s">
        <v>17</v>
      </c>
      <c r="C10" s="2"/>
      <c r="D10" s="13">
        <v>221</v>
      </c>
      <c r="E10" s="13">
        <v>381</v>
      </c>
      <c r="F10" s="13"/>
      <c r="G10" s="13">
        <v>0</v>
      </c>
      <c r="H10" s="13">
        <v>178</v>
      </c>
      <c r="I10" s="13">
        <f>SUM(D10:H10)</f>
        <v>780</v>
      </c>
      <c r="J10" s="7"/>
      <c r="K10" s="9">
        <f>D10/I10</f>
        <v>0.28333333333333333</v>
      </c>
      <c r="L10" s="9">
        <f>E10/I10</f>
        <v>0.48846153846153845</v>
      </c>
      <c r="M10" s="9">
        <f t="shared" si="0"/>
        <v>0</v>
      </c>
      <c r="N10" s="9">
        <f t="shared" si="1"/>
        <v>0.2282051282051282</v>
      </c>
    </row>
    <row r="11" spans="1:14" ht="20" customHeight="1" outlineLevel="2" x14ac:dyDescent="0.2">
      <c r="A11" s="28"/>
      <c r="B11" s="3" t="s">
        <v>18</v>
      </c>
      <c r="C11" s="2"/>
      <c r="D11" s="8"/>
      <c r="E11" s="8"/>
      <c r="F11" s="8"/>
      <c r="G11" s="8"/>
      <c r="H11" s="8"/>
      <c r="I11" s="8"/>
      <c r="J11" s="7"/>
      <c r="K11" s="9"/>
      <c r="L11" s="9"/>
      <c r="M11" s="9"/>
      <c r="N11" s="9"/>
    </row>
    <row r="12" spans="1:14" ht="20" customHeight="1" outlineLevel="2" x14ac:dyDescent="0.2">
      <c r="A12" s="28"/>
      <c r="B12" s="3" t="s">
        <v>31</v>
      </c>
      <c r="C12" s="2"/>
      <c r="D12" s="8"/>
      <c r="E12" s="8"/>
      <c r="F12" s="8"/>
      <c r="G12" s="8"/>
      <c r="H12" s="8"/>
      <c r="I12" s="8"/>
      <c r="J12" s="7"/>
      <c r="K12" s="9"/>
      <c r="L12" s="9"/>
      <c r="M12" s="9"/>
      <c r="N12" s="9"/>
    </row>
    <row r="13" spans="1:14" ht="20" customHeight="1" outlineLevel="1" x14ac:dyDescent="0.2">
      <c r="A13" s="29"/>
      <c r="B13" s="3"/>
      <c r="C13" s="2"/>
      <c r="D13" s="8">
        <f>SUBTOTAL(9,D10:D11)</f>
        <v>221</v>
      </c>
      <c r="E13" s="8">
        <f>SUBTOTAL(9,E10:E11)</f>
        <v>381</v>
      </c>
      <c r="F13" s="8"/>
      <c r="G13" s="8">
        <f>SUBTOTAL(9,G10:G11)</f>
        <v>0</v>
      </c>
      <c r="H13" s="8">
        <f>SUBTOTAL(9,H10:H11)</f>
        <v>178</v>
      </c>
      <c r="I13" s="8">
        <f>SUBTOTAL(9,I10:I11)</f>
        <v>780</v>
      </c>
      <c r="J13" s="7"/>
      <c r="K13" s="10">
        <f>D13/I13</f>
        <v>0.28333333333333333</v>
      </c>
      <c r="L13" s="10">
        <f>E13/I13</f>
        <v>0.48846153846153845</v>
      </c>
      <c r="M13" s="10">
        <f t="shared" si="0"/>
        <v>0</v>
      </c>
      <c r="N13" s="11">
        <f t="shared" si="1"/>
        <v>0.2282051282051282</v>
      </c>
    </row>
    <row r="14" spans="1:14" ht="20" customHeight="1" outlineLevel="2" x14ac:dyDescent="0.2">
      <c r="A14" s="27" t="s">
        <v>19</v>
      </c>
      <c r="B14" s="3" t="s">
        <v>20</v>
      </c>
      <c r="C14" s="2"/>
      <c r="D14" s="13">
        <v>18</v>
      </c>
      <c r="E14" s="13">
        <v>107</v>
      </c>
      <c r="F14" s="13"/>
      <c r="G14" s="13">
        <v>40</v>
      </c>
      <c r="H14" s="13">
        <v>0</v>
      </c>
      <c r="I14" s="13">
        <f>SUM(D14:H14)</f>
        <v>165</v>
      </c>
      <c r="J14" s="7"/>
      <c r="K14" s="9">
        <f>D14/I14</f>
        <v>0.10909090909090909</v>
      </c>
      <c r="L14" s="9">
        <f>E14/I14</f>
        <v>0.64848484848484844</v>
      </c>
      <c r="M14" s="9">
        <f t="shared" si="0"/>
        <v>0.24242424242424243</v>
      </c>
      <c r="N14" s="9">
        <f t="shared" si="1"/>
        <v>0</v>
      </c>
    </row>
    <row r="15" spans="1:14" ht="20" customHeight="1" outlineLevel="2" x14ac:dyDescent="0.2">
      <c r="A15" s="28"/>
      <c r="B15" s="3" t="s">
        <v>21</v>
      </c>
      <c r="C15" s="2"/>
      <c r="D15" s="13">
        <v>11</v>
      </c>
      <c r="E15" s="13">
        <v>40</v>
      </c>
      <c r="F15" s="13"/>
      <c r="G15" s="13">
        <v>160</v>
      </c>
      <c r="H15" s="13">
        <v>5</v>
      </c>
      <c r="I15" s="13">
        <f>SUM(D15:H15)</f>
        <v>216</v>
      </c>
      <c r="J15" s="7"/>
      <c r="K15" s="9">
        <f>D15/I15</f>
        <v>5.0925925925925923E-2</v>
      </c>
      <c r="L15" s="9">
        <f>E15/I15</f>
        <v>0.18518518518518517</v>
      </c>
      <c r="M15" s="9">
        <f t="shared" si="0"/>
        <v>0.7407407407407407</v>
      </c>
      <c r="N15" s="9">
        <f t="shared" si="1"/>
        <v>2.3148148148148147E-2</v>
      </c>
    </row>
    <row r="16" spans="1:14" ht="20" customHeight="1" outlineLevel="2" x14ac:dyDescent="0.2">
      <c r="A16" s="28"/>
      <c r="B16" s="3" t="s">
        <v>22</v>
      </c>
      <c r="C16" s="2"/>
      <c r="D16" s="13">
        <v>7</v>
      </c>
      <c r="E16" s="13">
        <v>46</v>
      </c>
      <c r="F16" s="13"/>
      <c r="G16" s="13">
        <v>7</v>
      </c>
      <c r="H16" s="13">
        <v>0</v>
      </c>
      <c r="I16" s="13">
        <f>SUM(D16:H16)</f>
        <v>60</v>
      </c>
      <c r="J16" s="7"/>
      <c r="K16" s="9">
        <f>D16/I16</f>
        <v>0.11666666666666667</v>
      </c>
      <c r="L16" s="9">
        <f>E16/I16</f>
        <v>0.76666666666666672</v>
      </c>
      <c r="M16" s="9">
        <f t="shared" si="0"/>
        <v>0.11666666666666667</v>
      </c>
      <c r="N16" s="9">
        <f t="shared" si="1"/>
        <v>0</v>
      </c>
    </row>
    <row r="17" spans="1:14" ht="20" customHeight="1" outlineLevel="1" x14ac:dyDescent="0.2">
      <c r="A17" s="29"/>
      <c r="B17" s="3"/>
      <c r="C17" s="2"/>
      <c r="D17" s="8">
        <f>SUBTOTAL(9,D14:D16)</f>
        <v>36</v>
      </c>
      <c r="E17" s="8">
        <f>SUBTOTAL(9,E14:E16)</f>
        <v>193</v>
      </c>
      <c r="F17" s="8"/>
      <c r="G17" s="8">
        <f>SUBTOTAL(9,G14:G16)</f>
        <v>207</v>
      </c>
      <c r="H17" s="8">
        <f>SUBTOTAL(9,H14:H16)</f>
        <v>5</v>
      </c>
      <c r="I17" s="8">
        <f>SUBTOTAL(9,I14:I16)</f>
        <v>441</v>
      </c>
      <c r="J17" s="7"/>
      <c r="K17" s="10">
        <f>D17/I17</f>
        <v>8.1632653061224483E-2</v>
      </c>
      <c r="L17" s="10">
        <f>E17/I17</f>
        <v>0.43764172335600909</v>
      </c>
      <c r="M17" s="10">
        <f t="shared" si="0"/>
        <v>0.46938775510204084</v>
      </c>
      <c r="N17" s="11">
        <f t="shared" si="1"/>
        <v>1.1337868480725623E-2</v>
      </c>
    </row>
    <row r="18" spans="1:14" ht="20" customHeight="1" outlineLevel="2" x14ac:dyDescent="0.2">
      <c r="A18" s="27" t="s">
        <v>23</v>
      </c>
      <c r="B18" s="3" t="s">
        <v>23</v>
      </c>
      <c r="C18" s="2"/>
      <c r="D18" s="8"/>
      <c r="E18" s="8"/>
      <c r="F18" s="8"/>
      <c r="G18" s="8"/>
      <c r="H18" s="8"/>
      <c r="I18" s="8"/>
      <c r="J18" s="7"/>
      <c r="K18" s="9"/>
      <c r="L18" s="9"/>
      <c r="M18" s="9"/>
      <c r="N18" s="9"/>
    </row>
    <row r="19" spans="1:14" ht="20" customHeight="1" outlineLevel="2" x14ac:dyDescent="0.2">
      <c r="A19" s="28"/>
      <c r="B19" s="3" t="s">
        <v>37</v>
      </c>
      <c r="C19" s="2"/>
      <c r="D19" s="8"/>
      <c r="E19" s="8"/>
      <c r="F19" s="8"/>
      <c r="G19" s="8"/>
      <c r="H19" s="8"/>
      <c r="I19" s="8"/>
      <c r="J19" s="7"/>
      <c r="K19" s="9"/>
      <c r="L19" s="9"/>
      <c r="M19" s="9"/>
      <c r="N19" s="9"/>
    </row>
    <row r="20" spans="1:14" ht="20" customHeight="1" outlineLevel="1" x14ac:dyDescent="0.2">
      <c r="A20" s="29"/>
      <c r="B20" s="3"/>
      <c r="C20" s="2"/>
      <c r="D20" s="8"/>
      <c r="E20" s="8"/>
      <c r="F20" s="8"/>
      <c r="G20" s="8"/>
      <c r="H20" s="8"/>
      <c r="I20" s="8"/>
      <c r="J20" s="7"/>
      <c r="K20" s="10"/>
      <c r="L20" s="10"/>
      <c r="M20" s="10"/>
      <c r="N20" s="11"/>
    </row>
    <row r="21" spans="1:14" ht="20" customHeight="1" outlineLevel="1" x14ac:dyDescent="0.2">
      <c r="A21" s="16" t="s">
        <v>32</v>
      </c>
      <c r="B21" s="3" t="s">
        <v>32</v>
      </c>
      <c r="C21" s="2"/>
      <c r="D21" s="8"/>
      <c r="E21" s="8"/>
      <c r="F21" s="8"/>
      <c r="G21" s="8"/>
      <c r="H21" s="8"/>
      <c r="I21" s="8"/>
      <c r="J21" s="7"/>
      <c r="K21" s="10"/>
      <c r="L21" s="10"/>
      <c r="M21" s="10"/>
      <c r="N21" s="11"/>
    </row>
    <row r="22" spans="1:14" ht="20" customHeight="1" outlineLevel="1" x14ac:dyDescent="0.2">
      <c r="A22" s="16" t="s">
        <v>33</v>
      </c>
      <c r="B22" s="3" t="s">
        <v>33</v>
      </c>
      <c r="C22" s="2"/>
      <c r="D22" s="8"/>
      <c r="E22" s="8"/>
      <c r="F22" s="8"/>
      <c r="G22" s="8"/>
      <c r="H22" s="8"/>
      <c r="I22" s="8"/>
      <c r="J22" s="7"/>
      <c r="K22" s="10"/>
      <c r="L22" s="10"/>
      <c r="M22" s="10"/>
      <c r="N22" s="11"/>
    </row>
    <row r="23" spans="1:14" ht="20" customHeight="1" x14ac:dyDescent="0.2">
      <c r="A23" s="4" t="s">
        <v>24</v>
      </c>
      <c r="B23" s="4"/>
      <c r="C23" s="4"/>
      <c r="D23" s="6">
        <f>SUBTOTAL(9,D2:D20)</f>
        <v>329</v>
      </c>
      <c r="E23" s="6">
        <f>SUBTOTAL(9,E2:E20)</f>
        <v>783</v>
      </c>
      <c r="F23" s="6"/>
      <c r="G23" s="6">
        <f>SUBTOTAL(9,G2:G20)</f>
        <v>414</v>
      </c>
      <c r="H23" s="6">
        <f>SUBTOTAL(9,H2:H20)</f>
        <v>198</v>
      </c>
      <c r="I23" s="6">
        <f>SUBTOTAL(9,I2:I20)</f>
        <v>1724</v>
      </c>
      <c r="J23" s="7"/>
      <c r="K23" s="12">
        <f>D23/I23</f>
        <v>0.19083526682134572</v>
      </c>
      <c r="L23" s="12">
        <f>E23/I23</f>
        <v>0.45417633410672853</v>
      </c>
      <c r="M23" s="12">
        <f>G23/I23</f>
        <v>0.24013921113689096</v>
      </c>
      <c r="N23" s="12">
        <f>H23/I23</f>
        <v>0.1148491879350348</v>
      </c>
    </row>
    <row r="24" spans="1:14" ht="20" customHeight="1" outlineLevel="2" x14ac:dyDescent="0.2">
      <c r="A24" s="27" t="s">
        <v>16</v>
      </c>
      <c r="B24" s="3" t="s">
        <v>25</v>
      </c>
      <c r="C24" s="2"/>
      <c r="D24" s="8"/>
      <c r="E24" s="8"/>
      <c r="F24" s="8"/>
      <c r="G24" s="8"/>
      <c r="H24" s="8"/>
      <c r="I24" s="8"/>
      <c r="J24" s="7"/>
      <c r="K24" s="9"/>
      <c r="L24" s="9"/>
      <c r="M24" s="9"/>
      <c r="N24" s="9"/>
    </row>
    <row r="25" spans="1:14" ht="20" customHeight="1" outlineLevel="2" x14ac:dyDescent="0.2">
      <c r="A25" s="28"/>
      <c r="B25" s="14" t="s">
        <v>26</v>
      </c>
      <c r="C25" s="2"/>
      <c r="D25" s="8"/>
      <c r="E25" s="8"/>
      <c r="F25" s="8"/>
      <c r="G25" s="8"/>
      <c r="H25" s="8"/>
      <c r="I25" s="8"/>
      <c r="J25" s="7"/>
      <c r="K25" s="9"/>
      <c r="L25" s="9"/>
      <c r="M25" s="9"/>
      <c r="N25" s="9"/>
    </row>
    <row r="26" spans="1:14" ht="20" customHeight="1" outlineLevel="2" x14ac:dyDescent="0.2">
      <c r="A26" s="28"/>
      <c r="B26" s="3" t="s">
        <v>27</v>
      </c>
      <c r="C26" s="2"/>
      <c r="D26" s="13">
        <v>0</v>
      </c>
      <c r="E26" s="13">
        <v>0</v>
      </c>
      <c r="F26" s="13"/>
      <c r="G26" s="13">
        <v>685</v>
      </c>
      <c r="H26" s="13">
        <v>310</v>
      </c>
      <c r="I26" s="13">
        <f>SUM(D26:H26)</f>
        <v>995</v>
      </c>
      <c r="J26" s="7"/>
      <c r="K26" s="9">
        <f>D26/I26</f>
        <v>0</v>
      </c>
      <c r="L26" s="9">
        <f>E26/I26</f>
        <v>0</v>
      </c>
      <c r="M26" s="9">
        <f>G26/I26</f>
        <v>0.68844221105527637</v>
      </c>
      <c r="N26" s="9">
        <f>H26/I26</f>
        <v>0.31155778894472363</v>
      </c>
    </row>
    <row r="27" spans="1:14" ht="20" customHeight="1" outlineLevel="2" x14ac:dyDescent="0.2">
      <c r="A27" s="28"/>
      <c r="B27" s="3" t="s">
        <v>28</v>
      </c>
      <c r="C27" s="2"/>
      <c r="D27" s="8"/>
      <c r="E27" s="8"/>
      <c r="F27" s="8"/>
      <c r="G27" s="8"/>
      <c r="H27" s="8"/>
      <c r="I27" s="8"/>
      <c r="J27" s="7"/>
      <c r="K27" s="9"/>
      <c r="L27" s="9"/>
      <c r="M27" s="9"/>
      <c r="N27" s="9"/>
    </row>
    <row r="28" spans="1:14" ht="20" customHeight="1" outlineLevel="2" x14ac:dyDescent="0.2">
      <c r="A28" s="28"/>
      <c r="B28" s="3" t="s">
        <v>38</v>
      </c>
      <c r="C28" s="2"/>
      <c r="D28" s="8"/>
      <c r="E28" s="8"/>
      <c r="F28" s="8"/>
      <c r="G28" s="8"/>
      <c r="H28" s="8"/>
      <c r="I28" s="8"/>
      <c r="J28" s="7"/>
      <c r="K28" s="9"/>
      <c r="L28" s="9"/>
      <c r="M28" s="9"/>
      <c r="N28" s="9"/>
    </row>
    <row r="29" spans="1:14" ht="20" customHeight="1" outlineLevel="1" x14ac:dyDescent="0.2">
      <c r="A29" s="29"/>
      <c r="B29" s="3"/>
      <c r="C29" s="2"/>
      <c r="D29" s="8">
        <f>SUBTOTAL(9,D24:D27)</f>
        <v>0</v>
      </c>
      <c r="E29" s="8">
        <f>SUBTOTAL(9,E24:E27)</f>
        <v>0</v>
      </c>
      <c r="F29" s="8"/>
      <c r="G29" s="8">
        <f>SUBTOTAL(9,G24:G27)</f>
        <v>685</v>
      </c>
      <c r="H29" s="8">
        <f>SUBTOTAL(9,H24:H27)</f>
        <v>310</v>
      </c>
      <c r="I29" s="8">
        <f>SUBTOTAL(9,I24:I27)</f>
        <v>995</v>
      </c>
      <c r="J29" s="7"/>
      <c r="K29" s="11">
        <f>D29/I29</f>
        <v>0</v>
      </c>
      <c r="L29" s="11">
        <f>E29/I29</f>
        <v>0</v>
      </c>
      <c r="M29" s="11">
        <f>G29/I29</f>
        <v>0.68844221105527637</v>
      </c>
      <c r="N29" s="11">
        <f>H29/I29</f>
        <v>0.31155778894472363</v>
      </c>
    </row>
    <row r="30" spans="1:14" ht="20" customHeight="1" x14ac:dyDescent="0.2">
      <c r="A30" s="4" t="s">
        <v>29</v>
      </c>
      <c r="B30" s="4"/>
      <c r="C30" s="4"/>
      <c r="D30" s="6">
        <f>SUBTOTAL(9,D2:D29)</f>
        <v>329</v>
      </c>
      <c r="E30" s="6">
        <f>SUBTOTAL(9,E2:E29)</f>
        <v>783</v>
      </c>
      <c r="F30" s="6"/>
      <c r="G30" s="6">
        <f>SUBTOTAL(9,G2:G29)</f>
        <v>1099</v>
      </c>
      <c r="H30" s="6">
        <f>SUBTOTAL(9,H2:H29)</f>
        <v>508</v>
      </c>
      <c r="I30" s="6">
        <f>SUBTOTAL(9,I2:I29)</f>
        <v>2719</v>
      </c>
      <c r="J30" s="7"/>
      <c r="K30" s="12">
        <f>D30/I30</f>
        <v>0.1210003677822729</v>
      </c>
      <c r="L30" s="12">
        <f>E30/I30</f>
        <v>0.2879735196763516</v>
      </c>
      <c r="M30" s="12">
        <f>G30/I30</f>
        <v>0.4041927179109967</v>
      </c>
      <c r="N30" s="12">
        <f>H30/I30</f>
        <v>0.18683339463037882</v>
      </c>
    </row>
  </sheetData>
  <mergeCells count="6">
    <mergeCell ref="A24:A29"/>
    <mergeCell ref="A2:A9"/>
    <mergeCell ref="B2:B6"/>
    <mergeCell ref="A10:A13"/>
    <mergeCell ref="A14:A17"/>
    <mergeCell ref="A18:A20"/>
  </mergeCells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7840-8601-8E4A-88A5-E63BBD4C6EB5}">
  <dimension ref="A1:K37"/>
  <sheetViews>
    <sheetView zoomScale="125" workbookViewId="0">
      <selection activeCell="G9" sqref="G9"/>
    </sheetView>
  </sheetViews>
  <sheetFormatPr baseColWidth="10" defaultColWidth="11.5" defaultRowHeight="15" x14ac:dyDescent="0.2"/>
  <cols>
    <col min="1" max="1" width="39.1640625" customWidth="1"/>
  </cols>
  <sheetData>
    <row r="1" spans="1:10" x14ac:dyDescent="0.2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">
      <c r="A2" t="s">
        <v>49</v>
      </c>
      <c r="B2">
        <f>'2008'!$I$6</f>
        <v>269</v>
      </c>
      <c r="C2">
        <f>'2010'!$I$6</f>
        <v>329</v>
      </c>
      <c r="D2">
        <f>'2014'!$I$6</f>
        <v>412</v>
      </c>
      <c r="E2">
        <f>'2016'!$I$6</f>
        <v>707</v>
      </c>
      <c r="F2">
        <f>'2018'!$I$6</f>
        <v>759</v>
      </c>
      <c r="G2">
        <f>'2020'!$I$6</f>
        <v>719</v>
      </c>
      <c r="H2">
        <v>809</v>
      </c>
      <c r="I2">
        <v>992</v>
      </c>
      <c r="J2" s="17">
        <f>(Tableau32[[#This Row],[2024]]-Tableau32[[#This Row],[2008]])/Tableau32[[#This Row],[2008]]</f>
        <v>2.6877323420074348</v>
      </c>
    </row>
    <row r="3" spans="1:10" x14ac:dyDescent="0.2">
      <c r="A3" t="s">
        <v>50</v>
      </c>
      <c r="B3">
        <f>'2008'!$I$7</f>
        <v>234</v>
      </c>
      <c r="C3">
        <f>'2010'!$I$7</f>
        <v>282</v>
      </c>
      <c r="D3">
        <f>'2014'!$I$7</f>
        <v>367</v>
      </c>
      <c r="E3">
        <f>'2016'!$I$7</f>
        <v>474</v>
      </c>
      <c r="F3">
        <f>'2018'!$I$7</f>
        <v>707</v>
      </c>
      <c r="G3">
        <f>'2020'!$I$7-G5</f>
        <v>808</v>
      </c>
      <c r="H3">
        <f>1593-H4</f>
        <v>875</v>
      </c>
      <c r="I3">
        <v>1463</v>
      </c>
      <c r="J3" s="17">
        <f>(Tableau32[[#This Row],[2024]]-Tableau32[[#This Row],[2008]])/Tableau32[[#This Row],[2008]]</f>
        <v>5.2521367521367521</v>
      </c>
    </row>
    <row r="4" spans="1:10" x14ac:dyDescent="0.2">
      <c r="A4" t="s">
        <v>51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'2018'!$I$8</f>
        <v>598</v>
      </c>
      <c r="G4">
        <f>'2020'!$I$8</f>
        <v>498</v>
      </c>
      <c r="H4">
        <v>718</v>
      </c>
      <c r="I4">
        <v>1072</v>
      </c>
      <c r="J4" s="17"/>
    </row>
    <row r="5" spans="1:10" x14ac:dyDescent="0.2">
      <c r="A5" t="s">
        <v>52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622</f>
        <v>622</v>
      </c>
      <c r="H5">
        <f>0</f>
        <v>0</v>
      </c>
      <c r="I5">
        <v>0</v>
      </c>
      <c r="J5" s="17"/>
    </row>
    <row r="6" spans="1:10" x14ac:dyDescent="0.2">
      <c r="A6" t="s">
        <v>53</v>
      </c>
      <c r="B6">
        <f>'2008'!$I$10</f>
        <v>780</v>
      </c>
      <c r="C6">
        <f>'2010'!$I$10</f>
        <v>795</v>
      </c>
      <c r="D6">
        <f>'2014'!$I$10</f>
        <v>853</v>
      </c>
      <c r="E6">
        <f>'2016'!$I$10</f>
        <v>854</v>
      </c>
      <c r="F6">
        <f>'2018'!$I$10</f>
        <v>862</v>
      </c>
      <c r="G6">
        <f>'2020'!$I$10</f>
        <v>706</v>
      </c>
      <c r="H6">
        <f>846</f>
        <v>846</v>
      </c>
      <c r="I6">
        <v>889</v>
      </c>
      <c r="J6" s="17">
        <f>(Tableau32[[#This Row],[2024]]-Tableau32[[#This Row],[2008]])/Tableau32[[#This Row],[2008]]</f>
        <v>0.13974358974358975</v>
      </c>
    </row>
    <row r="7" spans="1:10" x14ac:dyDescent="0.2">
      <c r="A7" t="s">
        <v>54</v>
      </c>
      <c r="B7">
        <f>0</f>
        <v>0</v>
      </c>
      <c r="C7">
        <f>'2010'!$I$11</f>
        <v>164</v>
      </c>
      <c r="D7">
        <f>'2014'!$I$11</f>
        <v>504</v>
      </c>
      <c r="E7">
        <f>'2016'!$I$11</f>
        <v>170</v>
      </c>
      <c r="F7">
        <f>'2018'!$I$11</f>
        <v>128</v>
      </c>
      <c r="G7">
        <f>'2020'!$I$11</f>
        <v>434</v>
      </c>
      <c r="H7">
        <f>588</f>
        <v>588</v>
      </c>
      <c r="I7">
        <v>725</v>
      </c>
      <c r="J7" s="17"/>
    </row>
    <row r="8" spans="1:10" x14ac:dyDescent="0.2">
      <c r="A8" t="s">
        <v>55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39</f>
        <v>39</v>
      </c>
      <c r="I8">
        <v>14</v>
      </c>
      <c r="J8" s="17"/>
    </row>
    <row r="9" spans="1:10" x14ac:dyDescent="0.2">
      <c r="A9" t="s">
        <v>56</v>
      </c>
      <c r="B9">
        <f>0</f>
        <v>0</v>
      </c>
      <c r="C9">
        <f>0</f>
        <v>0</v>
      </c>
      <c r="D9">
        <f>'2014'!$I$18</f>
        <v>36</v>
      </c>
      <c r="E9">
        <f>'2016'!$I$18</f>
        <v>12</v>
      </c>
      <c r="F9">
        <f>'2018'!$I$18</f>
        <v>62</v>
      </c>
      <c r="G9">
        <f>'2020'!$I$18</f>
        <v>31</v>
      </c>
      <c r="H9">
        <f>155</f>
        <v>155</v>
      </c>
      <c r="I9">
        <v>246</v>
      </c>
      <c r="J9" s="17"/>
    </row>
    <row r="10" spans="1:10" x14ac:dyDescent="0.2">
      <c r="A10" t="s">
        <v>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111</v>
      </c>
      <c r="J10" s="17"/>
    </row>
    <row r="11" spans="1:10" x14ac:dyDescent="0.2">
      <c r="A11" t="s">
        <v>58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v>0</v>
      </c>
      <c r="J11" s="17"/>
    </row>
    <row r="12" spans="1:10" x14ac:dyDescent="0.2">
      <c r="A12" t="s">
        <v>59</v>
      </c>
      <c r="B12">
        <f>'2008'!$I$14</f>
        <v>165</v>
      </c>
      <c r="C12">
        <f>'2010'!$I$14</f>
        <v>189</v>
      </c>
      <c r="D12">
        <f>'2014'!$I$14</f>
        <v>360</v>
      </c>
      <c r="E12">
        <f>'2016'!$I$14</f>
        <v>477</v>
      </c>
      <c r="F12">
        <f>'2018'!$I$14</f>
        <v>475</v>
      </c>
      <c r="G12">
        <f>'2020'!$I$14</f>
        <v>335</v>
      </c>
      <c r="H12">
        <f>390</f>
        <v>390</v>
      </c>
      <c r="I12">
        <v>513</v>
      </c>
      <c r="J12" s="17">
        <f>(Tableau32[[#This Row],[2024]]-Tableau32[[#This Row],[2008]])/Tableau32[[#This Row],[2008]]</f>
        <v>2.1090909090909089</v>
      </c>
    </row>
    <row r="13" spans="1:10" x14ac:dyDescent="0.2">
      <c r="A13" t="s">
        <v>60</v>
      </c>
      <c r="B13">
        <f>'2008'!$I$15</f>
        <v>216</v>
      </c>
      <c r="C13">
        <f>'2010'!$I$15</f>
        <v>275</v>
      </c>
      <c r="D13">
        <f>'2014'!$I$15</f>
        <v>193</v>
      </c>
      <c r="E13">
        <f>'2016'!$I$15</f>
        <v>275</v>
      </c>
      <c r="F13">
        <f>'2018'!$I$15</f>
        <v>333</v>
      </c>
      <c r="G13">
        <f>'2020'!$I$15</f>
        <v>161</v>
      </c>
      <c r="H13">
        <f>1126</f>
        <v>1126</v>
      </c>
      <c r="I13">
        <v>1453</v>
      </c>
      <c r="J13" s="17">
        <f>(Tableau32[[#This Row],[2024]]-Tableau32[[#This Row],[2008]])/Tableau32[[#This Row],[2008]]</f>
        <v>5.7268518518518521</v>
      </c>
    </row>
    <row r="14" spans="1:10" x14ac:dyDescent="0.2">
      <c r="A14" t="s">
        <v>61</v>
      </c>
      <c r="B14">
        <f>'2008'!$I$16</f>
        <v>60</v>
      </c>
      <c r="C14">
        <f>'2010'!$I$16</f>
        <v>100</v>
      </c>
      <c r="D14">
        <f>'2014'!$I$16</f>
        <v>422</v>
      </c>
      <c r="E14">
        <f>'2016'!$I$16</f>
        <v>587</v>
      </c>
      <c r="F14">
        <f>'2018'!$I$16</f>
        <v>236</v>
      </c>
      <c r="G14">
        <f>'2020'!$I$16</f>
        <v>999</v>
      </c>
      <c r="H14">
        <f>919</f>
        <v>919</v>
      </c>
      <c r="I14">
        <v>683</v>
      </c>
      <c r="J14" s="17">
        <f>(Tableau32[[#This Row],[2024]]-Tableau32[[#This Row],[2008]])/Tableau32[[#This Row],[2008]]</f>
        <v>10.383333333333333</v>
      </c>
    </row>
    <row r="15" spans="1:10" x14ac:dyDescent="0.2">
      <c r="A15" t="s">
        <v>62</v>
      </c>
      <c r="B15">
        <f>0</f>
        <v>0</v>
      </c>
      <c r="C15">
        <f>0</f>
        <v>0</v>
      </c>
      <c r="D15">
        <f>0</f>
        <v>0</v>
      </c>
      <c r="E15">
        <f>0</f>
        <v>0</v>
      </c>
      <c r="F15">
        <f>0</f>
        <v>0</v>
      </c>
      <c r="G15">
        <f>0</f>
        <v>0</v>
      </c>
      <c r="H15">
        <v>375</v>
      </c>
      <c r="I15">
        <v>1539</v>
      </c>
      <c r="J15" s="17"/>
    </row>
    <row r="16" spans="1:10" x14ac:dyDescent="0.2">
      <c r="A16" t="s">
        <v>63</v>
      </c>
      <c r="B16">
        <f>0</f>
        <v>0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>
        <f>294</f>
        <v>294</v>
      </c>
      <c r="I16">
        <v>77</v>
      </c>
      <c r="J16" s="17"/>
    </row>
    <row r="17" spans="1:11" x14ac:dyDescent="0.2">
      <c r="A17" t="s">
        <v>24</v>
      </c>
      <c r="B17">
        <f t="shared" ref="B17:I17" si="0">SUBTOTAL(109,B2:B16)</f>
        <v>1724</v>
      </c>
      <c r="C17">
        <f t="shared" si="0"/>
        <v>2134</v>
      </c>
      <c r="D17">
        <f t="shared" si="0"/>
        <v>3147</v>
      </c>
      <c r="E17">
        <f t="shared" si="0"/>
        <v>3556</v>
      </c>
      <c r="F17">
        <f t="shared" si="0"/>
        <v>4160</v>
      </c>
      <c r="G17">
        <f t="shared" si="0"/>
        <v>5313</v>
      </c>
      <c r="H17">
        <f t="shared" si="0"/>
        <v>7134</v>
      </c>
      <c r="I17">
        <f t="shared" si="0"/>
        <v>9777</v>
      </c>
      <c r="J17" s="17">
        <f>(Tableau32[[#Totals],[2024]]-Tableau32[[#Totals],[2008]])/Tableau32[[#Totals],[2008]]</f>
        <v>4.6711136890951277</v>
      </c>
    </row>
    <row r="18" spans="1:11" x14ac:dyDescent="0.2">
      <c r="C18" s="18"/>
      <c r="D18" s="18"/>
      <c r="E18" s="18"/>
      <c r="F18" s="18"/>
      <c r="G18" s="18"/>
      <c r="H18" s="18"/>
    </row>
    <row r="21" spans="1:11" x14ac:dyDescent="0.2">
      <c r="A21" t="s">
        <v>39</v>
      </c>
      <c r="B21" t="s">
        <v>40</v>
      </c>
      <c r="C21" t="s">
        <v>64</v>
      </c>
      <c r="D21" t="s">
        <v>65</v>
      </c>
      <c r="E21" t="s">
        <v>66</v>
      </c>
      <c r="F21" t="s">
        <v>67</v>
      </c>
      <c r="G21" t="s">
        <v>68</v>
      </c>
      <c r="H21" t="s">
        <v>69</v>
      </c>
      <c r="I21" t="s">
        <v>70</v>
      </c>
    </row>
    <row r="22" spans="1:11" x14ac:dyDescent="0.2">
      <c r="A22" t="s">
        <v>49</v>
      </c>
      <c r="B22" t="s">
        <v>71</v>
      </c>
      <c r="C22" s="17">
        <f t="shared" ref="C22:I23" si="1">(C2-B2)/B2</f>
        <v>0.22304832713754646</v>
      </c>
      <c r="D22" s="17">
        <f t="shared" si="1"/>
        <v>0.25227963525835867</v>
      </c>
      <c r="E22" s="17">
        <f t="shared" si="1"/>
        <v>0.71601941747572817</v>
      </c>
      <c r="F22" s="17">
        <f t="shared" si="1"/>
        <v>7.355021216407355E-2</v>
      </c>
      <c r="G22" s="17">
        <f t="shared" si="1"/>
        <v>-5.2700922266139656E-2</v>
      </c>
      <c r="H22" s="17">
        <f t="shared" si="1"/>
        <v>0.12517385257301808</v>
      </c>
      <c r="I22" s="17">
        <f>(I2-H2)/H2</f>
        <v>0.22620519159456118</v>
      </c>
    </row>
    <row r="23" spans="1:11" x14ac:dyDescent="0.2">
      <c r="A23" t="s">
        <v>50</v>
      </c>
      <c r="B23" t="s">
        <v>71</v>
      </c>
      <c r="C23" s="17">
        <f t="shared" si="1"/>
        <v>0.20512820512820512</v>
      </c>
      <c r="D23" s="17">
        <f t="shared" si="1"/>
        <v>0.30141843971631205</v>
      </c>
      <c r="E23" s="17">
        <f t="shared" si="1"/>
        <v>0.29155313351498635</v>
      </c>
      <c r="F23" s="17">
        <f t="shared" si="1"/>
        <v>0.49156118143459915</v>
      </c>
      <c r="G23" s="17">
        <f t="shared" si="1"/>
        <v>0.14285714285714285</v>
      </c>
      <c r="H23" s="17">
        <f t="shared" si="1"/>
        <v>8.2920792079207925E-2</v>
      </c>
      <c r="I23" s="17">
        <f t="shared" si="1"/>
        <v>0.67200000000000004</v>
      </c>
      <c r="K23" s="26"/>
    </row>
    <row r="24" spans="1:11" x14ac:dyDescent="0.2">
      <c r="A24" t="s">
        <v>51</v>
      </c>
      <c r="B24" t="s">
        <v>71</v>
      </c>
      <c r="C24" s="17"/>
      <c r="D24" s="17"/>
      <c r="E24" s="17"/>
      <c r="F24" s="17"/>
      <c r="G24" s="17">
        <f>(G4-F4)/F4</f>
        <v>-0.16722408026755853</v>
      </c>
      <c r="H24" s="17">
        <f>(H4-G4)/G4</f>
        <v>0.44176706827309237</v>
      </c>
      <c r="I24" s="17">
        <f t="shared" ref="I24:I36" si="2">(I4-H4)/H4</f>
        <v>0.49303621169916434</v>
      </c>
    </row>
    <row r="25" spans="1:11" x14ac:dyDescent="0.2">
      <c r="A25" t="s">
        <v>52</v>
      </c>
      <c r="B25" t="s">
        <v>71</v>
      </c>
      <c r="C25" s="17"/>
      <c r="D25" s="17"/>
      <c r="E25" s="17"/>
      <c r="F25" s="17"/>
      <c r="G25" s="17"/>
      <c r="H25" s="17"/>
      <c r="I25" s="17"/>
    </row>
    <row r="26" spans="1:11" x14ac:dyDescent="0.2">
      <c r="A26" t="s">
        <v>53</v>
      </c>
      <c r="B26" t="s">
        <v>71</v>
      </c>
      <c r="C26" s="17">
        <f t="shared" ref="C26:H26" si="3">(C6-B6)/B6</f>
        <v>1.9230769230769232E-2</v>
      </c>
      <c r="D26" s="17">
        <f t="shared" si="3"/>
        <v>7.2955974842767293E-2</v>
      </c>
      <c r="E26" s="17">
        <f t="shared" si="3"/>
        <v>1.1723329425556857E-3</v>
      </c>
      <c r="F26" s="17">
        <f t="shared" si="3"/>
        <v>9.3676814988290398E-3</v>
      </c>
      <c r="G26" s="17">
        <f t="shared" si="3"/>
        <v>-0.18097447795823665</v>
      </c>
      <c r="H26" s="17">
        <f t="shared" si="3"/>
        <v>0.19830028328611898</v>
      </c>
      <c r="I26" s="17">
        <f t="shared" si="2"/>
        <v>5.0827423167848697E-2</v>
      </c>
    </row>
    <row r="27" spans="1:11" x14ac:dyDescent="0.2">
      <c r="A27" t="s">
        <v>54</v>
      </c>
      <c r="B27" t="s">
        <v>71</v>
      </c>
      <c r="C27" s="17"/>
      <c r="D27" s="17">
        <f>(D7-C7)/C7</f>
        <v>2.0731707317073171</v>
      </c>
      <c r="E27" s="17">
        <f>(E7-D7)/D7</f>
        <v>-0.66269841269841268</v>
      </c>
      <c r="F27" s="17">
        <f>(F7-E7)/E7</f>
        <v>-0.24705882352941178</v>
      </c>
      <c r="G27" s="17">
        <f>(G7-F7)/F7</f>
        <v>2.390625</v>
      </c>
      <c r="H27" s="17">
        <f>(H7-G7)/G7</f>
        <v>0.35483870967741937</v>
      </c>
      <c r="I27" s="17">
        <f t="shared" si="2"/>
        <v>0.23299319727891157</v>
      </c>
    </row>
    <row r="28" spans="1:11" x14ac:dyDescent="0.2">
      <c r="A28" t="s">
        <v>55</v>
      </c>
      <c r="B28" t="s">
        <v>71</v>
      </c>
      <c r="C28" s="17"/>
      <c r="D28" s="17"/>
      <c r="E28" s="17"/>
      <c r="F28" s="17"/>
      <c r="G28" s="17"/>
      <c r="H28" s="17"/>
      <c r="I28" s="17">
        <f t="shared" si="2"/>
        <v>-0.64102564102564108</v>
      </c>
    </row>
    <row r="29" spans="1:11" x14ac:dyDescent="0.2">
      <c r="A29" t="s">
        <v>56</v>
      </c>
      <c r="B29" t="s">
        <v>71</v>
      </c>
      <c r="C29" s="17"/>
      <c r="D29" s="17"/>
      <c r="E29" s="17">
        <f>(E9-D9)/D9</f>
        <v>-0.66666666666666663</v>
      </c>
      <c r="F29" s="17">
        <f>(F9-E9)/E9</f>
        <v>4.166666666666667</v>
      </c>
      <c r="G29" s="17">
        <f>(G9-F9)/F9</f>
        <v>-0.5</v>
      </c>
      <c r="H29" s="17">
        <f>(H9-G9)/G9</f>
        <v>4</v>
      </c>
      <c r="I29" s="17">
        <f t="shared" si="2"/>
        <v>0.58709677419354833</v>
      </c>
    </row>
    <row r="30" spans="1:11" x14ac:dyDescent="0.2">
      <c r="A30" t="s">
        <v>57</v>
      </c>
      <c r="C30" s="17"/>
      <c r="D30" s="17"/>
      <c r="E30" s="17"/>
      <c r="F30" s="17"/>
      <c r="G30" s="17"/>
      <c r="H30" s="17"/>
      <c r="I30" s="17"/>
    </row>
    <row r="31" spans="1:11" x14ac:dyDescent="0.2">
      <c r="A31" t="s">
        <v>58</v>
      </c>
      <c r="B31" t="s">
        <v>71</v>
      </c>
      <c r="C31" s="17"/>
      <c r="D31" s="17"/>
      <c r="E31" s="17"/>
      <c r="F31" s="17"/>
      <c r="G31" s="17"/>
      <c r="H31" s="17"/>
      <c r="I31" s="17"/>
    </row>
    <row r="32" spans="1:11" x14ac:dyDescent="0.2">
      <c r="A32" t="s">
        <v>59</v>
      </c>
      <c r="B32" t="s">
        <v>71</v>
      </c>
      <c r="C32" s="17">
        <f t="shared" ref="C32:H34" si="4">(C12-B12)/B12</f>
        <v>0.14545454545454545</v>
      </c>
      <c r="D32" s="17">
        <f t="shared" si="4"/>
        <v>0.90476190476190477</v>
      </c>
      <c r="E32" s="17">
        <f t="shared" si="4"/>
        <v>0.32500000000000001</v>
      </c>
      <c r="F32" s="17">
        <f t="shared" si="4"/>
        <v>-4.1928721174004195E-3</v>
      </c>
      <c r="G32" s="17">
        <f t="shared" si="4"/>
        <v>-0.29473684210526313</v>
      </c>
      <c r="H32" s="17">
        <f t="shared" si="4"/>
        <v>0.16417910447761194</v>
      </c>
      <c r="I32" s="17">
        <f t="shared" si="2"/>
        <v>0.31538461538461537</v>
      </c>
    </row>
    <row r="33" spans="1:9" x14ac:dyDescent="0.2">
      <c r="A33" t="s">
        <v>60</v>
      </c>
      <c r="B33" t="s">
        <v>71</v>
      </c>
      <c r="C33" s="17">
        <f t="shared" si="4"/>
        <v>0.27314814814814814</v>
      </c>
      <c r="D33" s="17">
        <f t="shared" si="4"/>
        <v>-0.29818181818181816</v>
      </c>
      <c r="E33" s="17">
        <f t="shared" si="4"/>
        <v>0.42487046632124353</v>
      </c>
      <c r="F33" s="17">
        <f t="shared" si="4"/>
        <v>0.21090909090909091</v>
      </c>
      <c r="G33" s="17">
        <f t="shared" si="4"/>
        <v>-0.51651651651651653</v>
      </c>
      <c r="H33" s="17">
        <f t="shared" si="4"/>
        <v>5.9937888198757765</v>
      </c>
      <c r="I33" s="17">
        <f t="shared" si="2"/>
        <v>0.29040852575488457</v>
      </c>
    </row>
    <row r="34" spans="1:9" x14ac:dyDescent="0.2">
      <c r="A34" t="s">
        <v>61</v>
      </c>
      <c r="B34" t="s">
        <v>71</v>
      </c>
      <c r="C34" s="17">
        <f t="shared" si="4"/>
        <v>0.66666666666666663</v>
      </c>
      <c r="D34" s="17">
        <f t="shared" si="4"/>
        <v>3.22</v>
      </c>
      <c r="E34" s="17">
        <f t="shared" si="4"/>
        <v>0.39099526066350709</v>
      </c>
      <c r="F34" s="17">
        <f t="shared" si="4"/>
        <v>-0.59795570698466782</v>
      </c>
      <c r="G34" s="17">
        <f t="shared" si="4"/>
        <v>3.2330508474576272</v>
      </c>
      <c r="H34" s="17">
        <f t="shared" si="4"/>
        <v>-8.0080080080080079E-2</v>
      </c>
      <c r="I34" s="17">
        <f t="shared" si="2"/>
        <v>-0.25680087051142547</v>
      </c>
    </row>
    <row r="35" spans="1:9" x14ac:dyDescent="0.2">
      <c r="A35" t="s">
        <v>62</v>
      </c>
      <c r="B35" t="s">
        <v>71</v>
      </c>
      <c r="C35" s="17"/>
      <c r="D35" s="17"/>
      <c r="E35" s="17"/>
      <c r="F35" s="17"/>
      <c r="G35" s="17"/>
      <c r="H35" s="17"/>
      <c r="I35" s="17">
        <f t="shared" si="2"/>
        <v>3.1040000000000001</v>
      </c>
    </row>
    <row r="36" spans="1:9" x14ac:dyDescent="0.2">
      <c r="A36" t="s">
        <v>63</v>
      </c>
      <c r="B36" t="s">
        <v>71</v>
      </c>
      <c r="C36" s="17"/>
      <c r="D36" s="17"/>
      <c r="E36" s="17"/>
      <c r="F36" s="17"/>
      <c r="G36" s="17"/>
      <c r="H36" s="17"/>
      <c r="I36" s="17">
        <f t="shared" si="2"/>
        <v>-0.73809523809523814</v>
      </c>
    </row>
    <row r="37" spans="1:9" x14ac:dyDescent="0.2">
      <c r="A37" t="s">
        <v>24</v>
      </c>
      <c r="C37" s="17">
        <f>(Tableau32[[#Totals],[2010]]-Tableau32[[#Totals],[2008]])/Tableau32[[#Totals],[2008]]</f>
        <v>0.23781902552204176</v>
      </c>
      <c r="D37" s="17">
        <f>(Tableau32[[#Totals],[2014]]-Tableau32[[#Totals],[2010]])/Tableau32[[#Totals],[2010]]</f>
        <v>0.47469540768509838</v>
      </c>
      <c r="E37" s="17">
        <f>(Tableau32[[#Totals],[2016]]-Tableau32[[#Totals],[2014]])/Tableau32[[#Totals],[2014]]</f>
        <v>0.12996504607562759</v>
      </c>
      <c r="F37" s="17">
        <f>(Tableau32[[#Totals],[2018]]-Tableau32[[#Totals],[2016]])/Tableau32[[#Totals],[2016]]</f>
        <v>0.16985376827896512</v>
      </c>
      <c r="G37" s="17">
        <f>(Tableau32[[#Totals],[2020]]-Tableau32[[#Totals],[2018]])/Tableau32[[#Totals],[2018]]</f>
        <v>0.27716346153846155</v>
      </c>
      <c r="H37" s="17">
        <f>(Tableau32[[#Totals],[2022]]-Tableau32[[#Totals],[2020]])/Tableau32[[#Totals],[2020]]</f>
        <v>0.3427442123094297</v>
      </c>
      <c r="I37" s="17">
        <f>(Tableau32[[#Totals],[2024]]-Tableau32[[#Totals],[2022]])/Tableau32[[#Totals],[2022]]</f>
        <v>0.37047939444911693</v>
      </c>
    </row>
  </sheetData>
  <phoneticPr fontId="11" type="noConversion"/>
  <conditionalFormatting sqref="C22:I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0009-A594-5445-AAD4-9B32ACD1E7C6}">
  <dimension ref="A1:J16"/>
  <sheetViews>
    <sheetView workbookViewId="0">
      <selection sqref="A1:J16"/>
    </sheetView>
  </sheetViews>
  <sheetFormatPr baseColWidth="10" defaultRowHeight="15" x14ac:dyDescent="0.2"/>
  <cols>
    <col min="1" max="1" width="13" customWidth="1"/>
    <col min="2" max="2" width="21.5" customWidth="1"/>
  </cols>
  <sheetData>
    <row r="1" spans="1:10" x14ac:dyDescent="0.2">
      <c r="A1" s="38" t="s">
        <v>72</v>
      </c>
      <c r="B1" s="38" t="s">
        <v>73</v>
      </c>
      <c r="C1" s="39">
        <v>2008</v>
      </c>
      <c r="D1" s="39">
        <v>2010</v>
      </c>
      <c r="E1" s="39">
        <v>2014</v>
      </c>
      <c r="F1" s="39">
        <v>2016</v>
      </c>
      <c r="G1" s="39">
        <v>2018</v>
      </c>
      <c r="H1" s="39">
        <v>2020</v>
      </c>
      <c r="I1" s="39">
        <v>2022</v>
      </c>
      <c r="J1" s="39">
        <v>2024</v>
      </c>
    </row>
    <row r="2" spans="1:10" x14ac:dyDescent="0.2">
      <c r="A2" s="36" t="s">
        <v>49</v>
      </c>
    </row>
    <row r="3" spans="1:10" x14ac:dyDescent="0.2">
      <c r="A3" s="37" t="s">
        <v>50</v>
      </c>
    </row>
    <row r="4" spans="1:10" x14ac:dyDescent="0.2">
      <c r="A4" s="36" t="s">
        <v>51</v>
      </c>
    </row>
    <row r="5" spans="1:10" x14ac:dyDescent="0.2">
      <c r="A5" s="37" t="s">
        <v>52</v>
      </c>
    </row>
    <row r="6" spans="1:10" x14ac:dyDescent="0.2">
      <c r="A6" s="36" t="s">
        <v>53</v>
      </c>
    </row>
    <row r="7" spans="1:10" x14ac:dyDescent="0.2">
      <c r="A7" s="37" t="s">
        <v>54</v>
      </c>
    </row>
    <row r="8" spans="1:10" x14ac:dyDescent="0.2">
      <c r="A8" s="36" t="s">
        <v>55</v>
      </c>
    </row>
    <row r="9" spans="1:10" x14ac:dyDescent="0.2">
      <c r="A9" s="37" t="s">
        <v>56</v>
      </c>
    </row>
    <row r="10" spans="1:10" x14ac:dyDescent="0.2">
      <c r="A10" s="36" t="s">
        <v>57</v>
      </c>
    </row>
    <row r="11" spans="1:10" x14ac:dyDescent="0.2">
      <c r="A11" s="37" t="s">
        <v>58</v>
      </c>
    </row>
    <row r="12" spans="1:10" x14ac:dyDescent="0.2">
      <c r="A12" s="36" t="s">
        <v>59</v>
      </c>
    </row>
    <row r="13" spans="1:10" x14ac:dyDescent="0.2">
      <c r="A13" s="37" t="s">
        <v>60</v>
      </c>
    </row>
    <row r="14" spans="1:10" x14ac:dyDescent="0.2">
      <c r="A14" s="36" t="s">
        <v>61</v>
      </c>
    </row>
    <row r="15" spans="1:10" x14ac:dyDescent="0.2">
      <c r="A15" s="37" t="s">
        <v>62</v>
      </c>
    </row>
    <row r="16" spans="1:10" x14ac:dyDescent="0.2">
      <c r="A16" s="3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0"/>
  <sheetViews>
    <sheetView zoomScaleNormal="100" workbookViewId="0">
      <selection activeCell="A24" sqref="A24:B29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4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4" ht="20" customHeight="1" outlineLevel="3" x14ac:dyDescent="0.2">
      <c r="A2" s="30" t="s">
        <v>8</v>
      </c>
      <c r="B2" s="33" t="s">
        <v>9</v>
      </c>
      <c r="C2" s="2" t="s">
        <v>10</v>
      </c>
      <c r="D2" s="8"/>
      <c r="E2" s="8"/>
      <c r="F2" s="8"/>
      <c r="G2" s="8"/>
      <c r="H2" s="8"/>
      <c r="I2" s="8"/>
      <c r="J2" s="7"/>
      <c r="K2" s="9"/>
      <c r="L2" s="9"/>
      <c r="M2" s="9"/>
      <c r="N2" s="9"/>
    </row>
    <row r="3" spans="1:14" ht="20" customHeight="1" outlineLevel="3" x14ac:dyDescent="0.2">
      <c r="A3" s="31"/>
      <c r="B3" s="34"/>
      <c r="C3" s="2" t="s">
        <v>11</v>
      </c>
      <c r="D3" s="8"/>
      <c r="E3" s="8"/>
      <c r="F3" s="8"/>
      <c r="G3" s="8"/>
      <c r="H3" s="8"/>
      <c r="I3" s="8"/>
      <c r="J3" s="7"/>
      <c r="K3" s="9"/>
      <c r="L3" s="9"/>
      <c r="M3" s="9"/>
      <c r="N3" s="9"/>
    </row>
    <row r="4" spans="1:14" ht="20" customHeight="1" outlineLevel="3" x14ac:dyDescent="0.2">
      <c r="A4" s="31"/>
      <c r="B4" s="34"/>
      <c r="C4" s="2" t="s">
        <v>12</v>
      </c>
      <c r="D4" s="8"/>
      <c r="E4" s="8"/>
      <c r="F4" s="8"/>
      <c r="G4" s="8"/>
      <c r="H4" s="8"/>
      <c r="I4" s="8"/>
      <c r="J4" s="7"/>
      <c r="K4" s="10"/>
      <c r="L4" s="10"/>
      <c r="M4" s="10"/>
      <c r="N4" s="9"/>
    </row>
    <row r="5" spans="1:14" ht="20" customHeight="1" outlineLevel="3" x14ac:dyDescent="0.2">
      <c r="A5" s="31"/>
      <c r="B5" s="34"/>
      <c r="C5" s="2" t="s">
        <v>13</v>
      </c>
      <c r="D5" s="8"/>
      <c r="E5" s="8"/>
      <c r="F5" s="8"/>
      <c r="G5" s="8"/>
      <c r="H5" s="8"/>
      <c r="I5" s="8"/>
      <c r="J5" s="7"/>
      <c r="K5" s="9"/>
      <c r="L5" s="9"/>
      <c r="M5" s="9"/>
      <c r="N5" s="9"/>
    </row>
    <row r="6" spans="1:14" ht="20" customHeight="1" outlineLevel="2" x14ac:dyDescent="0.2">
      <c r="A6" s="31"/>
      <c r="B6" s="35"/>
      <c r="C6" s="2"/>
      <c r="D6" s="13">
        <v>36</v>
      </c>
      <c r="E6" s="13">
        <v>240</v>
      </c>
      <c r="F6" s="13"/>
      <c r="G6" s="13">
        <v>33</v>
      </c>
      <c r="H6" s="13">
        <v>20</v>
      </c>
      <c r="I6" s="13">
        <f>SUM(D6:H6)</f>
        <v>329</v>
      </c>
      <c r="J6" s="7"/>
      <c r="K6" s="9">
        <f>D6/I6</f>
        <v>0.10942249240121581</v>
      </c>
      <c r="L6" s="9">
        <f t="shared" ref="L6:L17" si="0">E6/I6</f>
        <v>0.72948328267477203</v>
      </c>
      <c r="M6" s="9">
        <f>G6/I6</f>
        <v>0.10030395136778116</v>
      </c>
      <c r="N6" s="9">
        <f t="shared" ref="N6:N23" si="1">H6/I6</f>
        <v>6.0790273556231005E-2</v>
      </c>
    </row>
    <row r="7" spans="1:14" ht="20" customHeight="1" outlineLevel="2" x14ac:dyDescent="0.2">
      <c r="A7" s="31"/>
      <c r="B7" s="3" t="s">
        <v>14</v>
      </c>
      <c r="C7" s="2"/>
      <c r="D7" s="13">
        <v>101</v>
      </c>
      <c r="E7" s="13">
        <v>120</v>
      </c>
      <c r="F7" s="13"/>
      <c r="G7" s="13">
        <v>0</v>
      </c>
      <c r="H7" s="13">
        <v>61</v>
      </c>
      <c r="I7" s="13">
        <f>SUM(D7:H7)</f>
        <v>282</v>
      </c>
      <c r="J7" s="7"/>
      <c r="K7" s="9">
        <f t="shared" ref="K7:K17" si="2">D7/I7</f>
        <v>0.35815602836879434</v>
      </c>
      <c r="L7" s="9">
        <f t="shared" si="0"/>
        <v>0.42553191489361702</v>
      </c>
      <c r="M7" s="9">
        <f>G7/I7</f>
        <v>0</v>
      </c>
      <c r="N7" s="9">
        <f t="shared" si="1"/>
        <v>0.21631205673758866</v>
      </c>
    </row>
    <row r="8" spans="1:14" ht="20" customHeight="1" outlineLevel="2" x14ac:dyDescent="0.2">
      <c r="A8" s="31"/>
      <c r="B8" s="3" t="s">
        <v>15</v>
      </c>
      <c r="C8" s="2"/>
      <c r="D8" s="8"/>
      <c r="E8" s="8"/>
      <c r="F8" s="8"/>
      <c r="G8" s="8"/>
      <c r="H8" s="8"/>
      <c r="I8" s="8"/>
      <c r="J8" s="7"/>
      <c r="K8" s="9"/>
      <c r="L8" s="9"/>
      <c r="M8" s="9"/>
      <c r="N8" s="9"/>
    </row>
    <row r="9" spans="1:14" ht="20" customHeight="1" outlineLevel="1" x14ac:dyDescent="0.2">
      <c r="A9" s="32"/>
      <c r="B9" s="3"/>
      <c r="C9" s="2"/>
      <c r="D9" s="8">
        <f>SUBTOTAL(9,D2:D8)</f>
        <v>137</v>
      </c>
      <c r="E9" s="8">
        <f>SUBTOTAL(9,E2:E8)</f>
        <v>360</v>
      </c>
      <c r="F9" s="8"/>
      <c r="G9" s="8">
        <f>SUBTOTAL(9,G2:G8)</f>
        <v>33</v>
      </c>
      <c r="H9" s="8">
        <f>SUBTOTAL(9,H2:H8)</f>
        <v>81</v>
      </c>
      <c r="I9" s="8">
        <f>SUBTOTAL(9,I2:I8)</f>
        <v>611</v>
      </c>
      <c r="J9" s="7"/>
      <c r="K9" s="10">
        <f t="shared" si="2"/>
        <v>0.22422258592471359</v>
      </c>
      <c r="L9" s="10">
        <f t="shared" si="0"/>
        <v>0.58919803600654663</v>
      </c>
      <c r="M9" s="10">
        <f>G9/I9</f>
        <v>5.4009819967266774E-2</v>
      </c>
      <c r="N9" s="11">
        <f t="shared" si="1"/>
        <v>0.132569558101473</v>
      </c>
    </row>
    <row r="10" spans="1:14" ht="20" customHeight="1" outlineLevel="2" x14ac:dyDescent="0.2">
      <c r="A10" s="27" t="s">
        <v>16</v>
      </c>
      <c r="B10" s="3" t="s">
        <v>17</v>
      </c>
      <c r="C10" s="2"/>
      <c r="D10" s="13">
        <v>213</v>
      </c>
      <c r="E10" s="13">
        <v>368</v>
      </c>
      <c r="F10" s="13"/>
      <c r="G10" s="13">
        <v>0</v>
      </c>
      <c r="H10" s="13">
        <v>214</v>
      </c>
      <c r="I10" s="13">
        <f>SUM(D10:H10)</f>
        <v>795</v>
      </c>
      <c r="J10" s="7"/>
      <c r="K10" s="9">
        <f t="shared" si="2"/>
        <v>0.26792452830188679</v>
      </c>
      <c r="L10" s="9">
        <f t="shared" si="0"/>
        <v>0.4628930817610063</v>
      </c>
      <c r="M10" s="9">
        <f>G10/I10</f>
        <v>0</v>
      </c>
      <c r="N10" s="9">
        <f t="shared" si="1"/>
        <v>0.26918238993710691</v>
      </c>
    </row>
    <row r="11" spans="1:14" ht="20" customHeight="1" outlineLevel="2" x14ac:dyDescent="0.2">
      <c r="A11" s="28"/>
      <c r="B11" s="3" t="s">
        <v>18</v>
      </c>
      <c r="C11" s="2"/>
      <c r="D11" s="13">
        <v>38</v>
      </c>
      <c r="E11" s="13">
        <v>78</v>
      </c>
      <c r="F11" s="13"/>
      <c r="G11" s="13">
        <v>0</v>
      </c>
      <c r="H11" s="13">
        <v>48</v>
      </c>
      <c r="I11" s="13">
        <f>SUM(D11:H11)</f>
        <v>164</v>
      </c>
      <c r="J11" s="7"/>
      <c r="K11" s="9">
        <f t="shared" si="2"/>
        <v>0.23170731707317074</v>
      </c>
      <c r="L11" s="9">
        <f t="shared" si="0"/>
        <v>0.47560975609756095</v>
      </c>
      <c r="M11" s="9">
        <f>G11/I11</f>
        <v>0</v>
      </c>
      <c r="N11" s="9">
        <f t="shared" si="1"/>
        <v>0.29268292682926828</v>
      </c>
    </row>
    <row r="12" spans="1:14" ht="20" customHeight="1" outlineLevel="2" x14ac:dyDescent="0.2">
      <c r="A12" s="28"/>
      <c r="B12" s="3" t="s">
        <v>31</v>
      </c>
      <c r="C12" s="2"/>
      <c r="D12" s="13"/>
      <c r="E12" s="13"/>
      <c r="F12" s="13"/>
      <c r="G12" s="13"/>
      <c r="H12" s="13"/>
      <c r="I12" s="13"/>
      <c r="J12" s="7"/>
      <c r="K12" s="9"/>
      <c r="L12" s="9"/>
      <c r="M12" s="9"/>
      <c r="N12" s="9"/>
    </row>
    <row r="13" spans="1:14" ht="20" customHeight="1" outlineLevel="1" x14ac:dyDescent="0.2">
      <c r="A13" s="29"/>
      <c r="B13" s="3"/>
      <c r="C13" s="2"/>
      <c r="D13" s="8">
        <f>SUBTOTAL(9,D10:D10)</f>
        <v>213</v>
      </c>
      <c r="E13" s="8">
        <f>SUBTOTAL(9,E10:E10)</f>
        <v>368</v>
      </c>
      <c r="F13" s="8"/>
      <c r="G13" s="8">
        <f>SUBTOTAL(9,G10:G10)</f>
        <v>0</v>
      </c>
      <c r="H13" s="8">
        <f>SUBTOTAL(9,H10:H10)</f>
        <v>214</v>
      </c>
      <c r="I13" s="8">
        <f>SUBTOTAL(9,I10:I10)</f>
        <v>795</v>
      </c>
      <c r="J13" s="7"/>
      <c r="K13" s="10">
        <f t="shared" si="2"/>
        <v>0.26792452830188679</v>
      </c>
      <c r="L13" s="10">
        <f t="shared" si="0"/>
        <v>0.4628930817610063</v>
      </c>
      <c r="M13" s="10">
        <f t="shared" ref="M13:M23" si="3">G13/I13</f>
        <v>0</v>
      </c>
      <c r="N13" s="11">
        <f t="shared" si="1"/>
        <v>0.26918238993710691</v>
      </c>
    </row>
    <row r="14" spans="1:14" ht="20" customHeight="1" outlineLevel="2" x14ac:dyDescent="0.2">
      <c r="A14" s="27" t="s">
        <v>19</v>
      </c>
      <c r="B14" s="3" t="s">
        <v>20</v>
      </c>
      <c r="C14" s="2"/>
      <c r="D14" s="13">
        <v>31</v>
      </c>
      <c r="E14" s="13">
        <v>153</v>
      </c>
      <c r="F14" s="13"/>
      <c r="G14" s="13">
        <v>0</v>
      </c>
      <c r="H14" s="13">
        <v>5</v>
      </c>
      <c r="I14" s="13">
        <f>SUM(D14:H14)</f>
        <v>189</v>
      </c>
      <c r="J14" s="7"/>
      <c r="K14" s="9">
        <f t="shared" si="2"/>
        <v>0.16402116402116401</v>
      </c>
      <c r="L14" s="9">
        <f t="shared" si="0"/>
        <v>0.80952380952380953</v>
      </c>
      <c r="M14" s="9">
        <f t="shared" si="3"/>
        <v>0</v>
      </c>
      <c r="N14" s="9">
        <f t="shared" si="1"/>
        <v>2.6455026455026454E-2</v>
      </c>
    </row>
    <row r="15" spans="1:14" ht="20" customHeight="1" outlineLevel="2" x14ac:dyDescent="0.2">
      <c r="A15" s="28"/>
      <c r="B15" s="3" t="s">
        <v>21</v>
      </c>
      <c r="C15" s="2"/>
      <c r="D15" s="13">
        <v>64</v>
      </c>
      <c r="E15" s="13">
        <v>117</v>
      </c>
      <c r="F15" s="13"/>
      <c r="G15" s="13">
        <v>0</v>
      </c>
      <c r="H15" s="13">
        <v>94</v>
      </c>
      <c r="I15" s="13">
        <f>SUM(D15:H15)</f>
        <v>275</v>
      </c>
      <c r="J15" s="7"/>
      <c r="K15" s="9">
        <f t="shared" si="2"/>
        <v>0.23272727272727273</v>
      </c>
      <c r="L15" s="9">
        <f t="shared" si="0"/>
        <v>0.42545454545454547</v>
      </c>
      <c r="M15" s="9">
        <f t="shared" si="3"/>
        <v>0</v>
      </c>
      <c r="N15" s="9">
        <f t="shared" si="1"/>
        <v>0.3418181818181818</v>
      </c>
    </row>
    <row r="16" spans="1:14" ht="20" customHeight="1" outlineLevel="2" x14ac:dyDescent="0.2">
      <c r="A16" s="28"/>
      <c r="B16" s="3" t="s">
        <v>22</v>
      </c>
      <c r="C16" s="2"/>
      <c r="D16" s="13">
        <v>0</v>
      </c>
      <c r="E16" s="13">
        <v>0</v>
      </c>
      <c r="F16" s="13"/>
      <c r="G16" s="13">
        <v>100</v>
      </c>
      <c r="H16" s="13">
        <v>0</v>
      </c>
      <c r="I16" s="13">
        <v>100</v>
      </c>
      <c r="J16" s="7"/>
      <c r="K16" s="9">
        <f t="shared" si="2"/>
        <v>0</v>
      </c>
      <c r="L16" s="9">
        <f t="shared" si="0"/>
        <v>0</v>
      </c>
      <c r="M16" s="9">
        <f t="shared" si="3"/>
        <v>1</v>
      </c>
      <c r="N16" s="9">
        <f t="shared" si="1"/>
        <v>0</v>
      </c>
    </row>
    <row r="17" spans="1:14" ht="20" customHeight="1" outlineLevel="1" x14ac:dyDescent="0.2">
      <c r="A17" s="29"/>
      <c r="B17" s="3"/>
      <c r="C17" s="2"/>
      <c r="D17" s="8">
        <f>SUBTOTAL(9,D14:D16)</f>
        <v>95</v>
      </c>
      <c r="E17" s="8">
        <f>SUBTOTAL(9,E14:E16)</f>
        <v>270</v>
      </c>
      <c r="F17" s="8"/>
      <c r="G17" s="8">
        <f>SUBTOTAL(9,G14:G16)</f>
        <v>100</v>
      </c>
      <c r="H17" s="8">
        <f>SUBTOTAL(9,H14:H16)</f>
        <v>99</v>
      </c>
      <c r="I17" s="8">
        <f>SUBTOTAL(9,I14:I16)</f>
        <v>564</v>
      </c>
      <c r="J17" s="7"/>
      <c r="K17" s="10">
        <f t="shared" si="2"/>
        <v>0.16843971631205673</v>
      </c>
      <c r="L17" s="10">
        <f t="shared" si="0"/>
        <v>0.47872340425531917</v>
      </c>
      <c r="M17" s="10">
        <f t="shared" si="3"/>
        <v>0.1773049645390071</v>
      </c>
      <c r="N17" s="11">
        <f t="shared" si="1"/>
        <v>0.17553191489361702</v>
      </c>
    </row>
    <row r="18" spans="1:14" ht="20" customHeight="1" outlineLevel="2" x14ac:dyDescent="0.2">
      <c r="A18" s="27" t="s">
        <v>23</v>
      </c>
      <c r="B18" s="3" t="s">
        <v>23</v>
      </c>
      <c r="C18" s="2"/>
      <c r="D18" s="8"/>
      <c r="E18" s="8"/>
      <c r="F18" s="8"/>
      <c r="G18" s="8"/>
      <c r="H18" s="8"/>
      <c r="I18" s="8"/>
      <c r="J18" s="7"/>
      <c r="K18" s="9"/>
      <c r="L18" s="9"/>
      <c r="M18" s="9"/>
      <c r="N18" s="9"/>
    </row>
    <row r="19" spans="1:14" ht="20" customHeight="1" outlineLevel="2" x14ac:dyDescent="0.2">
      <c r="A19" s="28"/>
      <c r="B19" s="3" t="s">
        <v>37</v>
      </c>
      <c r="C19" s="2"/>
      <c r="D19" s="8"/>
      <c r="E19" s="8"/>
      <c r="F19" s="8"/>
      <c r="G19" s="8"/>
      <c r="H19" s="8"/>
      <c r="I19" s="8"/>
      <c r="J19" s="7"/>
      <c r="K19" s="9"/>
      <c r="L19" s="9"/>
      <c r="M19" s="9"/>
      <c r="N19" s="9"/>
    </row>
    <row r="20" spans="1:14" ht="20" customHeight="1" outlineLevel="1" x14ac:dyDescent="0.2">
      <c r="A20" s="29"/>
      <c r="B20" s="3"/>
      <c r="C20" s="2"/>
      <c r="D20" s="8"/>
      <c r="E20" s="8"/>
      <c r="F20" s="8"/>
      <c r="G20" s="8"/>
      <c r="H20" s="8"/>
      <c r="I20" s="8"/>
      <c r="J20" s="7"/>
      <c r="K20" s="10"/>
      <c r="L20" s="10"/>
      <c r="M20" s="10"/>
      <c r="N20" s="11"/>
    </row>
    <row r="21" spans="1:14" ht="20" customHeight="1" outlineLevel="1" x14ac:dyDescent="0.2">
      <c r="A21" s="16" t="s">
        <v>32</v>
      </c>
      <c r="B21" s="3" t="s">
        <v>32</v>
      </c>
      <c r="C21" s="2"/>
      <c r="D21" s="8"/>
      <c r="E21" s="8"/>
      <c r="F21" s="8"/>
      <c r="G21" s="8"/>
      <c r="H21" s="8"/>
      <c r="I21" s="8"/>
      <c r="J21" s="7"/>
      <c r="K21" s="10"/>
      <c r="L21" s="10"/>
      <c r="M21" s="10"/>
      <c r="N21" s="11"/>
    </row>
    <row r="22" spans="1:14" ht="20" customHeight="1" outlineLevel="1" x14ac:dyDescent="0.2">
      <c r="A22" s="16" t="s">
        <v>33</v>
      </c>
      <c r="B22" s="3" t="s">
        <v>33</v>
      </c>
      <c r="C22" s="2"/>
      <c r="D22" s="8"/>
      <c r="E22" s="8"/>
      <c r="F22" s="8"/>
      <c r="G22" s="8"/>
      <c r="H22" s="8"/>
      <c r="I22" s="8"/>
      <c r="J22" s="7"/>
      <c r="K22" s="10"/>
      <c r="L22" s="10"/>
      <c r="M22" s="10"/>
      <c r="N22" s="11"/>
    </row>
    <row r="23" spans="1:14" ht="20" customHeight="1" x14ac:dyDescent="0.2">
      <c r="A23" s="4" t="s">
        <v>24</v>
      </c>
      <c r="B23" s="4"/>
      <c r="C23" s="4"/>
      <c r="D23" s="6">
        <f>SUBTOTAL(9,D2:D20)</f>
        <v>483</v>
      </c>
      <c r="E23" s="6">
        <f>SUBTOTAL(9,E2:E20)</f>
        <v>1076</v>
      </c>
      <c r="F23" s="6"/>
      <c r="G23" s="6">
        <f>SUBTOTAL(9,G2:G20)</f>
        <v>133</v>
      </c>
      <c r="H23" s="6">
        <f>SUBTOTAL(9,H2:H20)</f>
        <v>442</v>
      </c>
      <c r="I23" s="6">
        <f>SUBTOTAL(9,I2:I20)</f>
        <v>2134</v>
      </c>
      <c r="J23" s="7"/>
      <c r="K23" s="12">
        <f>D23/I23</f>
        <v>0.22633552014995315</v>
      </c>
      <c r="L23" s="12">
        <f>E23/I23</f>
        <v>0.50421743205248359</v>
      </c>
      <c r="M23" s="12">
        <f t="shared" si="3"/>
        <v>6.2324273664479853E-2</v>
      </c>
      <c r="N23" s="12">
        <f t="shared" si="1"/>
        <v>0.20712277413308341</v>
      </c>
    </row>
    <row r="24" spans="1:14" ht="20" customHeight="1" outlineLevel="2" x14ac:dyDescent="0.2">
      <c r="A24" s="27" t="s">
        <v>16</v>
      </c>
      <c r="B24" s="3" t="s">
        <v>25</v>
      </c>
      <c r="C24" s="2"/>
      <c r="D24" s="8"/>
      <c r="E24" s="8"/>
      <c r="F24" s="8"/>
      <c r="G24" s="8"/>
      <c r="H24" s="8"/>
      <c r="I24" s="8"/>
      <c r="J24" s="7"/>
      <c r="K24" s="9"/>
      <c r="L24" s="9"/>
      <c r="M24" s="9"/>
      <c r="N24" s="9"/>
    </row>
    <row r="25" spans="1:14" ht="20" customHeight="1" outlineLevel="2" x14ac:dyDescent="0.2">
      <c r="A25" s="28"/>
      <c r="B25" s="14" t="s">
        <v>26</v>
      </c>
      <c r="C25" s="2"/>
      <c r="D25" s="8"/>
      <c r="E25" s="8"/>
      <c r="F25" s="8"/>
      <c r="G25" s="8"/>
      <c r="H25" s="8"/>
      <c r="I25" s="8"/>
      <c r="J25" s="7"/>
      <c r="K25" s="9"/>
      <c r="L25" s="9"/>
      <c r="M25" s="9"/>
      <c r="N25" s="9"/>
    </row>
    <row r="26" spans="1:14" ht="20" customHeight="1" outlineLevel="2" x14ac:dyDescent="0.2">
      <c r="A26" s="28"/>
      <c r="B26" s="3" t="s">
        <v>27</v>
      </c>
      <c r="C26" s="2"/>
      <c r="D26" s="13">
        <v>166</v>
      </c>
      <c r="E26" s="13">
        <v>226</v>
      </c>
      <c r="F26" s="13"/>
      <c r="G26" s="13">
        <v>0</v>
      </c>
      <c r="H26" s="13">
        <v>204</v>
      </c>
      <c r="I26" s="13">
        <f>SUM(D26:H26)</f>
        <v>596</v>
      </c>
      <c r="J26" s="7"/>
      <c r="K26" s="9">
        <f>D26/I26</f>
        <v>0.27852348993288589</v>
      </c>
      <c r="L26" s="9">
        <f>E26/I26</f>
        <v>0.37919463087248323</v>
      </c>
      <c r="M26" s="9">
        <f>G26/I26</f>
        <v>0</v>
      </c>
      <c r="N26" s="9">
        <f>H26/I26</f>
        <v>0.34228187919463088</v>
      </c>
    </row>
    <row r="27" spans="1:14" ht="20" customHeight="1" outlineLevel="2" x14ac:dyDescent="0.2">
      <c r="A27" s="28"/>
      <c r="B27" s="3" t="s">
        <v>28</v>
      </c>
      <c r="C27" s="2"/>
      <c r="D27" s="8"/>
      <c r="E27" s="8"/>
      <c r="F27" s="8"/>
      <c r="G27" s="8"/>
      <c r="H27" s="8"/>
      <c r="I27" s="8"/>
      <c r="J27" s="7"/>
      <c r="K27" s="9"/>
      <c r="L27" s="9"/>
      <c r="M27" s="9"/>
      <c r="N27" s="9"/>
    </row>
    <row r="28" spans="1:14" ht="20" customHeight="1" outlineLevel="2" x14ac:dyDescent="0.2">
      <c r="A28" s="28"/>
      <c r="B28" s="3" t="s">
        <v>38</v>
      </c>
      <c r="C28" s="2"/>
      <c r="D28" s="8"/>
      <c r="E28" s="8"/>
      <c r="F28" s="8"/>
      <c r="G28" s="8"/>
      <c r="H28" s="8"/>
      <c r="I28" s="8"/>
      <c r="J28" s="7"/>
      <c r="K28" s="9"/>
      <c r="L28" s="9"/>
      <c r="M28" s="9"/>
      <c r="N28" s="9"/>
    </row>
    <row r="29" spans="1:14" ht="20" customHeight="1" outlineLevel="1" x14ac:dyDescent="0.2">
      <c r="A29" s="29"/>
      <c r="B29" s="3"/>
      <c r="C29" s="2"/>
      <c r="D29" s="8">
        <f>SUBTOTAL(9,D24:D27)</f>
        <v>166</v>
      </c>
      <c r="E29" s="8">
        <f>SUBTOTAL(9,E24:E27)</f>
        <v>226</v>
      </c>
      <c r="F29" s="8"/>
      <c r="G29" s="8">
        <f>SUBTOTAL(9,G24:G27)</f>
        <v>0</v>
      </c>
      <c r="H29" s="8">
        <f>SUBTOTAL(9,H24:H27)</f>
        <v>204</v>
      </c>
      <c r="I29" s="8">
        <f>SUBTOTAL(9,I24:I27)</f>
        <v>596</v>
      </c>
      <c r="J29" s="7"/>
      <c r="K29" s="11">
        <f>D29/I29</f>
        <v>0.27852348993288589</v>
      </c>
      <c r="L29" s="11">
        <f>E29/I29</f>
        <v>0.37919463087248323</v>
      </c>
      <c r="M29" s="11">
        <f>G29/I29</f>
        <v>0</v>
      </c>
      <c r="N29" s="11">
        <f>H29/I29</f>
        <v>0.34228187919463088</v>
      </c>
    </row>
    <row r="30" spans="1:14" ht="20" customHeight="1" x14ac:dyDescent="0.2">
      <c r="A30" s="4" t="s">
        <v>29</v>
      </c>
      <c r="B30" s="4"/>
      <c r="C30" s="4"/>
      <c r="D30" s="6">
        <f>SUBTOTAL(9,D2:D29)</f>
        <v>649</v>
      </c>
      <c r="E30" s="6">
        <f>SUBTOTAL(9,E2:E29)</f>
        <v>1302</v>
      </c>
      <c r="F30" s="6"/>
      <c r="G30" s="6">
        <f>SUBTOTAL(9,G2:G29)</f>
        <v>133</v>
      </c>
      <c r="H30" s="6">
        <f>SUBTOTAL(9,H2:H29)</f>
        <v>646</v>
      </c>
      <c r="I30" s="6">
        <f>SUBTOTAL(9,I2:I29)</f>
        <v>2730</v>
      </c>
      <c r="J30" s="7"/>
      <c r="K30" s="12">
        <f>D30/I30</f>
        <v>0.23772893772893772</v>
      </c>
      <c r="L30" s="12">
        <f>E30/I30</f>
        <v>0.47692307692307695</v>
      </c>
      <c r="M30" s="12">
        <f>G30/I30</f>
        <v>4.8717948717948718E-2</v>
      </c>
      <c r="N30" s="12">
        <f>H30/I30</f>
        <v>0.23663003663003662</v>
      </c>
    </row>
  </sheetData>
  <mergeCells count="6">
    <mergeCell ref="A24:A29"/>
    <mergeCell ref="A2:A9"/>
    <mergeCell ref="B2:B6"/>
    <mergeCell ref="A10:A13"/>
    <mergeCell ref="A14:A17"/>
    <mergeCell ref="A18:A20"/>
  </mergeCells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0"/>
  <sheetViews>
    <sheetView zoomScaleNormal="100" workbookViewId="0">
      <selection activeCell="B28" sqref="B28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4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4" ht="20" customHeight="1" outlineLevel="3" x14ac:dyDescent="0.2">
      <c r="A2" s="30" t="s">
        <v>8</v>
      </c>
      <c r="B2" s="33" t="s">
        <v>9</v>
      </c>
      <c r="C2" s="2" t="s">
        <v>10</v>
      </c>
      <c r="D2" s="8"/>
      <c r="E2" s="8"/>
      <c r="F2" s="8"/>
      <c r="G2" s="8"/>
      <c r="H2" s="8"/>
      <c r="I2" s="8"/>
      <c r="J2" s="7"/>
      <c r="K2" s="9"/>
      <c r="L2" s="9"/>
      <c r="M2" s="9"/>
      <c r="N2" s="9"/>
    </row>
    <row r="3" spans="1:14" ht="20" customHeight="1" outlineLevel="3" x14ac:dyDescent="0.2">
      <c r="A3" s="31"/>
      <c r="B3" s="34"/>
      <c r="C3" s="2" t="s">
        <v>11</v>
      </c>
      <c r="D3" s="8"/>
      <c r="E3" s="8"/>
      <c r="F3" s="8"/>
      <c r="G3" s="8"/>
      <c r="H3" s="8"/>
      <c r="I3" s="8"/>
      <c r="J3" s="7"/>
      <c r="K3" s="9"/>
      <c r="L3" s="9"/>
      <c r="M3" s="9"/>
      <c r="N3" s="9"/>
    </row>
    <row r="4" spans="1:14" ht="20" customHeight="1" outlineLevel="3" x14ac:dyDescent="0.2">
      <c r="A4" s="31"/>
      <c r="B4" s="34"/>
      <c r="C4" s="2" t="s">
        <v>12</v>
      </c>
      <c r="D4" s="8"/>
      <c r="E4" s="8"/>
      <c r="F4" s="8"/>
      <c r="G4" s="8"/>
      <c r="H4" s="8"/>
      <c r="I4" s="8"/>
      <c r="J4" s="7"/>
      <c r="K4" s="10"/>
      <c r="L4" s="10"/>
      <c r="M4" s="10"/>
      <c r="N4" s="9"/>
    </row>
    <row r="5" spans="1:14" ht="20" customHeight="1" outlineLevel="3" x14ac:dyDescent="0.2">
      <c r="A5" s="31"/>
      <c r="B5" s="34"/>
      <c r="C5" s="2" t="s">
        <v>13</v>
      </c>
      <c r="D5" s="8"/>
      <c r="E5" s="8"/>
      <c r="F5" s="8"/>
      <c r="G5" s="8"/>
      <c r="H5" s="8"/>
      <c r="I5" s="8"/>
      <c r="J5" s="7"/>
      <c r="K5" s="9"/>
      <c r="L5" s="9"/>
      <c r="M5" s="9"/>
      <c r="N5" s="9"/>
    </row>
    <row r="6" spans="1:14" ht="20" customHeight="1" outlineLevel="2" x14ac:dyDescent="0.2">
      <c r="A6" s="31"/>
      <c r="B6" s="35"/>
      <c r="C6" s="2"/>
      <c r="D6" s="13">
        <v>40</v>
      </c>
      <c r="E6" s="13">
        <v>321</v>
      </c>
      <c r="F6" s="13"/>
      <c r="G6" s="13">
        <v>46</v>
      </c>
      <c r="H6" s="13">
        <v>5</v>
      </c>
      <c r="I6" s="13">
        <f>SUM(D6:H6)</f>
        <v>412</v>
      </c>
      <c r="J6" s="7"/>
      <c r="K6" s="9">
        <f>D6/I6</f>
        <v>9.7087378640776698E-2</v>
      </c>
      <c r="L6" s="9">
        <f t="shared" ref="L6:L20" si="0">E6/I6</f>
        <v>0.779126213592233</v>
      </c>
      <c r="M6" s="9">
        <f>G6/I6</f>
        <v>0.11165048543689321</v>
      </c>
      <c r="N6" s="9">
        <f t="shared" ref="N6:N23" si="1">H6/I6</f>
        <v>1.2135922330097087E-2</v>
      </c>
    </row>
    <row r="7" spans="1:14" ht="20" customHeight="1" outlineLevel="2" x14ac:dyDescent="0.2">
      <c r="A7" s="31"/>
      <c r="B7" s="3" t="s">
        <v>14</v>
      </c>
      <c r="C7" s="2"/>
      <c r="D7" s="13">
        <v>139</v>
      </c>
      <c r="E7" s="13">
        <v>119</v>
      </c>
      <c r="F7" s="13"/>
      <c r="G7" s="13">
        <v>0</v>
      </c>
      <c r="H7" s="13">
        <v>109</v>
      </c>
      <c r="I7" s="13">
        <f t="shared" ref="I7:I18" si="2">SUM(D7:H7)</f>
        <v>367</v>
      </c>
      <c r="J7" s="7"/>
      <c r="K7" s="9">
        <f t="shared" ref="K7:K20" si="3">D7/I7</f>
        <v>0.37874659400544958</v>
      </c>
      <c r="L7" s="9">
        <f t="shared" si="0"/>
        <v>0.3242506811989101</v>
      </c>
      <c r="M7" s="9">
        <f>G7/I7</f>
        <v>0</v>
      </c>
      <c r="N7" s="9">
        <f t="shared" si="1"/>
        <v>0.29700272479564033</v>
      </c>
    </row>
    <row r="8" spans="1:14" ht="20" customHeight="1" outlineLevel="2" x14ac:dyDescent="0.2">
      <c r="A8" s="31"/>
      <c r="B8" s="3" t="s">
        <v>15</v>
      </c>
      <c r="C8" s="2"/>
      <c r="D8" s="8"/>
      <c r="E8" s="8"/>
      <c r="F8" s="8"/>
      <c r="G8" s="8"/>
      <c r="H8" s="8"/>
      <c r="I8" s="8"/>
      <c r="J8" s="7"/>
      <c r="K8" s="9"/>
      <c r="L8" s="9"/>
      <c r="M8" s="9"/>
      <c r="N8" s="9"/>
    </row>
    <row r="9" spans="1:14" ht="20" customHeight="1" outlineLevel="1" x14ac:dyDescent="0.2">
      <c r="A9" s="32"/>
      <c r="B9" s="3"/>
      <c r="C9" s="2"/>
      <c r="D9" s="8">
        <f>SUBTOTAL(9,D2:D8)</f>
        <v>179</v>
      </c>
      <c r="E9" s="8">
        <f>SUBTOTAL(9,E2:E8)</f>
        <v>440</v>
      </c>
      <c r="F9" s="8"/>
      <c r="G9" s="8">
        <f>SUBTOTAL(9,G2:G8)</f>
        <v>46</v>
      </c>
      <c r="H9" s="8">
        <f>SUBTOTAL(9,H2:H8)</f>
        <v>114</v>
      </c>
      <c r="I9" s="8">
        <f>SUBTOTAL(9,I2:I8)</f>
        <v>779</v>
      </c>
      <c r="J9" s="7"/>
      <c r="K9" s="10">
        <f t="shared" si="3"/>
        <v>0.22978177150192555</v>
      </c>
      <c r="L9" s="10">
        <f t="shared" si="0"/>
        <v>0.56482670089858789</v>
      </c>
      <c r="M9" s="10">
        <f>G9/I9</f>
        <v>5.9050064184852376E-2</v>
      </c>
      <c r="N9" s="11">
        <f t="shared" si="1"/>
        <v>0.14634146341463414</v>
      </c>
    </row>
    <row r="10" spans="1:14" ht="20" customHeight="1" outlineLevel="2" x14ac:dyDescent="0.2">
      <c r="A10" s="27" t="s">
        <v>16</v>
      </c>
      <c r="B10" s="3" t="s">
        <v>17</v>
      </c>
      <c r="C10" s="2"/>
      <c r="D10" s="13">
        <v>235</v>
      </c>
      <c r="E10" s="13">
        <v>381</v>
      </c>
      <c r="F10" s="13"/>
      <c r="G10" s="13">
        <v>0</v>
      </c>
      <c r="H10" s="13">
        <v>237</v>
      </c>
      <c r="I10" s="13">
        <f>SUM(D10:H10)</f>
        <v>853</v>
      </c>
      <c r="J10" s="7"/>
      <c r="K10" s="9">
        <f>D10/I10</f>
        <v>0.27549824150058616</v>
      </c>
      <c r="L10" s="9">
        <f t="shared" si="0"/>
        <v>0.44665885111371628</v>
      </c>
      <c r="M10" s="9">
        <f>G10/I10</f>
        <v>0</v>
      </c>
      <c r="N10" s="9">
        <f t="shared" si="1"/>
        <v>0.27784290738569756</v>
      </c>
    </row>
    <row r="11" spans="1:14" ht="20" customHeight="1" outlineLevel="2" x14ac:dyDescent="0.2">
      <c r="A11" s="28"/>
      <c r="B11" s="3" t="s">
        <v>18</v>
      </c>
      <c r="C11" s="2"/>
      <c r="D11" s="13">
        <v>139</v>
      </c>
      <c r="E11" s="13">
        <v>156</v>
      </c>
      <c r="F11" s="13"/>
      <c r="G11" s="13">
        <v>0</v>
      </c>
      <c r="H11" s="13">
        <v>209</v>
      </c>
      <c r="I11" s="13">
        <f>SUM(D11:H11)</f>
        <v>504</v>
      </c>
      <c r="J11" s="7"/>
      <c r="K11" s="9">
        <f>D11/I11</f>
        <v>0.27579365079365081</v>
      </c>
      <c r="L11" s="9">
        <f t="shared" si="0"/>
        <v>0.30952380952380953</v>
      </c>
      <c r="M11" s="9">
        <f>G11/I11</f>
        <v>0</v>
      </c>
      <c r="N11" s="9">
        <f t="shared" si="1"/>
        <v>0.41468253968253971</v>
      </c>
    </row>
    <row r="12" spans="1:14" ht="20" customHeight="1" outlineLevel="2" x14ac:dyDescent="0.2">
      <c r="A12" s="28"/>
      <c r="B12" s="3" t="s">
        <v>31</v>
      </c>
      <c r="C12" s="2"/>
      <c r="D12" s="13"/>
      <c r="E12" s="13"/>
      <c r="F12" s="13"/>
      <c r="G12" s="13"/>
      <c r="H12" s="13"/>
      <c r="I12" s="13"/>
      <c r="J12" s="7"/>
      <c r="K12" s="9"/>
      <c r="L12" s="9"/>
      <c r="M12" s="9"/>
      <c r="N12" s="9"/>
    </row>
    <row r="13" spans="1:14" ht="20" customHeight="1" outlineLevel="1" x14ac:dyDescent="0.2">
      <c r="A13" s="29"/>
      <c r="B13" s="3"/>
      <c r="C13" s="2"/>
      <c r="D13" s="8">
        <f>SUBTOTAL(9,D10:D11)</f>
        <v>374</v>
      </c>
      <c r="E13" s="8">
        <f>SUBTOTAL(9,E10:E11)</f>
        <v>537</v>
      </c>
      <c r="F13" s="8"/>
      <c r="G13" s="8">
        <f>SUBTOTAL(9,G10:G11)</f>
        <v>0</v>
      </c>
      <c r="H13" s="8">
        <f>SUBTOTAL(9,H10:H11)</f>
        <v>446</v>
      </c>
      <c r="I13" s="8">
        <f>SUBTOTAL(9,I10:I11)</f>
        <v>1357</v>
      </c>
      <c r="J13" s="7"/>
      <c r="K13" s="10">
        <f t="shared" si="3"/>
        <v>0.27560795873249816</v>
      </c>
      <c r="L13" s="10">
        <f t="shared" si="0"/>
        <v>0.39572586588061903</v>
      </c>
      <c r="M13" s="10">
        <f t="shared" ref="M13:M23" si="4">G13/I13</f>
        <v>0</v>
      </c>
      <c r="N13" s="11">
        <f t="shared" si="1"/>
        <v>0.32866617538688281</v>
      </c>
    </row>
    <row r="14" spans="1:14" ht="20" customHeight="1" outlineLevel="2" x14ac:dyDescent="0.2">
      <c r="A14" s="27" t="s">
        <v>19</v>
      </c>
      <c r="B14" s="3" t="s">
        <v>20</v>
      </c>
      <c r="C14" s="2"/>
      <c r="D14" s="13">
        <v>78</v>
      </c>
      <c r="E14" s="13">
        <v>254</v>
      </c>
      <c r="F14" s="13"/>
      <c r="G14" s="13">
        <v>0</v>
      </c>
      <c r="H14" s="13">
        <v>28</v>
      </c>
      <c r="I14" s="13">
        <f t="shared" si="2"/>
        <v>360</v>
      </c>
      <c r="J14" s="7"/>
      <c r="K14" s="9">
        <f t="shared" si="3"/>
        <v>0.21666666666666667</v>
      </c>
      <c r="L14" s="9">
        <f>E14/I14</f>
        <v>0.7055555555555556</v>
      </c>
      <c r="M14" s="9">
        <f t="shared" si="4"/>
        <v>0</v>
      </c>
      <c r="N14" s="9">
        <f t="shared" si="1"/>
        <v>7.7777777777777779E-2</v>
      </c>
    </row>
    <row r="15" spans="1:14" ht="20" customHeight="1" outlineLevel="2" x14ac:dyDescent="0.2">
      <c r="A15" s="28"/>
      <c r="B15" s="3" t="s">
        <v>21</v>
      </c>
      <c r="C15" s="2"/>
      <c r="D15" s="13">
        <v>51</v>
      </c>
      <c r="E15" s="13">
        <v>75</v>
      </c>
      <c r="F15" s="13"/>
      <c r="G15" s="13">
        <v>0</v>
      </c>
      <c r="H15" s="13">
        <v>67</v>
      </c>
      <c r="I15" s="13">
        <f t="shared" si="2"/>
        <v>193</v>
      </c>
      <c r="J15" s="7"/>
      <c r="K15" s="9">
        <f t="shared" si="3"/>
        <v>0.26424870466321243</v>
      </c>
      <c r="L15" s="9">
        <f>E15/I15</f>
        <v>0.38860103626943004</v>
      </c>
      <c r="M15" s="9">
        <f t="shared" si="4"/>
        <v>0</v>
      </c>
      <c r="N15" s="9">
        <f t="shared" si="1"/>
        <v>0.34715025906735753</v>
      </c>
    </row>
    <row r="16" spans="1:14" ht="20" customHeight="1" outlineLevel="2" x14ac:dyDescent="0.2">
      <c r="A16" s="28"/>
      <c r="B16" s="3" t="s">
        <v>22</v>
      </c>
      <c r="C16" s="2"/>
      <c r="D16" s="13">
        <v>55</v>
      </c>
      <c r="E16" s="13">
        <v>273</v>
      </c>
      <c r="F16" s="13"/>
      <c r="G16" s="13">
        <v>15</v>
      </c>
      <c r="H16" s="13">
        <v>79</v>
      </c>
      <c r="I16" s="13">
        <f t="shared" si="2"/>
        <v>422</v>
      </c>
      <c r="J16" s="7"/>
      <c r="K16" s="9">
        <f t="shared" si="3"/>
        <v>0.13033175355450238</v>
      </c>
      <c r="L16" s="9">
        <f t="shared" si="0"/>
        <v>0.64691943127962082</v>
      </c>
      <c r="M16" s="9">
        <f t="shared" si="4"/>
        <v>3.5545023696682464E-2</v>
      </c>
      <c r="N16" s="9">
        <f t="shared" si="1"/>
        <v>0.1872037914691943</v>
      </c>
    </row>
    <row r="17" spans="1:14" ht="20" customHeight="1" outlineLevel="1" x14ac:dyDescent="0.2">
      <c r="A17" s="29"/>
      <c r="B17" s="3"/>
      <c r="C17" s="2"/>
      <c r="D17" s="8">
        <f>SUBTOTAL(9,D14:D16)</f>
        <v>184</v>
      </c>
      <c r="E17" s="8">
        <f>SUBTOTAL(9,E14:E16)</f>
        <v>602</v>
      </c>
      <c r="F17" s="8"/>
      <c r="G17" s="8">
        <f>SUBTOTAL(9,G14:G16)</f>
        <v>15</v>
      </c>
      <c r="H17" s="8">
        <f>SUBTOTAL(9,H14:H16)</f>
        <v>174</v>
      </c>
      <c r="I17" s="8">
        <f>SUBTOTAL(9,I14:I16)</f>
        <v>975</v>
      </c>
      <c r="J17" s="7"/>
      <c r="K17" s="10">
        <f t="shared" si="3"/>
        <v>0.18871794871794872</v>
      </c>
      <c r="L17" s="10">
        <f t="shared" si="0"/>
        <v>0.61743589743589744</v>
      </c>
      <c r="M17" s="10">
        <f t="shared" si="4"/>
        <v>1.5384615384615385E-2</v>
      </c>
      <c r="N17" s="11">
        <f t="shared" si="1"/>
        <v>0.17846153846153845</v>
      </c>
    </row>
    <row r="18" spans="1:14" ht="20" customHeight="1" outlineLevel="2" x14ac:dyDescent="0.2">
      <c r="A18" s="27" t="s">
        <v>23</v>
      </c>
      <c r="B18" s="3" t="s">
        <v>23</v>
      </c>
      <c r="C18" s="2"/>
      <c r="D18" s="13">
        <v>5</v>
      </c>
      <c r="E18" s="13">
        <v>31</v>
      </c>
      <c r="F18" s="13"/>
      <c r="G18" s="13">
        <v>0</v>
      </c>
      <c r="H18" s="13">
        <v>0</v>
      </c>
      <c r="I18" s="13">
        <f t="shared" si="2"/>
        <v>36</v>
      </c>
      <c r="J18" s="7"/>
      <c r="K18" s="9">
        <f t="shared" si="3"/>
        <v>0.1388888888888889</v>
      </c>
      <c r="L18" s="9">
        <f t="shared" si="0"/>
        <v>0.86111111111111116</v>
      </c>
      <c r="M18" s="9">
        <f t="shared" si="4"/>
        <v>0</v>
      </c>
      <c r="N18" s="9">
        <f t="shared" si="1"/>
        <v>0</v>
      </c>
    </row>
    <row r="19" spans="1:14" ht="20" customHeight="1" outlineLevel="2" x14ac:dyDescent="0.2">
      <c r="A19" s="28"/>
      <c r="B19" s="3" t="s">
        <v>37</v>
      </c>
      <c r="C19" s="2"/>
      <c r="D19" s="13"/>
      <c r="E19" s="13"/>
      <c r="F19" s="13"/>
      <c r="G19" s="13"/>
      <c r="H19" s="13"/>
      <c r="I19" s="13"/>
      <c r="J19" s="7"/>
      <c r="K19" s="9"/>
      <c r="L19" s="9"/>
      <c r="M19" s="9"/>
      <c r="N19" s="9"/>
    </row>
    <row r="20" spans="1:14" ht="20" customHeight="1" outlineLevel="1" x14ac:dyDescent="0.2">
      <c r="A20" s="29"/>
      <c r="B20" s="3"/>
      <c r="C20" s="2"/>
      <c r="D20" s="8">
        <f>SUBTOTAL(9,D18:D18)</f>
        <v>5</v>
      </c>
      <c r="E20" s="8">
        <f>SUBTOTAL(9,E18:E18)</f>
        <v>31</v>
      </c>
      <c r="F20" s="8"/>
      <c r="G20" s="8">
        <f>SUBTOTAL(9,G18:G18)</f>
        <v>0</v>
      </c>
      <c r="H20" s="8">
        <f>SUBTOTAL(9,H18:H18)</f>
        <v>0</v>
      </c>
      <c r="I20" s="8">
        <f>SUBTOTAL(9,I18:I18)</f>
        <v>36</v>
      </c>
      <c r="J20" s="7"/>
      <c r="K20" s="10">
        <f t="shared" si="3"/>
        <v>0.1388888888888889</v>
      </c>
      <c r="L20" s="10">
        <f t="shared" si="0"/>
        <v>0.86111111111111116</v>
      </c>
      <c r="M20" s="10">
        <f t="shared" si="4"/>
        <v>0</v>
      </c>
      <c r="N20" s="11">
        <f t="shared" si="1"/>
        <v>0</v>
      </c>
    </row>
    <row r="21" spans="1:14" ht="20" customHeight="1" outlineLevel="1" x14ac:dyDescent="0.2">
      <c r="A21" s="16" t="s">
        <v>32</v>
      </c>
      <c r="B21" s="3" t="s">
        <v>32</v>
      </c>
      <c r="C21" s="2"/>
      <c r="D21" s="8"/>
      <c r="E21" s="8"/>
      <c r="F21" s="8"/>
      <c r="G21" s="8"/>
      <c r="H21" s="8"/>
      <c r="I21" s="8"/>
      <c r="J21" s="7"/>
      <c r="K21" s="10"/>
      <c r="L21" s="10"/>
      <c r="M21" s="10"/>
      <c r="N21" s="11"/>
    </row>
    <row r="22" spans="1:14" ht="20" customHeight="1" outlineLevel="1" x14ac:dyDescent="0.2">
      <c r="A22" s="16" t="s">
        <v>33</v>
      </c>
      <c r="B22" s="3" t="s">
        <v>33</v>
      </c>
      <c r="C22" s="2"/>
      <c r="D22" s="8"/>
      <c r="E22" s="8"/>
      <c r="F22" s="8"/>
      <c r="G22" s="8"/>
      <c r="H22" s="8"/>
      <c r="I22" s="8"/>
      <c r="J22" s="7"/>
      <c r="K22" s="10"/>
      <c r="L22" s="10"/>
      <c r="M22" s="10"/>
      <c r="N22" s="11"/>
    </row>
    <row r="23" spans="1:14" ht="20" customHeight="1" x14ac:dyDescent="0.2">
      <c r="A23" s="4" t="s">
        <v>24</v>
      </c>
      <c r="B23" s="4"/>
      <c r="C23" s="4"/>
      <c r="D23" s="6">
        <f>SUBTOTAL(9,D2:D20)</f>
        <v>742</v>
      </c>
      <c r="E23" s="6">
        <f>SUBTOTAL(9,E2:E20)</f>
        <v>1610</v>
      </c>
      <c r="F23" s="6"/>
      <c r="G23" s="6">
        <f>SUBTOTAL(9,G2:G20)</f>
        <v>61</v>
      </c>
      <c r="H23" s="6">
        <f>SUBTOTAL(9,H2:H20)</f>
        <v>734</v>
      </c>
      <c r="I23" s="6">
        <f>SUBTOTAL(9,I2:I20)</f>
        <v>3147</v>
      </c>
      <c r="J23" s="7"/>
      <c r="K23" s="12">
        <f>D23/I23</f>
        <v>0.23578010803940261</v>
      </c>
      <c r="L23" s="12">
        <f>E23/I23</f>
        <v>0.51159834763266598</v>
      </c>
      <c r="M23" s="12">
        <f t="shared" si="4"/>
        <v>1.9383539879250081E-2</v>
      </c>
      <c r="N23" s="12">
        <f t="shared" si="1"/>
        <v>0.23323800444868129</v>
      </c>
    </row>
    <row r="24" spans="1:14" ht="20" customHeight="1" outlineLevel="2" x14ac:dyDescent="0.2">
      <c r="A24" s="27" t="s">
        <v>16</v>
      </c>
      <c r="B24" s="3" t="s">
        <v>25</v>
      </c>
      <c r="C24" s="2"/>
      <c r="D24" s="8"/>
      <c r="E24" s="8"/>
      <c r="F24" s="8"/>
      <c r="G24" s="8"/>
      <c r="H24" s="8"/>
      <c r="I24" s="8"/>
      <c r="J24" s="7"/>
      <c r="K24" s="9"/>
      <c r="L24" s="9"/>
      <c r="M24" s="9"/>
      <c r="N24" s="9"/>
    </row>
    <row r="25" spans="1:14" ht="20" customHeight="1" outlineLevel="2" x14ac:dyDescent="0.2">
      <c r="A25" s="28"/>
      <c r="B25" s="14" t="s">
        <v>26</v>
      </c>
      <c r="C25" s="2"/>
      <c r="D25" s="8"/>
      <c r="E25" s="8"/>
      <c r="F25" s="8"/>
      <c r="G25" s="8"/>
      <c r="H25" s="8"/>
      <c r="I25" s="8"/>
      <c r="J25" s="7"/>
      <c r="K25" s="9"/>
      <c r="L25" s="9"/>
      <c r="M25" s="9"/>
      <c r="N25" s="9"/>
    </row>
    <row r="26" spans="1:14" ht="20" customHeight="1" outlineLevel="2" x14ac:dyDescent="0.2">
      <c r="A26" s="28"/>
      <c r="B26" s="3" t="s">
        <v>27</v>
      </c>
      <c r="C26" s="2"/>
      <c r="D26" s="13">
        <v>208</v>
      </c>
      <c r="E26" s="13">
        <v>320</v>
      </c>
      <c r="F26" s="13"/>
      <c r="G26" s="13">
        <v>0</v>
      </c>
      <c r="H26" s="13">
        <v>145</v>
      </c>
      <c r="I26" s="13">
        <f>SUM(D26:H26)</f>
        <v>673</v>
      </c>
      <c r="J26" s="7"/>
      <c r="K26" s="9">
        <f>D26/I26</f>
        <v>0.30906389301634474</v>
      </c>
      <c r="L26" s="9">
        <f>E26/I26</f>
        <v>0.47548291233283801</v>
      </c>
      <c r="M26" s="9">
        <f>G26/I26</f>
        <v>0</v>
      </c>
      <c r="N26" s="9">
        <f>H26/I26</f>
        <v>0.21545319465081725</v>
      </c>
    </row>
    <row r="27" spans="1:14" ht="20" customHeight="1" outlineLevel="2" x14ac:dyDescent="0.2">
      <c r="A27" s="28"/>
      <c r="B27" s="3" t="s">
        <v>28</v>
      </c>
      <c r="C27" s="2"/>
      <c r="D27" s="13">
        <v>7</v>
      </c>
      <c r="E27" s="13">
        <v>14</v>
      </c>
      <c r="F27" s="13"/>
      <c r="G27" s="13">
        <v>0</v>
      </c>
      <c r="H27" s="13">
        <v>0</v>
      </c>
      <c r="I27" s="13">
        <f>SUM(D27:H27)</f>
        <v>21</v>
      </c>
      <c r="J27" s="7"/>
      <c r="K27" s="9">
        <f>D27/I27</f>
        <v>0.33333333333333331</v>
      </c>
      <c r="L27" s="9">
        <f>E27/I27</f>
        <v>0.66666666666666663</v>
      </c>
      <c r="M27" s="9">
        <f>G27/I27</f>
        <v>0</v>
      </c>
      <c r="N27" s="9">
        <f>H27/I27</f>
        <v>0</v>
      </c>
    </row>
    <row r="28" spans="1:14" ht="20" customHeight="1" outlineLevel="2" x14ac:dyDescent="0.2">
      <c r="A28" s="28"/>
      <c r="B28" s="3" t="s">
        <v>38</v>
      </c>
      <c r="C28" s="2"/>
      <c r="D28" s="13"/>
      <c r="E28" s="13"/>
      <c r="F28" s="13"/>
      <c r="G28" s="13"/>
      <c r="H28" s="13"/>
      <c r="I28" s="13"/>
      <c r="J28" s="7"/>
      <c r="K28" s="9"/>
      <c r="L28" s="9"/>
      <c r="M28" s="9"/>
      <c r="N28" s="9"/>
    </row>
    <row r="29" spans="1:14" ht="20" customHeight="1" outlineLevel="1" x14ac:dyDescent="0.2">
      <c r="A29" s="29"/>
      <c r="B29" s="3"/>
      <c r="C29" s="2"/>
      <c r="D29" s="8">
        <f>SUBTOTAL(9,D24:D27)</f>
        <v>215</v>
      </c>
      <c r="E29" s="8">
        <f>SUBTOTAL(9,E24:E27)</f>
        <v>334</v>
      </c>
      <c r="F29" s="8"/>
      <c r="G29" s="8">
        <f>SUBTOTAL(9,G24:G27)</f>
        <v>0</v>
      </c>
      <c r="H29" s="8">
        <f>SUBTOTAL(9,H24:H27)</f>
        <v>145</v>
      </c>
      <c r="I29" s="8">
        <f>SUBTOTAL(9,I24:I27)</f>
        <v>694</v>
      </c>
      <c r="J29" s="7"/>
      <c r="K29" s="11">
        <f>D29/I29</f>
        <v>0.30979827089337175</v>
      </c>
      <c r="L29" s="11">
        <f>E29/I29</f>
        <v>0.48126801152737753</v>
      </c>
      <c r="M29" s="11">
        <f>G29/I29</f>
        <v>0</v>
      </c>
      <c r="N29" s="11">
        <f>H29/I29</f>
        <v>0.20893371757925072</v>
      </c>
    </row>
    <row r="30" spans="1:14" ht="20" customHeight="1" x14ac:dyDescent="0.2">
      <c r="A30" s="4" t="s">
        <v>29</v>
      </c>
      <c r="B30" s="4"/>
      <c r="C30" s="4"/>
      <c r="D30" s="6">
        <f>SUBTOTAL(9,D2:D29)</f>
        <v>957</v>
      </c>
      <c r="E30" s="6">
        <f>SUBTOTAL(9,E2:E29)</f>
        <v>1944</v>
      </c>
      <c r="F30" s="6"/>
      <c r="G30" s="6">
        <f>SUBTOTAL(9,G2:G29)</f>
        <v>61</v>
      </c>
      <c r="H30" s="6">
        <f>SUBTOTAL(9,H2:H29)</f>
        <v>879</v>
      </c>
      <c r="I30" s="6">
        <f>SUBTOTAL(9,I2:I29)</f>
        <v>3841</v>
      </c>
      <c r="J30" s="7"/>
      <c r="K30" s="12">
        <f>D30/I30</f>
        <v>0.24915386618068211</v>
      </c>
      <c r="L30" s="12">
        <f>E30/I30</f>
        <v>0.50611819838583705</v>
      </c>
      <c r="M30" s="12">
        <f>G30/I30</f>
        <v>1.5881280916428014E-2</v>
      </c>
      <c r="N30" s="12">
        <f>H30/I30</f>
        <v>0.22884665451705286</v>
      </c>
    </row>
  </sheetData>
  <mergeCells count="6">
    <mergeCell ref="A24:A29"/>
    <mergeCell ref="A2:A9"/>
    <mergeCell ref="B2:B6"/>
    <mergeCell ref="A10:A13"/>
    <mergeCell ref="A14:A17"/>
    <mergeCell ref="A18:A20"/>
  </mergeCells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30"/>
  <sheetViews>
    <sheetView topLeftCell="A4" zoomScaleNormal="100" workbookViewId="0">
      <selection activeCell="A24" sqref="A24:B29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4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4" ht="20" customHeight="1" outlineLevel="3" x14ac:dyDescent="0.2">
      <c r="A2" s="30" t="s">
        <v>8</v>
      </c>
      <c r="B2" s="33" t="s">
        <v>9</v>
      </c>
      <c r="C2" s="2" t="s">
        <v>10</v>
      </c>
      <c r="D2" s="13">
        <v>40</v>
      </c>
      <c r="E2" s="13">
        <v>269</v>
      </c>
      <c r="F2" s="13"/>
      <c r="G2" s="13">
        <v>209</v>
      </c>
      <c r="H2" s="13">
        <v>21</v>
      </c>
      <c r="I2" s="13">
        <f>SUM(D2:H2)</f>
        <v>539</v>
      </c>
      <c r="J2" s="7"/>
      <c r="K2" s="9">
        <f>D2/I2</f>
        <v>7.4211502782931357E-2</v>
      </c>
      <c r="L2" s="9">
        <f>E2/I2</f>
        <v>0.49907235621521334</v>
      </c>
      <c r="M2" s="9">
        <f t="shared" ref="M2:M7" si="0">G2/I2</f>
        <v>0.38775510204081631</v>
      </c>
      <c r="N2" s="9">
        <f>H2/I2</f>
        <v>3.896103896103896E-2</v>
      </c>
    </row>
    <row r="3" spans="1:14" ht="20" customHeight="1" outlineLevel="3" x14ac:dyDescent="0.2">
      <c r="A3" s="31"/>
      <c r="B3" s="34"/>
      <c r="C3" s="2" t="s">
        <v>11</v>
      </c>
      <c r="D3" s="13">
        <v>9</v>
      </c>
      <c r="E3" s="13">
        <v>123</v>
      </c>
      <c r="F3" s="13"/>
      <c r="G3" s="13">
        <v>1</v>
      </c>
      <c r="H3" s="13">
        <v>0</v>
      </c>
      <c r="I3" s="13">
        <f>SUM(D3:H3)</f>
        <v>133</v>
      </c>
      <c r="J3" s="7"/>
      <c r="K3" s="9">
        <f>D3/I3</f>
        <v>6.7669172932330823E-2</v>
      </c>
      <c r="L3" s="9">
        <f t="shared" ref="L3:L20" si="1">E3/I3</f>
        <v>0.92481203007518797</v>
      </c>
      <c r="M3" s="9">
        <f t="shared" si="0"/>
        <v>7.5187969924812026E-3</v>
      </c>
      <c r="N3" s="9">
        <f t="shared" ref="N3:N24" si="2">H3/I3</f>
        <v>0</v>
      </c>
    </row>
    <row r="4" spans="1:14" ht="20" customHeight="1" outlineLevel="3" x14ac:dyDescent="0.2">
      <c r="A4" s="31"/>
      <c r="B4" s="34"/>
      <c r="C4" s="2" t="s">
        <v>12</v>
      </c>
      <c r="D4" s="13">
        <v>1</v>
      </c>
      <c r="E4" s="13">
        <v>4</v>
      </c>
      <c r="F4" s="13"/>
      <c r="G4" s="13">
        <v>0</v>
      </c>
      <c r="H4" s="13">
        <v>3</v>
      </c>
      <c r="I4" s="13">
        <f t="shared" ref="I4:I18" si="3">SUM(D4:H4)</f>
        <v>8</v>
      </c>
      <c r="J4" s="7"/>
      <c r="K4" s="9">
        <f>D4/I4</f>
        <v>0.125</v>
      </c>
      <c r="L4" s="9">
        <f t="shared" si="1"/>
        <v>0.5</v>
      </c>
      <c r="M4" s="9">
        <f t="shared" si="0"/>
        <v>0</v>
      </c>
      <c r="N4" s="9">
        <f t="shared" si="2"/>
        <v>0.375</v>
      </c>
    </row>
    <row r="5" spans="1:14" ht="20" customHeight="1" outlineLevel="3" x14ac:dyDescent="0.2">
      <c r="A5" s="31"/>
      <c r="B5" s="34"/>
      <c r="C5" s="2" t="s">
        <v>13</v>
      </c>
      <c r="D5" s="13">
        <v>0</v>
      </c>
      <c r="E5" s="13">
        <v>27</v>
      </c>
      <c r="F5" s="13"/>
      <c r="G5" s="13">
        <v>0</v>
      </c>
      <c r="H5" s="13">
        <v>0</v>
      </c>
      <c r="I5" s="13">
        <f t="shared" si="3"/>
        <v>27</v>
      </c>
      <c r="J5" s="7"/>
      <c r="K5" s="9">
        <f>D5/I5</f>
        <v>0</v>
      </c>
      <c r="L5" s="9">
        <f t="shared" si="1"/>
        <v>1</v>
      </c>
      <c r="M5" s="9">
        <f t="shared" si="0"/>
        <v>0</v>
      </c>
      <c r="N5" s="9">
        <f t="shared" si="2"/>
        <v>0</v>
      </c>
    </row>
    <row r="6" spans="1:14" ht="20" customHeight="1" outlineLevel="2" x14ac:dyDescent="0.2">
      <c r="A6" s="31"/>
      <c r="B6" s="35"/>
      <c r="C6" s="2"/>
      <c r="D6" s="13">
        <f>SUBTOTAL(9,D2:D5)</f>
        <v>50</v>
      </c>
      <c r="E6" s="13">
        <f>SUBTOTAL(9,E2:E5)</f>
        <v>423</v>
      </c>
      <c r="F6" s="13"/>
      <c r="G6" s="13">
        <f>SUBTOTAL(9,G2:G5)</f>
        <v>210</v>
      </c>
      <c r="H6" s="13">
        <f>SUBTOTAL(9,H2:H5)</f>
        <v>24</v>
      </c>
      <c r="I6" s="13">
        <f>SUBTOTAL(9,I2:I5)</f>
        <v>707</v>
      </c>
      <c r="J6" s="7"/>
      <c r="K6" s="9">
        <f>D6/I6</f>
        <v>7.0721357850070721E-2</v>
      </c>
      <c r="L6" s="9">
        <f t="shared" si="1"/>
        <v>0.59830268741159831</v>
      </c>
      <c r="M6" s="9">
        <f t="shared" si="0"/>
        <v>0.29702970297029702</v>
      </c>
      <c r="N6" s="9">
        <f t="shared" si="2"/>
        <v>3.3946251768033946E-2</v>
      </c>
    </row>
    <row r="7" spans="1:14" ht="20" customHeight="1" outlineLevel="2" x14ac:dyDescent="0.2">
      <c r="A7" s="31"/>
      <c r="B7" s="3" t="s">
        <v>14</v>
      </c>
      <c r="C7" s="2"/>
      <c r="D7" s="13">
        <v>177</v>
      </c>
      <c r="E7" s="13">
        <v>148</v>
      </c>
      <c r="F7" s="13"/>
      <c r="G7" s="13">
        <v>0</v>
      </c>
      <c r="H7" s="13">
        <v>149</v>
      </c>
      <c r="I7" s="13">
        <f t="shared" si="3"/>
        <v>474</v>
      </c>
      <c r="J7" s="7"/>
      <c r="K7" s="9">
        <f t="shared" ref="K7:K20" si="4">D7/I7</f>
        <v>0.37341772151898733</v>
      </c>
      <c r="L7" s="9">
        <f t="shared" si="1"/>
        <v>0.31223628691983124</v>
      </c>
      <c r="M7" s="9">
        <f t="shared" si="0"/>
        <v>0</v>
      </c>
      <c r="N7" s="9">
        <f t="shared" si="2"/>
        <v>0.31434599156118143</v>
      </c>
    </row>
    <row r="8" spans="1:14" ht="20" customHeight="1" outlineLevel="2" x14ac:dyDescent="0.2">
      <c r="A8" s="31"/>
      <c r="B8" s="3" t="s">
        <v>15</v>
      </c>
      <c r="C8" s="2"/>
      <c r="D8" s="8"/>
      <c r="E8" s="8"/>
      <c r="F8" s="8"/>
      <c r="G8" s="8"/>
      <c r="H8" s="8"/>
      <c r="I8" s="8"/>
      <c r="J8" s="7"/>
      <c r="K8" s="9"/>
      <c r="L8" s="9"/>
      <c r="M8" s="9"/>
      <c r="N8" s="9"/>
    </row>
    <row r="9" spans="1:14" ht="20" customHeight="1" outlineLevel="1" x14ac:dyDescent="0.2">
      <c r="A9" s="32"/>
      <c r="B9" s="3"/>
      <c r="C9" s="2"/>
      <c r="D9" s="8">
        <f>SUBTOTAL(9,D2:D8)</f>
        <v>227</v>
      </c>
      <c r="E9" s="8">
        <f>SUBTOTAL(9,E2:E8)</f>
        <v>571</v>
      </c>
      <c r="F9" s="8"/>
      <c r="G9" s="8">
        <f>SUBTOTAL(9,G2:G8)</f>
        <v>210</v>
      </c>
      <c r="H9" s="8">
        <f>SUBTOTAL(9,H2:H8)</f>
        <v>173</v>
      </c>
      <c r="I9" s="8">
        <f>SUBTOTAL(9,I2:I8)</f>
        <v>1181</v>
      </c>
      <c r="J9" s="7"/>
      <c r="K9" s="10">
        <f t="shared" si="4"/>
        <v>0.19220999153259949</v>
      </c>
      <c r="L9" s="10">
        <f t="shared" si="1"/>
        <v>0.48348856900931414</v>
      </c>
      <c r="M9" s="10">
        <f>G9/I9</f>
        <v>0.17781541066892464</v>
      </c>
      <c r="N9" s="11">
        <f t="shared" si="2"/>
        <v>0.14648602878916173</v>
      </c>
    </row>
    <row r="10" spans="1:14" ht="20" customHeight="1" outlineLevel="2" x14ac:dyDescent="0.2">
      <c r="A10" s="27" t="s">
        <v>16</v>
      </c>
      <c r="B10" s="3" t="s">
        <v>17</v>
      </c>
      <c r="C10" s="2"/>
      <c r="D10" s="13">
        <v>229</v>
      </c>
      <c r="E10" s="13">
        <v>380</v>
      </c>
      <c r="F10" s="13"/>
      <c r="G10" s="13">
        <v>0</v>
      </c>
      <c r="H10" s="13">
        <v>245</v>
      </c>
      <c r="I10" s="13">
        <f t="shared" si="3"/>
        <v>854</v>
      </c>
      <c r="J10" s="7"/>
      <c r="K10" s="9">
        <f t="shared" si="4"/>
        <v>0.26814988290398128</v>
      </c>
      <c r="L10" s="9">
        <f t="shared" si="1"/>
        <v>0.44496487119437939</v>
      </c>
      <c r="M10" s="9">
        <f>G10/I10</f>
        <v>0</v>
      </c>
      <c r="N10" s="9">
        <f t="shared" si="2"/>
        <v>0.28688524590163933</v>
      </c>
    </row>
    <row r="11" spans="1:14" ht="20" customHeight="1" outlineLevel="2" x14ac:dyDescent="0.2">
      <c r="A11" s="28"/>
      <c r="B11" s="3" t="s">
        <v>18</v>
      </c>
      <c r="C11" s="2"/>
      <c r="D11" s="13">
        <v>52</v>
      </c>
      <c r="E11" s="13">
        <v>46</v>
      </c>
      <c r="F11" s="13"/>
      <c r="G11" s="13">
        <v>0</v>
      </c>
      <c r="H11" s="13">
        <v>72</v>
      </c>
      <c r="I11" s="13">
        <f>SUM(D11:H11)</f>
        <v>170</v>
      </c>
      <c r="J11" s="7"/>
      <c r="K11" s="9">
        <f t="shared" si="4"/>
        <v>0.30588235294117649</v>
      </c>
      <c r="L11" s="9">
        <f t="shared" si="1"/>
        <v>0.27058823529411763</v>
      </c>
      <c r="M11" s="9">
        <f>G11/I11</f>
        <v>0</v>
      </c>
      <c r="N11" s="9">
        <f t="shared" si="2"/>
        <v>0.42352941176470588</v>
      </c>
    </row>
    <row r="12" spans="1:14" ht="20" customHeight="1" outlineLevel="2" x14ac:dyDescent="0.2">
      <c r="A12" s="28"/>
      <c r="B12" s="3" t="s">
        <v>31</v>
      </c>
      <c r="C12" s="2"/>
      <c r="D12" s="13"/>
      <c r="E12" s="13"/>
      <c r="F12" s="13"/>
      <c r="G12" s="13"/>
      <c r="H12" s="13"/>
      <c r="I12" s="13"/>
      <c r="J12" s="7"/>
      <c r="K12" s="9"/>
      <c r="L12" s="9"/>
      <c r="M12" s="9"/>
      <c r="N12" s="9"/>
    </row>
    <row r="13" spans="1:14" ht="20" customHeight="1" outlineLevel="1" x14ac:dyDescent="0.2">
      <c r="A13" s="29"/>
      <c r="B13" s="3"/>
      <c r="C13" s="2"/>
      <c r="D13" s="8">
        <f>SUBTOTAL(9,D10:D11)</f>
        <v>281</v>
      </c>
      <c r="E13" s="8">
        <f>SUBTOTAL(9,E10:E11)</f>
        <v>426</v>
      </c>
      <c r="F13" s="8"/>
      <c r="G13" s="8">
        <f>SUBTOTAL(9,G10:G11)</f>
        <v>0</v>
      </c>
      <c r="H13" s="8">
        <f>SUBTOTAL(9,H10:H11)</f>
        <v>317</v>
      </c>
      <c r="I13" s="8">
        <f>SUBTOTAL(9,I10:I11)</f>
        <v>1024</v>
      </c>
      <c r="J13" s="7"/>
      <c r="K13" s="10">
        <f t="shared" si="4"/>
        <v>0.2744140625</v>
      </c>
      <c r="L13" s="10">
        <f t="shared" si="1"/>
        <v>0.416015625</v>
      </c>
      <c r="M13" s="10">
        <f t="shared" ref="M13:M24" si="5">G13/I13</f>
        <v>0</v>
      </c>
      <c r="N13" s="11">
        <f t="shared" si="2"/>
        <v>0.3095703125</v>
      </c>
    </row>
    <row r="14" spans="1:14" ht="20" customHeight="1" outlineLevel="2" x14ac:dyDescent="0.2">
      <c r="A14" s="27" t="s">
        <v>19</v>
      </c>
      <c r="B14" s="3" t="s">
        <v>20</v>
      </c>
      <c r="C14" s="2"/>
      <c r="D14" s="13">
        <v>125</v>
      </c>
      <c r="E14" s="13">
        <v>315</v>
      </c>
      <c r="F14" s="13"/>
      <c r="G14" s="13">
        <v>0</v>
      </c>
      <c r="H14" s="13">
        <v>37</v>
      </c>
      <c r="I14" s="13">
        <f t="shared" si="3"/>
        <v>477</v>
      </c>
      <c r="J14" s="7"/>
      <c r="K14" s="9">
        <f t="shared" si="4"/>
        <v>0.26205450733752622</v>
      </c>
      <c r="L14" s="9">
        <f t="shared" si="1"/>
        <v>0.660377358490566</v>
      </c>
      <c r="M14" s="9">
        <f t="shared" si="5"/>
        <v>0</v>
      </c>
      <c r="N14" s="9">
        <f t="shared" si="2"/>
        <v>7.7568134171907763E-2</v>
      </c>
    </row>
    <row r="15" spans="1:14" ht="20" customHeight="1" outlineLevel="2" x14ac:dyDescent="0.2">
      <c r="A15" s="28"/>
      <c r="B15" s="3" t="s">
        <v>21</v>
      </c>
      <c r="C15" s="2"/>
      <c r="D15" s="13">
        <v>82</v>
      </c>
      <c r="E15" s="13">
        <v>126</v>
      </c>
      <c r="F15" s="13"/>
      <c r="G15" s="13">
        <v>3</v>
      </c>
      <c r="H15" s="13">
        <v>64</v>
      </c>
      <c r="I15" s="13">
        <f t="shared" si="3"/>
        <v>275</v>
      </c>
      <c r="J15" s="7"/>
      <c r="K15" s="9">
        <f t="shared" si="4"/>
        <v>0.29818181818181816</v>
      </c>
      <c r="L15" s="9">
        <f t="shared" si="1"/>
        <v>0.45818181818181819</v>
      </c>
      <c r="M15" s="9">
        <f t="shared" si="5"/>
        <v>1.090909090909091E-2</v>
      </c>
      <c r="N15" s="9">
        <f t="shared" si="2"/>
        <v>0.23272727272727273</v>
      </c>
    </row>
    <row r="16" spans="1:14" ht="20" customHeight="1" outlineLevel="2" x14ac:dyDescent="0.2">
      <c r="A16" s="28"/>
      <c r="B16" s="3" t="s">
        <v>22</v>
      </c>
      <c r="C16" s="2"/>
      <c r="D16" s="13">
        <v>112</v>
      </c>
      <c r="E16" s="13">
        <v>385</v>
      </c>
      <c r="F16" s="13"/>
      <c r="G16" s="13">
        <v>0</v>
      </c>
      <c r="H16" s="13">
        <v>90</v>
      </c>
      <c r="I16" s="13">
        <f t="shared" si="3"/>
        <v>587</v>
      </c>
      <c r="J16" s="7"/>
      <c r="K16" s="9">
        <f t="shared" si="4"/>
        <v>0.19080068143100512</v>
      </c>
      <c r="L16" s="9">
        <f t="shared" si="1"/>
        <v>0.65587734241908002</v>
      </c>
      <c r="M16" s="9">
        <f t="shared" si="5"/>
        <v>0</v>
      </c>
      <c r="N16" s="9">
        <f t="shared" si="2"/>
        <v>0.15332197614991483</v>
      </c>
    </row>
    <row r="17" spans="1:14" ht="20" customHeight="1" outlineLevel="1" x14ac:dyDescent="0.2">
      <c r="A17" s="29"/>
      <c r="B17" s="3"/>
      <c r="C17" s="2"/>
      <c r="D17" s="8">
        <f>SUBTOTAL(9,D14:D16)</f>
        <v>319</v>
      </c>
      <c r="E17" s="8">
        <f>SUBTOTAL(9,E14:E16)</f>
        <v>826</v>
      </c>
      <c r="F17" s="8"/>
      <c r="G17" s="8">
        <f>SUBTOTAL(9,G14:G16)</f>
        <v>3</v>
      </c>
      <c r="H17" s="8">
        <f>SUBTOTAL(9,H14:H16)</f>
        <v>191</v>
      </c>
      <c r="I17" s="8">
        <f>SUBTOTAL(9,I14:I16)</f>
        <v>1339</v>
      </c>
      <c r="J17" s="7"/>
      <c r="K17" s="10">
        <f t="shared" si="4"/>
        <v>0.23823749066467514</v>
      </c>
      <c r="L17" s="10">
        <f t="shared" si="1"/>
        <v>0.61687826736370421</v>
      </c>
      <c r="M17" s="10">
        <f t="shared" si="5"/>
        <v>2.2404779686333084E-3</v>
      </c>
      <c r="N17" s="11">
        <f t="shared" si="2"/>
        <v>0.14264376400298731</v>
      </c>
    </row>
    <row r="18" spans="1:14" ht="20" customHeight="1" outlineLevel="2" x14ac:dyDescent="0.2">
      <c r="A18" s="27" t="s">
        <v>23</v>
      </c>
      <c r="B18" s="3" t="s">
        <v>23</v>
      </c>
      <c r="C18" s="2"/>
      <c r="D18" s="13">
        <v>3</v>
      </c>
      <c r="E18" s="13">
        <v>9</v>
      </c>
      <c r="F18" s="13"/>
      <c r="G18" s="13">
        <v>0</v>
      </c>
      <c r="H18" s="13">
        <v>0</v>
      </c>
      <c r="I18" s="13">
        <f t="shared" si="3"/>
        <v>12</v>
      </c>
      <c r="J18" s="7"/>
      <c r="K18" s="9">
        <f t="shared" si="4"/>
        <v>0.25</v>
      </c>
      <c r="L18" s="9">
        <f t="shared" si="1"/>
        <v>0.75</v>
      </c>
      <c r="M18" s="9">
        <f t="shared" si="5"/>
        <v>0</v>
      </c>
      <c r="N18" s="9">
        <f t="shared" si="2"/>
        <v>0</v>
      </c>
    </row>
    <row r="19" spans="1:14" ht="20" customHeight="1" outlineLevel="2" x14ac:dyDescent="0.2">
      <c r="A19" s="28"/>
      <c r="B19" s="3" t="s">
        <v>37</v>
      </c>
      <c r="C19" s="2"/>
      <c r="D19" s="13"/>
      <c r="E19" s="13"/>
      <c r="F19" s="13"/>
      <c r="G19" s="13"/>
      <c r="H19" s="13"/>
      <c r="I19" s="13"/>
      <c r="J19" s="7"/>
      <c r="K19" s="9"/>
      <c r="L19" s="9"/>
      <c r="M19" s="9"/>
      <c r="N19" s="9"/>
    </row>
    <row r="20" spans="1:14" ht="20" customHeight="1" outlineLevel="1" x14ac:dyDescent="0.2">
      <c r="A20" s="29"/>
      <c r="B20" s="3"/>
      <c r="C20" s="2"/>
      <c r="D20" s="8">
        <f>SUBTOTAL(9,D18:D18)</f>
        <v>3</v>
      </c>
      <c r="E20" s="8">
        <f>SUBTOTAL(9,E18:E18)</f>
        <v>9</v>
      </c>
      <c r="F20" s="8"/>
      <c r="G20" s="8">
        <f>SUBTOTAL(9,G18:G18)</f>
        <v>0</v>
      </c>
      <c r="H20" s="8">
        <f>SUBTOTAL(9,H18:H18)</f>
        <v>0</v>
      </c>
      <c r="I20" s="8">
        <f>SUBTOTAL(9,I18:I18)</f>
        <v>12</v>
      </c>
      <c r="J20" s="7"/>
      <c r="K20" s="10">
        <f t="shared" si="4"/>
        <v>0.25</v>
      </c>
      <c r="L20" s="10">
        <f t="shared" si="1"/>
        <v>0.75</v>
      </c>
      <c r="M20" s="10">
        <f t="shared" si="5"/>
        <v>0</v>
      </c>
      <c r="N20" s="11">
        <f t="shared" si="2"/>
        <v>0</v>
      </c>
    </row>
    <row r="21" spans="1:14" ht="20" customHeight="1" outlineLevel="1" x14ac:dyDescent="0.2">
      <c r="A21" s="16" t="s">
        <v>32</v>
      </c>
      <c r="B21" s="3" t="s">
        <v>32</v>
      </c>
      <c r="C21" s="2"/>
      <c r="D21" s="8"/>
      <c r="E21" s="8"/>
      <c r="F21" s="8"/>
      <c r="G21" s="8"/>
      <c r="H21" s="8"/>
      <c r="I21" s="8"/>
      <c r="J21" s="7"/>
      <c r="K21" s="10"/>
      <c r="L21" s="10"/>
      <c r="M21" s="10"/>
      <c r="N21" s="11"/>
    </row>
    <row r="22" spans="1:14" ht="20" customHeight="1" outlineLevel="1" x14ac:dyDescent="0.2">
      <c r="A22" s="16" t="s">
        <v>33</v>
      </c>
      <c r="B22" s="3" t="s">
        <v>33</v>
      </c>
      <c r="C22" s="2"/>
      <c r="D22" s="8"/>
      <c r="E22" s="8"/>
      <c r="F22" s="8"/>
      <c r="G22" s="8"/>
      <c r="H22" s="8"/>
      <c r="I22" s="8"/>
      <c r="J22" s="7"/>
      <c r="K22" s="10"/>
      <c r="L22" s="10"/>
      <c r="M22" s="10"/>
      <c r="N22" s="11"/>
    </row>
    <row r="23" spans="1:14" ht="20" customHeight="1" x14ac:dyDescent="0.2">
      <c r="A23" s="4" t="s">
        <v>24</v>
      </c>
      <c r="B23" s="4"/>
      <c r="C23" s="4"/>
      <c r="D23" s="6">
        <f>SUBTOTAL(9,D2:D20)</f>
        <v>830</v>
      </c>
      <c r="E23" s="6">
        <f>SUBTOTAL(9,E2:E20)</f>
        <v>1832</v>
      </c>
      <c r="F23" s="6"/>
      <c r="G23" s="6">
        <f>SUBTOTAL(9,G2:G20)</f>
        <v>213</v>
      </c>
      <c r="H23" s="6">
        <f>SUBTOTAL(9,H2:H20)</f>
        <v>681</v>
      </c>
      <c r="I23" s="6">
        <f>SUBTOTAL(9,I2:I20)</f>
        <v>3556</v>
      </c>
      <c r="J23" s="7"/>
      <c r="K23" s="12">
        <f>D23/I23</f>
        <v>0.23340832395950506</v>
      </c>
      <c r="L23" s="12">
        <f>E23/I23</f>
        <v>0.51518560179977502</v>
      </c>
      <c r="M23" s="12">
        <f t="shared" si="5"/>
        <v>5.9898762654668168E-2</v>
      </c>
      <c r="N23" s="12">
        <f t="shared" si="2"/>
        <v>0.19150731158605175</v>
      </c>
    </row>
    <row r="24" spans="1:14" ht="20" customHeight="1" outlineLevel="2" x14ac:dyDescent="0.2">
      <c r="A24" s="27" t="s">
        <v>16</v>
      </c>
      <c r="B24" s="3" t="s">
        <v>25</v>
      </c>
      <c r="C24" s="2"/>
      <c r="D24" s="13">
        <v>156</v>
      </c>
      <c r="E24" s="13">
        <v>374</v>
      </c>
      <c r="F24" s="13"/>
      <c r="G24" s="13">
        <v>71</v>
      </c>
      <c r="H24" s="13">
        <v>223</v>
      </c>
      <c r="I24" s="13">
        <f>SUM(D24:H24)</f>
        <v>824</v>
      </c>
      <c r="J24" s="7"/>
      <c r="K24" s="9">
        <f>D24/I24</f>
        <v>0.18932038834951456</v>
      </c>
      <c r="L24" s="9">
        <f>E24/I24</f>
        <v>0.45388349514563109</v>
      </c>
      <c r="M24" s="9">
        <f t="shared" si="5"/>
        <v>8.6165048543689324E-2</v>
      </c>
      <c r="N24" s="9">
        <f t="shared" si="2"/>
        <v>0.27063106796116504</v>
      </c>
    </row>
    <row r="25" spans="1:14" ht="20" customHeight="1" outlineLevel="2" x14ac:dyDescent="0.2">
      <c r="A25" s="28"/>
      <c r="B25" s="14" t="s">
        <v>26</v>
      </c>
      <c r="C25" s="2"/>
      <c r="D25" s="8"/>
      <c r="E25" s="8"/>
      <c r="F25" s="8"/>
      <c r="G25" s="8"/>
      <c r="H25" s="8"/>
      <c r="I25" s="8"/>
      <c r="J25" s="7"/>
      <c r="K25" s="9"/>
      <c r="L25" s="9"/>
      <c r="M25" s="9"/>
      <c r="N25" s="9"/>
    </row>
    <row r="26" spans="1:14" ht="20" customHeight="1" outlineLevel="2" x14ac:dyDescent="0.2">
      <c r="A26" s="28"/>
      <c r="B26" s="3" t="s">
        <v>27</v>
      </c>
      <c r="C26" s="2"/>
      <c r="D26" s="13">
        <v>294</v>
      </c>
      <c r="E26" s="13">
        <v>353</v>
      </c>
      <c r="F26" s="13"/>
      <c r="G26" s="13">
        <v>0</v>
      </c>
      <c r="H26" s="13">
        <v>386</v>
      </c>
      <c r="I26" s="13">
        <f>SUM(D26:H26)</f>
        <v>1033</v>
      </c>
      <c r="J26" s="7"/>
      <c r="K26" s="9">
        <f>D26/I26</f>
        <v>0.2846079380445305</v>
      </c>
      <c r="L26" s="9">
        <f>E26/I26</f>
        <v>0.34172313649564373</v>
      </c>
      <c r="M26" s="9">
        <f>G26/I26</f>
        <v>0</v>
      </c>
      <c r="N26" s="9">
        <f>H26/I26</f>
        <v>0.37366892545982577</v>
      </c>
    </row>
    <row r="27" spans="1:14" ht="20" customHeight="1" outlineLevel="2" x14ac:dyDescent="0.2">
      <c r="A27" s="28"/>
      <c r="B27" s="3" t="s">
        <v>28</v>
      </c>
      <c r="C27" s="2"/>
      <c r="D27" s="13">
        <v>19</v>
      </c>
      <c r="E27" s="13">
        <v>41</v>
      </c>
      <c r="F27" s="13"/>
      <c r="G27" s="13">
        <v>0</v>
      </c>
      <c r="H27" s="13">
        <v>0</v>
      </c>
      <c r="I27" s="13">
        <f>SUM(D27:H27)</f>
        <v>60</v>
      </c>
      <c r="J27" s="7"/>
      <c r="K27" s="9">
        <f>D27/I27</f>
        <v>0.31666666666666665</v>
      </c>
      <c r="L27" s="9">
        <f>E27/I27</f>
        <v>0.68333333333333335</v>
      </c>
      <c r="M27" s="9">
        <f>G27/I27</f>
        <v>0</v>
      </c>
      <c r="N27" s="9">
        <f>H27/I27</f>
        <v>0</v>
      </c>
    </row>
    <row r="28" spans="1:14" ht="20" customHeight="1" outlineLevel="2" x14ac:dyDescent="0.2">
      <c r="A28" s="28"/>
      <c r="B28" s="3" t="s">
        <v>38</v>
      </c>
      <c r="C28" s="2"/>
      <c r="D28" s="13"/>
      <c r="E28" s="13"/>
      <c r="F28" s="13"/>
      <c r="G28" s="13"/>
      <c r="H28" s="13"/>
      <c r="I28" s="13"/>
      <c r="J28" s="7"/>
      <c r="K28" s="9"/>
      <c r="L28" s="9"/>
      <c r="M28" s="9"/>
      <c r="N28" s="9"/>
    </row>
    <row r="29" spans="1:14" ht="20" customHeight="1" outlineLevel="1" x14ac:dyDescent="0.2">
      <c r="A29" s="29"/>
      <c r="B29" s="3"/>
      <c r="C29" s="2"/>
      <c r="D29" s="8">
        <f>SUBTOTAL(9,D24:D27)</f>
        <v>469</v>
      </c>
      <c r="E29" s="8">
        <f>SUBTOTAL(9,E24:E27)</f>
        <v>768</v>
      </c>
      <c r="F29" s="8"/>
      <c r="G29" s="8">
        <f>SUBTOTAL(9,G24:G27)</f>
        <v>71</v>
      </c>
      <c r="H29" s="8">
        <f>SUBTOTAL(9,H24:H27)</f>
        <v>609</v>
      </c>
      <c r="I29" s="8">
        <f>SUBTOTAL(9,I24:I27)</f>
        <v>1917</v>
      </c>
      <c r="J29" s="7"/>
      <c r="K29" s="11">
        <f>D29/I29</f>
        <v>0.24465310380803337</v>
      </c>
      <c r="L29" s="11">
        <f>E29/I29</f>
        <v>0.40062597809076683</v>
      </c>
      <c r="M29" s="11">
        <f>G29/I29</f>
        <v>3.7037037037037035E-2</v>
      </c>
      <c r="N29" s="11">
        <f>H29/I29</f>
        <v>0.31768388106416273</v>
      </c>
    </row>
    <row r="30" spans="1:14" ht="20" customHeight="1" x14ac:dyDescent="0.2">
      <c r="A30" s="4" t="s">
        <v>29</v>
      </c>
      <c r="B30" s="4"/>
      <c r="C30" s="4"/>
      <c r="D30" s="6">
        <f>SUBTOTAL(9,D2:D29)</f>
        <v>1299</v>
      </c>
      <c r="E30" s="6">
        <f>SUBTOTAL(9,E2:E29)</f>
        <v>2600</v>
      </c>
      <c r="F30" s="6"/>
      <c r="G30" s="6">
        <f>SUBTOTAL(9,G2:G29)</f>
        <v>284</v>
      </c>
      <c r="H30" s="6">
        <f>SUBTOTAL(9,H2:H29)</f>
        <v>1290</v>
      </c>
      <c r="I30" s="6">
        <f>SUBTOTAL(9,I2:I29)</f>
        <v>5473</v>
      </c>
      <c r="J30" s="7"/>
      <c r="K30" s="12">
        <f>D30/I30</f>
        <v>0.23734697606431573</v>
      </c>
      <c r="L30" s="12">
        <f>E30/I30</f>
        <v>0.47505938242280282</v>
      </c>
      <c r="M30" s="12">
        <f>G30/I30</f>
        <v>5.1891101772336926E-2</v>
      </c>
      <c r="N30" s="12">
        <f>H30/I30</f>
        <v>0.2357025397405445</v>
      </c>
    </row>
  </sheetData>
  <mergeCells count="6">
    <mergeCell ref="A24:A29"/>
    <mergeCell ref="A18:A20"/>
    <mergeCell ref="A14:A17"/>
    <mergeCell ref="B2:B6"/>
    <mergeCell ref="A2:A9"/>
    <mergeCell ref="A10:A13"/>
  </mergeCells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0"/>
  <sheetViews>
    <sheetView zoomScaleNormal="100" workbookViewId="0">
      <selection activeCell="A24" sqref="A24:B29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4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4" ht="20" customHeight="1" outlineLevel="3" x14ac:dyDescent="0.2">
      <c r="A2" s="30" t="s">
        <v>8</v>
      </c>
      <c r="B2" s="33" t="s">
        <v>9</v>
      </c>
      <c r="C2" s="2" t="s">
        <v>10</v>
      </c>
      <c r="D2" s="13">
        <v>52</v>
      </c>
      <c r="E2" s="13">
        <v>303</v>
      </c>
      <c r="F2" s="13"/>
      <c r="G2" s="13">
        <v>98</v>
      </c>
      <c r="H2" s="13">
        <v>11</v>
      </c>
      <c r="I2" s="13">
        <f>SUM(D2:H2)</f>
        <v>464</v>
      </c>
      <c r="J2" s="7"/>
      <c r="K2" s="9">
        <f>D2/I2</f>
        <v>0.11206896551724138</v>
      </c>
      <c r="L2" s="9">
        <f>E2/I2</f>
        <v>0.65301724137931039</v>
      </c>
      <c r="M2" s="9">
        <f t="shared" ref="M2:M7" si="0">G2/I2</f>
        <v>0.21120689655172414</v>
      </c>
      <c r="N2" s="9">
        <f>H2/I2</f>
        <v>2.3706896551724137E-2</v>
      </c>
    </row>
    <row r="3" spans="1:14" ht="20" customHeight="1" outlineLevel="3" x14ac:dyDescent="0.2">
      <c r="A3" s="31"/>
      <c r="B3" s="34"/>
      <c r="C3" s="2" t="s">
        <v>11</v>
      </c>
      <c r="D3" s="13">
        <v>5</v>
      </c>
      <c r="E3" s="13">
        <v>25</v>
      </c>
      <c r="F3" s="13"/>
      <c r="G3" s="13">
        <v>0</v>
      </c>
      <c r="H3" s="13">
        <v>0</v>
      </c>
      <c r="I3" s="13">
        <f>SUM(D3:H3)</f>
        <v>30</v>
      </c>
      <c r="J3" s="7"/>
      <c r="K3" s="9">
        <f>D3/I3</f>
        <v>0.16666666666666666</v>
      </c>
      <c r="L3" s="9">
        <f t="shared" ref="L3:L20" si="1">E3/I3</f>
        <v>0.83333333333333337</v>
      </c>
      <c r="M3" s="9">
        <f t="shared" si="0"/>
        <v>0</v>
      </c>
      <c r="N3" s="9">
        <f t="shared" ref="N3:N24" si="2">H3/I3</f>
        <v>0</v>
      </c>
    </row>
    <row r="4" spans="1:14" ht="20" customHeight="1" outlineLevel="3" x14ac:dyDescent="0.2">
      <c r="A4" s="31"/>
      <c r="B4" s="34"/>
      <c r="C4" s="2" t="s">
        <v>12</v>
      </c>
      <c r="D4" s="13">
        <v>0</v>
      </c>
      <c r="E4" s="13">
        <v>2</v>
      </c>
      <c r="F4" s="13"/>
      <c r="G4" s="13">
        <v>0</v>
      </c>
      <c r="H4" s="13">
        <v>0</v>
      </c>
      <c r="I4" s="13">
        <f t="shared" ref="I4:I18" si="3">SUM(D4:H4)</f>
        <v>2</v>
      </c>
      <c r="J4" s="7"/>
      <c r="K4" s="9">
        <f>D4/I4</f>
        <v>0</v>
      </c>
      <c r="L4" s="9">
        <f t="shared" si="1"/>
        <v>1</v>
      </c>
      <c r="M4" s="9">
        <f t="shared" si="0"/>
        <v>0</v>
      </c>
      <c r="N4" s="9">
        <f t="shared" si="2"/>
        <v>0</v>
      </c>
    </row>
    <row r="5" spans="1:14" ht="20" customHeight="1" outlineLevel="3" x14ac:dyDescent="0.2">
      <c r="A5" s="31"/>
      <c r="B5" s="34"/>
      <c r="C5" s="2" t="s">
        <v>13</v>
      </c>
      <c r="D5" s="13">
        <v>0</v>
      </c>
      <c r="E5" s="13">
        <v>0</v>
      </c>
      <c r="F5" s="13"/>
      <c r="G5" s="13">
        <v>15</v>
      </c>
      <c r="H5" s="13">
        <v>0</v>
      </c>
      <c r="I5" s="13">
        <f t="shared" si="3"/>
        <v>15</v>
      </c>
      <c r="J5" s="7"/>
      <c r="K5" s="9">
        <f>D5/I5</f>
        <v>0</v>
      </c>
      <c r="L5" s="9">
        <f t="shared" si="1"/>
        <v>0</v>
      </c>
      <c r="M5" s="9">
        <f t="shared" si="0"/>
        <v>1</v>
      </c>
      <c r="N5" s="9">
        <f t="shared" si="2"/>
        <v>0</v>
      </c>
    </row>
    <row r="6" spans="1:14" ht="20" customHeight="1" outlineLevel="2" x14ac:dyDescent="0.2">
      <c r="A6" s="31"/>
      <c r="B6" s="35"/>
      <c r="C6" s="2"/>
      <c r="D6" s="13">
        <f>SUBTOTAL(9,D2:D5)</f>
        <v>57</v>
      </c>
      <c r="E6" s="13">
        <f>SUBTOTAL(9,E2:E5)</f>
        <v>330</v>
      </c>
      <c r="F6" s="13"/>
      <c r="G6" s="13">
        <f>SUBTOTAL(9,G2:G5)</f>
        <v>113</v>
      </c>
      <c r="H6" s="13">
        <f>SUBTOTAL(9,H2:H5)</f>
        <v>11</v>
      </c>
      <c r="I6" s="13">
        <f>SUBTOTAL(9,I2:I5)</f>
        <v>511</v>
      </c>
      <c r="J6" s="7"/>
      <c r="K6" s="9">
        <f>D6/I6</f>
        <v>0.11154598825831702</v>
      </c>
      <c r="L6" s="9">
        <f t="shared" si="1"/>
        <v>0.64579256360078274</v>
      </c>
      <c r="M6" s="9">
        <f t="shared" si="0"/>
        <v>0.22113502935420742</v>
      </c>
      <c r="N6" s="9">
        <f t="shared" si="2"/>
        <v>2.1526418786692758E-2</v>
      </c>
    </row>
    <row r="7" spans="1:14" ht="20" customHeight="1" outlineLevel="2" x14ac:dyDescent="0.2">
      <c r="A7" s="31"/>
      <c r="B7" s="3" t="s">
        <v>14</v>
      </c>
      <c r="C7" s="2"/>
      <c r="D7" s="13">
        <v>271</v>
      </c>
      <c r="E7" s="13">
        <v>943</v>
      </c>
      <c r="F7" s="13"/>
      <c r="G7" s="13">
        <v>0</v>
      </c>
      <c r="H7" s="13">
        <v>238</v>
      </c>
      <c r="I7" s="13">
        <f t="shared" si="3"/>
        <v>1452</v>
      </c>
      <c r="J7" s="7"/>
      <c r="K7" s="9">
        <f t="shared" ref="K7:K20" si="4">D7/I7</f>
        <v>0.18663911845730027</v>
      </c>
      <c r="L7" s="9">
        <f t="shared" si="1"/>
        <v>0.64944903581267222</v>
      </c>
      <c r="M7" s="9">
        <f t="shared" si="0"/>
        <v>0</v>
      </c>
      <c r="N7" s="9">
        <f t="shared" si="2"/>
        <v>0.16391184573002754</v>
      </c>
    </row>
    <row r="8" spans="1:14" ht="20" customHeight="1" outlineLevel="2" x14ac:dyDescent="0.2">
      <c r="A8" s="31"/>
      <c r="B8" s="3" t="s">
        <v>15</v>
      </c>
      <c r="C8" s="2"/>
      <c r="D8" s="8"/>
      <c r="E8" s="8"/>
      <c r="F8" s="8"/>
      <c r="G8" s="8"/>
      <c r="H8" s="8"/>
      <c r="I8" s="8"/>
      <c r="J8" s="7"/>
      <c r="K8" s="9"/>
      <c r="L8" s="9"/>
      <c r="M8" s="9"/>
      <c r="N8" s="9"/>
    </row>
    <row r="9" spans="1:14" ht="20" customHeight="1" outlineLevel="1" x14ac:dyDescent="0.2">
      <c r="A9" s="32"/>
      <c r="B9" s="3"/>
      <c r="C9" s="2"/>
      <c r="D9" s="8">
        <f>SUBTOTAL(9,D2:D8)</f>
        <v>328</v>
      </c>
      <c r="E9" s="8">
        <f>SUBTOTAL(9,E2:E8)</f>
        <v>1273</v>
      </c>
      <c r="F9" s="8"/>
      <c r="G9" s="8">
        <f>SUBTOTAL(9,G2:G8)</f>
        <v>113</v>
      </c>
      <c r="H9" s="8">
        <f>SUBTOTAL(9,H2:H8)</f>
        <v>249</v>
      </c>
      <c r="I9" s="8">
        <f>SUBTOTAL(9,I2:I8)</f>
        <v>1963</v>
      </c>
      <c r="J9" s="7"/>
      <c r="K9" s="10">
        <f t="shared" si="4"/>
        <v>0.16709118695873662</v>
      </c>
      <c r="L9" s="10">
        <f t="shared" si="1"/>
        <v>0.64849719816607232</v>
      </c>
      <c r="M9" s="10">
        <f>G9/I9</f>
        <v>5.7564951604686707E-2</v>
      </c>
      <c r="N9" s="11">
        <f t="shared" si="2"/>
        <v>0.12684666327050434</v>
      </c>
    </row>
    <row r="10" spans="1:14" ht="20" customHeight="1" outlineLevel="2" x14ac:dyDescent="0.2">
      <c r="A10" s="27" t="s">
        <v>16</v>
      </c>
      <c r="B10" s="3" t="s">
        <v>17</v>
      </c>
      <c r="C10" s="2"/>
      <c r="D10" s="13">
        <v>236</v>
      </c>
      <c r="E10" s="13">
        <v>375</v>
      </c>
      <c r="F10" s="13"/>
      <c r="G10" s="13">
        <v>0</v>
      </c>
      <c r="H10" s="13">
        <v>253</v>
      </c>
      <c r="I10" s="13">
        <f t="shared" si="3"/>
        <v>864</v>
      </c>
      <c r="J10" s="7"/>
      <c r="K10" s="9">
        <f t="shared" si="4"/>
        <v>0.27314814814814814</v>
      </c>
      <c r="L10" s="9">
        <f t="shared" si="1"/>
        <v>0.43402777777777779</v>
      </c>
      <c r="M10" s="9">
        <f>G10/I10</f>
        <v>0</v>
      </c>
      <c r="N10" s="9">
        <f t="shared" si="2"/>
        <v>0.29282407407407407</v>
      </c>
    </row>
    <row r="11" spans="1:14" ht="20" customHeight="1" outlineLevel="2" x14ac:dyDescent="0.2">
      <c r="A11" s="28"/>
      <c r="B11" s="3" t="s">
        <v>18</v>
      </c>
      <c r="C11" s="2"/>
      <c r="D11" s="13">
        <v>50</v>
      </c>
      <c r="E11" s="13">
        <v>45</v>
      </c>
      <c r="F11" s="13"/>
      <c r="G11" s="13">
        <v>0</v>
      </c>
      <c r="H11" s="13">
        <v>59</v>
      </c>
      <c r="I11" s="13">
        <f>SUM(D11:H11)</f>
        <v>154</v>
      </c>
      <c r="J11" s="7"/>
      <c r="K11" s="9">
        <f t="shared" si="4"/>
        <v>0.32467532467532467</v>
      </c>
      <c r="L11" s="9">
        <f t="shared" si="1"/>
        <v>0.29220779220779219</v>
      </c>
      <c r="M11" s="9">
        <f>G11/I11</f>
        <v>0</v>
      </c>
      <c r="N11" s="9">
        <f t="shared" si="2"/>
        <v>0.38311688311688313</v>
      </c>
    </row>
    <row r="12" spans="1:14" ht="20" customHeight="1" outlineLevel="2" x14ac:dyDescent="0.2">
      <c r="A12" s="28"/>
      <c r="B12" s="3" t="s">
        <v>31</v>
      </c>
      <c r="C12" s="2"/>
      <c r="D12" s="13"/>
      <c r="E12" s="13"/>
      <c r="F12" s="13"/>
      <c r="G12" s="13"/>
      <c r="H12" s="13"/>
      <c r="I12" s="13"/>
      <c r="J12" s="7"/>
      <c r="K12" s="9"/>
      <c r="L12" s="9"/>
      <c r="M12" s="9"/>
      <c r="N12" s="9"/>
    </row>
    <row r="13" spans="1:14" ht="20" customHeight="1" outlineLevel="1" x14ac:dyDescent="0.2">
      <c r="A13" s="29"/>
      <c r="B13" s="3"/>
      <c r="C13" s="2"/>
      <c r="D13" s="8">
        <f>SUBTOTAL(9,D10:D11)</f>
        <v>286</v>
      </c>
      <c r="E13" s="8">
        <f>SUBTOTAL(9,E10:E11)</f>
        <v>420</v>
      </c>
      <c r="F13" s="8"/>
      <c r="G13" s="8">
        <f>SUBTOTAL(9,G10:G11)</f>
        <v>0</v>
      </c>
      <c r="H13" s="8">
        <f>SUBTOTAL(9,H10:H11)</f>
        <v>312</v>
      </c>
      <c r="I13" s="8">
        <f>SUBTOTAL(9,I10:I11)</f>
        <v>1018</v>
      </c>
      <c r="J13" s="7"/>
      <c r="K13" s="10">
        <f t="shared" si="4"/>
        <v>0.28094302554027506</v>
      </c>
      <c r="L13" s="10">
        <f t="shared" si="1"/>
        <v>0.412573673870334</v>
      </c>
      <c r="M13" s="10">
        <f t="shared" ref="M13:M24" si="5">G13/I13</f>
        <v>0</v>
      </c>
      <c r="N13" s="11">
        <f t="shared" si="2"/>
        <v>0.30648330058939094</v>
      </c>
    </row>
    <row r="14" spans="1:14" ht="20" customHeight="1" outlineLevel="2" x14ac:dyDescent="0.2">
      <c r="A14" s="28" t="s">
        <v>19</v>
      </c>
      <c r="B14" s="3" t="s">
        <v>20</v>
      </c>
      <c r="C14" s="2"/>
      <c r="D14" s="13">
        <v>121</v>
      </c>
      <c r="E14" s="13">
        <v>318</v>
      </c>
      <c r="F14" s="13"/>
      <c r="G14" s="13">
        <v>0</v>
      </c>
      <c r="H14" s="13">
        <v>37</v>
      </c>
      <c r="I14" s="13">
        <f t="shared" si="3"/>
        <v>476</v>
      </c>
      <c r="J14" s="7"/>
      <c r="K14" s="9">
        <f t="shared" si="4"/>
        <v>0.25420168067226889</v>
      </c>
      <c r="L14" s="9">
        <f t="shared" si="1"/>
        <v>0.66806722689075626</v>
      </c>
      <c r="M14" s="9">
        <f t="shared" si="5"/>
        <v>0</v>
      </c>
      <c r="N14" s="9">
        <f t="shared" si="2"/>
        <v>7.7731092436974791E-2</v>
      </c>
    </row>
    <row r="15" spans="1:14" ht="20" customHeight="1" outlineLevel="2" x14ac:dyDescent="0.2">
      <c r="A15" s="28"/>
      <c r="B15" s="3" t="s">
        <v>21</v>
      </c>
      <c r="C15" s="2"/>
      <c r="D15" s="13">
        <v>97</v>
      </c>
      <c r="E15" s="13">
        <v>222</v>
      </c>
      <c r="F15" s="13"/>
      <c r="G15" s="13">
        <v>3</v>
      </c>
      <c r="H15" s="13">
        <v>73</v>
      </c>
      <c r="I15" s="13">
        <f t="shared" si="3"/>
        <v>395</v>
      </c>
      <c r="J15" s="7"/>
      <c r="K15" s="9">
        <f t="shared" si="4"/>
        <v>0.24556962025316456</v>
      </c>
      <c r="L15" s="9">
        <f t="shared" si="1"/>
        <v>0.5620253164556962</v>
      </c>
      <c r="M15" s="9">
        <f t="shared" si="5"/>
        <v>7.5949367088607592E-3</v>
      </c>
      <c r="N15" s="9">
        <f t="shared" si="2"/>
        <v>0.18481012658227849</v>
      </c>
    </row>
    <row r="16" spans="1:14" ht="20" customHeight="1" outlineLevel="2" x14ac:dyDescent="0.2">
      <c r="A16" s="28"/>
      <c r="B16" s="3" t="s">
        <v>22</v>
      </c>
      <c r="C16" s="2"/>
      <c r="D16" s="13">
        <v>84</v>
      </c>
      <c r="E16" s="13">
        <v>260</v>
      </c>
      <c r="F16" s="13"/>
      <c r="G16" s="13">
        <v>0</v>
      </c>
      <c r="H16" s="13">
        <v>41</v>
      </c>
      <c r="I16" s="13">
        <f t="shared" si="3"/>
        <v>385</v>
      </c>
      <c r="J16" s="7"/>
      <c r="K16" s="9">
        <f t="shared" si="4"/>
        <v>0.21818181818181817</v>
      </c>
      <c r="L16" s="9">
        <f t="shared" si="1"/>
        <v>0.67532467532467533</v>
      </c>
      <c r="M16" s="9">
        <f t="shared" si="5"/>
        <v>0</v>
      </c>
      <c r="N16" s="9">
        <f t="shared" si="2"/>
        <v>0.10649350649350649</v>
      </c>
    </row>
    <row r="17" spans="1:14" ht="20" customHeight="1" outlineLevel="1" x14ac:dyDescent="0.2">
      <c r="A17" s="29"/>
      <c r="B17" s="3"/>
      <c r="C17" s="2"/>
      <c r="D17" s="8">
        <f>SUBTOTAL(9,D14:D16)</f>
        <v>302</v>
      </c>
      <c r="E17" s="8">
        <f>SUBTOTAL(9,E14:E16)</f>
        <v>800</v>
      </c>
      <c r="F17" s="8"/>
      <c r="G17" s="8">
        <f>SUBTOTAL(9,G14:G16)</f>
        <v>3</v>
      </c>
      <c r="H17" s="8">
        <f>SUBTOTAL(9,H14:H16)</f>
        <v>151</v>
      </c>
      <c r="I17" s="8">
        <f>SUBTOTAL(9,I14:I16)</f>
        <v>1256</v>
      </c>
      <c r="J17" s="7"/>
      <c r="K17" s="10">
        <f t="shared" si="4"/>
        <v>0.24044585987261147</v>
      </c>
      <c r="L17" s="10">
        <f t="shared" si="1"/>
        <v>0.63694267515923564</v>
      </c>
      <c r="M17" s="10">
        <f t="shared" si="5"/>
        <v>2.3885350318471337E-3</v>
      </c>
      <c r="N17" s="11">
        <f t="shared" si="2"/>
        <v>0.12022292993630573</v>
      </c>
    </row>
    <row r="18" spans="1:14" ht="20" customHeight="1" outlineLevel="2" x14ac:dyDescent="0.2">
      <c r="A18" s="27" t="s">
        <v>23</v>
      </c>
      <c r="B18" s="3" t="s">
        <v>23</v>
      </c>
      <c r="C18" s="2"/>
      <c r="D18" s="13">
        <v>0</v>
      </c>
      <c r="E18" s="13">
        <v>11</v>
      </c>
      <c r="F18" s="13"/>
      <c r="G18" s="13">
        <v>0</v>
      </c>
      <c r="H18" s="13">
        <v>0</v>
      </c>
      <c r="I18" s="13">
        <f t="shared" si="3"/>
        <v>11</v>
      </c>
      <c r="J18" s="7"/>
      <c r="K18" s="9">
        <f t="shared" si="4"/>
        <v>0</v>
      </c>
      <c r="L18" s="9">
        <f t="shared" si="1"/>
        <v>1</v>
      </c>
      <c r="M18" s="9">
        <f t="shared" si="5"/>
        <v>0</v>
      </c>
      <c r="N18" s="9">
        <f t="shared" si="2"/>
        <v>0</v>
      </c>
    </row>
    <row r="19" spans="1:14" ht="20" customHeight="1" outlineLevel="2" x14ac:dyDescent="0.2">
      <c r="A19" s="28"/>
      <c r="B19" s="3" t="s">
        <v>37</v>
      </c>
      <c r="C19" s="2"/>
      <c r="D19" s="13"/>
      <c r="E19" s="13"/>
      <c r="F19" s="13"/>
      <c r="G19" s="13"/>
      <c r="H19" s="13"/>
      <c r="I19" s="13"/>
      <c r="J19" s="7"/>
      <c r="K19" s="9"/>
      <c r="L19" s="9"/>
      <c r="M19" s="9"/>
      <c r="N19" s="9"/>
    </row>
    <row r="20" spans="1:14" ht="20" customHeight="1" outlineLevel="1" x14ac:dyDescent="0.2">
      <c r="A20" s="29"/>
      <c r="B20" s="3"/>
      <c r="C20" s="2"/>
      <c r="D20" s="8">
        <f>SUBTOTAL(9,D18:D18)</f>
        <v>0</v>
      </c>
      <c r="E20" s="8">
        <f>SUBTOTAL(9,E18:E18)</f>
        <v>11</v>
      </c>
      <c r="F20" s="8"/>
      <c r="G20" s="8">
        <f>SUBTOTAL(9,G18:G18)</f>
        <v>0</v>
      </c>
      <c r="H20" s="8">
        <f>SUBTOTAL(9,H18:H18)</f>
        <v>0</v>
      </c>
      <c r="I20" s="8">
        <f>SUBTOTAL(9,I18:I18)</f>
        <v>11</v>
      </c>
      <c r="J20" s="7"/>
      <c r="K20" s="10">
        <f t="shared" si="4"/>
        <v>0</v>
      </c>
      <c r="L20" s="10">
        <f t="shared" si="1"/>
        <v>1</v>
      </c>
      <c r="M20" s="10">
        <f t="shared" si="5"/>
        <v>0</v>
      </c>
      <c r="N20" s="11">
        <f t="shared" si="2"/>
        <v>0</v>
      </c>
    </row>
    <row r="21" spans="1:14" ht="20" customHeight="1" outlineLevel="1" x14ac:dyDescent="0.2">
      <c r="A21" s="16" t="s">
        <v>32</v>
      </c>
      <c r="B21" s="3" t="s">
        <v>32</v>
      </c>
      <c r="C21" s="2"/>
      <c r="D21" s="8"/>
      <c r="E21" s="8"/>
      <c r="F21" s="8"/>
      <c r="G21" s="8"/>
      <c r="H21" s="8"/>
      <c r="I21" s="8"/>
      <c r="J21" s="7"/>
      <c r="K21" s="10"/>
      <c r="L21" s="10"/>
      <c r="M21" s="10"/>
      <c r="N21" s="11"/>
    </row>
    <row r="22" spans="1:14" ht="20" customHeight="1" outlineLevel="1" x14ac:dyDescent="0.2">
      <c r="A22" s="16" t="s">
        <v>33</v>
      </c>
      <c r="B22" s="3" t="s">
        <v>33</v>
      </c>
      <c r="C22" s="2"/>
      <c r="D22" s="8"/>
      <c r="E22" s="8"/>
      <c r="F22" s="8"/>
      <c r="G22" s="8"/>
      <c r="H22" s="8"/>
      <c r="I22" s="8"/>
      <c r="J22" s="7"/>
      <c r="K22" s="10"/>
      <c r="L22" s="10"/>
      <c r="M22" s="10"/>
      <c r="N22" s="11"/>
    </row>
    <row r="23" spans="1:14" ht="20" customHeight="1" x14ac:dyDescent="0.2">
      <c r="A23" s="4" t="s">
        <v>24</v>
      </c>
      <c r="B23" s="4"/>
      <c r="C23" s="4"/>
      <c r="D23" s="6">
        <f>SUBTOTAL(9,D2:D20)</f>
        <v>916</v>
      </c>
      <c r="E23" s="6">
        <f>SUBTOTAL(9,E2:E20)</f>
        <v>2504</v>
      </c>
      <c r="F23" s="6"/>
      <c r="G23" s="6">
        <f>SUBTOTAL(9,G2:G20)</f>
        <v>116</v>
      </c>
      <c r="H23" s="6">
        <f>SUBTOTAL(9,H2:H20)</f>
        <v>712</v>
      </c>
      <c r="I23" s="6">
        <f>SUBTOTAL(9,I2:I20)</f>
        <v>4248</v>
      </c>
      <c r="J23" s="7"/>
      <c r="K23" s="12">
        <f>D23/I23</f>
        <v>0.21563088512241055</v>
      </c>
      <c r="L23" s="12">
        <f>E23/I23</f>
        <v>0.58945386064030136</v>
      </c>
      <c r="M23" s="12">
        <f t="shared" si="5"/>
        <v>2.7306967984934087E-2</v>
      </c>
      <c r="N23" s="12">
        <f t="shared" si="2"/>
        <v>0.16760828625235405</v>
      </c>
    </row>
    <row r="24" spans="1:14" ht="20" customHeight="1" outlineLevel="2" x14ac:dyDescent="0.2">
      <c r="A24" s="27" t="s">
        <v>16</v>
      </c>
      <c r="B24" s="3" t="s">
        <v>25</v>
      </c>
      <c r="C24" s="2"/>
      <c r="D24" s="13">
        <v>236</v>
      </c>
      <c r="E24" s="13">
        <v>818</v>
      </c>
      <c r="F24" s="13"/>
      <c r="G24" s="13">
        <v>240</v>
      </c>
      <c r="H24" s="13">
        <v>389</v>
      </c>
      <c r="I24" s="13">
        <f>SUM(D24:H24)</f>
        <v>1683</v>
      </c>
      <c r="J24" s="7"/>
      <c r="K24" s="9">
        <f>D24/I24</f>
        <v>0.14022578728461083</v>
      </c>
      <c r="L24" s="9">
        <f>E24/I24</f>
        <v>0.48603683897801547</v>
      </c>
      <c r="M24" s="9">
        <f t="shared" si="5"/>
        <v>0.14260249554367202</v>
      </c>
      <c r="N24" s="9">
        <f t="shared" si="2"/>
        <v>0.23113487819370171</v>
      </c>
    </row>
    <row r="25" spans="1:14" ht="20" customHeight="1" outlineLevel="2" x14ac:dyDescent="0.2">
      <c r="A25" s="28"/>
      <c r="B25" s="14" t="s">
        <v>26</v>
      </c>
      <c r="C25" s="2"/>
      <c r="D25" s="8"/>
      <c r="E25" s="8"/>
      <c r="F25" s="8"/>
      <c r="G25" s="8"/>
      <c r="H25" s="8"/>
      <c r="I25" s="8"/>
      <c r="J25" s="7"/>
      <c r="K25" s="9"/>
      <c r="L25" s="9"/>
      <c r="M25" s="9"/>
      <c r="N25" s="9"/>
    </row>
    <row r="26" spans="1:14" ht="20" customHeight="1" outlineLevel="2" x14ac:dyDescent="0.2">
      <c r="A26" s="28"/>
      <c r="B26" s="3" t="s">
        <v>27</v>
      </c>
      <c r="C26" s="2"/>
      <c r="D26" s="13">
        <v>346</v>
      </c>
      <c r="E26" s="13">
        <v>377</v>
      </c>
      <c r="F26" s="13"/>
      <c r="G26" s="13">
        <v>0</v>
      </c>
      <c r="H26" s="13">
        <v>341</v>
      </c>
      <c r="I26" s="13">
        <f>SUM(D26:H26)</f>
        <v>1064</v>
      </c>
      <c r="J26" s="7"/>
      <c r="K26" s="9">
        <f>D26/I26</f>
        <v>0.32518796992481203</v>
      </c>
      <c r="L26" s="9">
        <f>E26/I26</f>
        <v>0.35432330827067671</v>
      </c>
      <c r="M26" s="9">
        <f>G26/I26</f>
        <v>0</v>
      </c>
      <c r="N26" s="9">
        <f>H26/I26</f>
        <v>0.32048872180451127</v>
      </c>
    </row>
    <row r="27" spans="1:14" ht="20" customHeight="1" outlineLevel="2" x14ac:dyDescent="0.2">
      <c r="A27" s="28"/>
      <c r="B27" s="3" t="s">
        <v>28</v>
      </c>
      <c r="C27" s="2"/>
      <c r="D27" s="13">
        <v>22</v>
      </c>
      <c r="E27" s="13">
        <v>45</v>
      </c>
      <c r="F27" s="13"/>
      <c r="G27" s="13">
        <v>1</v>
      </c>
      <c r="H27" s="13">
        <v>0</v>
      </c>
      <c r="I27" s="13">
        <f>SUM(D27:H27)</f>
        <v>68</v>
      </c>
      <c r="J27" s="7"/>
      <c r="K27" s="9">
        <f>D27/I27</f>
        <v>0.3235294117647059</v>
      </c>
      <c r="L27" s="9">
        <f>E27/I27</f>
        <v>0.66176470588235292</v>
      </c>
      <c r="M27" s="9">
        <f>G27/I27</f>
        <v>1.4705882352941176E-2</v>
      </c>
      <c r="N27" s="9">
        <f>H27/I27</f>
        <v>0</v>
      </c>
    </row>
    <row r="28" spans="1:14" ht="20" customHeight="1" outlineLevel="2" x14ac:dyDescent="0.2">
      <c r="A28" s="28"/>
      <c r="B28" s="3" t="s">
        <v>38</v>
      </c>
      <c r="C28" s="2"/>
      <c r="D28" s="13"/>
      <c r="E28" s="13"/>
      <c r="F28" s="13"/>
      <c r="G28" s="13"/>
      <c r="H28" s="13"/>
      <c r="I28" s="13"/>
      <c r="J28" s="7"/>
      <c r="K28" s="9"/>
      <c r="L28" s="9"/>
      <c r="M28" s="9"/>
      <c r="N28" s="9"/>
    </row>
    <row r="29" spans="1:14" ht="20" customHeight="1" outlineLevel="1" x14ac:dyDescent="0.2">
      <c r="A29" s="29"/>
      <c r="B29" s="3"/>
      <c r="C29" s="2"/>
      <c r="D29" s="8">
        <f>SUBTOTAL(9,D24:D27)</f>
        <v>604</v>
      </c>
      <c r="E29" s="8">
        <f>SUBTOTAL(9,E24:E27)</f>
        <v>1240</v>
      </c>
      <c r="F29" s="8"/>
      <c r="G29" s="8">
        <f>SUBTOTAL(9,G24:G27)</f>
        <v>241</v>
      </c>
      <c r="H29" s="8">
        <f>SUBTOTAL(9,H24:H27)</f>
        <v>730</v>
      </c>
      <c r="I29" s="8">
        <f>SUBTOTAL(9,I24:I27)</f>
        <v>2815</v>
      </c>
      <c r="J29" s="7"/>
      <c r="K29" s="11">
        <f>D29/I29</f>
        <v>0.21456483126110124</v>
      </c>
      <c r="L29" s="11">
        <f>E29/I29</f>
        <v>0.4404973357015986</v>
      </c>
      <c r="M29" s="11">
        <f>G29/I29</f>
        <v>8.5612788632326825E-2</v>
      </c>
      <c r="N29" s="11">
        <f>H29/I29</f>
        <v>0.25932504440497334</v>
      </c>
    </row>
    <row r="30" spans="1:14" ht="20" customHeight="1" x14ac:dyDescent="0.2">
      <c r="A30" s="4" t="s">
        <v>29</v>
      </c>
      <c r="B30" s="4"/>
      <c r="C30" s="4"/>
      <c r="D30" s="6">
        <f>SUBTOTAL(9,D2:D29)</f>
        <v>1520</v>
      </c>
      <c r="E30" s="6">
        <f>SUBTOTAL(9,E2:E29)</f>
        <v>3744</v>
      </c>
      <c r="F30" s="6"/>
      <c r="G30" s="6">
        <f>SUBTOTAL(9,G2:G29)</f>
        <v>357</v>
      </c>
      <c r="H30" s="6">
        <f>SUBTOTAL(9,H2:H29)</f>
        <v>1442</v>
      </c>
      <c r="I30" s="6">
        <f>SUBTOTAL(9,I2:I29)</f>
        <v>7063</v>
      </c>
      <c r="J30" s="7"/>
      <c r="K30" s="12">
        <f>D30/I30</f>
        <v>0.21520600311482374</v>
      </c>
      <c r="L30" s="12">
        <f>E30/I30</f>
        <v>0.53008636556703947</v>
      </c>
      <c r="M30" s="12">
        <f>G30/I30</f>
        <v>5.0545094152626362E-2</v>
      </c>
      <c r="N30" s="12">
        <f>H30/I30</f>
        <v>0.20416253716551042</v>
      </c>
    </row>
  </sheetData>
  <mergeCells count="6">
    <mergeCell ref="A24:A29"/>
    <mergeCell ref="A2:A9"/>
    <mergeCell ref="B2:B6"/>
    <mergeCell ref="A10:A13"/>
    <mergeCell ref="A14:A17"/>
    <mergeCell ref="A18:A20"/>
  </mergeCells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0"/>
  <sheetViews>
    <sheetView zoomScaleNormal="100" workbookViewId="0">
      <selection activeCell="B26" sqref="B26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4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4" ht="20" customHeight="1" outlineLevel="3" x14ac:dyDescent="0.2">
      <c r="A2" s="30" t="s">
        <v>8</v>
      </c>
      <c r="B2" s="33" t="s">
        <v>9</v>
      </c>
      <c r="C2" s="2" t="s">
        <v>10</v>
      </c>
      <c r="D2" s="13">
        <v>67</v>
      </c>
      <c r="E2" s="13">
        <v>327</v>
      </c>
      <c r="F2" s="13"/>
      <c r="G2" s="13">
        <v>133</v>
      </c>
      <c r="H2" s="13">
        <v>19</v>
      </c>
      <c r="I2" s="13">
        <f>SUM(D2:H2)</f>
        <v>546</v>
      </c>
      <c r="J2" s="7"/>
      <c r="K2" s="9">
        <f>D2/I2</f>
        <v>0.1227106227106227</v>
      </c>
      <c r="L2" s="9">
        <f>E2/I2</f>
        <v>0.59890109890109888</v>
      </c>
      <c r="M2" s="9">
        <f>G2/I2</f>
        <v>0.24358974358974358</v>
      </c>
      <c r="N2" s="9">
        <f>H2/I2</f>
        <v>3.47985347985348E-2</v>
      </c>
    </row>
    <row r="3" spans="1:14" ht="20" customHeight="1" outlineLevel="3" x14ac:dyDescent="0.2">
      <c r="A3" s="31"/>
      <c r="B3" s="34"/>
      <c r="C3" s="2" t="s">
        <v>11</v>
      </c>
      <c r="D3" s="13">
        <v>14</v>
      </c>
      <c r="E3" s="13">
        <v>160</v>
      </c>
      <c r="F3" s="13"/>
      <c r="G3" s="13">
        <v>9</v>
      </c>
      <c r="H3" s="13">
        <v>0</v>
      </c>
      <c r="I3" s="13">
        <f>SUM(D3:H3)</f>
        <v>183</v>
      </c>
      <c r="J3" s="7"/>
      <c r="K3" s="9">
        <f>D3/I3</f>
        <v>7.650273224043716E-2</v>
      </c>
      <c r="L3" s="9">
        <f t="shared" ref="L3:L20" si="0">E3/I3</f>
        <v>0.87431693989071035</v>
      </c>
      <c r="M3" s="9">
        <f>G3/I3</f>
        <v>4.9180327868852458E-2</v>
      </c>
      <c r="N3" s="9">
        <f t="shared" ref="N3:N24" si="1">H3/I3</f>
        <v>0</v>
      </c>
    </row>
    <row r="4" spans="1:14" ht="20" customHeight="1" outlineLevel="3" x14ac:dyDescent="0.2">
      <c r="A4" s="31"/>
      <c r="B4" s="34"/>
      <c r="C4" s="2" t="s">
        <v>12</v>
      </c>
      <c r="D4" s="13"/>
      <c r="E4" s="13"/>
      <c r="F4" s="13"/>
      <c r="G4" s="13"/>
      <c r="H4" s="13"/>
      <c r="I4" s="13"/>
      <c r="J4" s="7"/>
      <c r="K4" s="10"/>
      <c r="L4" s="10"/>
      <c r="M4" s="10"/>
      <c r="N4" s="9"/>
    </row>
    <row r="5" spans="1:14" ht="20" customHeight="1" outlineLevel="3" x14ac:dyDescent="0.2">
      <c r="A5" s="31"/>
      <c r="B5" s="34"/>
      <c r="C5" s="2" t="s">
        <v>13</v>
      </c>
      <c r="D5" s="13">
        <v>3</v>
      </c>
      <c r="E5" s="13">
        <v>17</v>
      </c>
      <c r="F5" s="13"/>
      <c r="G5" s="13">
        <v>9</v>
      </c>
      <c r="H5" s="13">
        <v>1</v>
      </c>
      <c r="I5" s="13">
        <f t="shared" ref="I5:I18" si="2">SUM(D5:H5)</f>
        <v>30</v>
      </c>
      <c r="J5" s="7"/>
      <c r="K5" s="9">
        <f>D5/I5</f>
        <v>0.1</v>
      </c>
      <c r="L5" s="9">
        <f t="shared" si="0"/>
        <v>0.56666666666666665</v>
      </c>
      <c r="M5" s="9">
        <f t="shared" ref="M5:M24" si="3">G5/I5</f>
        <v>0.3</v>
      </c>
      <c r="N5" s="9">
        <f t="shared" si="1"/>
        <v>3.3333333333333333E-2</v>
      </c>
    </row>
    <row r="6" spans="1:14" ht="20" customHeight="1" outlineLevel="2" x14ac:dyDescent="0.2">
      <c r="A6" s="31"/>
      <c r="B6" s="35"/>
      <c r="C6" s="2"/>
      <c r="D6" s="13">
        <f>SUBTOTAL(9,D2:D5)</f>
        <v>84</v>
      </c>
      <c r="E6" s="13">
        <f>SUBTOTAL(9,E2:E5)</f>
        <v>504</v>
      </c>
      <c r="F6" s="13"/>
      <c r="G6" s="13">
        <f>SUBTOTAL(9,G2:G5)</f>
        <v>151</v>
      </c>
      <c r="H6" s="13">
        <f>SUBTOTAL(9,H2:H5)</f>
        <v>20</v>
      </c>
      <c r="I6" s="13">
        <f>SUBTOTAL(9,I2:I5)</f>
        <v>759</v>
      </c>
      <c r="J6" s="7"/>
      <c r="K6" s="19">
        <f>D6/I6</f>
        <v>0.11067193675889328</v>
      </c>
      <c r="L6" s="19">
        <f t="shared" si="0"/>
        <v>0.66403162055335974</v>
      </c>
      <c r="M6" s="19">
        <f t="shared" si="3"/>
        <v>0.19894598155467721</v>
      </c>
      <c r="N6" s="19">
        <f t="shared" si="1"/>
        <v>2.6350461133069828E-2</v>
      </c>
    </row>
    <row r="7" spans="1:14" ht="20" customHeight="1" outlineLevel="2" x14ac:dyDescent="0.2">
      <c r="A7" s="31"/>
      <c r="B7" s="3" t="s">
        <v>14</v>
      </c>
      <c r="C7" s="2"/>
      <c r="D7" s="13">
        <v>220</v>
      </c>
      <c r="E7" s="13">
        <v>260</v>
      </c>
      <c r="F7" s="13"/>
      <c r="G7" s="13">
        <v>0</v>
      </c>
      <c r="H7" s="13">
        <v>227</v>
      </c>
      <c r="I7" s="13">
        <f t="shared" si="2"/>
        <v>707</v>
      </c>
      <c r="J7" s="7"/>
      <c r="K7" s="9">
        <f t="shared" ref="K7:K20" si="4">D7/I7</f>
        <v>0.31117397454031115</v>
      </c>
      <c r="L7" s="9">
        <f t="shared" si="0"/>
        <v>0.36775106082036774</v>
      </c>
      <c r="M7" s="9">
        <f t="shared" si="3"/>
        <v>0</v>
      </c>
      <c r="N7" s="9">
        <f t="shared" si="1"/>
        <v>0.32107496463932106</v>
      </c>
    </row>
    <row r="8" spans="1:14" ht="20" customHeight="1" outlineLevel="2" x14ac:dyDescent="0.2">
      <c r="A8" s="31"/>
      <c r="B8" s="3" t="s">
        <v>15</v>
      </c>
      <c r="C8" s="2"/>
      <c r="D8" s="13">
        <v>0</v>
      </c>
      <c r="E8" s="13">
        <v>580</v>
      </c>
      <c r="F8" s="13"/>
      <c r="G8" s="13">
        <v>0</v>
      </c>
      <c r="H8" s="13">
        <v>18</v>
      </c>
      <c r="I8" s="13">
        <f t="shared" si="2"/>
        <v>598</v>
      </c>
      <c r="J8" s="7"/>
      <c r="K8" s="9">
        <f t="shared" si="4"/>
        <v>0</v>
      </c>
      <c r="L8" s="9">
        <f t="shared" si="0"/>
        <v>0.96989966555183948</v>
      </c>
      <c r="M8" s="9">
        <f t="shared" si="3"/>
        <v>0</v>
      </c>
      <c r="N8" s="9">
        <f t="shared" si="1"/>
        <v>3.0100334448160536E-2</v>
      </c>
    </row>
    <row r="9" spans="1:14" ht="20" customHeight="1" outlineLevel="1" x14ac:dyDescent="0.2">
      <c r="A9" s="32"/>
      <c r="B9" s="3"/>
      <c r="C9" s="2"/>
      <c r="D9" s="8">
        <f>SUBTOTAL(9,D2:D8)</f>
        <v>304</v>
      </c>
      <c r="E9" s="8">
        <f>SUBTOTAL(9,E2:E8)</f>
        <v>1344</v>
      </c>
      <c r="F9" s="8"/>
      <c r="G9" s="8">
        <f>SUBTOTAL(9,G2:G8)</f>
        <v>151</v>
      </c>
      <c r="H9" s="8">
        <f>SUBTOTAL(9,H2:H8)</f>
        <v>265</v>
      </c>
      <c r="I9" s="8">
        <f>SUBTOTAL(9,I2:I8)</f>
        <v>2064</v>
      </c>
      <c r="J9" s="7"/>
      <c r="K9" s="10">
        <f t="shared" si="4"/>
        <v>0.14728682170542637</v>
      </c>
      <c r="L9" s="10">
        <f t="shared" si="0"/>
        <v>0.65116279069767447</v>
      </c>
      <c r="M9" s="10">
        <f t="shared" si="3"/>
        <v>7.3158914728682176E-2</v>
      </c>
      <c r="N9" s="11">
        <f t="shared" si="1"/>
        <v>0.12839147286821706</v>
      </c>
    </row>
    <row r="10" spans="1:14" ht="20" customHeight="1" outlineLevel="2" x14ac:dyDescent="0.2">
      <c r="A10" s="27" t="s">
        <v>16</v>
      </c>
      <c r="B10" s="3" t="s">
        <v>17</v>
      </c>
      <c r="C10" s="2"/>
      <c r="D10" s="13">
        <v>246</v>
      </c>
      <c r="E10" s="13">
        <v>381</v>
      </c>
      <c r="F10" s="13"/>
      <c r="G10" s="13">
        <v>0</v>
      </c>
      <c r="H10" s="13">
        <v>235</v>
      </c>
      <c r="I10" s="13">
        <f t="shared" si="2"/>
        <v>862</v>
      </c>
      <c r="J10" s="7"/>
      <c r="K10" s="9">
        <f t="shared" si="4"/>
        <v>0.28538283062645009</v>
      </c>
      <c r="L10" s="9">
        <f t="shared" si="0"/>
        <v>0.44199535962877029</v>
      </c>
      <c r="M10" s="9">
        <f t="shared" si="3"/>
        <v>0</v>
      </c>
      <c r="N10" s="9">
        <f t="shared" si="1"/>
        <v>0.27262180974477956</v>
      </c>
    </row>
    <row r="11" spans="1:14" ht="20" customHeight="1" outlineLevel="2" x14ac:dyDescent="0.2">
      <c r="A11" s="28"/>
      <c r="B11" s="3" t="s">
        <v>18</v>
      </c>
      <c r="C11" s="2"/>
      <c r="D11" s="13">
        <v>33</v>
      </c>
      <c r="E11" s="13">
        <v>63</v>
      </c>
      <c r="F11" s="13"/>
      <c r="G11" s="13">
        <v>0</v>
      </c>
      <c r="H11" s="13">
        <v>32</v>
      </c>
      <c r="I11" s="13">
        <f>SUM(D11:H11)</f>
        <v>128</v>
      </c>
      <c r="J11" s="7"/>
      <c r="K11" s="9">
        <f t="shared" si="4"/>
        <v>0.2578125</v>
      </c>
      <c r="L11" s="9">
        <f t="shared" si="0"/>
        <v>0.4921875</v>
      </c>
      <c r="M11" s="9">
        <f t="shared" si="3"/>
        <v>0</v>
      </c>
      <c r="N11" s="9">
        <f t="shared" si="1"/>
        <v>0.25</v>
      </c>
    </row>
    <row r="12" spans="1:14" ht="20" customHeight="1" outlineLevel="2" x14ac:dyDescent="0.2">
      <c r="A12" s="28"/>
      <c r="B12" s="3" t="s">
        <v>31</v>
      </c>
      <c r="C12" s="2"/>
      <c r="D12" s="13"/>
      <c r="E12" s="13"/>
      <c r="F12" s="13"/>
      <c r="G12" s="13"/>
      <c r="H12" s="13"/>
      <c r="I12" s="13"/>
      <c r="J12" s="7"/>
      <c r="K12" s="9"/>
      <c r="L12" s="9"/>
      <c r="M12" s="9"/>
      <c r="N12" s="9"/>
    </row>
    <row r="13" spans="1:14" ht="20" customHeight="1" outlineLevel="1" x14ac:dyDescent="0.2">
      <c r="A13" s="29"/>
      <c r="B13" s="3"/>
      <c r="C13" s="2"/>
      <c r="D13" s="8">
        <f>SUBTOTAL(9,D10:D11)</f>
        <v>279</v>
      </c>
      <c r="E13" s="8">
        <f>SUBTOTAL(9,E10:E11)</f>
        <v>444</v>
      </c>
      <c r="F13" s="8"/>
      <c r="G13" s="8">
        <f>SUBTOTAL(9,G10:G11)</f>
        <v>0</v>
      </c>
      <c r="H13" s="8">
        <f>SUBTOTAL(9,H10:H11)</f>
        <v>267</v>
      </c>
      <c r="I13" s="8">
        <f>SUBTOTAL(9,I10:I11)</f>
        <v>990</v>
      </c>
      <c r="J13" s="7"/>
      <c r="K13" s="10">
        <f t="shared" si="4"/>
        <v>0.2818181818181818</v>
      </c>
      <c r="L13" s="10">
        <f t="shared" si="0"/>
        <v>0.44848484848484849</v>
      </c>
      <c r="M13" s="10">
        <f t="shared" si="3"/>
        <v>0</v>
      </c>
      <c r="N13" s="11">
        <f t="shared" si="1"/>
        <v>0.26969696969696971</v>
      </c>
    </row>
    <row r="14" spans="1:14" ht="20" customHeight="1" outlineLevel="2" x14ac:dyDescent="0.2">
      <c r="A14" s="28" t="s">
        <v>19</v>
      </c>
      <c r="B14" s="3" t="s">
        <v>20</v>
      </c>
      <c r="C14" s="2"/>
      <c r="D14" s="13">
        <v>189</v>
      </c>
      <c r="E14" s="13">
        <v>282</v>
      </c>
      <c r="F14" s="13"/>
      <c r="G14" s="13">
        <v>0</v>
      </c>
      <c r="H14" s="13">
        <v>4</v>
      </c>
      <c r="I14" s="13">
        <f t="shared" si="2"/>
        <v>475</v>
      </c>
      <c r="J14" s="7"/>
      <c r="K14" s="9">
        <f t="shared" si="4"/>
        <v>0.39789473684210525</v>
      </c>
      <c r="L14" s="9">
        <f t="shared" si="0"/>
        <v>0.59368421052631581</v>
      </c>
      <c r="M14" s="9">
        <f t="shared" si="3"/>
        <v>0</v>
      </c>
      <c r="N14" s="9">
        <f t="shared" si="1"/>
        <v>8.4210526315789472E-3</v>
      </c>
    </row>
    <row r="15" spans="1:14" ht="20" customHeight="1" outlineLevel="2" x14ac:dyDescent="0.2">
      <c r="A15" s="28"/>
      <c r="B15" s="3" t="s">
        <v>21</v>
      </c>
      <c r="C15" s="2"/>
      <c r="D15" s="13">
        <v>108</v>
      </c>
      <c r="E15" s="13">
        <v>152</v>
      </c>
      <c r="F15" s="13"/>
      <c r="G15" s="13">
        <v>1</v>
      </c>
      <c r="H15" s="13">
        <v>72</v>
      </c>
      <c r="I15" s="13">
        <f t="shared" si="2"/>
        <v>333</v>
      </c>
      <c r="J15" s="7"/>
      <c r="K15" s="9">
        <f t="shared" si="4"/>
        <v>0.32432432432432434</v>
      </c>
      <c r="L15" s="9">
        <f t="shared" si="0"/>
        <v>0.45645645645645644</v>
      </c>
      <c r="M15" s="9">
        <f t="shared" si="3"/>
        <v>3.003003003003003E-3</v>
      </c>
      <c r="N15" s="9">
        <f t="shared" si="1"/>
        <v>0.21621621621621623</v>
      </c>
    </row>
    <row r="16" spans="1:14" ht="20" customHeight="1" outlineLevel="2" x14ac:dyDescent="0.2">
      <c r="A16" s="28"/>
      <c r="B16" s="3" t="s">
        <v>22</v>
      </c>
      <c r="C16" s="2"/>
      <c r="D16" s="13">
        <v>55</v>
      </c>
      <c r="E16" s="13">
        <v>160</v>
      </c>
      <c r="F16" s="13"/>
      <c r="G16" s="13">
        <v>10</v>
      </c>
      <c r="H16" s="13">
        <v>11</v>
      </c>
      <c r="I16" s="13">
        <f t="shared" si="2"/>
        <v>236</v>
      </c>
      <c r="J16" s="7"/>
      <c r="K16" s="9">
        <f t="shared" si="4"/>
        <v>0.23305084745762711</v>
      </c>
      <c r="L16" s="9">
        <f t="shared" si="0"/>
        <v>0.67796610169491522</v>
      </c>
      <c r="M16" s="9">
        <f t="shared" si="3"/>
        <v>4.2372881355932202E-2</v>
      </c>
      <c r="N16" s="9">
        <f t="shared" si="1"/>
        <v>4.6610169491525424E-2</v>
      </c>
    </row>
    <row r="17" spans="1:14" ht="20" customHeight="1" outlineLevel="1" x14ac:dyDescent="0.2">
      <c r="A17" s="29"/>
      <c r="B17" s="3"/>
      <c r="C17" s="2"/>
      <c r="D17" s="8">
        <f>SUBTOTAL(9,D14:D16)</f>
        <v>352</v>
      </c>
      <c r="E17" s="8">
        <f>SUBTOTAL(9,E14:E16)</f>
        <v>594</v>
      </c>
      <c r="F17" s="8"/>
      <c r="G17" s="8">
        <f>SUBTOTAL(9,G14:G16)</f>
        <v>11</v>
      </c>
      <c r="H17" s="8">
        <f>SUBTOTAL(9,H14:H16)</f>
        <v>87</v>
      </c>
      <c r="I17" s="8">
        <f>SUBTOTAL(9,I14:I16)</f>
        <v>1044</v>
      </c>
      <c r="J17" s="7"/>
      <c r="K17" s="10">
        <f t="shared" si="4"/>
        <v>0.33716475095785442</v>
      </c>
      <c r="L17" s="10">
        <f t="shared" si="0"/>
        <v>0.56896551724137934</v>
      </c>
      <c r="M17" s="10">
        <f t="shared" si="3"/>
        <v>1.0536398467432951E-2</v>
      </c>
      <c r="N17" s="11">
        <f t="shared" si="1"/>
        <v>8.3333333333333329E-2</v>
      </c>
    </row>
    <row r="18" spans="1:14" ht="20" customHeight="1" outlineLevel="2" x14ac:dyDescent="0.2">
      <c r="A18" s="27" t="s">
        <v>23</v>
      </c>
      <c r="B18" s="3" t="s">
        <v>23</v>
      </c>
      <c r="C18" s="2"/>
      <c r="D18" s="13">
        <v>8</v>
      </c>
      <c r="E18" s="13">
        <v>54</v>
      </c>
      <c r="F18" s="13"/>
      <c r="G18" s="13">
        <v>0</v>
      </c>
      <c r="H18" s="13">
        <v>0</v>
      </c>
      <c r="I18" s="13">
        <f t="shared" si="2"/>
        <v>62</v>
      </c>
      <c r="J18" s="7"/>
      <c r="K18" s="9">
        <f t="shared" si="4"/>
        <v>0.12903225806451613</v>
      </c>
      <c r="L18" s="9">
        <f t="shared" si="0"/>
        <v>0.87096774193548387</v>
      </c>
      <c r="M18" s="9">
        <f t="shared" si="3"/>
        <v>0</v>
      </c>
      <c r="N18" s="9">
        <f t="shared" si="1"/>
        <v>0</v>
      </c>
    </row>
    <row r="19" spans="1:14" ht="20" customHeight="1" outlineLevel="2" x14ac:dyDescent="0.2">
      <c r="A19" s="28"/>
      <c r="B19" s="3" t="s">
        <v>37</v>
      </c>
      <c r="C19" s="2"/>
      <c r="D19" s="13"/>
      <c r="E19" s="13"/>
      <c r="F19" s="13"/>
      <c r="G19" s="13"/>
      <c r="H19" s="13"/>
      <c r="I19" s="13"/>
      <c r="J19" s="7"/>
      <c r="K19" s="9"/>
      <c r="L19" s="9"/>
      <c r="M19" s="9"/>
      <c r="N19" s="9"/>
    </row>
    <row r="20" spans="1:14" ht="20" customHeight="1" outlineLevel="1" x14ac:dyDescent="0.2">
      <c r="A20" s="29"/>
      <c r="B20" s="3"/>
      <c r="C20" s="2"/>
      <c r="D20" s="8">
        <f>SUBTOTAL(9,D18:D18)</f>
        <v>8</v>
      </c>
      <c r="E20" s="8">
        <f>SUBTOTAL(9,E18:E18)</f>
        <v>54</v>
      </c>
      <c r="F20" s="8"/>
      <c r="G20" s="8">
        <f>SUBTOTAL(9,G18:G18)</f>
        <v>0</v>
      </c>
      <c r="H20" s="8">
        <f>SUBTOTAL(9,H18:H18)</f>
        <v>0</v>
      </c>
      <c r="I20" s="8">
        <f>SUBTOTAL(9,I18:I18)</f>
        <v>62</v>
      </c>
      <c r="J20" s="7"/>
      <c r="K20" s="10">
        <f t="shared" si="4"/>
        <v>0.12903225806451613</v>
      </c>
      <c r="L20" s="10">
        <f t="shared" si="0"/>
        <v>0.87096774193548387</v>
      </c>
      <c r="M20" s="10">
        <f t="shared" si="3"/>
        <v>0</v>
      </c>
      <c r="N20" s="11">
        <f t="shared" si="1"/>
        <v>0</v>
      </c>
    </row>
    <row r="21" spans="1:14" ht="20" customHeight="1" outlineLevel="1" x14ac:dyDescent="0.2">
      <c r="A21" s="16" t="s">
        <v>32</v>
      </c>
      <c r="B21" s="3" t="s">
        <v>32</v>
      </c>
      <c r="C21" s="2"/>
      <c r="D21" s="8"/>
      <c r="E21" s="8"/>
      <c r="F21" s="8"/>
      <c r="G21" s="8"/>
      <c r="H21" s="8"/>
      <c r="I21" s="8"/>
      <c r="J21" s="7"/>
      <c r="K21" s="10"/>
      <c r="L21" s="10"/>
      <c r="M21" s="10"/>
      <c r="N21" s="11"/>
    </row>
    <row r="22" spans="1:14" ht="20" customHeight="1" outlineLevel="1" x14ac:dyDescent="0.2">
      <c r="A22" s="16" t="s">
        <v>33</v>
      </c>
      <c r="B22" s="3" t="s">
        <v>33</v>
      </c>
      <c r="C22" s="2"/>
      <c r="D22" s="8"/>
      <c r="E22" s="8"/>
      <c r="F22" s="8"/>
      <c r="G22" s="8"/>
      <c r="H22" s="8"/>
      <c r="I22" s="8"/>
      <c r="J22" s="7"/>
      <c r="K22" s="10"/>
      <c r="L22" s="10"/>
      <c r="M22" s="10"/>
      <c r="N22" s="11"/>
    </row>
    <row r="23" spans="1:14" ht="20" customHeight="1" x14ac:dyDescent="0.2">
      <c r="A23" s="4" t="s">
        <v>24</v>
      </c>
      <c r="B23" s="4"/>
      <c r="C23" s="4"/>
      <c r="D23" s="6">
        <f>SUBTOTAL(9,D2:D20)</f>
        <v>943</v>
      </c>
      <c r="E23" s="6">
        <f>SUBTOTAL(9,E2:E20)</f>
        <v>2436</v>
      </c>
      <c r="F23" s="6"/>
      <c r="G23" s="6">
        <f>SUBTOTAL(9,G2:G20)</f>
        <v>162</v>
      </c>
      <c r="H23" s="6">
        <f>SUBTOTAL(9,H2:H20)</f>
        <v>619</v>
      </c>
      <c r="I23" s="6">
        <f>SUBTOTAL(9,I2:I20)</f>
        <v>4160</v>
      </c>
      <c r="J23" s="7"/>
      <c r="K23" s="12">
        <f>D23/I23</f>
        <v>0.22668269230769231</v>
      </c>
      <c r="L23" s="12">
        <f>E23/I23</f>
        <v>0.58557692307692311</v>
      </c>
      <c r="M23" s="12">
        <f t="shared" si="3"/>
        <v>3.8942307692307693E-2</v>
      </c>
      <c r="N23" s="12">
        <f t="shared" si="1"/>
        <v>0.14879807692307692</v>
      </c>
    </row>
    <row r="24" spans="1:14" ht="20" customHeight="1" outlineLevel="2" x14ac:dyDescent="0.2">
      <c r="A24" s="27" t="s">
        <v>16</v>
      </c>
      <c r="B24" s="3" t="s">
        <v>25</v>
      </c>
      <c r="C24" s="2"/>
      <c r="D24" s="13">
        <v>16</v>
      </c>
      <c r="E24" s="13">
        <v>95</v>
      </c>
      <c r="F24" s="13"/>
      <c r="G24" s="13">
        <v>0</v>
      </c>
      <c r="H24" s="13">
        <v>7</v>
      </c>
      <c r="I24" s="13">
        <f>SUM(D24:H24)</f>
        <v>118</v>
      </c>
      <c r="J24" s="7"/>
      <c r="K24" s="9">
        <f>D24/I24</f>
        <v>0.13559322033898305</v>
      </c>
      <c r="L24" s="9">
        <f>E24/I24</f>
        <v>0.80508474576271183</v>
      </c>
      <c r="M24" s="9">
        <f t="shared" si="3"/>
        <v>0</v>
      </c>
      <c r="N24" s="9">
        <f t="shared" si="1"/>
        <v>5.9322033898305086E-2</v>
      </c>
    </row>
    <row r="25" spans="1:14" ht="20" customHeight="1" outlineLevel="2" x14ac:dyDescent="0.2">
      <c r="A25" s="28"/>
      <c r="B25" s="14" t="s">
        <v>26</v>
      </c>
      <c r="C25" s="2"/>
      <c r="D25" s="8"/>
      <c r="E25" s="8"/>
      <c r="F25" s="8"/>
      <c r="G25" s="8"/>
      <c r="H25" s="8"/>
      <c r="I25" s="8"/>
      <c r="J25" s="7"/>
      <c r="K25" s="9"/>
      <c r="L25" s="9"/>
      <c r="M25" s="9"/>
      <c r="N25" s="9"/>
    </row>
    <row r="26" spans="1:14" ht="20" customHeight="1" outlineLevel="2" x14ac:dyDescent="0.2">
      <c r="A26" s="28"/>
      <c r="B26" s="3" t="s">
        <v>27</v>
      </c>
      <c r="C26" s="2"/>
      <c r="D26" s="13">
        <v>322</v>
      </c>
      <c r="E26" s="13">
        <v>370</v>
      </c>
      <c r="F26" s="13"/>
      <c r="G26" s="13">
        <v>0</v>
      </c>
      <c r="H26" s="13">
        <v>350</v>
      </c>
      <c r="I26" s="13">
        <f>SUM(D26:H26)</f>
        <v>1042</v>
      </c>
      <c r="J26" s="7"/>
      <c r="K26" s="9">
        <f>D26/I26</f>
        <v>0.30902111324376197</v>
      </c>
      <c r="L26" s="9">
        <f>E26/I26</f>
        <v>0.3550863723608445</v>
      </c>
      <c r="M26" s="9">
        <f>G26/I26</f>
        <v>0</v>
      </c>
      <c r="N26" s="9">
        <f>H26/I26</f>
        <v>0.33589251439539347</v>
      </c>
    </row>
    <row r="27" spans="1:14" ht="20" customHeight="1" outlineLevel="2" x14ac:dyDescent="0.2">
      <c r="A27" s="28"/>
      <c r="B27" s="3" t="s">
        <v>28</v>
      </c>
      <c r="C27" s="2"/>
      <c r="D27" s="13">
        <v>41</v>
      </c>
      <c r="E27" s="13">
        <v>79</v>
      </c>
      <c r="F27" s="13"/>
      <c r="G27" s="13">
        <v>0</v>
      </c>
      <c r="H27" s="13">
        <v>0</v>
      </c>
      <c r="I27" s="13">
        <f>SUM(D27:H27)</f>
        <v>120</v>
      </c>
      <c r="J27" s="7"/>
      <c r="K27" s="9">
        <f>D27/I27</f>
        <v>0.34166666666666667</v>
      </c>
      <c r="L27" s="9">
        <f>E27/I27</f>
        <v>0.65833333333333333</v>
      </c>
      <c r="M27" s="9">
        <f>G27/I27</f>
        <v>0</v>
      </c>
      <c r="N27" s="9">
        <f>H27/I27</f>
        <v>0</v>
      </c>
    </row>
    <row r="28" spans="1:14" ht="20" customHeight="1" outlineLevel="2" x14ac:dyDescent="0.2">
      <c r="A28" s="28"/>
      <c r="B28" s="3" t="s">
        <v>38</v>
      </c>
      <c r="C28" s="2"/>
      <c r="D28" s="13"/>
      <c r="E28" s="13"/>
      <c r="F28" s="13"/>
      <c r="G28" s="13"/>
      <c r="H28" s="13"/>
      <c r="I28" s="13"/>
      <c r="J28" s="7"/>
      <c r="K28" s="9"/>
      <c r="L28" s="9"/>
      <c r="M28" s="9"/>
      <c r="N28" s="9"/>
    </row>
    <row r="29" spans="1:14" ht="20" customHeight="1" outlineLevel="1" x14ac:dyDescent="0.2">
      <c r="A29" s="29"/>
      <c r="B29" s="3"/>
      <c r="C29" s="2"/>
      <c r="D29" s="8">
        <f>SUBTOTAL(9,D24:D27)</f>
        <v>379</v>
      </c>
      <c r="E29" s="8">
        <f>SUBTOTAL(9,E24:E27)</f>
        <v>544</v>
      </c>
      <c r="F29" s="8"/>
      <c r="G29" s="8">
        <f>SUBTOTAL(9,G24:G27)</f>
        <v>0</v>
      </c>
      <c r="H29" s="8">
        <f>SUBTOTAL(9,H24:H27)</f>
        <v>357</v>
      </c>
      <c r="I29" s="8">
        <f>SUBTOTAL(9,I24:I27)</f>
        <v>1280</v>
      </c>
      <c r="J29" s="7"/>
      <c r="K29" s="11">
        <f>D29/I29</f>
        <v>0.29609374999999999</v>
      </c>
      <c r="L29" s="11">
        <f>E29/I29</f>
        <v>0.42499999999999999</v>
      </c>
      <c r="M29" s="11">
        <f>G29/I29</f>
        <v>0</v>
      </c>
      <c r="N29" s="11">
        <f>H29/I29</f>
        <v>0.27890625000000002</v>
      </c>
    </row>
    <row r="30" spans="1:14" ht="20" customHeight="1" x14ac:dyDescent="0.2">
      <c r="A30" s="4" t="s">
        <v>29</v>
      </c>
      <c r="B30" s="4"/>
      <c r="C30" s="4"/>
      <c r="D30" s="6">
        <f>SUBTOTAL(9,D2:D29)</f>
        <v>1322</v>
      </c>
      <c r="E30" s="6">
        <f>SUBTOTAL(9,E2:E29)</f>
        <v>2980</v>
      </c>
      <c r="F30" s="6"/>
      <c r="G30" s="6">
        <f>SUBTOTAL(9,G2:G29)</f>
        <v>162</v>
      </c>
      <c r="H30" s="6">
        <f>SUBTOTAL(9,H2:H29)</f>
        <v>976</v>
      </c>
      <c r="I30" s="6">
        <f>SUBTOTAL(9,I2:I29)</f>
        <v>5440</v>
      </c>
      <c r="J30" s="7"/>
      <c r="K30" s="12">
        <f>D30/I30</f>
        <v>0.24301470588235294</v>
      </c>
      <c r="L30" s="12">
        <f>E30/I30</f>
        <v>0.54779411764705888</v>
      </c>
      <c r="M30" s="12">
        <f>G30/I30</f>
        <v>2.9779411764705881E-2</v>
      </c>
      <c r="N30" s="12">
        <f>H30/I30</f>
        <v>0.17941176470588235</v>
      </c>
    </row>
  </sheetData>
  <mergeCells count="6">
    <mergeCell ref="A24:A29"/>
    <mergeCell ref="A2:A9"/>
    <mergeCell ref="B2:B6"/>
    <mergeCell ref="A10:A13"/>
    <mergeCell ref="A14:A17"/>
    <mergeCell ref="A18:A20"/>
  </mergeCells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30"/>
  <sheetViews>
    <sheetView topLeftCell="A12" zoomScaleNormal="100" workbookViewId="0">
      <selection activeCell="B28" sqref="B28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5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5" ht="20" customHeight="1" outlineLevel="3" x14ac:dyDescent="0.2">
      <c r="A2" s="30" t="s">
        <v>8</v>
      </c>
      <c r="B2" s="33" t="s">
        <v>9</v>
      </c>
      <c r="C2" s="2" t="s">
        <v>10</v>
      </c>
      <c r="D2" s="13">
        <v>29</v>
      </c>
      <c r="E2" s="13">
        <v>328</v>
      </c>
      <c r="F2" s="13"/>
      <c r="G2" s="13">
        <v>104</v>
      </c>
      <c r="H2" s="13">
        <v>11</v>
      </c>
      <c r="I2" s="13">
        <f>SUM(D2:H2)</f>
        <v>472</v>
      </c>
      <c r="J2" s="7"/>
      <c r="K2" s="9">
        <f>D2/I2</f>
        <v>6.1440677966101698E-2</v>
      </c>
      <c r="L2" s="9">
        <f>E2/I2</f>
        <v>0.69491525423728817</v>
      </c>
      <c r="M2" s="9">
        <f>G2/I2</f>
        <v>0.22033898305084745</v>
      </c>
      <c r="N2" s="9">
        <f>H2/I2</f>
        <v>2.3305084745762712E-2</v>
      </c>
    </row>
    <row r="3" spans="1:15" ht="20" customHeight="1" outlineLevel="3" x14ac:dyDescent="0.2">
      <c r="A3" s="31"/>
      <c r="B3" s="34"/>
      <c r="C3" s="2" t="s">
        <v>11</v>
      </c>
      <c r="D3" s="13">
        <v>14</v>
      </c>
      <c r="E3" s="13">
        <v>153</v>
      </c>
      <c r="F3" s="13"/>
      <c r="G3" s="13">
        <v>7</v>
      </c>
      <c r="H3" s="13">
        <v>0</v>
      </c>
      <c r="I3" s="13">
        <f>SUM(D3:H3)</f>
        <v>174</v>
      </c>
      <c r="J3" s="7"/>
      <c r="K3" s="9">
        <f>D3/I3</f>
        <v>8.0459770114942528E-2</v>
      </c>
      <c r="L3" s="9">
        <f t="shared" ref="L3:L20" si="0">E3/I3</f>
        <v>0.87931034482758619</v>
      </c>
      <c r="M3" s="9">
        <f>G3/I3</f>
        <v>4.0229885057471264E-2</v>
      </c>
      <c r="N3" s="9">
        <f t="shared" ref="N3:N24" si="1">H3/I3</f>
        <v>0</v>
      </c>
    </row>
    <row r="4" spans="1:15" ht="20" customHeight="1" outlineLevel="3" x14ac:dyDescent="0.2">
      <c r="A4" s="31"/>
      <c r="B4" s="34"/>
      <c r="C4" s="2" t="s">
        <v>12</v>
      </c>
      <c r="D4" s="13">
        <v>1</v>
      </c>
      <c r="E4" s="13">
        <v>9</v>
      </c>
      <c r="F4" s="13"/>
      <c r="G4" s="13">
        <v>0</v>
      </c>
      <c r="H4" s="13">
        <v>0</v>
      </c>
      <c r="I4" s="13">
        <f>SUM(D4:H4)</f>
        <v>10</v>
      </c>
      <c r="J4" s="7"/>
      <c r="K4" s="9">
        <f>D4/I4</f>
        <v>0.1</v>
      </c>
      <c r="L4" s="9">
        <f>E4/I4</f>
        <v>0.9</v>
      </c>
      <c r="M4" s="9">
        <f>G4/I4</f>
        <v>0</v>
      </c>
      <c r="N4" s="9">
        <f>H4/I4</f>
        <v>0</v>
      </c>
    </row>
    <row r="5" spans="1:15" ht="20" customHeight="1" outlineLevel="3" x14ac:dyDescent="0.2">
      <c r="A5" s="31"/>
      <c r="B5" s="34"/>
      <c r="C5" s="2" t="s">
        <v>13</v>
      </c>
      <c r="D5" s="13">
        <v>7</v>
      </c>
      <c r="E5" s="13">
        <v>44</v>
      </c>
      <c r="F5" s="13"/>
      <c r="G5" s="13">
        <v>11</v>
      </c>
      <c r="H5" s="13">
        <v>1</v>
      </c>
      <c r="I5" s="13">
        <f t="shared" ref="I5:I18" si="2">SUM(D5:H5)</f>
        <v>63</v>
      </c>
      <c r="J5" s="7"/>
      <c r="K5" s="9">
        <f>D5/I5</f>
        <v>0.1111111111111111</v>
      </c>
      <c r="L5" s="9">
        <f t="shared" si="0"/>
        <v>0.69841269841269837</v>
      </c>
      <c r="M5" s="9">
        <f t="shared" ref="M5:M24" si="3">G5/I5</f>
        <v>0.17460317460317459</v>
      </c>
      <c r="N5" s="9">
        <f t="shared" si="1"/>
        <v>1.5873015873015872E-2</v>
      </c>
    </row>
    <row r="6" spans="1:15" ht="20" customHeight="1" outlineLevel="2" x14ac:dyDescent="0.2">
      <c r="A6" s="31"/>
      <c r="B6" s="35"/>
      <c r="C6" s="2"/>
      <c r="D6" s="13">
        <f>SUBTOTAL(9,D2:D5)</f>
        <v>51</v>
      </c>
      <c r="E6" s="13">
        <f>SUBTOTAL(9,E2:E5)</f>
        <v>534</v>
      </c>
      <c r="F6" s="13"/>
      <c r="G6" s="13">
        <f>SUBTOTAL(9,G2:G5)</f>
        <v>122</v>
      </c>
      <c r="H6" s="13">
        <f>SUBTOTAL(9,H2:H5)</f>
        <v>12</v>
      </c>
      <c r="I6" s="13">
        <f>SUBTOTAL(9,I2:I5)</f>
        <v>719</v>
      </c>
      <c r="J6" s="7"/>
      <c r="K6" s="19">
        <f>D6/I6</f>
        <v>7.0931849791376914E-2</v>
      </c>
      <c r="L6" s="19">
        <f t="shared" si="0"/>
        <v>0.7426981919332406</v>
      </c>
      <c r="M6" s="9">
        <f t="shared" si="3"/>
        <v>0.16968011126564672</v>
      </c>
      <c r="N6" s="9">
        <f t="shared" si="1"/>
        <v>1.6689847009735744E-2</v>
      </c>
      <c r="O6" s="15"/>
    </row>
    <row r="7" spans="1:15" ht="20" customHeight="1" outlineLevel="2" x14ac:dyDescent="0.2">
      <c r="A7" s="31"/>
      <c r="B7" s="3" t="s">
        <v>14</v>
      </c>
      <c r="C7" s="2"/>
      <c r="D7" s="13">
        <v>475</v>
      </c>
      <c r="E7" s="13">
        <v>567</v>
      </c>
      <c r="F7" s="13"/>
      <c r="G7" s="13">
        <v>0</v>
      </c>
      <c r="H7" s="13">
        <v>388</v>
      </c>
      <c r="I7" s="13">
        <f t="shared" si="2"/>
        <v>1430</v>
      </c>
      <c r="J7" s="7"/>
      <c r="K7" s="9">
        <f t="shared" ref="K7:K20" si="4">D7/I7</f>
        <v>0.33216783216783219</v>
      </c>
      <c r="L7" s="9">
        <f t="shared" si="0"/>
        <v>0.39650349650349648</v>
      </c>
      <c r="M7" s="9">
        <f t="shared" si="3"/>
        <v>0</v>
      </c>
      <c r="N7" s="9">
        <f t="shared" si="1"/>
        <v>0.27132867132867133</v>
      </c>
    </row>
    <row r="8" spans="1:15" ht="20" customHeight="1" outlineLevel="2" x14ac:dyDescent="0.2">
      <c r="A8" s="31"/>
      <c r="B8" s="3" t="s">
        <v>15</v>
      </c>
      <c r="C8" s="2"/>
      <c r="D8" s="13">
        <v>42</v>
      </c>
      <c r="E8" s="13">
        <v>456</v>
      </c>
      <c r="F8" s="13"/>
      <c r="G8" s="13">
        <v>0</v>
      </c>
      <c r="H8" s="13">
        <v>0</v>
      </c>
      <c r="I8" s="13">
        <f t="shared" si="2"/>
        <v>498</v>
      </c>
      <c r="J8" s="7"/>
      <c r="K8" s="9">
        <f t="shared" si="4"/>
        <v>8.4337349397590355E-2</v>
      </c>
      <c r="L8" s="9">
        <f t="shared" si="0"/>
        <v>0.91566265060240959</v>
      </c>
      <c r="M8" s="9">
        <f t="shared" si="3"/>
        <v>0</v>
      </c>
      <c r="N8" s="9">
        <f t="shared" si="1"/>
        <v>0</v>
      </c>
    </row>
    <row r="9" spans="1:15" ht="20" customHeight="1" outlineLevel="1" x14ac:dyDescent="0.2">
      <c r="A9" s="32"/>
      <c r="B9" s="3"/>
      <c r="C9" s="2"/>
      <c r="D9" s="8">
        <f>SUBTOTAL(9,D2:D8)</f>
        <v>568</v>
      </c>
      <c r="E9" s="8">
        <f>SUBTOTAL(9,E2:E8)</f>
        <v>1557</v>
      </c>
      <c r="F9" s="8"/>
      <c r="G9" s="8">
        <f>SUBTOTAL(9,G2:G8)</f>
        <v>122</v>
      </c>
      <c r="H9" s="8">
        <f>SUBTOTAL(9,H2:H8)</f>
        <v>400</v>
      </c>
      <c r="I9" s="8">
        <f>SUBTOTAL(9,I2:I8)</f>
        <v>2647</v>
      </c>
      <c r="J9" s="7"/>
      <c r="K9" s="10">
        <f t="shared" si="4"/>
        <v>0.21458254627880619</v>
      </c>
      <c r="L9" s="10">
        <f t="shared" si="0"/>
        <v>0.58821307140158674</v>
      </c>
      <c r="M9" s="10">
        <f t="shared" si="3"/>
        <v>4.6089913109180203E-2</v>
      </c>
      <c r="N9" s="11">
        <f t="shared" si="1"/>
        <v>0.1511144692104269</v>
      </c>
    </row>
    <row r="10" spans="1:15" ht="20" customHeight="1" outlineLevel="2" x14ac:dyDescent="0.2">
      <c r="A10" s="27" t="s">
        <v>16</v>
      </c>
      <c r="B10" s="3" t="s">
        <v>17</v>
      </c>
      <c r="C10" s="2"/>
      <c r="D10" s="13">
        <v>196</v>
      </c>
      <c r="E10" s="13">
        <v>285</v>
      </c>
      <c r="F10" s="13"/>
      <c r="G10" s="13">
        <v>1</v>
      </c>
      <c r="H10" s="13">
        <v>224</v>
      </c>
      <c r="I10" s="13">
        <f t="shared" si="2"/>
        <v>706</v>
      </c>
      <c r="J10" s="7"/>
      <c r="K10" s="9">
        <f t="shared" si="4"/>
        <v>0.27762039660056659</v>
      </c>
      <c r="L10" s="9">
        <f t="shared" si="0"/>
        <v>0.40368271954674223</v>
      </c>
      <c r="M10" s="9">
        <f t="shared" si="3"/>
        <v>1.4164305949008499E-3</v>
      </c>
      <c r="N10" s="9">
        <f t="shared" si="1"/>
        <v>0.31728045325779036</v>
      </c>
    </row>
    <row r="11" spans="1:15" ht="20" customHeight="1" outlineLevel="2" x14ac:dyDescent="0.2">
      <c r="A11" s="28"/>
      <c r="B11" s="3" t="s">
        <v>18</v>
      </c>
      <c r="C11" s="2"/>
      <c r="D11" s="13">
        <v>130</v>
      </c>
      <c r="E11" s="13">
        <v>113</v>
      </c>
      <c r="F11" s="13"/>
      <c r="G11" s="13">
        <v>2</v>
      </c>
      <c r="H11" s="13">
        <v>189</v>
      </c>
      <c r="I11" s="13">
        <f>SUM(D11:H11)</f>
        <v>434</v>
      </c>
      <c r="J11" s="7"/>
      <c r="K11" s="9">
        <f>D11/I11</f>
        <v>0.29953917050691242</v>
      </c>
      <c r="L11" s="9">
        <f t="shared" si="0"/>
        <v>0.26036866359447003</v>
      </c>
      <c r="M11" s="9">
        <f t="shared" si="3"/>
        <v>4.608294930875576E-3</v>
      </c>
      <c r="N11" s="9">
        <f>H11/I11</f>
        <v>0.43548387096774194</v>
      </c>
    </row>
    <row r="12" spans="1:15" ht="20" customHeight="1" outlineLevel="2" x14ac:dyDescent="0.2">
      <c r="A12" s="28"/>
      <c r="B12" s="3" t="s">
        <v>31</v>
      </c>
      <c r="C12" s="2"/>
      <c r="D12" s="13"/>
      <c r="E12" s="13"/>
      <c r="F12" s="13"/>
      <c r="G12" s="13"/>
      <c r="H12" s="13"/>
      <c r="I12" s="13"/>
      <c r="J12" s="7"/>
      <c r="K12" s="9"/>
      <c r="L12" s="9"/>
      <c r="M12" s="9"/>
      <c r="N12" s="9"/>
    </row>
    <row r="13" spans="1:15" ht="20" customHeight="1" outlineLevel="1" x14ac:dyDescent="0.2">
      <c r="A13" s="29"/>
      <c r="B13" s="3"/>
      <c r="C13" s="2"/>
      <c r="D13" s="8">
        <f>SUBTOTAL(9,D10:D11)</f>
        <v>326</v>
      </c>
      <c r="E13" s="8">
        <f>SUBTOTAL(9,E10:E11)</f>
        <v>398</v>
      </c>
      <c r="F13" s="8"/>
      <c r="G13" s="8">
        <f>SUBTOTAL(9,G10:G11)</f>
        <v>3</v>
      </c>
      <c r="H13" s="8">
        <f>SUBTOTAL(9,H10:H11)</f>
        <v>413</v>
      </c>
      <c r="I13" s="8">
        <f>SUBTOTAL(9,I10:I11)</f>
        <v>1140</v>
      </c>
      <c r="J13" s="7"/>
      <c r="K13" s="10">
        <f t="shared" si="4"/>
        <v>0.28596491228070176</v>
      </c>
      <c r="L13" s="10">
        <f t="shared" si="0"/>
        <v>0.34912280701754383</v>
      </c>
      <c r="M13" s="10">
        <f t="shared" si="3"/>
        <v>2.631578947368421E-3</v>
      </c>
      <c r="N13" s="11">
        <f t="shared" si="1"/>
        <v>0.36228070175438598</v>
      </c>
    </row>
    <row r="14" spans="1:15" ht="20" customHeight="1" outlineLevel="2" x14ac:dyDescent="0.2">
      <c r="A14" s="28" t="s">
        <v>19</v>
      </c>
      <c r="B14" s="3" t="s">
        <v>20</v>
      </c>
      <c r="C14" s="2"/>
      <c r="D14" s="13">
        <v>125</v>
      </c>
      <c r="E14" s="13">
        <v>190</v>
      </c>
      <c r="F14" s="13"/>
      <c r="G14" s="13">
        <v>0</v>
      </c>
      <c r="H14" s="13">
        <v>20</v>
      </c>
      <c r="I14" s="13">
        <f t="shared" si="2"/>
        <v>335</v>
      </c>
      <c r="J14" s="7"/>
      <c r="K14" s="9">
        <f t="shared" si="4"/>
        <v>0.37313432835820898</v>
      </c>
      <c r="L14" s="9">
        <f t="shared" si="0"/>
        <v>0.56716417910447758</v>
      </c>
      <c r="M14" s="9">
        <f t="shared" si="3"/>
        <v>0</v>
      </c>
      <c r="N14" s="9">
        <f t="shared" si="1"/>
        <v>5.9701492537313432E-2</v>
      </c>
    </row>
    <row r="15" spans="1:15" ht="20" customHeight="1" outlineLevel="2" x14ac:dyDescent="0.2">
      <c r="A15" s="28"/>
      <c r="B15" s="3" t="s">
        <v>21</v>
      </c>
      <c r="C15" s="2"/>
      <c r="D15" s="13">
        <v>10</v>
      </c>
      <c r="E15" s="13">
        <v>29</v>
      </c>
      <c r="F15" s="13"/>
      <c r="G15" s="13">
        <v>102</v>
      </c>
      <c r="H15" s="13">
        <v>20</v>
      </c>
      <c r="I15" s="13">
        <f t="shared" si="2"/>
        <v>161</v>
      </c>
      <c r="J15" s="7"/>
      <c r="K15" s="9">
        <f t="shared" si="4"/>
        <v>6.2111801242236024E-2</v>
      </c>
      <c r="L15" s="9">
        <f t="shared" si="0"/>
        <v>0.18012422360248448</v>
      </c>
      <c r="M15" s="9">
        <f t="shared" si="3"/>
        <v>0.63354037267080743</v>
      </c>
      <c r="N15" s="9">
        <f t="shared" si="1"/>
        <v>0.12422360248447205</v>
      </c>
    </row>
    <row r="16" spans="1:15" ht="20" customHeight="1" outlineLevel="2" x14ac:dyDescent="0.2">
      <c r="A16" s="28"/>
      <c r="B16" s="3" t="s">
        <v>22</v>
      </c>
      <c r="C16" s="2"/>
      <c r="D16" s="13">
        <v>78</v>
      </c>
      <c r="E16" s="13">
        <v>305</v>
      </c>
      <c r="F16" s="13"/>
      <c r="G16" s="13">
        <v>536</v>
      </c>
      <c r="H16" s="13">
        <v>80</v>
      </c>
      <c r="I16" s="13">
        <f t="shared" si="2"/>
        <v>999</v>
      </c>
      <c r="J16" s="7"/>
      <c r="K16" s="9">
        <f t="shared" si="4"/>
        <v>7.8078078078078081E-2</v>
      </c>
      <c r="L16" s="9">
        <f t="shared" si="0"/>
        <v>0.30530530530530531</v>
      </c>
      <c r="M16" s="9">
        <f t="shared" si="3"/>
        <v>0.53653653653653655</v>
      </c>
      <c r="N16" s="9">
        <f t="shared" si="1"/>
        <v>8.0080080080080079E-2</v>
      </c>
    </row>
    <row r="17" spans="1:14" ht="20" customHeight="1" outlineLevel="1" x14ac:dyDescent="0.2">
      <c r="A17" s="29"/>
      <c r="B17" s="3"/>
      <c r="C17" s="2"/>
      <c r="D17" s="8">
        <f>SUBTOTAL(9,D14:D16)</f>
        <v>213</v>
      </c>
      <c r="E17" s="8">
        <f>SUBTOTAL(9,E14:E16)</f>
        <v>524</v>
      </c>
      <c r="F17" s="8"/>
      <c r="G17" s="8">
        <f>SUBTOTAL(9,G14:G16)</f>
        <v>638</v>
      </c>
      <c r="H17" s="8">
        <f>SUBTOTAL(9,H14:H16)</f>
        <v>120</v>
      </c>
      <c r="I17" s="8">
        <f>SUBTOTAL(9,I14:I16)</f>
        <v>1495</v>
      </c>
      <c r="J17" s="7"/>
      <c r="K17" s="10">
        <f t="shared" si="4"/>
        <v>0.14247491638795987</v>
      </c>
      <c r="L17" s="10">
        <f t="shared" si="0"/>
        <v>0.3505016722408027</v>
      </c>
      <c r="M17" s="10">
        <f t="shared" si="3"/>
        <v>0.42675585284280937</v>
      </c>
      <c r="N17" s="11">
        <f t="shared" si="1"/>
        <v>8.0267558528428096E-2</v>
      </c>
    </row>
    <row r="18" spans="1:14" ht="20" customHeight="1" outlineLevel="2" x14ac:dyDescent="0.2">
      <c r="A18" s="27" t="s">
        <v>23</v>
      </c>
      <c r="B18" s="3" t="s">
        <v>23</v>
      </c>
      <c r="C18" s="2"/>
      <c r="D18" s="13">
        <v>3</v>
      </c>
      <c r="E18" s="13">
        <v>28</v>
      </c>
      <c r="F18" s="13"/>
      <c r="G18" s="13">
        <v>0</v>
      </c>
      <c r="H18" s="13">
        <v>0</v>
      </c>
      <c r="I18" s="13">
        <f t="shared" si="2"/>
        <v>31</v>
      </c>
      <c r="J18" s="7"/>
      <c r="K18" s="9">
        <f t="shared" si="4"/>
        <v>9.6774193548387094E-2</v>
      </c>
      <c r="L18" s="9">
        <f t="shared" si="0"/>
        <v>0.90322580645161288</v>
      </c>
      <c r="M18" s="9">
        <f t="shared" si="3"/>
        <v>0</v>
      </c>
      <c r="N18" s="9">
        <f t="shared" si="1"/>
        <v>0</v>
      </c>
    </row>
    <row r="19" spans="1:14" ht="20" customHeight="1" outlineLevel="2" x14ac:dyDescent="0.2">
      <c r="A19" s="28"/>
      <c r="B19" s="3" t="s">
        <v>37</v>
      </c>
      <c r="C19" s="2"/>
      <c r="D19" s="13"/>
      <c r="E19" s="13"/>
      <c r="F19" s="13"/>
      <c r="G19" s="13"/>
      <c r="H19" s="13"/>
      <c r="I19" s="13"/>
      <c r="J19" s="7"/>
      <c r="K19" s="9"/>
      <c r="L19" s="9"/>
      <c r="M19" s="9"/>
      <c r="N19" s="9"/>
    </row>
    <row r="20" spans="1:14" ht="20" customHeight="1" outlineLevel="1" x14ac:dyDescent="0.2">
      <c r="A20" s="29"/>
      <c r="B20" s="3"/>
      <c r="C20" s="2"/>
      <c r="D20" s="8">
        <f>SUBTOTAL(9,D18:D18)</f>
        <v>3</v>
      </c>
      <c r="E20" s="8">
        <f>SUBTOTAL(9,E18:E18)</f>
        <v>28</v>
      </c>
      <c r="F20" s="8"/>
      <c r="G20" s="8">
        <f>SUBTOTAL(9,G18:G18)</f>
        <v>0</v>
      </c>
      <c r="H20" s="8">
        <f>SUBTOTAL(9,H18:H18)</f>
        <v>0</v>
      </c>
      <c r="I20" s="8">
        <f>SUBTOTAL(9,I18:I18)</f>
        <v>31</v>
      </c>
      <c r="J20" s="7"/>
      <c r="K20" s="10">
        <f t="shared" si="4"/>
        <v>9.6774193548387094E-2</v>
      </c>
      <c r="L20" s="10">
        <f t="shared" si="0"/>
        <v>0.90322580645161288</v>
      </c>
      <c r="M20" s="10">
        <f t="shared" si="3"/>
        <v>0</v>
      </c>
      <c r="N20" s="11">
        <f t="shared" si="1"/>
        <v>0</v>
      </c>
    </row>
    <row r="21" spans="1:14" ht="20" customHeight="1" outlineLevel="1" x14ac:dyDescent="0.2">
      <c r="A21" s="16" t="s">
        <v>32</v>
      </c>
      <c r="B21" s="3" t="s">
        <v>32</v>
      </c>
      <c r="C21" s="2"/>
      <c r="D21" s="8"/>
      <c r="E21" s="8"/>
      <c r="F21" s="8"/>
      <c r="G21" s="8"/>
      <c r="H21" s="8"/>
      <c r="I21" s="8"/>
      <c r="J21" s="7"/>
      <c r="K21" s="10"/>
      <c r="L21" s="10"/>
      <c r="M21" s="10"/>
      <c r="N21" s="11"/>
    </row>
    <row r="22" spans="1:14" ht="20" customHeight="1" outlineLevel="1" x14ac:dyDescent="0.2">
      <c r="A22" s="16" t="s">
        <v>33</v>
      </c>
      <c r="B22" s="3" t="s">
        <v>33</v>
      </c>
      <c r="C22" s="2"/>
      <c r="D22" s="8"/>
      <c r="E22" s="8"/>
      <c r="F22" s="8"/>
      <c r="G22" s="8"/>
      <c r="H22" s="8"/>
      <c r="I22" s="8"/>
      <c r="J22" s="7"/>
      <c r="K22" s="10"/>
      <c r="L22" s="10"/>
      <c r="M22" s="10"/>
      <c r="N22" s="11"/>
    </row>
    <row r="23" spans="1:14" ht="20" customHeight="1" x14ac:dyDescent="0.2">
      <c r="A23" s="4" t="s">
        <v>24</v>
      </c>
      <c r="B23" s="4"/>
      <c r="C23" s="4"/>
      <c r="D23" s="6">
        <f>SUBTOTAL(9,D2:D20)</f>
        <v>1110</v>
      </c>
      <c r="E23" s="6">
        <f>SUBTOTAL(9,E2:E20)</f>
        <v>2507</v>
      </c>
      <c r="F23" s="6"/>
      <c r="G23" s="6">
        <f>SUBTOTAL(9,G2:G20)</f>
        <v>763</v>
      </c>
      <c r="H23" s="6">
        <f>SUBTOTAL(9,H2:H20)</f>
        <v>933</v>
      </c>
      <c r="I23" s="6">
        <f>SUBTOTAL(9,I2:I20)</f>
        <v>5313</v>
      </c>
      <c r="J23" s="7"/>
      <c r="K23" s="12">
        <f t="shared" ref="K23:K30" si="5">D23/I23</f>
        <v>0.20892151326933936</v>
      </c>
      <c r="L23" s="12">
        <f t="shared" ref="L23:L30" si="6">E23/I23</f>
        <v>0.47186147186147187</v>
      </c>
      <c r="M23" s="12">
        <f t="shared" si="3"/>
        <v>0.14361001317523056</v>
      </c>
      <c r="N23" s="12">
        <f t="shared" si="1"/>
        <v>0.17560700169395821</v>
      </c>
    </row>
    <row r="24" spans="1:14" ht="20" customHeight="1" outlineLevel="2" x14ac:dyDescent="0.2">
      <c r="A24" s="27" t="s">
        <v>16</v>
      </c>
      <c r="B24" s="3" t="s">
        <v>25</v>
      </c>
      <c r="C24" s="2"/>
      <c r="D24" s="13">
        <v>318</v>
      </c>
      <c r="E24" s="13">
        <v>604</v>
      </c>
      <c r="F24" s="13"/>
      <c r="G24" s="13">
        <v>1</v>
      </c>
      <c r="H24" s="13">
        <v>513</v>
      </c>
      <c r="I24" s="13">
        <f>SUM(D24:H24)</f>
        <v>1436</v>
      </c>
      <c r="J24" s="7"/>
      <c r="K24" s="9">
        <f t="shared" si="5"/>
        <v>0.2214484679665738</v>
      </c>
      <c r="L24" s="9">
        <f t="shared" si="6"/>
        <v>0.42061281337047352</v>
      </c>
      <c r="M24" s="9">
        <f t="shared" si="3"/>
        <v>6.9637883008356546E-4</v>
      </c>
      <c r="N24" s="9">
        <f t="shared" si="1"/>
        <v>0.35724233983286907</v>
      </c>
    </row>
    <row r="25" spans="1:14" ht="20" customHeight="1" outlineLevel="2" x14ac:dyDescent="0.2">
      <c r="A25" s="28"/>
      <c r="B25" s="14" t="s">
        <v>26</v>
      </c>
      <c r="C25" s="2"/>
      <c r="D25" s="13">
        <v>134</v>
      </c>
      <c r="E25" s="13">
        <v>21</v>
      </c>
      <c r="F25" s="13"/>
      <c r="G25" s="13">
        <v>0</v>
      </c>
      <c r="H25" s="13">
        <v>201</v>
      </c>
      <c r="I25" s="13">
        <f>SUM(D25:H25)</f>
        <v>356</v>
      </c>
      <c r="J25" s="7"/>
      <c r="K25" s="9">
        <f t="shared" si="5"/>
        <v>0.37640449438202245</v>
      </c>
      <c r="L25" s="9">
        <f t="shared" si="6"/>
        <v>5.8988764044943819E-2</v>
      </c>
      <c r="M25" s="9">
        <f>G25/I25</f>
        <v>0</v>
      </c>
      <c r="N25" s="9">
        <f>H25/I25</f>
        <v>0.5646067415730337</v>
      </c>
    </row>
    <row r="26" spans="1:14" ht="20" customHeight="1" outlineLevel="2" x14ac:dyDescent="0.2">
      <c r="A26" s="28"/>
      <c r="B26" s="3" t="s">
        <v>27</v>
      </c>
      <c r="C26" s="2"/>
      <c r="D26" s="13">
        <v>391</v>
      </c>
      <c r="E26" s="13">
        <v>398</v>
      </c>
      <c r="F26" s="13"/>
      <c r="G26" s="13">
        <v>1</v>
      </c>
      <c r="H26" s="13">
        <v>453</v>
      </c>
      <c r="I26" s="13">
        <f>SUM(D26:H26)</f>
        <v>1243</v>
      </c>
      <c r="J26" s="7"/>
      <c r="K26" s="9">
        <f t="shared" si="5"/>
        <v>0.31456154465004021</v>
      </c>
      <c r="L26" s="9">
        <f t="shared" si="6"/>
        <v>0.32019308125502816</v>
      </c>
      <c r="M26" s="9">
        <f>G26/I26</f>
        <v>8.045052292839903E-4</v>
      </c>
      <c r="N26" s="9">
        <f>H26/I26</f>
        <v>0.36444086886564764</v>
      </c>
    </row>
    <row r="27" spans="1:14" ht="20" customHeight="1" outlineLevel="2" x14ac:dyDescent="0.2">
      <c r="A27" s="28"/>
      <c r="B27" s="3" t="s">
        <v>28</v>
      </c>
      <c r="C27" s="2"/>
      <c r="D27" s="13">
        <v>67</v>
      </c>
      <c r="E27" s="13">
        <v>86</v>
      </c>
      <c r="F27" s="13"/>
      <c r="G27" s="13">
        <v>0</v>
      </c>
      <c r="H27" s="13">
        <v>0</v>
      </c>
      <c r="I27" s="13">
        <f>SUM(D27:H27)</f>
        <v>153</v>
      </c>
      <c r="J27" s="7"/>
      <c r="K27" s="9">
        <f t="shared" si="5"/>
        <v>0.43790849673202614</v>
      </c>
      <c r="L27" s="9">
        <f t="shared" si="6"/>
        <v>0.56209150326797386</v>
      </c>
      <c r="M27" s="9">
        <f>G27/I27</f>
        <v>0</v>
      </c>
      <c r="N27" s="9">
        <f>H27/I27</f>
        <v>0</v>
      </c>
    </row>
    <row r="28" spans="1:14" ht="20" customHeight="1" outlineLevel="2" x14ac:dyDescent="0.2">
      <c r="A28" s="28"/>
      <c r="B28" s="3" t="s">
        <v>38</v>
      </c>
      <c r="C28" s="2"/>
      <c r="D28" s="13"/>
      <c r="E28" s="13"/>
      <c r="F28" s="13"/>
      <c r="G28" s="13"/>
      <c r="H28" s="13"/>
      <c r="I28" s="13"/>
      <c r="J28" s="7"/>
      <c r="K28" s="9"/>
      <c r="L28" s="9"/>
      <c r="M28" s="9"/>
      <c r="N28" s="9"/>
    </row>
    <row r="29" spans="1:14" ht="20" customHeight="1" outlineLevel="1" x14ac:dyDescent="0.2">
      <c r="A29" s="29"/>
      <c r="B29" s="3"/>
      <c r="C29" s="2"/>
      <c r="D29" s="8">
        <f>SUBTOTAL(9,D24:D27)</f>
        <v>910</v>
      </c>
      <c r="E29" s="8">
        <f>SUBTOTAL(9,E24:E27)</f>
        <v>1109</v>
      </c>
      <c r="F29" s="8"/>
      <c r="G29" s="8">
        <f>SUBTOTAL(9,G24:G27)</f>
        <v>2</v>
      </c>
      <c r="H29" s="8">
        <f>SUBTOTAL(9,H24:H27)</f>
        <v>1167</v>
      </c>
      <c r="I29" s="8">
        <f>SUBTOTAL(9,I24:I27)</f>
        <v>3188</v>
      </c>
      <c r="J29" s="7"/>
      <c r="K29" s="10">
        <f t="shared" si="5"/>
        <v>0.28544542032622333</v>
      </c>
      <c r="L29" s="10">
        <f t="shared" si="6"/>
        <v>0.34786700125470515</v>
      </c>
      <c r="M29" s="10">
        <f>G29/I29</f>
        <v>6.2735257214554575E-4</v>
      </c>
      <c r="N29" s="11">
        <f>H29/I29</f>
        <v>0.36606022584692599</v>
      </c>
    </row>
    <row r="30" spans="1:14" ht="20" customHeight="1" x14ac:dyDescent="0.2">
      <c r="A30" s="4" t="s">
        <v>29</v>
      </c>
      <c r="B30" s="4"/>
      <c r="C30" s="4"/>
      <c r="D30" s="6">
        <f>SUBTOTAL(9,D2:D29)</f>
        <v>2020</v>
      </c>
      <c r="E30" s="6">
        <f>SUBTOTAL(9,E2:E29)</f>
        <v>3616</v>
      </c>
      <c r="F30" s="6"/>
      <c r="G30" s="6">
        <f>SUBTOTAL(9,G2:G29)</f>
        <v>765</v>
      </c>
      <c r="H30" s="6">
        <f>SUBTOTAL(9,H2:H29)</f>
        <v>2100</v>
      </c>
      <c r="I30" s="6">
        <f>SUBTOTAL(9,I2:I29)</f>
        <v>8501</v>
      </c>
      <c r="J30" s="7"/>
      <c r="K30" s="12">
        <f t="shared" si="5"/>
        <v>0.23761910363486649</v>
      </c>
      <c r="L30" s="12">
        <f t="shared" si="6"/>
        <v>0.42536172215033524</v>
      </c>
      <c r="M30" s="12">
        <f>G30/I30</f>
        <v>8.9989413010234096E-2</v>
      </c>
      <c r="N30" s="12">
        <f>H30/I30</f>
        <v>0.24702976120456416</v>
      </c>
    </row>
  </sheetData>
  <mergeCells count="6">
    <mergeCell ref="A24:A29"/>
    <mergeCell ref="A2:A9"/>
    <mergeCell ref="B2:B6"/>
    <mergeCell ref="A10:A13"/>
    <mergeCell ref="A14:A17"/>
    <mergeCell ref="A18:A20"/>
  </mergeCells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85B1-DE59-45D0-998A-773946E4A564}">
  <sheetPr>
    <pageSetUpPr fitToPage="1"/>
  </sheetPr>
  <dimension ref="A1:O30"/>
  <sheetViews>
    <sheetView zoomScaleNormal="100" workbookViewId="0">
      <selection activeCell="C27" sqref="C27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5" ht="20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30</v>
      </c>
      <c r="G1" s="6" t="s">
        <v>5</v>
      </c>
      <c r="H1" s="6" t="s">
        <v>6</v>
      </c>
      <c r="I1" s="6" t="s">
        <v>7</v>
      </c>
      <c r="J1" s="7"/>
      <c r="K1" s="5" t="s">
        <v>3</v>
      </c>
      <c r="L1" s="5" t="s">
        <v>4</v>
      </c>
      <c r="M1" s="6" t="s">
        <v>5</v>
      </c>
      <c r="N1" s="6" t="s">
        <v>6</v>
      </c>
    </row>
    <row r="2" spans="1:15" ht="20" customHeight="1" outlineLevel="3" x14ac:dyDescent="0.2">
      <c r="A2" s="30" t="s">
        <v>8</v>
      </c>
      <c r="B2" s="33" t="s">
        <v>9</v>
      </c>
      <c r="C2" s="2" t="s">
        <v>10</v>
      </c>
      <c r="D2" s="13">
        <v>42</v>
      </c>
      <c r="E2" s="13">
        <v>379</v>
      </c>
      <c r="F2" s="13">
        <v>0</v>
      </c>
      <c r="G2" s="13">
        <v>119</v>
      </c>
      <c r="H2" s="13">
        <v>11</v>
      </c>
      <c r="I2" s="13">
        <f>SUM(D2:H2)</f>
        <v>551</v>
      </c>
      <c r="J2" s="7"/>
      <c r="K2" s="9">
        <f>D2/I2</f>
        <v>7.6225045372050812E-2</v>
      </c>
      <c r="L2" s="9">
        <f>E2/I2</f>
        <v>0.68784029038112526</v>
      </c>
      <c r="M2" s="9">
        <f>G2/I2</f>
        <v>0.2159709618874773</v>
      </c>
      <c r="N2" s="9">
        <f>H2/I2</f>
        <v>1.9963702359346643E-2</v>
      </c>
    </row>
    <row r="3" spans="1:15" ht="20" customHeight="1" outlineLevel="3" x14ac:dyDescent="0.2">
      <c r="A3" s="31"/>
      <c r="B3" s="34"/>
      <c r="C3" s="2" t="s">
        <v>11</v>
      </c>
      <c r="D3" s="13">
        <v>21</v>
      </c>
      <c r="E3" s="13">
        <v>171</v>
      </c>
      <c r="F3" s="13">
        <v>0</v>
      </c>
      <c r="G3" s="13">
        <v>5</v>
      </c>
      <c r="H3" s="13">
        <v>1</v>
      </c>
      <c r="I3" s="13">
        <f>SUM(D3:H3)</f>
        <v>198</v>
      </c>
      <c r="J3" s="7"/>
      <c r="K3" s="9">
        <f>D3/I3</f>
        <v>0.10606060606060606</v>
      </c>
      <c r="L3" s="9">
        <f t="shared" ref="L3:L30" si="0">E3/I3</f>
        <v>0.86363636363636365</v>
      </c>
      <c r="M3" s="9">
        <f t="shared" ref="M3:M22" si="1">G3/I3</f>
        <v>2.5252525252525252E-2</v>
      </c>
      <c r="N3" s="9">
        <f t="shared" ref="N3:N24" si="2">H3/I3</f>
        <v>5.0505050505050509E-3</v>
      </c>
    </row>
    <row r="4" spans="1:15" ht="20" customHeight="1" outlineLevel="3" x14ac:dyDescent="0.2">
      <c r="A4" s="31"/>
      <c r="B4" s="34"/>
      <c r="C4" s="2" t="s">
        <v>12</v>
      </c>
      <c r="D4" s="13">
        <v>0</v>
      </c>
      <c r="E4" s="13">
        <v>5</v>
      </c>
      <c r="F4" s="13">
        <v>0</v>
      </c>
      <c r="G4" s="13">
        <v>0</v>
      </c>
      <c r="H4" s="13">
        <v>0</v>
      </c>
      <c r="I4" s="13">
        <f>SUM(D4:H4)</f>
        <v>5</v>
      </c>
      <c r="J4" s="7"/>
      <c r="K4" s="9">
        <f>D4/I4</f>
        <v>0</v>
      </c>
      <c r="L4" s="9">
        <f>E4/I4</f>
        <v>1</v>
      </c>
      <c r="M4" s="9">
        <f t="shared" si="1"/>
        <v>0</v>
      </c>
      <c r="N4" s="9">
        <f>H4/I4</f>
        <v>0</v>
      </c>
    </row>
    <row r="5" spans="1:15" ht="20" customHeight="1" outlineLevel="3" x14ac:dyDescent="0.2">
      <c r="A5" s="31"/>
      <c r="B5" s="34"/>
      <c r="C5" s="2" t="s">
        <v>13</v>
      </c>
      <c r="D5" s="13">
        <v>11</v>
      </c>
      <c r="E5" s="13">
        <v>40</v>
      </c>
      <c r="F5" s="13">
        <v>0</v>
      </c>
      <c r="G5" s="13">
        <v>4</v>
      </c>
      <c r="H5" s="13">
        <v>0</v>
      </c>
      <c r="I5" s="13">
        <f>SUM(D5:H5)</f>
        <v>55</v>
      </c>
      <c r="J5" s="7"/>
      <c r="K5" s="9">
        <f>D5/I5</f>
        <v>0.2</v>
      </c>
      <c r="L5" s="9">
        <f t="shared" si="0"/>
        <v>0.72727272727272729</v>
      </c>
      <c r="M5" s="9">
        <f t="shared" si="1"/>
        <v>7.2727272727272724E-2</v>
      </c>
      <c r="N5" s="9">
        <f t="shared" si="2"/>
        <v>0</v>
      </c>
    </row>
    <row r="6" spans="1:15" ht="20" customHeight="1" outlineLevel="2" x14ac:dyDescent="0.2">
      <c r="A6" s="31"/>
      <c r="B6" s="35"/>
      <c r="C6" s="2"/>
      <c r="D6" s="13">
        <f>SUBTOTAL(9,D2:D5)</f>
        <v>74</v>
      </c>
      <c r="E6" s="13">
        <f>SUBTOTAL(9,E2:E5)</f>
        <v>595</v>
      </c>
      <c r="F6" s="13">
        <v>0</v>
      </c>
      <c r="G6" s="13">
        <f>SUBTOTAL(9,G2:G5)</f>
        <v>128</v>
      </c>
      <c r="H6" s="13">
        <f>SUBTOTAL(9,H2:H5)</f>
        <v>12</v>
      </c>
      <c r="I6" s="13">
        <f>SUBTOTAL(9,I2:I5)</f>
        <v>809</v>
      </c>
      <c r="J6" s="7"/>
      <c r="K6" s="9">
        <f>D6/I6</f>
        <v>9.1470951792336219E-2</v>
      </c>
      <c r="L6" s="9">
        <f t="shared" si="0"/>
        <v>0.73547589616810882</v>
      </c>
      <c r="M6" s="9">
        <f t="shared" si="1"/>
        <v>0.15822002472187885</v>
      </c>
      <c r="N6" s="9">
        <f t="shared" si="2"/>
        <v>1.4833127317676144E-2</v>
      </c>
      <c r="O6" s="15"/>
    </row>
    <row r="7" spans="1:15" ht="20" customHeight="1" outlineLevel="2" x14ac:dyDescent="0.2">
      <c r="A7" s="31"/>
      <c r="B7" s="3" t="s">
        <v>14</v>
      </c>
      <c r="C7" s="2"/>
      <c r="D7" s="20">
        <v>277</v>
      </c>
      <c r="E7" s="20">
        <v>282</v>
      </c>
      <c r="F7" s="20">
        <v>0</v>
      </c>
      <c r="G7" s="20">
        <v>104</v>
      </c>
      <c r="H7" s="20">
        <v>212</v>
      </c>
      <c r="I7" s="20">
        <f>SUM(D7:H7)</f>
        <v>875</v>
      </c>
      <c r="J7" s="7"/>
      <c r="K7" s="9">
        <f t="shared" ref="K7:K30" si="3">D7/I7</f>
        <v>0.31657142857142856</v>
      </c>
      <c r="L7" s="9">
        <f t="shared" si="0"/>
        <v>0.32228571428571429</v>
      </c>
      <c r="M7" s="9">
        <f t="shared" si="1"/>
        <v>0.11885714285714286</v>
      </c>
      <c r="N7" s="9">
        <f t="shared" si="2"/>
        <v>0.2422857142857143</v>
      </c>
    </row>
    <row r="8" spans="1:15" ht="20" customHeight="1" outlineLevel="2" x14ac:dyDescent="0.2">
      <c r="A8" s="31"/>
      <c r="B8" s="3" t="s">
        <v>15</v>
      </c>
      <c r="C8" s="2"/>
      <c r="D8" s="20">
        <v>78</v>
      </c>
      <c r="E8" s="20">
        <v>600</v>
      </c>
      <c r="F8" s="20">
        <v>0</v>
      </c>
      <c r="G8" s="20">
        <v>0</v>
      </c>
      <c r="H8" s="20">
        <v>40</v>
      </c>
      <c r="I8" s="20">
        <f>SUM(D8:H8)</f>
        <v>718</v>
      </c>
      <c r="J8" s="7"/>
      <c r="K8" s="9">
        <f t="shared" si="3"/>
        <v>0.10863509749303621</v>
      </c>
      <c r="L8" s="9">
        <f t="shared" si="0"/>
        <v>0.83565459610027859</v>
      </c>
      <c r="M8" s="9">
        <f>G8/I8</f>
        <v>0</v>
      </c>
      <c r="N8" s="9">
        <f t="shared" si="2"/>
        <v>5.5710306406685235E-2</v>
      </c>
    </row>
    <row r="9" spans="1:15" ht="20" customHeight="1" outlineLevel="1" x14ac:dyDescent="0.2">
      <c r="A9" s="32"/>
      <c r="B9" s="3"/>
      <c r="C9" s="2"/>
      <c r="D9" s="8">
        <f>SUBTOTAL(9,D2:D8)</f>
        <v>429</v>
      </c>
      <c r="E9" s="8">
        <f>SUBTOTAL(9,E2:E8)</f>
        <v>1477</v>
      </c>
      <c r="F9" s="8">
        <f>SUBTOTAL(9,F2:F8)</f>
        <v>0</v>
      </c>
      <c r="G9" s="8">
        <f>SUBTOTAL(9,G2:G8)</f>
        <v>232</v>
      </c>
      <c r="H9" s="8">
        <f>SUBTOTAL(9,H2:H8)</f>
        <v>264</v>
      </c>
      <c r="I9" s="8">
        <f>SUBTOTAL(9,I2:I8)</f>
        <v>2402</v>
      </c>
      <c r="J9" s="7"/>
      <c r="K9" s="10">
        <f t="shared" si="3"/>
        <v>0.17860116569525394</v>
      </c>
      <c r="L9" s="10">
        <f t="shared" si="0"/>
        <v>0.61490424646128228</v>
      </c>
      <c r="M9" s="9">
        <f t="shared" si="1"/>
        <v>9.6586178184845967E-2</v>
      </c>
      <c r="N9" s="11">
        <f t="shared" si="2"/>
        <v>0.10990840965861781</v>
      </c>
    </row>
    <row r="10" spans="1:15" ht="20" customHeight="1" outlineLevel="2" x14ac:dyDescent="0.2">
      <c r="A10" s="27" t="s">
        <v>16</v>
      </c>
      <c r="B10" s="3" t="s">
        <v>17</v>
      </c>
      <c r="C10" s="2"/>
      <c r="D10" s="13">
        <v>256</v>
      </c>
      <c r="E10" s="13">
        <v>312</v>
      </c>
      <c r="F10" s="13">
        <v>2</v>
      </c>
      <c r="G10" s="13">
        <v>1</v>
      </c>
      <c r="H10" s="13">
        <v>275</v>
      </c>
      <c r="I10" s="13">
        <f>SUM(D10:H10)</f>
        <v>846</v>
      </c>
      <c r="J10" s="7"/>
      <c r="K10" s="9">
        <f t="shared" si="3"/>
        <v>0.30260047281323876</v>
      </c>
      <c r="L10" s="9">
        <f t="shared" si="0"/>
        <v>0.36879432624113473</v>
      </c>
      <c r="M10" s="9">
        <f t="shared" si="1"/>
        <v>1.1820330969267139E-3</v>
      </c>
      <c r="N10" s="9">
        <f t="shared" si="2"/>
        <v>0.32505910165484636</v>
      </c>
    </row>
    <row r="11" spans="1:15" ht="20" customHeight="1" outlineLevel="2" x14ac:dyDescent="0.2">
      <c r="A11" s="28"/>
      <c r="B11" s="3" t="s">
        <v>18</v>
      </c>
      <c r="C11" s="2"/>
      <c r="D11" s="13">
        <v>207</v>
      </c>
      <c r="E11" s="13">
        <v>94</v>
      </c>
      <c r="F11" s="13">
        <v>0</v>
      </c>
      <c r="G11" s="13">
        <v>32</v>
      </c>
      <c r="H11" s="13">
        <v>255</v>
      </c>
      <c r="I11" s="13">
        <f>SUM(D11:H11)</f>
        <v>588</v>
      </c>
      <c r="J11" s="7"/>
      <c r="K11" s="9">
        <f>D11/I11</f>
        <v>0.35204081632653061</v>
      </c>
      <c r="L11" s="9">
        <f t="shared" si="0"/>
        <v>0.1598639455782313</v>
      </c>
      <c r="M11" s="9">
        <f t="shared" si="1"/>
        <v>5.4421768707482991E-2</v>
      </c>
      <c r="N11" s="9">
        <f>H11/I11</f>
        <v>0.43367346938775508</v>
      </c>
    </row>
    <row r="12" spans="1:15" ht="20" customHeight="1" outlineLevel="2" x14ac:dyDescent="0.2">
      <c r="A12" s="28"/>
      <c r="B12" s="3" t="s">
        <v>31</v>
      </c>
      <c r="C12" s="2"/>
      <c r="D12" s="13">
        <v>20</v>
      </c>
      <c r="E12" s="13">
        <v>15</v>
      </c>
      <c r="F12" s="13">
        <v>0</v>
      </c>
      <c r="G12" s="13">
        <v>0</v>
      </c>
      <c r="H12" s="13">
        <v>4</v>
      </c>
      <c r="I12" s="13">
        <f>SUM(D12:H12)</f>
        <v>39</v>
      </c>
      <c r="J12" s="7"/>
      <c r="K12" s="9">
        <f>D12/I12</f>
        <v>0.51282051282051277</v>
      </c>
      <c r="L12" s="9">
        <f t="shared" si="0"/>
        <v>0.38461538461538464</v>
      </c>
      <c r="M12" s="9">
        <f t="shared" si="1"/>
        <v>0</v>
      </c>
      <c r="N12" s="9">
        <f>H12/I12</f>
        <v>0.10256410256410256</v>
      </c>
    </row>
    <row r="13" spans="1:15" ht="20" customHeight="1" outlineLevel="1" x14ac:dyDescent="0.2">
      <c r="A13" s="29"/>
      <c r="B13" s="3"/>
      <c r="C13" s="2"/>
      <c r="D13" s="8">
        <f>SUBTOTAL(9,D10:D12)</f>
        <v>483</v>
      </c>
      <c r="E13" s="8">
        <f>SUBTOTAL(9,E10:E12)</f>
        <v>421</v>
      </c>
      <c r="F13" s="8">
        <f>SUBTOTAL(9,F10:F12)</f>
        <v>2</v>
      </c>
      <c r="G13" s="8">
        <f>SUBTOTAL(9,G10:G12)</f>
        <v>33</v>
      </c>
      <c r="H13" s="8">
        <f>SUBTOTAL(9,H10:H12)</f>
        <v>534</v>
      </c>
      <c r="I13" s="8">
        <f>SUBTOTAL(9,I10:I11)</f>
        <v>1434</v>
      </c>
      <c r="J13" s="7"/>
      <c r="K13" s="10">
        <f t="shared" si="3"/>
        <v>0.33682008368200839</v>
      </c>
      <c r="L13" s="10">
        <f t="shared" si="0"/>
        <v>0.29358437935843795</v>
      </c>
      <c r="M13" s="9">
        <f t="shared" si="1"/>
        <v>2.3012552301255231E-2</v>
      </c>
      <c r="N13" s="11">
        <f t="shared" si="2"/>
        <v>0.3723849372384937</v>
      </c>
    </row>
    <row r="14" spans="1:15" ht="20" customHeight="1" outlineLevel="2" x14ac:dyDescent="0.2">
      <c r="A14" s="28" t="s">
        <v>19</v>
      </c>
      <c r="B14" s="3" t="s">
        <v>20</v>
      </c>
      <c r="C14" s="2"/>
      <c r="D14" s="13">
        <v>109</v>
      </c>
      <c r="E14" s="13">
        <v>266</v>
      </c>
      <c r="F14" s="13">
        <v>0</v>
      </c>
      <c r="G14" s="13">
        <v>0</v>
      </c>
      <c r="H14" s="13">
        <v>15</v>
      </c>
      <c r="I14" s="13">
        <f>SUM(D14:H14)</f>
        <v>390</v>
      </c>
      <c r="J14" s="7"/>
      <c r="K14" s="9">
        <f t="shared" si="3"/>
        <v>0.27948717948717949</v>
      </c>
      <c r="L14" s="9">
        <f t="shared" si="0"/>
        <v>0.68205128205128207</v>
      </c>
      <c r="M14" s="9">
        <f t="shared" si="1"/>
        <v>0</v>
      </c>
      <c r="N14" s="9">
        <f t="shared" si="2"/>
        <v>3.8461538461538464E-2</v>
      </c>
    </row>
    <row r="15" spans="1:15" ht="20" customHeight="1" outlineLevel="2" x14ac:dyDescent="0.2">
      <c r="A15" s="28"/>
      <c r="B15" s="3" t="s">
        <v>21</v>
      </c>
      <c r="C15" s="2"/>
      <c r="D15" s="13">
        <v>76</v>
      </c>
      <c r="E15" s="13">
        <v>482</v>
      </c>
      <c r="F15" s="13">
        <v>1</v>
      </c>
      <c r="G15" s="13">
        <v>515</v>
      </c>
      <c r="H15" s="13">
        <v>52</v>
      </c>
      <c r="I15" s="13">
        <f>SUM(D15:H15)</f>
        <v>1126</v>
      </c>
      <c r="J15" s="7"/>
      <c r="K15" s="9">
        <f t="shared" si="3"/>
        <v>6.7495559502664296E-2</v>
      </c>
      <c r="L15" s="9">
        <f t="shared" si="0"/>
        <v>0.4280639431616341</v>
      </c>
      <c r="M15" s="9">
        <f t="shared" si="1"/>
        <v>0.45737122557726467</v>
      </c>
      <c r="N15" s="9">
        <f t="shared" si="2"/>
        <v>4.6181172291296625E-2</v>
      </c>
    </row>
    <row r="16" spans="1:15" ht="20" customHeight="1" outlineLevel="2" x14ac:dyDescent="0.2">
      <c r="A16" s="28"/>
      <c r="B16" s="3" t="s">
        <v>22</v>
      </c>
      <c r="C16" s="2"/>
      <c r="D16" s="13">
        <v>8</v>
      </c>
      <c r="E16" s="13">
        <v>60</v>
      </c>
      <c r="F16" s="13">
        <v>0</v>
      </c>
      <c r="G16" s="13">
        <v>795</v>
      </c>
      <c r="H16" s="13">
        <v>56</v>
      </c>
      <c r="I16" s="13">
        <f>SUM(D16:H16)</f>
        <v>919</v>
      </c>
      <c r="J16" s="7"/>
      <c r="K16" s="9">
        <f t="shared" si="3"/>
        <v>8.7051142546245922E-3</v>
      </c>
      <c r="L16" s="9">
        <f t="shared" si="0"/>
        <v>6.5288356909684445E-2</v>
      </c>
      <c r="M16" s="9">
        <f t="shared" si="1"/>
        <v>0.86507072905331883</v>
      </c>
      <c r="N16" s="9">
        <f t="shared" si="2"/>
        <v>6.0935799782372145E-2</v>
      </c>
    </row>
    <row r="17" spans="1:15" ht="20" customHeight="1" outlineLevel="1" x14ac:dyDescent="0.2">
      <c r="A17" s="29"/>
      <c r="B17" s="3"/>
      <c r="C17" s="2"/>
      <c r="D17" s="8">
        <f t="shared" ref="D17:I17" si="4">SUBTOTAL(9,D14:D16)</f>
        <v>193</v>
      </c>
      <c r="E17" s="8">
        <f t="shared" si="4"/>
        <v>808</v>
      </c>
      <c r="F17" s="8">
        <f t="shared" si="4"/>
        <v>1</v>
      </c>
      <c r="G17" s="8">
        <f t="shared" si="4"/>
        <v>1310</v>
      </c>
      <c r="H17" s="8">
        <f t="shared" si="4"/>
        <v>123</v>
      </c>
      <c r="I17" s="8">
        <f t="shared" si="4"/>
        <v>2435</v>
      </c>
      <c r="J17" s="7"/>
      <c r="K17" s="10">
        <f t="shared" si="3"/>
        <v>7.9260780287474339E-2</v>
      </c>
      <c r="L17" s="10">
        <f t="shared" si="0"/>
        <v>0.33182751540041067</v>
      </c>
      <c r="M17" s="9">
        <f t="shared" si="1"/>
        <v>0.53798767967145789</v>
      </c>
      <c r="N17" s="11">
        <f t="shared" si="2"/>
        <v>5.0513347022587272E-2</v>
      </c>
    </row>
    <row r="18" spans="1:15" ht="20" customHeight="1" outlineLevel="2" x14ac:dyDescent="0.2">
      <c r="A18" s="27" t="s">
        <v>23</v>
      </c>
      <c r="B18" s="3" t="s">
        <v>23</v>
      </c>
      <c r="C18" s="2"/>
      <c r="D18" s="13">
        <v>33</v>
      </c>
      <c r="E18" s="13">
        <v>118</v>
      </c>
      <c r="F18" s="13">
        <v>0</v>
      </c>
      <c r="G18" s="13">
        <v>0</v>
      </c>
      <c r="H18" s="13">
        <v>4</v>
      </c>
      <c r="I18" s="13">
        <f>SUM(D18:H18)</f>
        <v>155</v>
      </c>
      <c r="J18" s="7"/>
      <c r="K18" s="9">
        <f t="shared" si="3"/>
        <v>0.2129032258064516</v>
      </c>
      <c r="L18" s="9">
        <f t="shared" si="0"/>
        <v>0.76129032258064511</v>
      </c>
      <c r="M18" s="9">
        <f t="shared" si="1"/>
        <v>0</v>
      </c>
      <c r="N18" s="9">
        <f t="shared" si="2"/>
        <v>2.5806451612903226E-2</v>
      </c>
    </row>
    <row r="19" spans="1:15" ht="20" customHeight="1" outlineLevel="2" x14ac:dyDescent="0.2">
      <c r="A19" s="28"/>
      <c r="B19" s="3" t="s">
        <v>37</v>
      </c>
      <c r="C19" s="2"/>
      <c r="D19" s="13"/>
      <c r="E19" s="13"/>
      <c r="F19" s="13"/>
      <c r="G19" s="13"/>
      <c r="H19" s="13"/>
      <c r="I19" s="13"/>
      <c r="J19" s="7"/>
      <c r="K19" s="9"/>
      <c r="L19" s="9"/>
      <c r="M19" s="9"/>
      <c r="N19" s="9"/>
    </row>
    <row r="20" spans="1:15" ht="20" customHeight="1" outlineLevel="1" x14ac:dyDescent="0.2">
      <c r="A20" s="29"/>
      <c r="B20" s="3"/>
      <c r="C20" s="2"/>
      <c r="D20" s="8">
        <f>SUBTOTAL(9,D18:D18)</f>
        <v>33</v>
      </c>
      <c r="E20" s="8">
        <f>SUBTOTAL(9,E18:E18)</f>
        <v>118</v>
      </c>
      <c r="F20" s="8">
        <f>SUBTOTAL(9,F18:F18)</f>
        <v>0</v>
      </c>
      <c r="G20" s="8">
        <f>SUBTOTAL(9,G18:G18)</f>
        <v>0</v>
      </c>
      <c r="H20" s="8">
        <f>SUBTOTAL(9,H18:H18)</f>
        <v>4</v>
      </c>
      <c r="I20" s="8">
        <f>SUBTOTAL(9,I18:I18)</f>
        <v>155</v>
      </c>
      <c r="J20" s="7"/>
      <c r="K20" s="10">
        <f t="shared" si="3"/>
        <v>0.2129032258064516</v>
      </c>
      <c r="L20" s="10">
        <f t="shared" si="0"/>
        <v>0.76129032258064511</v>
      </c>
      <c r="M20" s="9">
        <f t="shared" si="1"/>
        <v>0</v>
      </c>
      <c r="N20" s="11">
        <f t="shared" si="2"/>
        <v>2.5806451612903226E-2</v>
      </c>
    </row>
    <row r="21" spans="1:15" ht="20" customHeight="1" outlineLevel="1" x14ac:dyDescent="0.2">
      <c r="A21" s="16" t="s">
        <v>32</v>
      </c>
      <c r="B21" s="3" t="s">
        <v>32</v>
      </c>
      <c r="C21" s="2"/>
      <c r="D21" s="8">
        <v>73</v>
      </c>
      <c r="E21" s="8">
        <v>247</v>
      </c>
      <c r="F21" s="8">
        <v>13</v>
      </c>
      <c r="G21" s="8">
        <v>0</v>
      </c>
      <c r="H21" s="8">
        <v>42</v>
      </c>
      <c r="I21" s="8">
        <f>SUM(D21:H21)</f>
        <v>375</v>
      </c>
      <c r="J21" s="7"/>
      <c r="K21" s="10">
        <f t="shared" si="3"/>
        <v>0.19466666666666665</v>
      </c>
      <c r="L21" s="10">
        <f t="shared" si="0"/>
        <v>0.65866666666666662</v>
      </c>
      <c r="M21" s="9">
        <f t="shared" si="1"/>
        <v>0</v>
      </c>
      <c r="N21" s="11">
        <f t="shared" si="2"/>
        <v>0.112</v>
      </c>
    </row>
    <row r="22" spans="1:15" ht="20" customHeight="1" outlineLevel="1" x14ac:dyDescent="0.2">
      <c r="A22" s="16" t="s">
        <v>33</v>
      </c>
      <c r="B22" s="3" t="s">
        <v>33</v>
      </c>
      <c r="C22" s="2"/>
      <c r="D22" s="8">
        <v>72</v>
      </c>
      <c r="E22" s="8">
        <v>54</v>
      </c>
      <c r="F22" s="8">
        <v>0</v>
      </c>
      <c r="G22" s="8">
        <v>158</v>
      </c>
      <c r="H22" s="8">
        <v>10</v>
      </c>
      <c r="I22" s="8">
        <f>SUM(D22:H22)</f>
        <v>294</v>
      </c>
      <c r="J22" s="7"/>
      <c r="K22" s="10">
        <f t="shared" si="3"/>
        <v>0.24489795918367346</v>
      </c>
      <c r="L22" s="10">
        <f t="shared" si="0"/>
        <v>0.18367346938775511</v>
      </c>
      <c r="M22" s="9">
        <f t="shared" si="1"/>
        <v>0.5374149659863946</v>
      </c>
      <c r="N22" s="11">
        <f t="shared" si="2"/>
        <v>3.4013605442176874E-2</v>
      </c>
    </row>
    <row r="23" spans="1:15" ht="20" customHeight="1" x14ac:dyDescent="0.2">
      <c r="A23" s="4" t="s">
        <v>24</v>
      </c>
      <c r="B23" s="4"/>
      <c r="C23" s="4"/>
      <c r="D23" s="6">
        <f>SUBTOTAL(9,D2:D22)</f>
        <v>1283</v>
      </c>
      <c r="E23" s="6">
        <f>SUBTOTAL(9,E2:E22)</f>
        <v>3125</v>
      </c>
      <c r="F23" s="6">
        <f>SUBTOTAL(9,F2:F22)</f>
        <v>16</v>
      </c>
      <c r="G23" s="6">
        <f>SUBTOTAL(9,G2:G22)</f>
        <v>1733</v>
      </c>
      <c r="H23" s="6">
        <f>SUBTOTAL(9,H2:H22)</f>
        <v>977</v>
      </c>
      <c r="I23" s="6">
        <f>SUM(I6+I7+I8+I10+I11+I14+I15+I16+I18+I21+I22+I12)</f>
        <v>7134</v>
      </c>
      <c r="J23" s="7"/>
      <c r="K23" s="12">
        <f t="shared" si="3"/>
        <v>0.17984300532660499</v>
      </c>
      <c r="L23" s="12">
        <f t="shared" si="0"/>
        <v>0.43804317353518363</v>
      </c>
      <c r="M23" s="12">
        <f>G23/I23</f>
        <v>0.24292122231567143</v>
      </c>
      <c r="N23" s="12">
        <f t="shared" si="2"/>
        <v>0.13694981777403981</v>
      </c>
      <c r="O23" s="15">
        <f>SUM(K23:N23)</f>
        <v>0.99775721895149982</v>
      </c>
    </row>
    <row r="24" spans="1:15" ht="20" customHeight="1" outlineLevel="2" x14ac:dyDescent="0.2">
      <c r="A24" s="27" t="s">
        <v>16</v>
      </c>
      <c r="B24" s="3" t="s">
        <v>25</v>
      </c>
      <c r="C24" s="2"/>
      <c r="D24" s="13">
        <v>318</v>
      </c>
      <c r="E24" s="13">
        <v>604</v>
      </c>
      <c r="F24" s="13">
        <v>1</v>
      </c>
      <c r="G24" s="13">
        <v>1</v>
      </c>
      <c r="H24" s="13">
        <v>513</v>
      </c>
      <c r="I24" s="13">
        <f>SUM(D24:H24)</f>
        <v>1437</v>
      </c>
      <c r="J24" s="7"/>
      <c r="K24" s="9">
        <f t="shared" si="3"/>
        <v>0.22129436325678498</v>
      </c>
      <c r="L24" s="9">
        <f t="shared" si="0"/>
        <v>0.42032011134307584</v>
      </c>
      <c r="M24" s="9">
        <f t="shared" ref="M24" si="5">F24/I24</f>
        <v>6.9589422407794019E-4</v>
      </c>
      <c r="N24" s="9">
        <f t="shared" si="2"/>
        <v>0.35699373695198328</v>
      </c>
    </row>
    <row r="25" spans="1:15" ht="20" customHeight="1" outlineLevel="2" x14ac:dyDescent="0.2">
      <c r="A25" s="28"/>
      <c r="B25" s="14" t="s">
        <v>26</v>
      </c>
      <c r="C25" s="2"/>
      <c r="D25" s="13">
        <v>134</v>
      </c>
      <c r="E25" s="13">
        <v>21</v>
      </c>
      <c r="F25" s="13">
        <v>0</v>
      </c>
      <c r="G25" s="13">
        <v>0</v>
      </c>
      <c r="H25" s="13">
        <v>201</v>
      </c>
      <c r="I25" s="13">
        <f>SUM(D25:H25)</f>
        <v>356</v>
      </c>
      <c r="J25" s="7"/>
      <c r="K25" s="9">
        <f t="shared" si="3"/>
        <v>0.37640449438202245</v>
      </c>
      <c r="L25" s="9">
        <f t="shared" si="0"/>
        <v>5.8988764044943819E-2</v>
      </c>
      <c r="M25" s="9">
        <f>F25/I25</f>
        <v>0</v>
      </c>
      <c r="N25" s="9">
        <f>H25/I25</f>
        <v>0.5646067415730337</v>
      </c>
    </row>
    <row r="26" spans="1:15" ht="20" customHeight="1" outlineLevel="2" x14ac:dyDescent="0.2">
      <c r="A26" s="28"/>
      <c r="B26" s="3" t="s">
        <v>27</v>
      </c>
      <c r="C26" s="2"/>
      <c r="D26" s="13">
        <v>391</v>
      </c>
      <c r="E26" s="13">
        <v>398</v>
      </c>
      <c r="F26" s="13">
        <v>1</v>
      </c>
      <c r="G26" s="13">
        <v>1</v>
      </c>
      <c r="H26" s="13">
        <v>453</v>
      </c>
      <c r="I26" s="13">
        <f>SUM(D26:H26)</f>
        <v>1244</v>
      </c>
      <c r="J26" s="7"/>
      <c r="K26" s="9">
        <f t="shared" si="3"/>
        <v>0.31430868167202575</v>
      </c>
      <c r="L26" s="9">
        <f t="shared" si="0"/>
        <v>0.319935691318328</v>
      </c>
      <c r="M26" s="9">
        <f>F26/I26</f>
        <v>8.0385852090032153E-4</v>
      </c>
      <c r="N26" s="9">
        <f>H26/I26</f>
        <v>0.36414790996784568</v>
      </c>
    </row>
    <row r="27" spans="1:15" ht="20" customHeight="1" outlineLevel="2" x14ac:dyDescent="0.2">
      <c r="A27" s="28"/>
      <c r="B27" s="3" t="s">
        <v>28</v>
      </c>
      <c r="C27" s="2"/>
      <c r="D27" s="13">
        <v>67</v>
      </c>
      <c r="E27" s="13">
        <v>86</v>
      </c>
      <c r="F27" s="13">
        <v>0</v>
      </c>
      <c r="G27" s="13">
        <v>0</v>
      </c>
      <c r="H27" s="13">
        <v>0</v>
      </c>
      <c r="I27" s="13">
        <f>SUM(D27:H27)</f>
        <v>153</v>
      </c>
      <c r="J27" s="7"/>
      <c r="K27" s="9">
        <f t="shared" si="3"/>
        <v>0.43790849673202614</v>
      </c>
      <c r="L27" s="9">
        <f t="shared" si="0"/>
        <v>0.56209150326797386</v>
      </c>
      <c r="M27" s="9">
        <f>F27/I27</f>
        <v>0</v>
      </c>
      <c r="N27" s="9">
        <f>H27/I27</f>
        <v>0</v>
      </c>
    </row>
    <row r="28" spans="1:15" ht="20" customHeight="1" outlineLevel="2" x14ac:dyDescent="0.2">
      <c r="A28" s="28"/>
      <c r="B28" s="3" t="s">
        <v>38</v>
      </c>
      <c r="C28" s="2"/>
      <c r="D28" s="13"/>
      <c r="E28" s="13"/>
      <c r="F28" s="13"/>
      <c r="G28" s="13"/>
      <c r="H28" s="13"/>
      <c r="I28" s="13"/>
      <c r="J28" s="7"/>
      <c r="K28" s="9"/>
      <c r="L28" s="9"/>
      <c r="M28" s="9"/>
      <c r="N28" s="9"/>
    </row>
    <row r="29" spans="1:15" ht="20" customHeight="1" outlineLevel="1" x14ac:dyDescent="0.2">
      <c r="A29" s="29"/>
      <c r="B29" s="3"/>
      <c r="C29" s="2"/>
      <c r="D29" s="8">
        <f t="shared" ref="D29:I29" si="6">SUBTOTAL(9,D24:D27)</f>
        <v>910</v>
      </c>
      <c r="E29" s="8">
        <f t="shared" si="6"/>
        <v>1109</v>
      </c>
      <c r="F29" s="8">
        <f t="shared" si="6"/>
        <v>2</v>
      </c>
      <c r="G29" s="8">
        <f t="shared" si="6"/>
        <v>2</v>
      </c>
      <c r="H29" s="8">
        <f t="shared" si="6"/>
        <v>1167</v>
      </c>
      <c r="I29" s="8">
        <f t="shared" si="6"/>
        <v>3190</v>
      </c>
      <c r="J29" s="7"/>
      <c r="K29" s="10">
        <f t="shared" si="3"/>
        <v>0.28526645768025077</v>
      </c>
      <c r="L29" s="10">
        <f t="shared" si="0"/>
        <v>0.34764890282131661</v>
      </c>
      <c r="M29" s="10">
        <f>F29/I29</f>
        <v>6.2695924764890286E-4</v>
      </c>
      <c r="N29" s="11">
        <f>H29/I29</f>
        <v>0.3658307210031348</v>
      </c>
    </row>
    <row r="30" spans="1:15" ht="20" customHeight="1" x14ac:dyDescent="0.2">
      <c r="A30" s="4" t="s">
        <v>29</v>
      </c>
      <c r="B30" s="4"/>
      <c r="C30" s="4"/>
      <c r="D30" s="6">
        <f t="shared" ref="D30:I30" si="7">SUBTOTAL(9,D2:D29)</f>
        <v>2193</v>
      </c>
      <c r="E30" s="6">
        <f t="shared" si="7"/>
        <v>4234</v>
      </c>
      <c r="F30" s="6">
        <f t="shared" si="7"/>
        <v>18</v>
      </c>
      <c r="G30" s="6">
        <f t="shared" si="7"/>
        <v>1735</v>
      </c>
      <c r="H30" s="6">
        <f t="shared" si="7"/>
        <v>2144</v>
      </c>
      <c r="I30" s="6">
        <f t="shared" si="7"/>
        <v>17458</v>
      </c>
      <c r="J30" s="7"/>
      <c r="K30" s="12">
        <f t="shared" si="3"/>
        <v>0.12561576354679804</v>
      </c>
      <c r="L30" s="12">
        <f t="shared" si="0"/>
        <v>0.2425249169435216</v>
      </c>
      <c r="M30" s="12">
        <f>F30/I30</f>
        <v>1.0310459388246076E-3</v>
      </c>
      <c r="N30" s="12">
        <f>H30/I30</f>
        <v>0.12280902737999772</v>
      </c>
    </row>
  </sheetData>
  <mergeCells count="6">
    <mergeCell ref="A24:A29"/>
    <mergeCell ref="A2:A9"/>
    <mergeCell ref="B2:B6"/>
    <mergeCell ref="A10:A13"/>
    <mergeCell ref="A14:A17"/>
    <mergeCell ref="A18:A20"/>
  </mergeCells>
  <conditionalFormatting sqref="K2:K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N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61" right="0.70866141732283461" top="1.9685039370078741" bottom="1.9685039370078741" header="0.31496062992125984" footer="0.31496062992125984"/>
  <pageSetup paperSize="9" scale="84" orientation="landscape" r:id="rId1"/>
  <ignoredErrors>
    <ignoredError sqref="I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C16E-69F0-8C47-A2CA-7FDE6A576B6D}">
  <sheetPr>
    <pageSetUpPr fitToPage="1"/>
  </sheetPr>
  <dimension ref="A1:O30"/>
  <sheetViews>
    <sheetView zoomScaleNormal="100" workbookViewId="0">
      <selection activeCell="B2" sqref="B2:B6"/>
    </sheetView>
  </sheetViews>
  <sheetFormatPr baseColWidth="10" defaultColWidth="9.1640625" defaultRowHeight="20" customHeight="1" outlineLevelRow="3" outlineLevelCol="1" x14ac:dyDescent="0.2"/>
  <cols>
    <col min="1" max="1" width="20.6640625" style="1" customWidth="1"/>
    <col min="2" max="2" width="32.6640625" style="1" customWidth="1" outlineLevel="1"/>
    <col min="3" max="3" width="18.6640625" style="1" customWidth="1" outlineLevel="1"/>
    <col min="4" max="8" width="7.6640625" style="1" customWidth="1" outlineLevel="1"/>
    <col min="9" max="10" width="7.6640625" style="1" customWidth="1"/>
    <col min="11" max="14" width="8.6640625" style="1" customWidth="1"/>
    <col min="15" max="16384" width="9.1640625" style="1"/>
  </cols>
  <sheetData>
    <row r="1" spans="1:15" ht="20" customHeight="1" x14ac:dyDescent="0.2">
      <c r="A1" s="4" t="s">
        <v>0</v>
      </c>
      <c r="B1" s="4" t="s">
        <v>1</v>
      </c>
      <c r="C1" s="4" t="s">
        <v>2</v>
      </c>
      <c r="D1" s="5" t="s">
        <v>34</v>
      </c>
      <c r="E1" s="5" t="s">
        <v>35</v>
      </c>
      <c r="F1" s="6" t="s">
        <v>30</v>
      </c>
      <c r="G1" s="6" t="s">
        <v>5</v>
      </c>
      <c r="H1" s="6" t="s">
        <v>6</v>
      </c>
      <c r="I1" s="6" t="s">
        <v>7</v>
      </c>
      <c r="J1" s="7"/>
      <c r="K1" s="5" t="s">
        <v>34</v>
      </c>
      <c r="L1" s="5" t="s">
        <v>35</v>
      </c>
      <c r="M1" s="6" t="s">
        <v>5</v>
      </c>
      <c r="N1" s="6" t="s">
        <v>6</v>
      </c>
    </row>
    <row r="2" spans="1:15" ht="20" customHeight="1" outlineLevel="3" x14ac:dyDescent="0.2">
      <c r="A2" s="30" t="s">
        <v>8</v>
      </c>
      <c r="B2" s="33" t="s">
        <v>9</v>
      </c>
      <c r="C2" s="21" t="s">
        <v>9</v>
      </c>
      <c r="D2" s="20">
        <v>49</v>
      </c>
      <c r="E2" s="20">
        <v>313</v>
      </c>
      <c r="F2" s="20">
        <v>19</v>
      </c>
      <c r="G2" s="20">
        <v>133</v>
      </c>
      <c r="H2" s="20">
        <v>18</v>
      </c>
      <c r="I2" s="20">
        <f>SUM(D2:H2)</f>
        <v>532</v>
      </c>
      <c r="J2" s="7"/>
      <c r="K2" s="9">
        <f>D2/I2</f>
        <v>9.2105263157894732E-2</v>
      </c>
      <c r="L2" s="9">
        <f>E2/I2</f>
        <v>0.58834586466165417</v>
      </c>
      <c r="M2" s="9">
        <f>G2/I2</f>
        <v>0.25</v>
      </c>
      <c r="N2" s="9">
        <f>H2/I2</f>
        <v>3.3834586466165412E-2</v>
      </c>
    </row>
    <row r="3" spans="1:15" ht="20" customHeight="1" outlineLevel="3" x14ac:dyDescent="0.2">
      <c r="A3" s="31"/>
      <c r="B3" s="34"/>
      <c r="C3" s="21" t="s">
        <v>11</v>
      </c>
      <c r="D3" s="20">
        <v>20</v>
      </c>
      <c r="E3" s="20">
        <v>198</v>
      </c>
      <c r="F3" s="20">
        <v>8</v>
      </c>
      <c r="G3" s="20">
        <v>34</v>
      </c>
      <c r="H3" s="20">
        <v>1</v>
      </c>
      <c r="I3" s="20">
        <f>SUM(D3:H3)</f>
        <v>261</v>
      </c>
      <c r="J3" s="7"/>
      <c r="K3" s="9">
        <f>D3/I3</f>
        <v>7.662835249042145E-2</v>
      </c>
      <c r="L3" s="9">
        <f>E3/I3</f>
        <v>0.75862068965517238</v>
      </c>
      <c r="M3" s="9">
        <f t="shared" ref="M3:M22" si="0">G3/I3</f>
        <v>0.13026819923371646</v>
      </c>
      <c r="N3" s="9">
        <f t="shared" ref="N3:N24" si="1">H3/I3</f>
        <v>3.8314176245210726E-3</v>
      </c>
    </row>
    <row r="4" spans="1:15" ht="20" customHeight="1" outlineLevel="3" x14ac:dyDescent="0.2">
      <c r="A4" s="31"/>
      <c r="B4" s="34"/>
      <c r="C4" s="21" t="s">
        <v>12</v>
      </c>
      <c r="D4" s="20">
        <v>5</v>
      </c>
      <c r="E4" s="20">
        <v>29</v>
      </c>
      <c r="F4" s="20">
        <v>0</v>
      </c>
      <c r="G4" s="20">
        <v>7</v>
      </c>
      <c r="H4" s="20">
        <v>0</v>
      </c>
      <c r="I4" s="20">
        <f>SUM(D4:H4)</f>
        <v>41</v>
      </c>
      <c r="J4" s="7"/>
      <c r="K4" s="9">
        <f>D4/I4</f>
        <v>0.12195121951219512</v>
      </c>
      <c r="L4" s="9">
        <f>E4/I4</f>
        <v>0.70731707317073167</v>
      </c>
      <c r="M4" s="9">
        <f t="shared" si="0"/>
        <v>0.17073170731707318</v>
      </c>
      <c r="N4" s="9">
        <f>H4/I4</f>
        <v>0</v>
      </c>
    </row>
    <row r="5" spans="1:15" ht="20" customHeight="1" outlineLevel="3" x14ac:dyDescent="0.2">
      <c r="A5" s="31"/>
      <c r="B5" s="34"/>
      <c r="C5" s="21" t="s">
        <v>13</v>
      </c>
      <c r="D5" s="20">
        <v>11</v>
      </c>
      <c r="E5" s="20">
        <v>102</v>
      </c>
      <c r="F5" s="20">
        <v>5</v>
      </c>
      <c r="G5" s="20">
        <v>36</v>
      </c>
      <c r="H5" s="20">
        <v>4</v>
      </c>
      <c r="I5" s="20">
        <f>SUM(D5:H5)</f>
        <v>158</v>
      </c>
      <c r="J5" s="7"/>
      <c r="K5" s="9">
        <f t="shared" ref="K5:K22" si="2">D5/I5</f>
        <v>6.9620253164556958E-2</v>
      </c>
      <c r="L5" s="9">
        <f t="shared" ref="L5:L22" si="3">E5/I5</f>
        <v>0.64556962025316456</v>
      </c>
      <c r="M5" s="9">
        <f t="shared" si="0"/>
        <v>0.22784810126582278</v>
      </c>
      <c r="N5" s="9">
        <f t="shared" si="1"/>
        <v>2.5316455696202531E-2</v>
      </c>
    </row>
    <row r="6" spans="1:15" ht="20" customHeight="1" outlineLevel="2" x14ac:dyDescent="0.2">
      <c r="A6" s="31"/>
      <c r="B6" s="35"/>
      <c r="C6" s="25"/>
      <c r="D6" s="8">
        <f t="shared" ref="D6:I6" si="4">SUBTOTAL(9,D2:D5)</f>
        <v>85</v>
      </c>
      <c r="E6" s="8">
        <f t="shared" si="4"/>
        <v>642</v>
      </c>
      <c r="F6" s="8">
        <f t="shared" si="4"/>
        <v>32</v>
      </c>
      <c r="G6" s="8">
        <f t="shared" si="4"/>
        <v>210</v>
      </c>
      <c r="H6" s="8">
        <f>SUBTOTAL(9,H2:H5)</f>
        <v>23</v>
      </c>
      <c r="I6" s="8">
        <f t="shared" si="4"/>
        <v>992</v>
      </c>
      <c r="J6" s="7"/>
      <c r="K6" s="9">
        <f t="shared" si="2"/>
        <v>8.5685483870967735E-2</v>
      </c>
      <c r="L6" s="9">
        <f t="shared" si="3"/>
        <v>0.64717741935483875</v>
      </c>
      <c r="M6" s="9">
        <f t="shared" si="0"/>
        <v>0.21169354838709678</v>
      </c>
      <c r="N6" s="9">
        <f t="shared" si="1"/>
        <v>2.3185483870967742E-2</v>
      </c>
      <c r="O6" s="15"/>
    </row>
    <row r="7" spans="1:15" ht="20" customHeight="1" outlineLevel="2" x14ac:dyDescent="0.2">
      <c r="A7" s="31"/>
      <c r="B7" s="33" t="s">
        <v>14</v>
      </c>
      <c r="C7" s="22" t="s">
        <v>36</v>
      </c>
      <c r="D7" s="20">
        <v>346</v>
      </c>
      <c r="E7" s="20">
        <v>668</v>
      </c>
      <c r="F7" s="20">
        <v>1</v>
      </c>
      <c r="G7" s="20">
        <v>0</v>
      </c>
      <c r="H7" s="20">
        <v>448</v>
      </c>
      <c r="I7" s="20">
        <f>SUM(D7:H7)</f>
        <v>1463</v>
      </c>
      <c r="J7" s="7"/>
      <c r="K7" s="9">
        <f t="shared" si="2"/>
        <v>0.23650034176349966</v>
      </c>
      <c r="L7" s="9">
        <f t="shared" si="3"/>
        <v>0.45659603554340394</v>
      </c>
      <c r="M7" s="9">
        <f t="shared" si="0"/>
        <v>0</v>
      </c>
      <c r="N7" s="9">
        <f t="shared" si="1"/>
        <v>0.30622009569377989</v>
      </c>
    </row>
    <row r="8" spans="1:15" ht="20" customHeight="1" outlineLevel="2" x14ac:dyDescent="0.2">
      <c r="A8" s="31"/>
      <c r="B8" s="35"/>
      <c r="C8" s="22" t="s">
        <v>15</v>
      </c>
      <c r="D8" s="20">
        <v>88</v>
      </c>
      <c r="E8" s="20">
        <v>908</v>
      </c>
      <c r="F8" s="20">
        <v>0</v>
      </c>
      <c r="G8" s="20">
        <v>0</v>
      </c>
      <c r="H8" s="20">
        <v>76</v>
      </c>
      <c r="I8" s="20">
        <f>SUM(D8:H8)</f>
        <v>1072</v>
      </c>
      <c r="J8" s="7"/>
      <c r="K8" s="9">
        <f t="shared" si="2"/>
        <v>8.2089552238805971E-2</v>
      </c>
      <c r="L8" s="9">
        <f t="shared" si="3"/>
        <v>0.84701492537313428</v>
      </c>
      <c r="M8" s="9">
        <f>G8/I8</f>
        <v>0</v>
      </c>
      <c r="N8" s="9">
        <f t="shared" si="1"/>
        <v>7.0895522388059698E-2</v>
      </c>
    </row>
    <row r="9" spans="1:15" ht="20" customHeight="1" outlineLevel="1" x14ac:dyDescent="0.2">
      <c r="A9" s="32"/>
      <c r="B9" s="3"/>
      <c r="C9" s="2"/>
      <c r="D9" s="8">
        <f t="shared" ref="D9:G9" si="5">SUBTOTAL(9,D7:D8)</f>
        <v>434</v>
      </c>
      <c r="E9" s="8">
        <f>SUBTOTAL(9,E7:E8)</f>
        <v>1576</v>
      </c>
      <c r="F9" s="8">
        <f t="shared" si="5"/>
        <v>1</v>
      </c>
      <c r="G9" s="8">
        <f t="shared" si="5"/>
        <v>0</v>
      </c>
      <c r="H9" s="8">
        <f>SUBTOTAL(9,H7:H8)</f>
        <v>524</v>
      </c>
      <c r="I9" s="8">
        <f>SUBTOTAL(9,I7:I8)</f>
        <v>2535</v>
      </c>
      <c r="J9" s="7"/>
      <c r="K9" s="9">
        <f t="shared" si="2"/>
        <v>0.17120315581854043</v>
      </c>
      <c r="L9" s="9">
        <f t="shared" si="3"/>
        <v>0.62169625246548321</v>
      </c>
      <c r="M9" s="9">
        <f t="shared" si="0"/>
        <v>0</v>
      </c>
      <c r="N9" s="11">
        <f t="shared" si="1"/>
        <v>0.2067061143984221</v>
      </c>
    </row>
    <row r="10" spans="1:15" ht="20" customHeight="1" outlineLevel="2" x14ac:dyDescent="0.2">
      <c r="A10" s="27" t="s">
        <v>16</v>
      </c>
      <c r="B10" s="3" t="s">
        <v>17</v>
      </c>
      <c r="C10" s="2"/>
      <c r="D10" s="13">
        <v>284</v>
      </c>
      <c r="E10" s="13">
        <v>323</v>
      </c>
      <c r="F10" s="13">
        <v>0</v>
      </c>
      <c r="G10" s="13">
        <v>0</v>
      </c>
      <c r="H10" s="13">
        <v>282</v>
      </c>
      <c r="I10" s="13">
        <f>SUM(D10:H10)</f>
        <v>889</v>
      </c>
      <c r="J10" s="7"/>
      <c r="K10" s="9">
        <f t="shared" si="2"/>
        <v>0.31946006749156358</v>
      </c>
      <c r="L10" s="9">
        <f t="shared" si="3"/>
        <v>0.36332958380202474</v>
      </c>
      <c r="M10" s="9">
        <f t="shared" si="0"/>
        <v>0</v>
      </c>
      <c r="N10" s="9">
        <f t="shared" si="1"/>
        <v>0.31721034870641168</v>
      </c>
    </row>
    <row r="11" spans="1:15" ht="20" customHeight="1" outlineLevel="2" x14ac:dyDescent="0.2">
      <c r="A11" s="28"/>
      <c r="B11" s="3" t="s">
        <v>18</v>
      </c>
      <c r="C11" s="23"/>
      <c r="D11" s="24">
        <v>235</v>
      </c>
      <c r="E11" s="24">
        <v>210</v>
      </c>
      <c r="F11" s="24">
        <v>0</v>
      </c>
      <c r="G11" s="24">
        <v>14</v>
      </c>
      <c r="H11" s="24">
        <v>266</v>
      </c>
      <c r="I11" s="24">
        <f>SUM(D11:H11)</f>
        <v>725</v>
      </c>
      <c r="J11" s="7"/>
      <c r="K11" s="9">
        <f t="shared" si="2"/>
        <v>0.32413793103448274</v>
      </c>
      <c r="L11" s="9">
        <f t="shared" si="3"/>
        <v>0.28965517241379313</v>
      </c>
      <c r="M11" s="9">
        <f t="shared" si="0"/>
        <v>1.9310344827586208E-2</v>
      </c>
      <c r="N11" s="9">
        <f>H11/I11</f>
        <v>0.36689655172413793</v>
      </c>
    </row>
    <row r="12" spans="1:15" ht="20" customHeight="1" outlineLevel="2" x14ac:dyDescent="0.2">
      <c r="A12" s="28"/>
      <c r="B12" s="3" t="s">
        <v>31</v>
      </c>
      <c r="C12" s="2"/>
      <c r="D12" s="13">
        <v>6</v>
      </c>
      <c r="E12" s="13">
        <v>8</v>
      </c>
      <c r="F12" s="13">
        <v>0</v>
      </c>
      <c r="G12" s="13">
        <v>0</v>
      </c>
      <c r="H12" s="13">
        <v>0</v>
      </c>
      <c r="I12" s="13">
        <f>SUM(D12:H12)</f>
        <v>14</v>
      </c>
      <c r="J12" s="7"/>
      <c r="K12" s="9">
        <f t="shared" si="2"/>
        <v>0.42857142857142855</v>
      </c>
      <c r="L12" s="9">
        <f t="shared" si="3"/>
        <v>0.5714285714285714</v>
      </c>
      <c r="M12" s="9">
        <f t="shared" si="0"/>
        <v>0</v>
      </c>
      <c r="N12" s="9">
        <f>H12/I12</f>
        <v>0</v>
      </c>
    </row>
    <row r="13" spans="1:15" ht="20" customHeight="1" outlineLevel="1" x14ac:dyDescent="0.2">
      <c r="A13" s="29"/>
      <c r="B13" s="3"/>
      <c r="C13" s="2"/>
      <c r="D13" s="8">
        <f t="shared" ref="D13:I13" si="6">SUBTOTAL(9,D10:D12)</f>
        <v>525</v>
      </c>
      <c r="E13" s="8">
        <f t="shared" si="6"/>
        <v>541</v>
      </c>
      <c r="F13" s="8">
        <f t="shared" si="6"/>
        <v>0</v>
      </c>
      <c r="G13" s="8">
        <f t="shared" si="6"/>
        <v>14</v>
      </c>
      <c r="H13" s="8">
        <f t="shared" si="6"/>
        <v>548</v>
      </c>
      <c r="I13" s="8">
        <f t="shared" si="6"/>
        <v>1628</v>
      </c>
      <c r="J13" s="7"/>
      <c r="K13" s="9">
        <f t="shared" si="2"/>
        <v>0.3224815724815725</v>
      </c>
      <c r="L13" s="9">
        <f t="shared" si="3"/>
        <v>0.3323095823095823</v>
      </c>
      <c r="M13" s="9">
        <f t="shared" si="0"/>
        <v>8.5995085995085995E-3</v>
      </c>
      <c r="N13" s="11">
        <f t="shared" si="1"/>
        <v>0.33660933660933662</v>
      </c>
    </row>
    <row r="14" spans="1:15" ht="20" customHeight="1" outlineLevel="2" x14ac:dyDescent="0.2">
      <c r="A14" s="27" t="s">
        <v>19</v>
      </c>
      <c r="B14" s="3" t="s">
        <v>20</v>
      </c>
      <c r="C14" s="2"/>
      <c r="D14" s="13">
        <v>79</v>
      </c>
      <c r="E14" s="13">
        <v>334</v>
      </c>
      <c r="F14" s="13">
        <v>0</v>
      </c>
      <c r="G14" s="13">
        <v>95</v>
      </c>
      <c r="H14" s="13">
        <v>5</v>
      </c>
      <c r="I14" s="13">
        <f>SUM(D14:H14)</f>
        <v>513</v>
      </c>
      <c r="J14" s="7"/>
      <c r="K14" s="9">
        <f t="shared" si="2"/>
        <v>0.15399610136452241</v>
      </c>
      <c r="L14" s="9">
        <f t="shared" si="3"/>
        <v>0.65107212475633525</v>
      </c>
      <c r="M14" s="9">
        <f t="shared" si="0"/>
        <v>0.18518518518518517</v>
      </c>
      <c r="N14" s="9">
        <f t="shared" si="1"/>
        <v>9.7465886939571145E-3</v>
      </c>
    </row>
    <row r="15" spans="1:15" ht="20" customHeight="1" outlineLevel="2" x14ac:dyDescent="0.2">
      <c r="A15" s="28"/>
      <c r="B15" s="3" t="s">
        <v>21</v>
      </c>
      <c r="C15" s="2"/>
      <c r="D15" s="13">
        <v>208</v>
      </c>
      <c r="E15" s="13">
        <v>383</v>
      </c>
      <c r="F15" s="13">
        <v>5</v>
      </c>
      <c r="G15" s="13">
        <v>626</v>
      </c>
      <c r="H15" s="13">
        <v>231</v>
      </c>
      <c r="I15" s="13">
        <f>SUM(D15:H15)</f>
        <v>1453</v>
      </c>
      <c r="J15" s="7"/>
      <c r="K15" s="9">
        <f t="shared" si="2"/>
        <v>0.14315209910529939</v>
      </c>
      <c r="L15" s="9">
        <f t="shared" si="3"/>
        <v>0.26359256710254647</v>
      </c>
      <c r="M15" s="9">
        <f t="shared" si="0"/>
        <v>0.43083275980729524</v>
      </c>
      <c r="N15" s="9">
        <f t="shared" si="1"/>
        <v>0.15898141775636615</v>
      </c>
    </row>
    <row r="16" spans="1:15" ht="20" customHeight="1" outlineLevel="2" x14ac:dyDescent="0.2">
      <c r="A16" s="28"/>
      <c r="B16" s="3" t="s">
        <v>22</v>
      </c>
      <c r="C16" s="2"/>
      <c r="D16" s="13">
        <v>110</v>
      </c>
      <c r="E16" s="13">
        <v>164</v>
      </c>
      <c r="F16" s="13">
        <v>0</v>
      </c>
      <c r="G16" s="13">
        <v>308</v>
      </c>
      <c r="H16" s="13">
        <v>101</v>
      </c>
      <c r="I16" s="13">
        <f>SUM(D16:H16)</f>
        <v>683</v>
      </c>
      <c r="J16" s="7"/>
      <c r="K16" s="9">
        <f t="shared" si="2"/>
        <v>0.16105417276720352</v>
      </c>
      <c r="L16" s="9">
        <f t="shared" si="3"/>
        <v>0.24011713030746706</v>
      </c>
      <c r="M16" s="9">
        <f t="shared" si="0"/>
        <v>0.45095168374816985</v>
      </c>
      <c r="N16" s="9">
        <f t="shared" si="1"/>
        <v>0.14787701317715959</v>
      </c>
    </row>
    <row r="17" spans="1:15" ht="20" customHeight="1" outlineLevel="1" x14ac:dyDescent="0.2">
      <c r="A17" s="29"/>
      <c r="B17" s="3"/>
      <c r="C17" s="2"/>
      <c r="D17" s="8">
        <f>SUBTOTAL(9,D14:D16)</f>
        <v>397</v>
      </c>
      <c r="E17" s="8">
        <f>SUBTOTAL(9,E14:E16)</f>
        <v>881</v>
      </c>
      <c r="F17" s="8">
        <f t="shared" ref="F17:I17" si="7">SUBTOTAL(9,F14:F16)</f>
        <v>5</v>
      </c>
      <c r="G17" s="8">
        <f t="shared" si="7"/>
        <v>1029</v>
      </c>
      <c r="H17" s="8">
        <f t="shared" si="7"/>
        <v>337</v>
      </c>
      <c r="I17" s="8">
        <f t="shared" si="7"/>
        <v>2649</v>
      </c>
      <c r="J17" s="7"/>
      <c r="K17" s="9">
        <f t="shared" si="2"/>
        <v>0.14986787466968668</v>
      </c>
      <c r="L17" s="9">
        <f t="shared" si="3"/>
        <v>0.3325783314458286</v>
      </c>
      <c r="M17" s="9">
        <f t="shared" si="0"/>
        <v>0.38844847112117781</v>
      </c>
      <c r="N17" s="11">
        <f t="shared" si="1"/>
        <v>0.1272178180445451</v>
      </c>
    </row>
    <row r="18" spans="1:15" ht="20" customHeight="1" outlineLevel="2" x14ac:dyDescent="0.2">
      <c r="A18" s="27" t="s">
        <v>23</v>
      </c>
      <c r="B18" s="3" t="s">
        <v>23</v>
      </c>
      <c r="C18" s="2"/>
      <c r="D18" s="13">
        <v>76</v>
      </c>
      <c r="E18" s="13">
        <v>136</v>
      </c>
      <c r="F18" s="13">
        <v>0</v>
      </c>
      <c r="G18" s="13">
        <v>33</v>
      </c>
      <c r="H18" s="13">
        <v>1</v>
      </c>
      <c r="I18" s="13">
        <f>SUM(D18:H18)</f>
        <v>246</v>
      </c>
      <c r="J18" s="7"/>
      <c r="K18" s="9">
        <f t="shared" si="2"/>
        <v>0.30894308943089432</v>
      </c>
      <c r="L18" s="9">
        <f t="shared" si="3"/>
        <v>0.55284552845528456</v>
      </c>
      <c r="M18" s="9">
        <f t="shared" si="0"/>
        <v>0.13414634146341464</v>
      </c>
      <c r="N18" s="9">
        <f t="shared" si="1"/>
        <v>4.0650406504065045E-3</v>
      </c>
    </row>
    <row r="19" spans="1:15" ht="20" customHeight="1" outlineLevel="2" x14ac:dyDescent="0.2">
      <c r="A19" s="28"/>
      <c r="B19" s="3" t="s">
        <v>37</v>
      </c>
      <c r="C19" s="2"/>
      <c r="D19" s="13">
        <v>0</v>
      </c>
      <c r="E19" s="13">
        <v>0</v>
      </c>
      <c r="F19" s="13">
        <v>0</v>
      </c>
      <c r="G19" s="13">
        <v>17</v>
      </c>
      <c r="H19" s="13">
        <v>94</v>
      </c>
      <c r="I19" s="13">
        <f>SUM(D19:H19)</f>
        <v>111</v>
      </c>
      <c r="J19" s="7"/>
      <c r="K19" s="9">
        <f t="shared" si="2"/>
        <v>0</v>
      </c>
      <c r="L19" s="9">
        <f t="shared" si="3"/>
        <v>0</v>
      </c>
      <c r="M19" s="9">
        <f t="shared" si="0"/>
        <v>0.15315315315315314</v>
      </c>
      <c r="N19" s="9">
        <f t="shared" si="1"/>
        <v>0.84684684684684686</v>
      </c>
    </row>
    <row r="20" spans="1:15" ht="20" customHeight="1" outlineLevel="1" x14ac:dyDescent="0.2">
      <c r="A20" s="29"/>
      <c r="B20" s="3"/>
      <c r="C20" s="2"/>
      <c r="D20" s="8">
        <f t="shared" ref="D20:I20" si="8">SUBTOTAL(9,D18:D19)</f>
        <v>76</v>
      </c>
      <c r="E20" s="8">
        <f t="shared" si="8"/>
        <v>136</v>
      </c>
      <c r="F20" s="8">
        <f t="shared" si="8"/>
        <v>0</v>
      </c>
      <c r="G20" s="8">
        <f t="shared" si="8"/>
        <v>50</v>
      </c>
      <c r="H20" s="8">
        <f t="shared" si="8"/>
        <v>95</v>
      </c>
      <c r="I20" s="8">
        <f t="shared" si="8"/>
        <v>357</v>
      </c>
      <c r="J20" s="7"/>
      <c r="K20" s="9">
        <f t="shared" si="2"/>
        <v>0.21288515406162464</v>
      </c>
      <c r="L20" s="9">
        <f t="shared" si="3"/>
        <v>0.38095238095238093</v>
      </c>
      <c r="M20" s="9">
        <f t="shared" si="0"/>
        <v>0.14005602240896359</v>
      </c>
      <c r="N20" s="11">
        <f t="shared" si="1"/>
        <v>0.26610644257703081</v>
      </c>
    </row>
    <row r="21" spans="1:15" ht="20" customHeight="1" outlineLevel="1" x14ac:dyDescent="0.2">
      <c r="A21" s="16" t="s">
        <v>32</v>
      </c>
      <c r="B21" s="3" t="s">
        <v>32</v>
      </c>
      <c r="C21" s="2"/>
      <c r="D21" s="8">
        <v>457</v>
      </c>
      <c r="E21" s="8">
        <v>960</v>
      </c>
      <c r="F21" s="8">
        <v>0</v>
      </c>
      <c r="G21" s="8">
        <v>1</v>
      </c>
      <c r="H21" s="8">
        <v>121</v>
      </c>
      <c r="I21" s="8">
        <f>SUM(D21:H21)</f>
        <v>1539</v>
      </c>
      <c r="J21" s="7"/>
      <c r="K21" s="9">
        <f t="shared" si="2"/>
        <v>0.29694606887589342</v>
      </c>
      <c r="L21" s="9">
        <f t="shared" si="3"/>
        <v>0.62378167641325533</v>
      </c>
      <c r="M21" s="9">
        <f t="shared" si="0"/>
        <v>6.4977257959714096E-4</v>
      </c>
      <c r="N21" s="11">
        <f t="shared" si="1"/>
        <v>7.8622482131254057E-2</v>
      </c>
    </row>
    <row r="22" spans="1:15" ht="20" customHeight="1" outlineLevel="1" x14ac:dyDescent="0.2">
      <c r="A22" s="16" t="s">
        <v>33</v>
      </c>
      <c r="B22" s="3" t="s">
        <v>33</v>
      </c>
      <c r="C22" s="2"/>
      <c r="D22" s="8">
        <v>17</v>
      </c>
      <c r="E22" s="8">
        <v>24</v>
      </c>
      <c r="F22" s="8">
        <v>0</v>
      </c>
      <c r="G22" s="8">
        <v>6</v>
      </c>
      <c r="H22" s="8">
        <v>30</v>
      </c>
      <c r="I22" s="8">
        <f>SUM(D22:H22)</f>
        <v>77</v>
      </c>
      <c r="J22" s="7"/>
      <c r="K22" s="9">
        <f t="shared" si="2"/>
        <v>0.22077922077922077</v>
      </c>
      <c r="L22" s="9">
        <f t="shared" si="3"/>
        <v>0.31168831168831168</v>
      </c>
      <c r="M22" s="9">
        <f t="shared" si="0"/>
        <v>7.792207792207792E-2</v>
      </c>
      <c r="N22" s="11">
        <f t="shared" si="1"/>
        <v>0.38961038961038963</v>
      </c>
    </row>
    <row r="23" spans="1:15" ht="20" customHeight="1" x14ac:dyDescent="0.2">
      <c r="A23" s="4" t="s">
        <v>24</v>
      </c>
      <c r="B23" s="4"/>
      <c r="C23" s="4"/>
      <c r="D23" s="6">
        <f>SUM(D6, D9,D13,D17,D20,D21,D22)</f>
        <v>1991</v>
      </c>
      <c r="E23" s="6">
        <f t="shared" ref="E23:H23" si="9">SUM(E6, E9,E13,E17,E20,E21,E22)</f>
        <v>4760</v>
      </c>
      <c r="F23" s="6">
        <f t="shared" si="9"/>
        <v>38</v>
      </c>
      <c r="G23" s="6">
        <f t="shared" si="9"/>
        <v>1310</v>
      </c>
      <c r="H23" s="6">
        <f t="shared" si="9"/>
        <v>1678</v>
      </c>
      <c r="I23" s="6">
        <f>SUM(I6+I9+I13+I17+I20+I21+I22)</f>
        <v>9777</v>
      </c>
      <c r="J23" s="7"/>
      <c r="K23" s="12">
        <f t="shared" ref="K23:K30" si="10">D23/I23</f>
        <v>0.20364119873171729</v>
      </c>
      <c r="L23" s="12">
        <f t="shared" ref="L23:L30" si="11">E23/I23</f>
        <v>0.48685690907231255</v>
      </c>
      <c r="M23" s="12">
        <f>G23/I23</f>
        <v>0.13398793085813646</v>
      </c>
      <c r="N23" s="12">
        <f t="shared" si="1"/>
        <v>0.17162728853431522</v>
      </c>
      <c r="O23" s="15"/>
    </row>
    <row r="24" spans="1:15" ht="20" customHeight="1" outlineLevel="2" x14ac:dyDescent="0.2">
      <c r="A24" s="27" t="s">
        <v>16</v>
      </c>
      <c r="B24" s="3" t="s">
        <v>25</v>
      </c>
      <c r="C24" s="2"/>
      <c r="D24" s="13">
        <v>1194</v>
      </c>
      <c r="E24" s="13">
        <v>625</v>
      </c>
      <c r="F24" s="13">
        <v>1</v>
      </c>
      <c r="G24" s="13">
        <v>1540</v>
      </c>
      <c r="H24" s="13">
        <v>1775</v>
      </c>
      <c r="I24" s="13">
        <f>SUM(D24:H24)</f>
        <v>5135</v>
      </c>
      <c r="J24" s="7"/>
      <c r="K24" s="9">
        <f t="shared" si="10"/>
        <v>0.23252190847127557</v>
      </c>
      <c r="L24" s="9">
        <f t="shared" si="11"/>
        <v>0.12171372930866602</v>
      </c>
      <c r="M24" s="9">
        <f>G24/I24</f>
        <v>0.29990262901655307</v>
      </c>
      <c r="N24" s="9">
        <f t="shared" si="1"/>
        <v>0.34566699123661149</v>
      </c>
    </row>
    <row r="25" spans="1:15" ht="20" customHeight="1" outlineLevel="2" x14ac:dyDescent="0.2">
      <c r="A25" s="28"/>
      <c r="B25" s="14" t="s">
        <v>26</v>
      </c>
      <c r="C25" s="2"/>
      <c r="D25" s="13">
        <v>212</v>
      </c>
      <c r="E25" s="13">
        <v>125</v>
      </c>
      <c r="F25" s="13">
        <v>0</v>
      </c>
      <c r="G25" s="13">
        <v>0</v>
      </c>
      <c r="H25" s="13">
        <v>285</v>
      </c>
      <c r="I25" s="13">
        <f>SUM(D25:H25)</f>
        <v>622</v>
      </c>
      <c r="J25" s="7"/>
      <c r="K25" s="9">
        <f t="shared" si="10"/>
        <v>0.34083601286173631</v>
      </c>
      <c r="L25" s="9">
        <f t="shared" si="11"/>
        <v>0.20096463022508038</v>
      </c>
      <c r="M25" s="9">
        <f t="shared" ref="M25:M29" si="12">G25/I25</f>
        <v>0</v>
      </c>
      <c r="N25" s="9">
        <f t="shared" ref="N25:N30" si="13">H25/I25</f>
        <v>0.45819935691318325</v>
      </c>
    </row>
    <row r="26" spans="1:15" ht="20" customHeight="1" outlineLevel="2" x14ac:dyDescent="0.2">
      <c r="A26" s="28"/>
      <c r="B26" s="3" t="s">
        <v>27</v>
      </c>
      <c r="C26" s="2"/>
      <c r="D26" s="13">
        <v>420</v>
      </c>
      <c r="E26" s="13">
        <v>304</v>
      </c>
      <c r="F26" s="13">
        <v>3</v>
      </c>
      <c r="G26" s="13">
        <v>3</v>
      </c>
      <c r="H26" s="13">
        <v>633</v>
      </c>
      <c r="I26" s="13">
        <v>1451</v>
      </c>
      <c r="J26" s="7"/>
      <c r="K26" s="9">
        <f t="shared" si="10"/>
        <v>0.28945554789800138</v>
      </c>
      <c r="L26" s="9">
        <f t="shared" si="11"/>
        <v>0.20951068228807718</v>
      </c>
      <c r="M26" s="9">
        <f t="shared" si="12"/>
        <v>2.0675396278428669E-3</v>
      </c>
      <c r="N26" s="9">
        <f t="shared" si="13"/>
        <v>0.43625086147484493</v>
      </c>
    </row>
    <row r="27" spans="1:15" ht="20" customHeight="1" outlineLevel="2" x14ac:dyDescent="0.2">
      <c r="A27" s="28"/>
      <c r="B27" s="3" t="s">
        <v>28</v>
      </c>
      <c r="C27" s="2"/>
      <c r="D27" s="13">
        <v>125</v>
      </c>
      <c r="E27" s="13">
        <v>204</v>
      </c>
      <c r="F27" s="13">
        <v>0</v>
      </c>
      <c r="G27" s="13">
        <v>1</v>
      </c>
      <c r="H27" s="13">
        <v>24</v>
      </c>
      <c r="I27" s="13">
        <f>SUM(D27:H27)</f>
        <v>354</v>
      </c>
      <c r="J27" s="7"/>
      <c r="K27" s="9">
        <f t="shared" si="10"/>
        <v>0.35310734463276838</v>
      </c>
      <c r="L27" s="9">
        <f t="shared" si="11"/>
        <v>0.57627118644067798</v>
      </c>
      <c r="M27" s="9">
        <f t="shared" si="12"/>
        <v>2.8248587570621469E-3</v>
      </c>
      <c r="N27" s="9">
        <f t="shared" si="13"/>
        <v>6.7796610169491525E-2</v>
      </c>
    </row>
    <row r="28" spans="1:15" ht="20" customHeight="1" outlineLevel="2" x14ac:dyDescent="0.2">
      <c r="A28" s="28"/>
      <c r="B28" s="3" t="s">
        <v>38</v>
      </c>
      <c r="C28" s="2"/>
      <c r="D28" s="13">
        <v>119</v>
      </c>
      <c r="E28" s="13">
        <v>227</v>
      </c>
      <c r="F28" s="13">
        <v>0</v>
      </c>
      <c r="G28" s="13">
        <v>0</v>
      </c>
      <c r="H28" s="13">
        <v>119</v>
      </c>
      <c r="I28" s="13">
        <f>SUM(D28:H28)</f>
        <v>465</v>
      </c>
      <c r="J28" s="7"/>
      <c r="K28" s="9">
        <f t="shared" si="10"/>
        <v>0.25591397849462366</v>
      </c>
      <c r="L28" s="9">
        <f t="shared" si="11"/>
        <v>0.48817204301075268</v>
      </c>
      <c r="M28" s="9">
        <f t="shared" si="12"/>
        <v>0</v>
      </c>
      <c r="N28" s="9">
        <f t="shared" si="13"/>
        <v>0.25591397849462366</v>
      </c>
    </row>
    <row r="29" spans="1:15" ht="20" customHeight="1" outlineLevel="1" x14ac:dyDescent="0.2">
      <c r="A29" s="29"/>
      <c r="B29" s="3"/>
      <c r="C29" s="2"/>
      <c r="D29" s="8">
        <f t="shared" ref="D29:I29" si="14">SUBTOTAL(9,D24:D28)</f>
        <v>2070</v>
      </c>
      <c r="E29" s="8">
        <f t="shared" si="14"/>
        <v>1485</v>
      </c>
      <c r="F29" s="8">
        <f t="shared" si="14"/>
        <v>4</v>
      </c>
      <c r="G29" s="8">
        <f t="shared" si="14"/>
        <v>1544</v>
      </c>
      <c r="H29" s="8">
        <f t="shared" si="14"/>
        <v>2836</v>
      </c>
      <c r="I29" s="8">
        <f t="shared" si="14"/>
        <v>8027</v>
      </c>
      <c r="J29" s="7"/>
      <c r="K29" s="10">
        <f t="shared" si="10"/>
        <v>0.25787965616045844</v>
      </c>
      <c r="L29" s="10">
        <f t="shared" si="11"/>
        <v>0.18500062289772021</v>
      </c>
      <c r="M29" s="9">
        <f t="shared" si="12"/>
        <v>0.19235081599601345</v>
      </c>
      <c r="N29" s="11">
        <f t="shared" si="13"/>
        <v>0.35330758689423197</v>
      </c>
    </row>
    <row r="30" spans="1:15" ht="20" customHeight="1" x14ac:dyDescent="0.2">
      <c r="A30" s="4" t="s">
        <v>29</v>
      </c>
      <c r="B30" s="4"/>
      <c r="C30" s="4"/>
      <c r="D30" s="6">
        <f>SUM(D23,D29)</f>
        <v>4061</v>
      </c>
      <c r="E30" s="6">
        <f t="shared" ref="E30:H30" si="15">SUM(E23,E29)</f>
        <v>6245</v>
      </c>
      <c r="F30" s="6">
        <f t="shared" si="15"/>
        <v>42</v>
      </c>
      <c r="G30" s="6">
        <f t="shared" si="15"/>
        <v>2854</v>
      </c>
      <c r="H30" s="6">
        <f t="shared" si="15"/>
        <v>4514</v>
      </c>
      <c r="I30" s="6">
        <f>SUM(I23,I29)</f>
        <v>17804</v>
      </c>
      <c r="J30" s="7"/>
      <c r="K30" s="12">
        <f t="shared" si="10"/>
        <v>0.22809481015502134</v>
      </c>
      <c r="L30" s="12">
        <f t="shared" si="11"/>
        <v>0.35076387328690184</v>
      </c>
      <c r="M30" s="12">
        <f>G30/I30</f>
        <v>0.16030105594248484</v>
      </c>
      <c r="N30" s="12">
        <f t="shared" si="13"/>
        <v>0.25353853066726578</v>
      </c>
    </row>
  </sheetData>
  <mergeCells count="7">
    <mergeCell ref="A24:A29"/>
    <mergeCell ref="B7:B8"/>
    <mergeCell ref="A2:A9"/>
    <mergeCell ref="B2:B6"/>
    <mergeCell ref="A10:A13"/>
    <mergeCell ref="A14:A17"/>
    <mergeCell ref="A18:A20"/>
  </mergeCells>
  <conditionalFormatting sqref="D2:G5">
    <cfRule type="expression" dxfId="0" priority="5">
      <formula>D2=0</formula>
    </cfRule>
  </conditionalFormatting>
  <conditionalFormatting sqref="K2:K2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N2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61" right="0.70866141732283461" top="1.9685039370078741" bottom="1.9685039370078741" header="0.31496062992125984" footer="0.31496062992125984"/>
  <pageSetup paperSize="9" scale="8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2008</vt:lpstr>
      <vt:lpstr>2010</vt:lpstr>
      <vt:lpstr>2014</vt:lpstr>
      <vt:lpstr>2016</vt:lpstr>
      <vt:lpstr>2017</vt:lpstr>
      <vt:lpstr>2018</vt:lpstr>
      <vt:lpstr>2020</vt:lpstr>
      <vt:lpstr>2022</vt:lpstr>
      <vt:lpstr>2024</vt:lpstr>
      <vt:lpstr>ETHOS Light</vt:lpstr>
      <vt:lpstr>Hommes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2025-10-19T20:26:25Z</dcterms:modified>
  <cp:category/>
  <cp:contentStatus/>
</cp:coreProperties>
</file>