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 PC\Carlos\IEB\"/>
    </mc:Choice>
  </mc:AlternateContent>
  <bookViews>
    <workbookView xWindow="0" yWindow="0" windowWidth="20490" windowHeight="7755"/>
  </bookViews>
  <sheets>
    <sheet name="Hoja1" sheetId="4" r:id="rId1"/>
  </sheets>
  <calcPr calcId="152511"/>
</workbook>
</file>

<file path=xl/calcChain.xml><?xml version="1.0" encoding="utf-8"?>
<calcChain xmlns="http://schemas.openxmlformats.org/spreadsheetml/2006/main">
  <c r="O8" i="4" l="1"/>
  <c r="R8" i="4" s="1"/>
  <c r="D8" i="4"/>
  <c r="D9" i="4"/>
  <c r="D10" i="4"/>
  <c r="D11" i="4"/>
  <c r="D12" i="4"/>
  <c r="D13" i="4"/>
  <c r="D14" i="4"/>
  <c r="D15" i="4"/>
  <c r="D16" i="4"/>
  <c r="D17" i="4"/>
  <c r="D18" i="4"/>
  <c r="D19" i="4"/>
  <c r="D7" i="4"/>
  <c r="K11" i="4"/>
  <c r="N17" i="4"/>
  <c r="N8" i="4"/>
  <c r="Q8" i="4" s="1"/>
  <c r="O9" i="4"/>
  <c r="N9" i="4"/>
  <c r="N10" i="4"/>
  <c r="N11" i="4"/>
  <c r="N12" i="4"/>
  <c r="N13" i="4"/>
  <c r="N14" i="4"/>
  <c r="N15" i="4"/>
  <c r="N16" i="4"/>
  <c r="N18" i="4"/>
  <c r="N19" i="4"/>
  <c r="O11" i="4" l="1"/>
  <c r="O10" i="4"/>
  <c r="Q9" i="4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K7" i="4" s="1"/>
  <c r="R9" i="4"/>
  <c r="O12" i="4" l="1"/>
  <c r="R10" i="4"/>
  <c r="R11" i="4" s="1"/>
  <c r="R12" i="4" l="1"/>
  <c r="O13" i="4"/>
  <c r="O14" i="4" l="1"/>
  <c r="R13" i="4"/>
  <c r="O15" i="4" l="1"/>
  <c r="R14" i="4"/>
  <c r="O16" i="4" l="1"/>
  <c r="R15" i="4"/>
  <c r="O17" i="4" l="1"/>
  <c r="R16" i="4"/>
  <c r="O19" i="4" l="1"/>
  <c r="O18" i="4"/>
  <c r="R17" i="4"/>
  <c r="K9" i="4" l="1"/>
  <c r="K10" i="4"/>
  <c r="R18" i="4"/>
  <c r="R19" i="4" l="1"/>
  <c r="K19" i="4" s="1"/>
  <c r="K8" i="4" l="1"/>
  <c r="K16" i="4"/>
  <c r="K17" i="4" s="1"/>
  <c r="K18" i="4"/>
  <c r="K14" i="4" l="1"/>
  <c r="K13" i="4"/>
</calcChain>
</file>

<file path=xl/sharedStrings.xml><?xml version="1.0" encoding="utf-8"?>
<sst xmlns="http://schemas.openxmlformats.org/spreadsheetml/2006/main" count="39" uniqueCount="35">
  <si>
    <t>R2</t>
  </si>
  <si>
    <t>Rotacion</t>
  </si>
  <si>
    <t>Desviacion</t>
  </si>
  <si>
    <t>Beta</t>
  </si>
  <si>
    <t>Alfa</t>
  </si>
  <si>
    <t>Correlacion</t>
  </si>
  <si>
    <t>R Informacion</t>
  </si>
  <si>
    <t>MES</t>
  </si>
  <si>
    <t>CARTERA</t>
  </si>
  <si>
    <t>INDICADOR</t>
  </si>
  <si>
    <t>VALOR</t>
  </si>
  <si>
    <t>R Sharpe</t>
  </si>
  <si>
    <t>Tasa libre</t>
  </si>
  <si>
    <t>Promedio</t>
  </si>
  <si>
    <t>Rentabilidad</t>
  </si>
  <si>
    <t>INDICE</t>
  </si>
  <si>
    <t>FECHA</t>
  </si>
  <si>
    <t>Referencia</t>
  </si>
  <si>
    <t>AUTORES DEL MODELO:</t>
  </si>
  <si>
    <t>WWW.FINANZASCONFINANZAS.BLOGSPOT.COM.ES</t>
  </si>
  <si>
    <t>WWW.INVERTIRBOLSAYDINERO.COM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</si>
  <si>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</si>
  <si>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</si>
  <si>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</si>
  <si>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</si>
  <si>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</si>
  <si>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</si>
  <si>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</si>
  <si>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</si>
  <si>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</si>
  <si>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</si>
  <si>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</si>
  <si>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</si>
  <si>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 totales</t>
  </si>
  <si>
    <t>MODELO SIMPLIFICADO Y ORIENTATIVO: LOS DATOS DEBEN INTERPRETARSE COMO UNA APROXIMACION A RESULTADOS MAS PRECISOS Y DETALLADOS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</si>
</sst>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;@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right"/>
    </xf>
    <xf numFmtId="0" fontId="3" fillId="2" borderId="0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3" xfId="0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5" xfId="0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0" fillId="0" borderId="8" xfId="0" applyFill="1" applyBorder="1"/>
    <xf numFmtId="0" fontId="2" fillId="0" borderId="3" xfId="0" applyFont="1" applyFill="1" applyBorder="1"/>
    <xf numFmtId="10" fontId="3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0" fontId="2" fillId="0" borderId="5" xfId="0" applyFont="1" applyFill="1" applyBorder="1"/>
    <xf numFmtId="3" fontId="3" fillId="0" borderId="0" xfId="0" applyNumberFormat="1" applyFont="1" applyFill="1" applyBorder="1" applyProtection="1">
      <protection locked="0"/>
    </xf>
    <xf numFmtId="3" fontId="2" fillId="0" borderId="5" xfId="0" applyNumberFormat="1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3" fillId="0" borderId="7" xfId="0" applyFont="1" applyFill="1" applyBorder="1"/>
    <xf numFmtId="0" fontId="0" fillId="0" borderId="5" xfId="0" applyFill="1" applyBorder="1" applyAlignment="1">
      <alignment horizontal="right"/>
    </xf>
    <xf numFmtId="10" fontId="0" fillId="0" borderId="5" xfId="0" applyNumberFormat="1" applyFill="1" applyBorder="1"/>
    <xf numFmtId="10" fontId="1" fillId="0" borderId="5" xfId="1" applyNumberFormat="1" applyFont="1" applyFill="1" applyBorder="1"/>
    <xf numFmtId="9" fontId="2" fillId="0" borderId="0" xfId="1" applyNumberFormat="1" applyFont="1" applyFill="1" applyBorder="1"/>
    <xf numFmtId="4" fontId="0" fillId="0" borderId="5" xfId="0" applyNumberFormat="1" applyFill="1" applyBorder="1"/>
    <xf numFmtId="2" fontId="2" fillId="0" borderId="0" xfId="0" applyNumberFormat="1" applyFont="1" applyFill="1" applyBorder="1"/>
    <xf numFmtId="2" fontId="0" fillId="0" borderId="5" xfId="0" applyNumberFormat="1" applyFill="1" applyBorder="1"/>
    <xf numFmtId="2" fontId="2" fillId="0" borderId="0" xfId="1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10" fontId="6" fillId="0" borderId="4" xfId="1" applyNumberFormat="1" applyFont="1" applyFill="1" applyBorder="1" applyAlignment="1">
      <alignment horizontal="center"/>
    </xf>
    <xf numFmtId="10" fontId="6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3" borderId="0" xfId="0" applyFill="1"/>
    <xf numFmtId="1" fontId="2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5" fontId="2" fillId="0" borderId="0" xfId="1" applyNumberFormat="1" applyFont="1" applyFill="1" applyBorder="1"/>
    <xf numFmtId="165" fontId="2" fillId="0" borderId="0" xfId="0" applyNumberFormat="1" applyFont="1" applyFill="1" applyBorder="1"/>
    <xf numFmtId="0" fontId="0" fillId="4" borderId="1" xfId="0" applyFill="1" applyBorder="1" applyAlignment="1"/>
    <xf numFmtId="2" fontId="0" fillId="4" borderId="2" xfId="0" applyNumberFormat="1" applyFill="1" applyBorder="1"/>
    <xf numFmtId="0" fontId="0" fillId="4" borderId="2" xfId="0" applyFill="1" applyBorder="1"/>
    <xf numFmtId="0" fontId="8" fillId="4" borderId="2" xfId="2" applyFont="1" applyFill="1" applyBorder="1" applyAlignment="1" applyProtection="1"/>
    <xf numFmtId="0" fontId="5" fillId="4" borderId="2" xfId="0" applyFont="1" applyFill="1" applyBorder="1"/>
    <xf numFmtId="0" fontId="5" fillId="4" borderId="3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8" fillId="4" borderId="0" xfId="2" applyFont="1" applyFill="1" applyBorder="1" applyAlignment="1" applyProtection="1"/>
    <xf numFmtId="0" fontId="5" fillId="4" borderId="0" xfId="0" applyFont="1" applyFill="1" applyBorder="1"/>
    <xf numFmtId="0" fontId="5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15710847928171E-2"/>
          <c:y val="6.0863438581805193E-2"/>
          <c:w val="0.85657748208090623"/>
          <c:h val="0.80564941010280733"/>
        </c:manualLayout>
      </c:layout>
      <c:lineChart>
        <c:grouping val="standard"/>
        <c:varyColors val="0"/>
        <c:ser>
          <c:idx val="0"/>
          <c:order val="0"/>
          <c:tx>
            <c:strRef>
              <c:f>Hoja1!$R$5</c:f>
              <c:strCache>
                <c:ptCount val="1"/>
                <c:pt idx="0">
                  <c:v>CARTERA</c:v>
                </c:pt>
              </c:strCache>
            </c:strRef>
          </c:tx>
          <c:spPr>
            <a:ln w="3175">
              <a:solidFill>
                <a:srgbClr val="0000C0"/>
              </a:solidFill>
            </a:ln>
          </c:spPr>
          <c:marker>
            <c:symbol val="circle"/>
            <c:size val="2"/>
          </c:marker>
          <c:val>
            <c:numRef>
              <c:f>Hoja1!$R$7:$R$19</c:f>
              <c:numCache>
                <c:formatCode>0.00</c:formatCode>
                <c:ptCount val="13"/>
                <c:pt idx="0">
                  <c:v>100</c:v>
                </c:pt>
                <c:pt idx="1">
                  <c:v>103</c:v>
                </c:pt>
                <c:pt idx="2">
                  <c:v>107</c:v>
                </c:pt>
                <c:pt idx="3">
                  <c:v>106</c:v>
                </c:pt>
                <c:pt idx="4">
                  <c:v>115.00000000000001</c:v>
                </c:pt>
                <c:pt idx="5">
                  <c:v>117</c:v>
                </c:pt>
                <c:pt idx="6">
                  <c:v>116</c:v>
                </c:pt>
                <c:pt idx="7">
                  <c:v>115</c:v>
                </c:pt>
                <c:pt idx="8">
                  <c:v>118.00000000000001</c:v>
                </c:pt>
                <c:pt idx="9">
                  <c:v>121</c:v>
                </c:pt>
                <c:pt idx="10">
                  <c:v>123.99999999999999</c:v>
                </c:pt>
                <c:pt idx="11">
                  <c:v>130.99999999999997</c:v>
                </c:pt>
                <c:pt idx="12">
                  <c:v>132.99999999999997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Hoja1!$Q$5</c:f>
              <c:strCache>
                <c:ptCount val="1"/>
                <c:pt idx="0">
                  <c:v>INDICE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circle"/>
            <c:size val="2"/>
          </c:marker>
          <c:val>
            <c:numRef>
              <c:f>Hoja1!$Q$7:$Q$19</c:f>
              <c:numCache>
                <c:formatCode>0.00</c:formatCode>
                <c:ptCount val="13"/>
                <c:pt idx="0">
                  <c:v>100</c:v>
                </c:pt>
                <c:pt idx="1">
                  <c:v>100.71428571428571</c:v>
                </c:pt>
                <c:pt idx="2">
                  <c:v>100.35714285714286</c:v>
                </c:pt>
                <c:pt idx="3">
                  <c:v>103.57142857142857</c:v>
                </c:pt>
                <c:pt idx="4">
                  <c:v>107.14285714285715</c:v>
                </c:pt>
                <c:pt idx="5">
                  <c:v>107.50000000000001</c:v>
                </c:pt>
                <c:pt idx="6">
                  <c:v>110.71428571428574</c:v>
                </c:pt>
                <c:pt idx="7">
                  <c:v>107.85714285714289</c:v>
                </c:pt>
                <c:pt idx="8">
                  <c:v>112.50000000000004</c:v>
                </c:pt>
                <c:pt idx="9">
                  <c:v>113.21428571428575</c:v>
                </c:pt>
                <c:pt idx="10">
                  <c:v>114.28571428571432</c:v>
                </c:pt>
                <c:pt idx="11">
                  <c:v>116.07142857142861</c:v>
                </c:pt>
                <c:pt idx="12">
                  <c:v>117.14285714285718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17008"/>
        <c:axId val="262017400"/>
      </c:lineChart>
      <c:catAx>
        <c:axId val="2620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62017400"/>
        <c:crosses val="autoZero"/>
        <c:auto val="1"/>
        <c:lblAlgn val="ctr"/>
        <c:lblOffset val="100"/>
        <c:noMultiLvlLbl val="0"/>
      </c:catAx>
      <c:valAx>
        <c:axId val="262017400"/>
        <c:scaling>
          <c:orientation val="minMax"/>
          <c:max val="150"/>
          <c:min val="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262017008"/>
        <c:crosses val="autoZero"/>
        <c:crossBetween val="between"/>
        <c:majorUnit val="10"/>
        <c:minorUnit val="10"/>
      </c:valAx>
      <c:spPr>
        <a:noFill/>
        <a:ln>
          <a:solidFill>
            <a:schemeClr val="bg1">
              <a:lumMod val="7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8826145428131896"/>
          <c:y val="0.76510389689660885"/>
          <c:w val="0.67555971332177267"/>
          <c:h val="0.11901151890897356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2</xdr:row>
      <xdr:rowOff>152400</xdr:rowOff>
    </xdr:from>
    <xdr:to>
      <xdr:col>21</xdr:col>
      <xdr:colOff>1</xdr:colOff>
      <xdr:row>20</xdr:row>
      <xdr:rowOff>9525</xdr:rowOff>
    </xdr:to>
    <xdr:graphicFrame macro="">
      <xdr:nvGraphicFramePr>
        <xdr:cNvPr id="2154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invertirbolsaydinero.com/" TargetMode="External"/><Relationship Id="rId1" Type="http://schemas.openxmlformats.org/officeDocument/2006/relationships/hyperlink" Target="http://www.finanzasconfinanzas.blogspot.com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showGridLines="0" tabSelected="1" zoomScaleNormal="100" workbookViewId="0">
      <selection activeCell="C7" sqref="C7"/>
    </sheetView>
  </sheetViews>
  <sheetFormatPr baseColWidth="10" defaultRowHeight="15" x14ac:dyDescent="0.25"/>
  <cols>
    <col min="1" max="1" width="2.42578125" style="1" customWidth="1"/>
    <col min="2" max="2" width="2" style="1" customWidth="1"/>
    <col min="3" max="3" width="11.5703125" style="1" customWidth="1"/>
    <col min="4" max="4" width="10.42578125" style="1" customWidth="1"/>
    <col min="5" max="5" width="9" style="1" customWidth="1"/>
    <col min="6" max="6" width="10" style="1" customWidth="1"/>
    <col min="7" max="7" width="2" style="1" customWidth="1"/>
    <col min="8" max="8" width="2.42578125" style="1" customWidth="1"/>
    <col min="9" max="9" width="1.5703125" style="1" customWidth="1"/>
    <col min="10" max="10" width="11.85546875" style="1" customWidth="1"/>
    <col min="11" max="11" width="11" style="1" customWidth="1"/>
    <col min="12" max="12" width="2" style="1" customWidth="1"/>
    <col min="13" max="13" width="2.28515625" style="1" customWidth="1"/>
    <col min="14" max="14" width="11.42578125" style="1"/>
    <col min="15" max="15" width="10.28515625" style="1" customWidth="1"/>
    <col min="16" max="16" width="2.28515625" style="1" customWidth="1"/>
    <col min="17" max="17" width="11.42578125" style="1"/>
    <col min="18" max="18" width="11.42578125" style="1" customWidth="1"/>
    <col min="19" max="19" width="2.140625" style="1" customWidth="1"/>
    <col min="20" max="20" width="3" style="1" customWidth="1"/>
    <col min="21" max="21" width="15.140625" style="1" customWidth="1"/>
    <col min="22" max="22" width="1.28515625" style="1" customWidth="1"/>
    <col min="23" max="16384" width="11.42578125" style="1"/>
  </cols>
  <sheetData>
    <row r="2" spans="1:21" ht="23.25" customHeight="1" x14ac:dyDescent="0.25">
      <c r="B2" s="69" t="s">
        <v>34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</row>
    <row r="3" spans="1:21" ht="12.75" customHeight="1" x14ac:dyDescent="0.25"/>
    <row r="4" spans="1:21" ht="11.25" customHeight="1" x14ac:dyDescent="0.25">
      <c r="A4" s="2"/>
      <c r="B4" s="6"/>
      <c r="C4" s="7"/>
      <c r="D4" s="7"/>
      <c r="E4" s="7"/>
      <c r="F4" s="7"/>
      <c r="G4" s="15"/>
      <c r="H4" s="2"/>
      <c r="I4" s="6"/>
      <c r="J4" s="7"/>
      <c r="K4" s="7"/>
      <c r="L4" s="8"/>
      <c r="N4" s="33"/>
      <c r="O4" s="34"/>
      <c r="P4" s="34"/>
      <c r="Q4" s="34"/>
      <c r="R4" s="35"/>
    </row>
    <row r="5" spans="1:21" ht="12.75" customHeight="1" x14ac:dyDescent="0.25">
      <c r="A5" s="2"/>
      <c r="B5" s="9"/>
      <c r="C5" s="10" t="s">
        <v>16</v>
      </c>
      <c r="D5" s="48" t="s">
        <v>7</v>
      </c>
      <c r="E5" s="22" t="s">
        <v>15</v>
      </c>
      <c r="F5" s="22" t="s">
        <v>8</v>
      </c>
      <c r="G5" s="23"/>
      <c r="H5" s="4"/>
      <c r="I5" s="9"/>
      <c r="J5" s="10" t="s">
        <v>9</v>
      </c>
      <c r="K5" s="22" t="s">
        <v>10</v>
      </c>
      <c r="L5" s="25"/>
      <c r="N5" s="36" t="s">
        <v>15</v>
      </c>
      <c r="O5" s="37" t="s">
        <v>8</v>
      </c>
      <c r="P5" s="37"/>
      <c r="Q5" s="37" t="s">
        <v>15</v>
      </c>
      <c r="R5" s="38" t="s">
        <v>8</v>
      </c>
    </row>
    <row r="6" spans="1:21" ht="12.75" customHeight="1" x14ac:dyDescent="0.25">
      <c r="A6" s="2"/>
      <c r="B6" s="9"/>
      <c r="C6" s="10"/>
      <c r="D6" s="48"/>
      <c r="E6" s="22"/>
      <c r="F6" s="22"/>
      <c r="G6" s="23"/>
      <c r="H6" s="4"/>
      <c r="I6" s="9"/>
      <c r="J6" s="10"/>
      <c r="K6" s="22"/>
      <c r="L6" s="25"/>
      <c r="N6" s="36"/>
      <c r="O6" s="37"/>
      <c r="P6" s="37"/>
      <c r="Q6" s="37"/>
      <c r="R6" s="38"/>
    </row>
    <row r="7" spans="1:21" ht="12.75" customHeight="1" x14ac:dyDescent="0.25">
      <c r="A7" s="2"/>
      <c r="B7" s="9"/>
      <c r="C7" s="51">
        <v>41456</v>
      </c>
      <c r="D7" s="50" t="str">
        <f>+IF(C7="","",VLOOKUP(MONTH(C7),$T$7:$U$18,2,0))</f>
        <v>JULIO</v>
      </c>
      <c r="E7" s="19">
        <v>2800</v>
      </c>
      <c r="F7" s="19">
        <v>100</v>
      </c>
      <c r="G7" s="18"/>
      <c r="H7" s="2"/>
      <c r="I7" s="9"/>
      <c r="J7" s="10" t="s">
        <v>17</v>
      </c>
      <c r="K7" s="53">
        <f>+(Q19-Q7)/Q7</f>
        <v>0.17142857142857182</v>
      </c>
      <c r="L7" s="11"/>
      <c r="N7" s="43"/>
      <c r="O7" s="39"/>
      <c r="P7" s="39"/>
      <c r="Q7" s="44">
        <v>100</v>
      </c>
      <c r="R7" s="45">
        <v>100</v>
      </c>
      <c r="T7" s="1">
        <v>1</v>
      </c>
      <c r="U7" s="1" t="s">
        <v>21</v>
      </c>
    </row>
    <row r="8" spans="1:21" ht="13.5" customHeight="1" x14ac:dyDescent="0.25">
      <c r="A8" s="2"/>
      <c r="B8" s="9"/>
      <c r="C8" s="51">
        <v>41513</v>
      </c>
      <c r="D8" s="50" t="str">
        <f t="shared" ref="D8:D19" si="0">+IF(C8="","",VLOOKUP(MONTH(C8),$T$7:$U$18,2,0))</f>
        <v>AGOSTO</v>
      </c>
      <c r="E8" s="19">
        <v>2820</v>
      </c>
      <c r="F8" s="19">
        <v>103</v>
      </c>
      <c r="G8" s="20"/>
      <c r="H8" s="2"/>
      <c r="I8" s="9"/>
      <c r="J8" s="10" t="s">
        <v>14</v>
      </c>
      <c r="K8" s="53">
        <f>+(R19-R7)/R7</f>
        <v>0.32999999999999974</v>
      </c>
      <c r="L8" s="26"/>
      <c r="N8" s="46">
        <f>+IF(E8="","",(E8-E7)/E7)</f>
        <v>7.1428571428571426E-3</v>
      </c>
      <c r="O8" s="47">
        <f t="shared" ref="O8:O16" si="1">+IF(F8="","",(F8-F7)/F7)</f>
        <v>0.03</v>
      </c>
      <c r="P8" s="39"/>
      <c r="Q8" s="44">
        <f t="shared" ref="Q8:Q16" si="2">+IF(N8="",Q7,Q7*(1+N8))</f>
        <v>100.71428571428571</v>
      </c>
      <c r="R8" s="45">
        <f t="shared" ref="R8:R15" si="3">+IF(O8="","",R7*(1+O8))</f>
        <v>103</v>
      </c>
      <c r="T8" s="1">
        <v>2</v>
      </c>
      <c r="U8" s="1" t="s">
        <v>22</v>
      </c>
    </row>
    <row r="9" spans="1:21" ht="13.5" customHeight="1" x14ac:dyDescent="0.25">
      <c r="A9" s="2"/>
      <c r="B9" s="9"/>
      <c r="C9" s="51">
        <v>41523</v>
      </c>
      <c r="D9" s="50" t="str">
        <f t="shared" si="0"/>
        <v>SEPTIEMBRE</v>
      </c>
      <c r="E9" s="19">
        <v>2810</v>
      </c>
      <c r="F9" s="19">
        <v>107</v>
      </c>
      <c r="G9" s="20"/>
      <c r="H9" s="2"/>
      <c r="I9" s="9"/>
      <c r="J9" s="10" t="s">
        <v>13</v>
      </c>
      <c r="K9" s="53">
        <f>+AVERAGE(O8:O19)</f>
        <v>2.4386773818965531E-2</v>
      </c>
      <c r="L9" s="27"/>
      <c r="N9" s="46">
        <f t="shared" ref="N9:N16" si="4">+IF(E9="","",(E9-E8)/E8)</f>
        <v>-3.5460992907801418E-3</v>
      </c>
      <c r="O9" s="47">
        <f t="shared" si="1"/>
        <v>3.8834951456310676E-2</v>
      </c>
      <c r="P9" s="39"/>
      <c r="Q9" s="44">
        <f t="shared" si="2"/>
        <v>100.35714285714286</v>
      </c>
      <c r="R9" s="45">
        <f t="shared" si="3"/>
        <v>107</v>
      </c>
      <c r="T9" s="1">
        <v>3</v>
      </c>
      <c r="U9" s="1" t="s">
        <v>23</v>
      </c>
    </row>
    <row r="10" spans="1:21" ht="13.5" customHeight="1" x14ac:dyDescent="0.25">
      <c r="A10" s="2"/>
      <c r="B10" s="9"/>
      <c r="C10" s="51">
        <v>41551</v>
      </c>
      <c r="D10" s="50" t="str">
        <f t="shared" si="0"/>
        <v>OCTUBRE</v>
      </c>
      <c r="E10" s="19">
        <v>2900</v>
      </c>
      <c r="F10" s="19">
        <v>106</v>
      </c>
      <c r="G10" s="20"/>
      <c r="H10" s="2"/>
      <c r="I10" s="9"/>
      <c r="J10" s="10" t="s">
        <v>2</v>
      </c>
      <c r="K10" s="52">
        <f>+STDEV(O8:O19)</f>
        <v>2.7599728922679128E-2</v>
      </c>
      <c r="L10" s="11"/>
      <c r="N10" s="46">
        <f t="shared" si="4"/>
        <v>3.2028469750889681E-2</v>
      </c>
      <c r="O10" s="47">
        <f t="shared" si="1"/>
        <v>-9.3457943925233638E-3</v>
      </c>
      <c r="P10" s="39"/>
      <c r="Q10" s="44">
        <f t="shared" si="2"/>
        <v>103.57142857142857</v>
      </c>
      <c r="R10" s="45">
        <f t="shared" si="3"/>
        <v>106</v>
      </c>
      <c r="T10" s="1">
        <v>4</v>
      </c>
      <c r="U10" s="1" t="s">
        <v>24</v>
      </c>
    </row>
    <row r="11" spans="1:21" ht="13.5" customHeight="1" x14ac:dyDescent="0.25">
      <c r="A11" s="2"/>
      <c r="B11" s="9"/>
      <c r="C11" s="51">
        <v>41582</v>
      </c>
      <c r="D11" s="50" t="str">
        <f t="shared" si="0"/>
        <v>NOVIEMBRE</v>
      </c>
      <c r="E11" s="19">
        <v>3000</v>
      </c>
      <c r="F11" s="19">
        <v>115</v>
      </c>
      <c r="G11" s="20"/>
      <c r="H11" s="2"/>
      <c r="I11" s="9"/>
      <c r="J11" s="10" t="s">
        <v>1</v>
      </c>
      <c r="K11" s="28">
        <f>+E24/F7</f>
        <v>0.5</v>
      </c>
      <c r="L11" s="29"/>
      <c r="N11" s="46">
        <f t="shared" si="4"/>
        <v>3.4482758620689655E-2</v>
      </c>
      <c r="O11" s="47">
        <f t="shared" si="1"/>
        <v>8.4905660377358486E-2</v>
      </c>
      <c r="P11" s="39"/>
      <c r="Q11" s="44">
        <f t="shared" si="2"/>
        <v>107.14285714285715</v>
      </c>
      <c r="R11" s="45">
        <f t="shared" si="3"/>
        <v>115.00000000000001</v>
      </c>
      <c r="T11" s="1">
        <v>5</v>
      </c>
      <c r="U11" s="1" t="s">
        <v>25</v>
      </c>
    </row>
    <row r="12" spans="1:21" ht="13.5" customHeight="1" x14ac:dyDescent="0.25">
      <c r="A12" s="2"/>
      <c r="B12" s="9"/>
      <c r="C12" s="51">
        <v>41244</v>
      </c>
      <c r="D12" s="50" t="str">
        <f t="shared" si="0"/>
        <v>DICIEMBRE</v>
      </c>
      <c r="E12" s="19">
        <v>3010</v>
      </c>
      <c r="F12" s="19">
        <v>117</v>
      </c>
      <c r="G12" s="20"/>
      <c r="H12" s="2"/>
      <c r="I12" s="9"/>
      <c r="J12" s="10"/>
      <c r="K12" s="10"/>
      <c r="L12" s="11"/>
      <c r="N12" s="46">
        <f t="shared" si="4"/>
        <v>3.3333333333333335E-3</v>
      </c>
      <c r="O12" s="47">
        <f t="shared" si="1"/>
        <v>1.7391304347826087E-2</v>
      </c>
      <c r="P12" s="39"/>
      <c r="Q12" s="44">
        <f t="shared" si="2"/>
        <v>107.50000000000001</v>
      </c>
      <c r="R12" s="45">
        <f t="shared" si="3"/>
        <v>117</v>
      </c>
      <c r="T12" s="1">
        <v>6</v>
      </c>
      <c r="U12" s="1" t="s">
        <v>26</v>
      </c>
    </row>
    <row r="13" spans="1:21" ht="13.5" customHeight="1" x14ac:dyDescent="0.25">
      <c r="A13" s="2"/>
      <c r="B13" s="9"/>
      <c r="C13" s="51">
        <v>41641</v>
      </c>
      <c r="D13" s="50" t="str">
        <f t="shared" si="0"/>
        <v>ENERO</v>
      </c>
      <c r="E13" s="19">
        <v>3100</v>
      </c>
      <c r="F13" s="19">
        <v>116</v>
      </c>
      <c r="G13" s="20"/>
      <c r="H13" s="2"/>
      <c r="I13" s="9"/>
      <c r="J13" s="10" t="s">
        <v>11</v>
      </c>
      <c r="K13" s="30">
        <f>+(K8-E23)/(K10*SQRT(12))</f>
        <v>3.1378040205054742</v>
      </c>
      <c r="L13" s="31"/>
      <c r="N13" s="46">
        <f t="shared" si="4"/>
        <v>2.9900332225913623E-2</v>
      </c>
      <c r="O13" s="47">
        <f t="shared" si="1"/>
        <v>-8.5470085470085479E-3</v>
      </c>
      <c r="P13" s="39"/>
      <c r="Q13" s="44">
        <f t="shared" si="2"/>
        <v>110.71428571428574</v>
      </c>
      <c r="R13" s="45">
        <f t="shared" si="3"/>
        <v>116</v>
      </c>
      <c r="T13" s="1">
        <v>7</v>
      </c>
      <c r="U13" s="1" t="s">
        <v>27</v>
      </c>
    </row>
    <row r="14" spans="1:21" ht="13.5" customHeight="1" x14ac:dyDescent="0.25">
      <c r="A14" s="2"/>
      <c r="B14" s="9"/>
      <c r="C14" s="51">
        <v>41671</v>
      </c>
      <c r="D14" s="50" t="str">
        <f t="shared" si="0"/>
        <v>FEBRERO</v>
      </c>
      <c r="E14" s="19">
        <v>3020</v>
      </c>
      <c r="F14" s="19">
        <v>115</v>
      </c>
      <c r="G14" s="20"/>
      <c r="H14" s="2"/>
      <c r="I14" s="9"/>
      <c r="J14" s="10" t="s">
        <v>6</v>
      </c>
      <c r="K14" s="30">
        <f>+(K8-AVERAGE(N8:N19))/(K10*SQRT(12))</f>
        <v>3.3110367278777546</v>
      </c>
      <c r="L14" s="31"/>
      <c r="N14" s="46">
        <f t="shared" si="4"/>
        <v>-2.5806451612903226E-2</v>
      </c>
      <c r="O14" s="47">
        <f t="shared" si="1"/>
        <v>-8.6206896551724137E-3</v>
      </c>
      <c r="P14" s="39"/>
      <c r="Q14" s="44">
        <f t="shared" si="2"/>
        <v>107.85714285714289</v>
      </c>
      <c r="R14" s="45">
        <f t="shared" si="3"/>
        <v>115</v>
      </c>
      <c r="T14" s="1">
        <v>8</v>
      </c>
      <c r="U14" s="1" t="s">
        <v>28</v>
      </c>
    </row>
    <row r="15" spans="1:21" ht="13.5" customHeight="1" x14ac:dyDescent="0.25">
      <c r="A15" s="2"/>
      <c r="B15" s="9"/>
      <c r="C15" s="51">
        <v>41699</v>
      </c>
      <c r="D15" s="50" t="str">
        <f t="shared" si="0"/>
        <v>MARZO</v>
      </c>
      <c r="E15" s="19">
        <v>3150</v>
      </c>
      <c r="F15" s="19">
        <v>118</v>
      </c>
      <c r="G15" s="20"/>
      <c r="H15" s="2"/>
      <c r="I15" s="9"/>
      <c r="J15" s="10"/>
      <c r="K15" s="10"/>
      <c r="L15" s="11"/>
      <c r="N15" s="46">
        <f t="shared" si="4"/>
        <v>4.3046357615894038E-2</v>
      </c>
      <c r="O15" s="47">
        <f t="shared" si="1"/>
        <v>2.6086956521739129E-2</v>
      </c>
      <c r="P15" s="39"/>
      <c r="Q15" s="44">
        <f t="shared" si="2"/>
        <v>112.50000000000004</v>
      </c>
      <c r="R15" s="45">
        <f t="shared" si="3"/>
        <v>118.00000000000001</v>
      </c>
      <c r="T15" s="1">
        <v>9</v>
      </c>
      <c r="U15" s="1" t="s">
        <v>29</v>
      </c>
    </row>
    <row r="16" spans="1:21" ht="13.5" customHeight="1" x14ac:dyDescent="0.25">
      <c r="A16" s="2"/>
      <c r="B16" s="9"/>
      <c r="C16" s="51">
        <v>41730</v>
      </c>
      <c r="D16" s="50" t="str">
        <f t="shared" si="0"/>
        <v>ABRIL</v>
      </c>
      <c r="E16" s="19">
        <v>3170</v>
      </c>
      <c r="F16" s="19">
        <v>121</v>
      </c>
      <c r="G16" s="20"/>
      <c r="H16" s="2"/>
      <c r="I16" s="9"/>
      <c r="J16" s="10" t="s">
        <v>3</v>
      </c>
      <c r="K16" s="30">
        <f>+SLOPE(R7:R19,Q7:Q19)</f>
        <v>1.6062387306166552</v>
      </c>
      <c r="L16" s="31"/>
      <c r="N16" s="46">
        <f t="shared" si="4"/>
        <v>6.3492063492063492E-3</v>
      </c>
      <c r="O16" s="47">
        <f t="shared" si="1"/>
        <v>2.5423728813559324E-2</v>
      </c>
      <c r="P16" s="39"/>
      <c r="Q16" s="44">
        <f t="shared" si="2"/>
        <v>113.21428571428575</v>
      </c>
      <c r="R16" s="45">
        <f>+IF(O16="","",R15*(1+O16))</f>
        <v>121</v>
      </c>
      <c r="T16" s="1">
        <v>10</v>
      </c>
      <c r="U16" s="1" t="s">
        <v>30</v>
      </c>
    </row>
    <row r="17" spans="1:21" ht="13.5" customHeight="1" x14ac:dyDescent="0.25">
      <c r="A17" s="2"/>
      <c r="B17" s="9"/>
      <c r="C17" s="51">
        <v>41760</v>
      </c>
      <c r="D17" s="50" t="str">
        <f t="shared" si="0"/>
        <v>MAYO</v>
      </c>
      <c r="E17" s="19">
        <v>3200</v>
      </c>
      <c r="F17" s="19">
        <v>124</v>
      </c>
      <c r="G17" s="20"/>
      <c r="H17" s="2"/>
      <c r="I17" s="9"/>
      <c r="J17" s="10" t="s">
        <v>4</v>
      </c>
      <c r="K17" s="32">
        <f>((AVERAGE(O8:O19)-(AVERAGE(N8:N19)*K16))*100)*12</f>
        <v>3.3634879698658509</v>
      </c>
      <c r="L17" s="31"/>
      <c r="N17" s="46">
        <f t="shared" ref="N17:O19" si="5">+IF(E17="","",(E17-E16)/E16)</f>
        <v>9.4637223974763408E-3</v>
      </c>
      <c r="O17" s="47">
        <f t="shared" si="5"/>
        <v>2.4793388429752067E-2</v>
      </c>
      <c r="P17" s="39"/>
      <c r="Q17" s="44">
        <f>+IF(N17="",Q16,Q16*(1+N17))</f>
        <v>114.28571428571432</v>
      </c>
      <c r="R17" s="45">
        <f t="shared" ref="Q17:R19" si="6">+IF(O17="",R16,R16*(1+O17))</f>
        <v>123.99999999999999</v>
      </c>
      <c r="T17" s="1">
        <v>11</v>
      </c>
      <c r="U17" s="1" t="s">
        <v>31</v>
      </c>
    </row>
    <row r="18" spans="1:21" ht="13.5" customHeight="1" x14ac:dyDescent="0.25">
      <c r="A18" s="2"/>
      <c r="B18" s="9"/>
      <c r="C18" s="51">
        <v>41791</v>
      </c>
      <c r="D18" s="50" t="str">
        <f t="shared" si="0"/>
        <v>JUNIO</v>
      </c>
      <c r="E18" s="19">
        <v>3250</v>
      </c>
      <c r="F18" s="19">
        <v>131</v>
      </c>
      <c r="G18" s="20"/>
      <c r="H18" s="2"/>
      <c r="I18" s="9"/>
      <c r="J18" s="10" t="s">
        <v>0</v>
      </c>
      <c r="K18" s="30">
        <f>+RSQ(R7:R19,Q7:Q19)</f>
        <v>0.92386168446630268</v>
      </c>
      <c r="L18" s="31"/>
      <c r="N18" s="46">
        <f t="shared" si="5"/>
        <v>1.5625E-2</v>
      </c>
      <c r="O18" s="47">
        <f t="shared" si="5"/>
        <v>5.6451612903225805E-2</v>
      </c>
      <c r="P18" s="39"/>
      <c r="Q18" s="44">
        <f t="shared" si="6"/>
        <v>116.07142857142861</v>
      </c>
      <c r="R18" s="45">
        <f t="shared" si="6"/>
        <v>130.99999999999997</v>
      </c>
      <c r="T18" s="1">
        <v>12</v>
      </c>
      <c r="U18" s="1" t="s">
        <v>32</v>
      </c>
    </row>
    <row r="19" spans="1:21" ht="13.5" customHeight="1" x14ac:dyDescent="0.25">
      <c r="A19" s="2"/>
      <c r="B19" s="9"/>
      <c r="C19" s="51">
        <v>41821</v>
      </c>
      <c r="D19" s="50" t="str">
        <f t="shared" si="0"/>
        <v>JULIO</v>
      </c>
      <c r="E19" s="19">
        <v>3280</v>
      </c>
      <c r="F19" s="19">
        <v>133</v>
      </c>
      <c r="G19" s="20"/>
      <c r="H19" s="2"/>
      <c r="I19" s="9"/>
      <c r="J19" s="10" t="s">
        <v>5</v>
      </c>
      <c r="K19" s="30">
        <f>+CORREL(Q7:Q19,R7:R19)</f>
        <v>0.96117723884115303</v>
      </c>
      <c r="L19" s="31"/>
      <c r="N19" s="46">
        <f t="shared" si="5"/>
        <v>9.2307692307692316E-3</v>
      </c>
      <c r="O19" s="47">
        <f t="shared" si="5"/>
        <v>1.5267175572519083E-2</v>
      </c>
      <c r="P19" s="39"/>
      <c r="Q19" s="44">
        <f t="shared" si="6"/>
        <v>117.14285714285718</v>
      </c>
      <c r="R19" s="45">
        <f t="shared" si="6"/>
        <v>132.99999999999997</v>
      </c>
    </row>
    <row r="20" spans="1:21" ht="12.75" customHeight="1" x14ac:dyDescent="0.25">
      <c r="A20" s="2"/>
      <c r="B20" s="12"/>
      <c r="C20" s="13"/>
      <c r="D20" s="13"/>
      <c r="E20" s="24"/>
      <c r="F20" s="24"/>
      <c r="G20" s="21"/>
      <c r="H20" s="2"/>
      <c r="I20" s="12"/>
      <c r="J20" s="13"/>
      <c r="K20" s="13"/>
      <c r="L20" s="14"/>
      <c r="N20" s="40"/>
      <c r="O20" s="41"/>
      <c r="P20" s="41"/>
      <c r="Q20" s="41"/>
      <c r="R20" s="42"/>
    </row>
    <row r="21" spans="1:21" ht="11.25" customHeight="1" x14ac:dyDescent="0.25">
      <c r="A21" s="2"/>
      <c r="B21" s="3"/>
      <c r="C21" s="3"/>
      <c r="D21" s="3"/>
      <c r="E21" s="5"/>
      <c r="F21" s="5"/>
      <c r="G21" s="3"/>
      <c r="H21" s="2"/>
    </row>
    <row r="22" spans="1:21" ht="3" customHeight="1" x14ac:dyDescent="0.25">
      <c r="A22" s="2"/>
      <c r="B22" s="6"/>
      <c r="C22" s="7"/>
      <c r="D22" s="7"/>
      <c r="E22" s="7"/>
      <c r="F22" s="7"/>
      <c r="G22" s="15"/>
      <c r="H22" s="2"/>
    </row>
    <row r="23" spans="1:21" ht="15" customHeight="1" x14ac:dyDescent="0.25">
      <c r="A23" s="2"/>
      <c r="B23" s="9"/>
      <c r="C23" s="10" t="s">
        <v>12</v>
      </c>
      <c r="D23" s="49"/>
      <c r="E23" s="16">
        <v>0.03</v>
      </c>
      <c r="F23" s="17"/>
      <c r="G23" s="18"/>
      <c r="H23" s="2"/>
      <c r="J23" s="54" t="s">
        <v>18</v>
      </c>
      <c r="K23" s="55"/>
      <c r="L23" s="56"/>
      <c r="M23" s="56"/>
      <c r="N23" s="57" t="s">
        <v>19</v>
      </c>
      <c r="O23" s="58"/>
      <c r="P23" s="58"/>
      <c r="Q23" s="58"/>
      <c r="R23" s="58"/>
      <c r="S23" s="58"/>
      <c r="T23" s="58"/>
      <c r="U23" s="59"/>
    </row>
    <row r="24" spans="1:21" ht="15" customHeight="1" x14ac:dyDescent="0.25">
      <c r="A24" s="2"/>
      <c r="B24" s="9"/>
      <c r="C24" s="10" t="s">
        <v>33</v>
      </c>
      <c r="D24" s="49"/>
      <c r="E24" s="19">
        <v>50</v>
      </c>
      <c r="F24" s="17"/>
      <c r="G24" s="20"/>
      <c r="H24" s="2"/>
      <c r="J24" s="60"/>
      <c r="K24" s="61"/>
      <c r="L24" s="61"/>
      <c r="M24" s="61"/>
      <c r="N24" s="62" t="s">
        <v>20</v>
      </c>
      <c r="O24" s="63"/>
      <c r="P24" s="63"/>
      <c r="Q24" s="63"/>
      <c r="R24" s="63"/>
      <c r="S24" s="63"/>
      <c r="T24" s="63"/>
      <c r="U24" s="64"/>
    </row>
    <row r="25" spans="1:21" ht="5.25" customHeight="1" x14ac:dyDescent="0.25">
      <c r="A25" s="2"/>
      <c r="B25" s="12"/>
      <c r="C25" s="13"/>
      <c r="D25" s="13"/>
      <c r="E25" s="13"/>
      <c r="F25" s="13"/>
      <c r="G25" s="21"/>
      <c r="H25" s="2"/>
      <c r="J25" s="65"/>
      <c r="K25" s="66"/>
      <c r="L25" s="66"/>
      <c r="M25" s="66"/>
      <c r="N25" s="67"/>
      <c r="O25" s="67"/>
      <c r="P25" s="67"/>
      <c r="Q25" s="67"/>
      <c r="R25" s="67"/>
      <c r="S25" s="67"/>
      <c r="T25" s="67"/>
      <c r="U25" s="68"/>
    </row>
    <row r="26" spans="1:21" ht="12.75" customHeight="1" x14ac:dyDescent="0.25">
      <c r="A26" s="2"/>
      <c r="H26" s="2"/>
      <c r="I26" s="2"/>
      <c r="J26" s="2"/>
      <c r="K26" s="2"/>
    </row>
  </sheetData>
  <sheetProtection password="F353" sheet="1" objects="1" scenarios="1" selectLockedCells="1"/>
  <mergeCells count="1">
    <mergeCell ref="B2:U2"/>
  </mergeCells>
  <hyperlinks>
    <hyperlink ref="N23" r:id="rId1"/>
    <hyperlink ref="N2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Sánchez Sendín</dc:creator>
  <cp:lastModifiedBy>Carlos Bellas</cp:lastModifiedBy>
  <dcterms:created xsi:type="dcterms:W3CDTF">2014-03-27T12:47:12Z</dcterms:created>
  <dcterms:modified xsi:type="dcterms:W3CDTF">2014-06-16T15:33:10Z</dcterms:modified>
</cp:coreProperties>
</file>