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elso\Downloads\"/>
    </mc:Choice>
  </mc:AlternateContent>
  <xr:revisionPtr revIDLastSave="0" documentId="13_ncr:1_{18458FE8-0961-473B-B2CA-235AB2EB29B8}" xr6:coauthVersionLast="47" xr6:coauthVersionMax="47" xr10:uidLastSave="{00000000-0000-0000-0000-000000000000}"/>
  <bookViews>
    <workbookView xWindow="-13320" yWindow="-16320" windowWidth="29040" windowHeight="15720" firstSheet="2" activeTab="2" xr2:uid="{00000000-000D-0000-FFFF-FFFF00000000}"/>
  </bookViews>
  <sheets>
    <sheet name="Sheet11" sheetId="3" state="hidden" r:id="rId1"/>
    <sheet name="Current Value" sheetId="6" state="hidden" r:id="rId2"/>
    <sheet name="Transactions" sheetId="11" r:id="rId3"/>
  </sheets>
  <definedNames>
    <definedName name="HistoryAction">Transactions!$D:$D</definedName>
    <definedName name="HistoryDate">Transactions!$B:$B</definedName>
    <definedName name="HistoryPrice">Transactions!$F:$F</definedName>
    <definedName name="HistoryQuantity">Transactions!$E:$E</definedName>
    <definedName name="HistorySecurity">Transactions!$C:$C</definedName>
    <definedName name="HistoryTotal">Transactions!$G:$G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44251.1192708333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B3" i="3"/>
  <c r="E3" i="3"/>
  <c r="B4" i="3"/>
  <c r="E4" i="3"/>
  <c r="B5" i="3"/>
  <c r="E5" i="3"/>
  <c r="B6" i="3"/>
  <c r="E6" i="3"/>
</calcChain>
</file>

<file path=xl/sharedStrings.xml><?xml version="1.0" encoding="utf-8"?>
<sst xmlns="http://schemas.openxmlformats.org/spreadsheetml/2006/main" count="407" uniqueCount="167">
  <si>
    <t>Min</t>
  </si>
  <si>
    <t>Biggest Loser</t>
  </si>
  <si>
    <t>Max</t>
  </si>
  <si>
    <t>Biggest Winner</t>
  </si>
  <si>
    <t>Group 1</t>
  </si>
  <si>
    <t>LUMN</t>
  </si>
  <si>
    <t>Lumen Tech</t>
  </si>
  <si>
    <t>CVX</t>
  </si>
  <si>
    <t>Chevron</t>
  </si>
  <si>
    <t>Neglected Beta</t>
  </si>
  <si>
    <t>LPSN</t>
  </si>
  <si>
    <t>LivePerson, Inc</t>
  </si>
  <si>
    <t>LNTH</t>
  </si>
  <si>
    <t>Lantheus Holdings</t>
  </si>
  <si>
    <t>Group 3</t>
  </si>
  <si>
    <t>AMPL</t>
  </si>
  <si>
    <t>Amplitude</t>
  </si>
  <si>
    <t>KR</t>
  </si>
  <si>
    <t>Kroger</t>
  </si>
  <si>
    <t>High Dividend Yield</t>
  </si>
  <si>
    <t>MC</t>
  </si>
  <si>
    <t>Moelis &amp; Co</t>
  </si>
  <si>
    <t>EGLE</t>
  </si>
  <si>
    <t>Eagle Bulk Shipping</t>
  </si>
  <si>
    <t>Group</t>
  </si>
  <si>
    <t>XOM</t>
  </si>
  <si>
    <t>KMI</t>
  </si>
  <si>
    <t>ENB</t>
  </si>
  <si>
    <t>DOW</t>
  </si>
  <si>
    <t>MRK</t>
  </si>
  <si>
    <t>CL</t>
  </si>
  <si>
    <t>KMB</t>
  </si>
  <si>
    <t>BAX</t>
  </si>
  <si>
    <t>GIS</t>
  </si>
  <si>
    <t>WEC</t>
  </si>
  <si>
    <t>ED</t>
  </si>
  <si>
    <t>HRL</t>
  </si>
  <si>
    <t>CHD</t>
  </si>
  <si>
    <t>K</t>
  </si>
  <si>
    <t>CLX</t>
  </si>
  <si>
    <t>DGX</t>
  </si>
  <si>
    <t>CAG</t>
  </si>
  <si>
    <t>SJM</t>
  </si>
  <si>
    <t>CPB</t>
  </si>
  <si>
    <t>QDEL</t>
  </si>
  <si>
    <t>FLO</t>
  </si>
  <si>
    <t>PNM</t>
  </si>
  <si>
    <t>SFM</t>
  </si>
  <si>
    <t>TR</t>
  </si>
  <si>
    <t>THS</t>
  </si>
  <si>
    <t>FF</t>
  </si>
  <si>
    <t>LPG</t>
  </si>
  <si>
    <t>ECVT</t>
  </si>
  <si>
    <t>OMF</t>
  </si>
  <si>
    <t>BKE</t>
  </si>
  <si>
    <t>IEP</t>
  </si>
  <si>
    <t>FLMN</t>
  </si>
  <si>
    <t>DHIL</t>
  </si>
  <si>
    <t>ITIC</t>
  </si>
  <si>
    <t>ORI</t>
  </si>
  <si>
    <t>AMSF</t>
  </si>
  <si>
    <t>AM</t>
  </si>
  <si>
    <t>CFFN</t>
  </si>
  <si>
    <t>T</t>
  </si>
  <si>
    <t>AROC</t>
  </si>
  <si>
    <t>SBR</t>
  </si>
  <si>
    <t>BCC</t>
  </si>
  <si>
    <t>DVN</t>
  </si>
  <si>
    <t>ISSC</t>
  </si>
  <si>
    <t>NPK</t>
  </si>
  <si>
    <t>MO</t>
  </si>
  <si>
    <t>HESM</t>
  </si>
  <si>
    <t>ETD</t>
  </si>
  <si>
    <t>RTLR</t>
  </si>
  <si>
    <t>VGR</t>
  </si>
  <si>
    <t>Tickers</t>
  </si>
  <si>
    <t>Shares</t>
  </si>
  <si>
    <t>Purchase</t>
  </si>
  <si>
    <t>1/10/2022 Close</t>
  </si>
  <si>
    <t>Price</t>
  </si>
  <si>
    <t>Date</t>
  </si>
  <si>
    <t>Security</t>
  </si>
  <si>
    <t>Action</t>
  </si>
  <si>
    <t>Quantity</t>
  </si>
  <si>
    <t>Total</t>
  </si>
  <si>
    <t>Cash</t>
  </si>
  <si>
    <t>Deposit</t>
  </si>
  <si>
    <t>Buy</t>
  </si>
  <si>
    <t>Low Beta, High Interest Coverage Ratio</t>
  </si>
  <si>
    <t>High Dividend Yield, Low Leverage, Low P/E</t>
  </si>
  <si>
    <t>Winsorized Low Beta strategy</t>
  </si>
  <si>
    <t>ABT</t>
  </si>
  <si>
    <t>AMPH</t>
  </si>
  <si>
    <t>BCPC</t>
  </si>
  <si>
    <t>CASS</t>
  </si>
  <si>
    <t>COST</t>
  </si>
  <si>
    <t>DG</t>
  </si>
  <si>
    <t>EA</t>
  </si>
  <si>
    <t>FDS</t>
  </si>
  <si>
    <t>HOLX</t>
  </si>
  <si>
    <t>HSTM</t>
  </si>
  <si>
    <t>JNJ</t>
  </si>
  <si>
    <t>LH</t>
  </si>
  <si>
    <t>LMT</t>
  </si>
  <si>
    <t>LOPE</t>
  </si>
  <si>
    <t>LSTR</t>
  </si>
  <si>
    <t>MKTX</t>
  </si>
  <si>
    <t>PFE</t>
  </si>
  <si>
    <t>PG</t>
  </si>
  <si>
    <t>STRA</t>
  </si>
  <si>
    <t>TTWO</t>
  </si>
  <si>
    <t>BIO</t>
  </si>
  <si>
    <t>BPOP</t>
  </si>
  <si>
    <t>CFG</t>
  </si>
  <si>
    <t>CINF</t>
  </si>
  <si>
    <t>ERIE</t>
  </si>
  <si>
    <t>FAF</t>
  </si>
  <si>
    <t>FHI</t>
  </si>
  <si>
    <t>FHN</t>
  </si>
  <si>
    <t>FIZZ</t>
  </si>
  <si>
    <t>FNB</t>
  </si>
  <si>
    <t>MDC</t>
  </si>
  <si>
    <t>MET</t>
  </si>
  <si>
    <t>MSM</t>
  </si>
  <si>
    <t>MTB</t>
  </si>
  <si>
    <t>PB</t>
  </si>
  <si>
    <t>PFG</t>
  </si>
  <si>
    <t>PPBI</t>
  </si>
  <si>
    <t>PRU</t>
  </si>
  <si>
    <t>RF</t>
  </si>
  <si>
    <t>UBSI</t>
  </si>
  <si>
    <t>UMPQ</t>
  </si>
  <si>
    <t>UNM</t>
  </si>
  <si>
    <t>VOYA</t>
  </si>
  <si>
    <t>X</t>
  </si>
  <si>
    <t>AMAT</t>
  </si>
  <si>
    <t>AOSL</t>
  </si>
  <si>
    <t>ASH</t>
  </si>
  <si>
    <t>CPE</t>
  </si>
  <si>
    <t>CRTO</t>
  </si>
  <si>
    <t>CSGP</t>
  </si>
  <si>
    <t>CTRA</t>
  </si>
  <si>
    <t>CVCO</t>
  </si>
  <si>
    <t>CWEN</t>
  </si>
  <si>
    <t>HCCI</t>
  </si>
  <si>
    <t>LAMR</t>
  </si>
  <si>
    <t>LHX</t>
  </si>
  <si>
    <t>LRCX</t>
  </si>
  <si>
    <t>MATX</t>
  </si>
  <si>
    <t>META</t>
  </si>
  <si>
    <t>MOH</t>
  </si>
  <si>
    <t>MPLX</t>
  </si>
  <si>
    <t>NFLX</t>
  </si>
  <si>
    <t>NVEE</t>
  </si>
  <si>
    <t>PXD</t>
  </si>
  <si>
    <t>QLYS</t>
  </si>
  <si>
    <t>RRC</t>
  </si>
  <si>
    <t>SPSC</t>
  </si>
  <si>
    <t>SUN</t>
  </si>
  <si>
    <t>UFPI</t>
  </si>
  <si>
    <t>VRTV</t>
  </si>
  <si>
    <t>WES</t>
  </si>
  <si>
    <t>WIRE</t>
  </si>
  <si>
    <t>XPEL</t>
  </si>
  <si>
    <t>CONX</t>
  </si>
  <si>
    <t>SEB</t>
  </si>
  <si>
    <t>Net Income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</si>
</sst>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 vertical="top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44" fontId="5" fillId="0" borderId="0" xfId="0" applyNumberFormat="1" applyFont="1" applyAlignment="1">
      <alignment horizontal="center" vertical="top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workbookViewId="0"/>
  </sheetViews>
  <sheetFormatPr defaultColWidth="12.54296875" defaultRowHeight="15.75" customHeight="1" x14ac:dyDescent="0.25"/>
  <cols>
    <col min="1" max="1" width="15.453125" customWidth="1"/>
    <col min="7" max="7" width="16" customWidth="1"/>
  </cols>
  <sheetData>
    <row r="1" spans="1:7" ht="15.75" customHeight="1" x14ac:dyDescent="0.25">
      <c r="A1" s="3">
        <v>44624</v>
      </c>
    </row>
    <row r="2" spans="1:7" ht="15.75" customHeight="1" x14ac:dyDescent="0.25">
      <c r="B2" s="1" t="s">
        <v>0</v>
      </c>
      <c r="C2" s="1" t="s">
        <v>1</v>
      </c>
      <c r="D2" s="1"/>
      <c r="E2" s="1" t="s">
        <v>2</v>
      </c>
      <c r="F2" s="1" t="s">
        <v>3</v>
      </c>
    </row>
    <row r="3" spans="1:7" ht="15.75" customHeight="1" x14ac:dyDescent="0.25">
      <c r="A3" s="2" t="s">
        <v>4</v>
      </c>
      <c r="B3" s="4" t="e">
        <f ca="1">_xludf.MINIFS(#REF!,#REF!,A3)</f>
        <v>#NAME?</v>
      </c>
      <c r="C3" s="1" t="s">
        <v>5</v>
      </c>
      <c r="D3" s="1" t="s">
        <v>6</v>
      </c>
      <c r="E3" s="4" t="e">
        <f ca="1">_xludf.MAXIFS(#REF!,#REF!, A3)</f>
        <v>#NAME?</v>
      </c>
      <c r="F3" s="1" t="s">
        <v>7</v>
      </c>
      <c r="G3" s="1" t="s">
        <v>8</v>
      </c>
    </row>
    <row r="4" spans="1:7" ht="15.75" customHeight="1" x14ac:dyDescent="0.25">
      <c r="A4" s="2" t="s">
        <v>9</v>
      </c>
      <c r="B4" s="4" t="e">
        <f ca="1">_xludf.MINIFS(#REF!,#REF!,A4)</f>
        <v>#NAME?</v>
      </c>
      <c r="C4" s="1" t="s">
        <v>10</v>
      </c>
      <c r="D4" s="1" t="s">
        <v>11</v>
      </c>
      <c r="E4" s="4" t="e">
        <f ca="1">_xludf.MAXIFS(#REF!,#REF!, A4)</f>
        <v>#NAME?</v>
      </c>
      <c r="F4" s="1" t="s">
        <v>12</v>
      </c>
      <c r="G4" s="1" t="s">
        <v>13</v>
      </c>
    </row>
    <row r="5" spans="1:7" ht="15.75" customHeight="1" x14ac:dyDescent="0.25">
      <c r="A5" s="2" t="s">
        <v>14</v>
      </c>
      <c r="B5" s="4" t="e">
        <f ca="1">_xludf.MINIFS(#REF!,#REF!,A5)</f>
        <v>#NAME?</v>
      </c>
      <c r="C5" s="1" t="s">
        <v>15</v>
      </c>
      <c r="D5" s="1" t="s">
        <v>16</v>
      </c>
      <c r="E5" s="4" t="e">
        <f ca="1">_xludf.MAXIFS(#REF!,#REF!, A5)</f>
        <v>#NAME?</v>
      </c>
      <c r="F5" s="1" t="s">
        <v>17</v>
      </c>
      <c r="G5" s="1" t="s">
        <v>18</v>
      </c>
    </row>
    <row r="6" spans="1:7" ht="15.75" customHeight="1" x14ac:dyDescent="0.25">
      <c r="A6" s="1" t="s">
        <v>19</v>
      </c>
      <c r="B6" s="4" t="e">
        <f ca="1">_xludf.MINIFS(#REF!,#REF!,A6)</f>
        <v>#NAME?</v>
      </c>
      <c r="C6" s="1" t="s">
        <v>20</v>
      </c>
      <c r="D6" s="1" t="s">
        <v>21</v>
      </c>
      <c r="E6" s="4" t="e">
        <f ca="1">_xludf.MAXIFS(#REF!,#REF!, A6)</f>
        <v>#NAME?</v>
      </c>
      <c r="F6" s="1" t="s">
        <v>22</v>
      </c>
      <c r="G6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2"/>
  <sheetViews>
    <sheetView workbookViewId="0"/>
  </sheetViews>
  <sheetFormatPr defaultColWidth="12.54296875" defaultRowHeight="15.75" customHeight="1" x14ac:dyDescent="0.25"/>
  <sheetData>
    <row r="1" spans="1:5" ht="15.75" customHeight="1" x14ac:dyDescent="0.25">
      <c r="A1" s="7">
        <f ca="1">TODAY()</f>
        <v>44967</v>
      </c>
    </row>
    <row r="2" spans="1:5" ht="15.75" customHeight="1" x14ac:dyDescent="0.35">
      <c r="A2" s="5" t="s">
        <v>75</v>
      </c>
      <c r="B2" s="5" t="s">
        <v>76</v>
      </c>
      <c r="C2" s="5" t="s">
        <v>77</v>
      </c>
      <c r="D2" s="1" t="s">
        <v>78</v>
      </c>
    </row>
    <row r="3" spans="1:5" ht="15.75" customHeight="1" x14ac:dyDescent="0.25">
      <c r="A3" s="1" t="s">
        <v>50</v>
      </c>
      <c r="B3" s="6">
        <v>947</v>
      </c>
      <c r="C3" s="8">
        <v>8.1999999999999993</v>
      </c>
      <c r="D3" s="1" t="str">
        <f ca="1">IFERROR(__xludf.DUMMYFUNCTION("INDEX(googlefinance(A3,""close"",$A$1),2,2)"),"#N/A")</f>
        <v>#N/A</v>
      </c>
      <c r="E3" s="1" t="str">
        <f ca="1">IFERROR(__xludf.DUMMYFUNCTION("INDEX(GOOGLEFINANCE(A3,""price"",date(A1)),2,2)"),"#N/A")</f>
        <v>#N/A</v>
      </c>
    </row>
    <row r="4" spans="1:5" ht="15.75" customHeight="1" x14ac:dyDescent="0.25">
      <c r="A4" s="1" t="s">
        <v>51</v>
      </c>
      <c r="B4" s="6">
        <v>554</v>
      </c>
      <c r="C4" s="8">
        <v>14.1</v>
      </c>
      <c r="D4" s="1" t="str">
        <f ca="1">IFERROR(__xludf.DUMMYFUNCTION("INDEX(googlefinance(""FF"",""close"",$A2),2,2)"),"#VALUE!")</f>
        <v>#VALUE!</v>
      </c>
      <c r="E4" s="1" t="str">
        <f ca="1">IFERROR(__xludf.DUMMYFUNCTION("INDEX(GOOGLEFINANCE(A4,""price"",""1/10/2022""),2,2)"),"#VALUE!")</f>
        <v>#VALUE!</v>
      </c>
    </row>
    <row r="5" spans="1:5" ht="15.75" customHeight="1" x14ac:dyDescent="0.25">
      <c r="A5" s="1" t="s">
        <v>52</v>
      </c>
      <c r="B5" s="6">
        <v>759</v>
      </c>
      <c r="C5" s="8">
        <v>10.11</v>
      </c>
      <c r="D5" s="1" t="str">
        <f ca="1">IFERROR(__xludf.DUMMYFUNCTION("INDEX(googlefinance(""FF"",""close"",$A3),2,2)"),"#VALUE!")</f>
        <v>#VALUE!</v>
      </c>
      <c r="E5" s="1" t="str">
        <f ca="1">IFERROR(__xludf.DUMMYFUNCTION("INDEX(GOOGLEFINANCE(A5,""price"",""1/10/2022""),2,2)"),"#VALUE!")</f>
        <v>#VALUE!</v>
      </c>
    </row>
    <row r="6" spans="1:5" ht="15.75" customHeight="1" x14ac:dyDescent="0.25">
      <c r="A6" s="1" t="s">
        <v>53</v>
      </c>
      <c r="B6" s="6">
        <v>144</v>
      </c>
      <c r="C6" s="8">
        <v>59.16</v>
      </c>
      <c r="D6" s="1" t="str">
        <f ca="1">IFERROR(__xludf.DUMMYFUNCTION("INDEX(googlefinance(""FF"",""close"",$A4),2,2)"),"#VALUE!")</f>
        <v>#VALUE!</v>
      </c>
      <c r="E6" s="1" t="str">
        <f ca="1">IFERROR(__xludf.DUMMYFUNCTION("INDEX(GOOGLEFINANCE(A6,""price"",""1/10/2022""),2,2)"),"#VALUE!")</f>
        <v>#VALUE!</v>
      </c>
    </row>
    <row r="7" spans="1:5" ht="15.75" customHeight="1" x14ac:dyDescent="0.25">
      <c r="A7" s="1" t="s">
        <v>22</v>
      </c>
      <c r="B7" s="6">
        <v>170</v>
      </c>
      <c r="C7" s="8">
        <v>48.8</v>
      </c>
      <c r="D7" s="1" t="str">
        <f ca="1">IFERROR(__xludf.DUMMYFUNCTION("INDEX(googlefinance(""FF"",""close"",$A5),2,2)"),"#VALUE!")</f>
        <v>#VALUE!</v>
      </c>
      <c r="E7" s="1" t="str">
        <f ca="1">IFERROR(__xludf.DUMMYFUNCTION("INDEX(GOOGLEFINANCE(A7,""price"",""1/10/2022""),2,2)"),"#VALUE!")</f>
        <v>#VALUE!</v>
      </c>
    </row>
    <row r="8" spans="1:5" ht="15.75" customHeight="1" x14ac:dyDescent="0.25">
      <c r="A8" s="1" t="s">
        <v>54</v>
      </c>
      <c r="B8" s="6">
        <v>193</v>
      </c>
      <c r="C8" s="8">
        <v>41.79</v>
      </c>
      <c r="D8" s="1" t="str">
        <f ca="1">IFERROR(__xludf.DUMMYFUNCTION("INDEX(googlefinance(""FF"",""close"",$A6),2,2)"),"#VALUE!")</f>
        <v>#VALUE!</v>
      </c>
      <c r="E8" s="1" t="str">
        <f ca="1">IFERROR(__xludf.DUMMYFUNCTION("INDEX(GOOGLEFINANCE(A8,""price"",""1/10/2022""),2,2)"),"#VALUE!")</f>
        <v>#VALUE!</v>
      </c>
    </row>
    <row r="9" spans="1:5" ht="15.75" customHeight="1" x14ac:dyDescent="0.25">
      <c r="A9" s="1" t="s">
        <v>55</v>
      </c>
      <c r="B9" s="6">
        <v>142</v>
      </c>
      <c r="C9" s="8">
        <v>54.3</v>
      </c>
      <c r="D9" s="1" t="str">
        <f ca="1">IFERROR(__xludf.DUMMYFUNCTION("INDEX(googlefinance(""FF"",""close"",$A7),2,2)"),"#VALUE!")</f>
        <v>#VALUE!</v>
      </c>
      <c r="E9" s="1" t="str">
        <f ca="1">IFERROR(__xludf.DUMMYFUNCTION("INDEX(GOOGLEFINANCE(A9,""price"",""1/10/2022""),2,2)"),"#VALUE!")</f>
        <v>#VALUE!</v>
      </c>
    </row>
    <row r="10" spans="1:5" ht="15.75" customHeight="1" x14ac:dyDescent="0.25">
      <c r="A10" s="1" t="s">
        <v>56</v>
      </c>
      <c r="B10" s="6">
        <v>1432</v>
      </c>
      <c r="C10" s="8">
        <v>5.45</v>
      </c>
      <c r="D10" s="1" t="str">
        <f ca="1">IFERROR(__xludf.DUMMYFUNCTION("INDEX(googlefinance(""FF"",""close"",$A8),2,2)"),"#VALUE!")</f>
        <v>#VALUE!</v>
      </c>
      <c r="E10" s="1" t="str">
        <f ca="1">IFERROR(__xludf.DUMMYFUNCTION("INDEX(GOOGLEFINANCE(A10,""price"",""1/10/2022""),2,2)"),"#VALUE!")</f>
        <v>#VALUE!</v>
      </c>
    </row>
    <row r="11" spans="1:5" ht="15.75" customHeight="1" x14ac:dyDescent="0.25">
      <c r="A11" s="1" t="s">
        <v>57</v>
      </c>
      <c r="B11" s="6">
        <v>41</v>
      </c>
      <c r="C11" s="8">
        <v>188.99</v>
      </c>
      <c r="D11" s="1" t="str">
        <f ca="1">IFERROR(__xludf.DUMMYFUNCTION("INDEX(googlefinance(""FF"",""close"",$A9),2,2)"),"#VALUE!")</f>
        <v>#VALUE!</v>
      </c>
      <c r="E11" s="1" t="str">
        <f ca="1">IFERROR(__xludf.DUMMYFUNCTION("INDEX(GOOGLEFINANCE(A11,""price"",""1/10/2022""),2,2)"),"#VALUE!")</f>
        <v>#VALUE!</v>
      </c>
    </row>
    <row r="12" spans="1:5" ht="15.75" customHeight="1" x14ac:dyDescent="0.25">
      <c r="A12" s="1" t="s">
        <v>20</v>
      </c>
      <c r="B12" s="6">
        <v>123</v>
      </c>
      <c r="C12" s="8">
        <v>63</v>
      </c>
      <c r="D12" s="1" t="str">
        <f ca="1">IFERROR(__xludf.DUMMYFUNCTION("INDEX(googlefinance(""FF"",""close"",$A10),2,2)"),"#VALUE!")</f>
        <v>#VALUE!</v>
      </c>
      <c r="E12" s="1">
        <f ca="1">IFERROR(__xludf.DUMMYFUNCTION("INDEX(GOOGLEFINANCE(A12,""price"",""1/10/2022""),2,2)"),62)</f>
        <v>62</v>
      </c>
    </row>
    <row r="13" spans="1:5" ht="15.75" customHeight="1" x14ac:dyDescent="0.25">
      <c r="A13" s="1" t="s">
        <v>58</v>
      </c>
      <c r="B13" s="6">
        <v>37</v>
      </c>
      <c r="C13" s="8">
        <v>209.82</v>
      </c>
      <c r="D13" s="1" t="str">
        <f ca="1">IFERROR(__xludf.DUMMYFUNCTION("INDEX(googlefinance(""FF"",""close"",$A11),2,2)"),"#VALUE!")</f>
        <v>#VALUE!</v>
      </c>
      <c r="E13" s="1" t="str">
        <f ca="1">IFERROR(__xludf.DUMMYFUNCTION("INDEX(GOOGLEFINANCE(A13,""price"",""1/10/2022""),2,2)"),"#VALUE!")</f>
        <v>#VALUE!</v>
      </c>
    </row>
    <row r="14" spans="1:5" ht="15.75" customHeight="1" x14ac:dyDescent="0.25">
      <c r="A14" s="1" t="s">
        <v>59</v>
      </c>
      <c r="B14" s="6">
        <v>301</v>
      </c>
      <c r="C14" s="8">
        <v>25.49</v>
      </c>
      <c r="D14" s="1" t="str">
        <f ca="1">IFERROR(__xludf.DUMMYFUNCTION("INDEX(googlefinance(""FF"",""close"",$A12),2,2)"),"#VALUE!")</f>
        <v>#VALUE!</v>
      </c>
      <c r="E14" s="1" t="str">
        <f ca="1">IFERROR(__xludf.DUMMYFUNCTION("INDEX(GOOGLEFINANCE(A14,""price"",""1/10/2022""),2,2)"),"#VALUE!")</f>
        <v>#VALUE!</v>
      </c>
    </row>
    <row r="15" spans="1:5" ht="15.75" customHeight="1" x14ac:dyDescent="0.25">
      <c r="A15" s="1" t="s">
        <v>60</v>
      </c>
      <c r="B15" s="6">
        <v>139</v>
      </c>
      <c r="C15" s="8">
        <v>56</v>
      </c>
      <c r="D15" s="1" t="str">
        <f ca="1">IFERROR(__xludf.DUMMYFUNCTION("INDEX(googlefinance(""FF"",""close"",$A13),2,2)"),"#VALUE!")</f>
        <v>#VALUE!</v>
      </c>
      <c r="E15" s="1" t="str">
        <f ca="1">IFERROR(__xludf.DUMMYFUNCTION("INDEX(GOOGLEFINANCE(A15,""price"",""1/10/2022""),2,2)"),"#VALUE!")</f>
        <v>#VALUE!</v>
      </c>
    </row>
    <row r="16" spans="1:5" ht="15.75" customHeight="1" x14ac:dyDescent="0.25">
      <c r="A16" s="1" t="s">
        <v>61</v>
      </c>
      <c r="B16" s="6">
        <v>752</v>
      </c>
      <c r="C16" s="8">
        <v>10.9</v>
      </c>
      <c r="D16" s="1" t="str">
        <f ca="1">IFERROR(__xludf.DUMMYFUNCTION("INDEX(googlefinance(""FF"",""close"",$A14),2,2)"),"#VALUE!")</f>
        <v>#VALUE!</v>
      </c>
      <c r="E16" s="1" t="str">
        <f ca="1">IFERROR(__xludf.DUMMYFUNCTION("INDEX(GOOGLEFINANCE(A16,""price"",""1/10/2022""),2,2)"),"#VALUE!")</f>
        <v>#VALUE!</v>
      </c>
    </row>
    <row r="17" spans="1:5" ht="15.75" customHeight="1" x14ac:dyDescent="0.25">
      <c r="A17" s="1" t="s">
        <v>62</v>
      </c>
      <c r="B17" s="6">
        <v>657</v>
      </c>
      <c r="C17" s="8">
        <v>12.09</v>
      </c>
      <c r="D17" s="1" t="str">
        <f ca="1">IFERROR(__xludf.DUMMYFUNCTION("INDEX(googlefinance(""FF"",""close"",$A15),2,2)"),"#VALUE!")</f>
        <v>#VALUE!</v>
      </c>
      <c r="E17" s="1">
        <f ca="1">IFERROR(__xludf.DUMMYFUNCTION("INDEX(GOOGLEFINANCE(A17,""price"",""1/10/2022""),2,2)"),11.69)</f>
        <v>11.69</v>
      </c>
    </row>
    <row r="18" spans="1:5" ht="15.75" customHeight="1" x14ac:dyDescent="0.25">
      <c r="A18" s="1" t="s">
        <v>63</v>
      </c>
      <c r="B18" s="6">
        <v>292</v>
      </c>
      <c r="C18" s="8">
        <v>26.23</v>
      </c>
      <c r="D18" s="1" t="str">
        <f ca="1">IFERROR(__xludf.DUMMYFUNCTION("INDEX(googlefinance(""FF"",""close"",$A16),2,2)"),"#VALUE!")</f>
        <v>#VALUE!</v>
      </c>
      <c r="E18" s="1">
        <f ca="1">IFERROR(__xludf.DUMMYFUNCTION("INDEX(GOOGLEFINANCE(A18,""price"",""1/10/2022""),2,2)"),19.97)</f>
        <v>19.97</v>
      </c>
    </row>
    <row r="19" spans="1:5" ht="15.75" customHeight="1" x14ac:dyDescent="0.25">
      <c r="A19" s="1" t="s">
        <v>5</v>
      </c>
      <c r="B19" s="6">
        <v>558</v>
      </c>
      <c r="C19" s="8">
        <v>13.76</v>
      </c>
      <c r="D19" s="1" t="str">
        <f ca="1">IFERROR(__xludf.DUMMYFUNCTION("INDEX(googlefinance(""FF"",""close"",$A17),2,2)"),"#VALUE!")</f>
        <v>#VALUE!</v>
      </c>
      <c r="E19" s="1" t="str">
        <f ca="1">IFERROR(__xludf.DUMMYFUNCTION("INDEX(GOOGLEFINANCE(A19,""price"",""1/10/2022""),2,2)"),"#VALUE!")</f>
        <v>#VALUE!</v>
      </c>
    </row>
    <row r="20" spans="1:5" ht="15.75" customHeight="1" x14ac:dyDescent="0.25">
      <c r="A20" s="1" t="s">
        <v>64</v>
      </c>
      <c r="B20" s="6">
        <v>939</v>
      </c>
      <c r="C20" s="8">
        <v>8.18</v>
      </c>
      <c r="D20" s="1" t="str">
        <f ca="1">IFERROR(__xludf.DUMMYFUNCTION("INDEX(googlefinance(""FF"",""close"",$A18),2,2)"),"#VALUE!")</f>
        <v>#VALUE!</v>
      </c>
      <c r="E20" s="1">
        <f ca="1">IFERROR(__xludf.DUMMYFUNCTION("INDEX(GOOGLEFINANCE(A20,""price"",""1/10/2022""),2,2)"),8.16)</f>
        <v>8.16</v>
      </c>
    </row>
    <row r="21" spans="1:5" ht="12.5" x14ac:dyDescent="0.25">
      <c r="A21" s="1" t="s">
        <v>65</v>
      </c>
      <c r="B21" s="6">
        <v>162</v>
      </c>
      <c r="C21" s="8">
        <v>49.94</v>
      </c>
      <c r="D21" s="1" t="str">
        <f ca="1">IFERROR(__xludf.DUMMYFUNCTION("INDEX(googlefinance(""FF"",""close"",$A19),2,2)"),"#VALUE!")</f>
        <v>#VALUE!</v>
      </c>
      <c r="E21" s="1">
        <f ca="1">IFERROR(__xludf.DUMMYFUNCTION("INDEX(GOOGLEFINANCE(A21,""price"",""1/10/2022""),2,2)"),48.68)</f>
        <v>48.68</v>
      </c>
    </row>
    <row r="22" spans="1:5" ht="12.5" x14ac:dyDescent="0.25">
      <c r="A22" s="1" t="s">
        <v>66</v>
      </c>
      <c r="B22" s="6">
        <v>111</v>
      </c>
      <c r="C22" s="8">
        <v>69.03</v>
      </c>
      <c r="D22" s="1" t="str">
        <f ca="1">IFERROR(__xludf.DUMMYFUNCTION("INDEX(googlefinance(""FF"",""close"",$A20),2,2)"),"#VALUE!")</f>
        <v>#VALUE!</v>
      </c>
      <c r="E22" s="1">
        <f ca="1">IFERROR(__xludf.DUMMYFUNCTION("INDEX(GOOGLEFINANCE(A22,""price"",""1/10/2022""),2,2)"),69.33)</f>
        <v>69.33</v>
      </c>
    </row>
    <row r="23" spans="1:5" ht="12.5" x14ac:dyDescent="0.25">
      <c r="A23" s="1" t="s">
        <v>67</v>
      </c>
      <c r="B23" s="6">
        <v>157</v>
      </c>
      <c r="C23" s="8">
        <v>49.04</v>
      </c>
      <c r="D23" s="1" t="str">
        <f ca="1">IFERROR(__xludf.DUMMYFUNCTION("INDEX(googlefinance(""FF"",""close"",$A21),2,2)"),"#VALUE!")</f>
        <v>#VALUE!</v>
      </c>
      <c r="E23" s="1">
        <f ca="1">IFERROR(__xludf.DUMMYFUNCTION("INDEX(GOOGLEFINANCE(A23,""price"",""1/10/2022""),2,2)"),48.5)</f>
        <v>48.5</v>
      </c>
    </row>
    <row r="24" spans="1:5" ht="12.5" x14ac:dyDescent="0.25">
      <c r="A24" s="1" t="s">
        <v>68</v>
      </c>
      <c r="B24" s="6">
        <v>1165</v>
      </c>
      <c r="C24" s="8">
        <v>14</v>
      </c>
      <c r="D24" s="1" t="str">
        <f ca="1">IFERROR(__xludf.DUMMYFUNCTION("INDEX(googlefinance(""FF"",""close"",$A22),2,2)"),"#VALUE!")</f>
        <v>#VALUE!</v>
      </c>
      <c r="E24" s="1">
        <f ca="1">IFERROR(__xludf.DUMMYFUNCTION("INDEX(GOOGLEFINANCE(A24,""price"",""1/10/2022""),2,2)"),6.77)</f>
        <v>6.77</v>
      </c>
    </row>
    <row r="25" spans="1:5" ht="12.5" x14ac:dyDescent="0.25">
      <c r="A25" s="1" t="s">
        <v>69</v>
      </c>
      <c r="B25" s="6">
        <v>92</v>
      </c>
      <c r="C25" s="8">
        <v>83.52</v>
      </c>
      <c r="D25" s="1" t="str">
        <f ca="1">IFERROR(__xludf.DUMMYFUNCTION("INDEX(googlefinance(""FF"",""close"",$A23),2,2)"),"#VALUE!")</f>
        <v>#VALUE!</v>
      </c>
      <c r="E25" s="1">
        <f ca="1">IFERROR(__xludf.DUMMYFUNCTION("INDEX(GOOGLEFINANCE(A25,""price"",""1/10/2022""),2,2)"),83.25)</f>
        <v>83.25</v>
      </c>
    </row>
    <row r="26" spans="1:5" ht="12.5" x14ac:dyDescent="0.25">
      <c r="A26" s="1" t="s">
        <v>70</v>
      </c>
      <c r="B26" s="6">
        <v>154</v>
      </c>
      <c r="C26" s="8">
        <v>49.81</v>
      </c>
      <c r="D26" s="1" t="str">
        <f ca="1">IFERROR(__xludf.DUMMYFUNCTION("INDEX(googlefinance(""FF"",""close"",$A24),2,2)"),"#VALUE!")</f>
        <v>#VALUE!</v>
      </c>
      <c r="E26" s="1">
        <f ca="1">IFERROR(__xludf.DUMMYFUNCTION("INDEX(GOOGLEFINANCE(A26,""price"",""1/10/2022""),2,2)"),50.54)</f>
        <v>50.54</v>
      </c>
    </row>
    <row r="27" spans="1:5" ht="12.5" x14ac:dyDescent="0.25">
      <c r="A27" s="1" t="s">
        <v>71</v>
      </c>
      <c r="B27" s="6">
        <v>268</v>
      </c>
      <c r="C27" s="8">
        <v>30</v>
      </c>
      <c r="D27" s="1" t="str">
        <f ca="1">IFERROR(__xludf.DUMMYFUNCTION("INDEX(googlefinance(""FF"",""close"",$A25),2,2)"),"#VALUE!")</f>
        <v>#VALUE!</v>
      </c>
      <c r="E27" s="1">
        <f ca="1">IFERROR(__xludf.DUMMYFUNCTION("INDEX(GOOGLEFINANCE(A27,""price"",""1/10/2022""),2,2)"),29.21)</f>
        <v>29.21</v>
      </c>
    </row>
    <row r="28" spans="1:5" ht="12.5" x14ac:dyDescent="0.25">
      <c r="A28" s="1" t="s">
        <v>72</v>
      </c>
      <c r="B28" s="6">
        <v>290</v>
      </c>
      <c r="C28" s="8">
        <v>27.81</v>
      </c>
      <c r="D28" s="1" t="str">
        <f ca="1">IFERROR(__xludf.DUMMYFUNCTION("INDEX(googlefinance(""FF"",""close"",$A26),2,2)"),"#VALUE!")</f>
        <v>#VALUE!</v>
      </c>
      <c r="E28" s="1">
        <f ca="1">IFERROR(__xludf.DUMMYFUNCTION("INDEX(GOOGLEFINANCE(A28,""price"",""1/10/2022""),2,2)"),26.5)</f>
        <v>26.5</v>
      </c>
    </row>
    <row r="29" spans="1:5" ht="12.5" x14ac:dyDescent="0.25">
      <c r="A29" s="1" t="s">
        <v>73</v>
      </c>
      <c r="B29" s="6">
        <v>634</v>
      </c>
      <c r="C29" s="8">
        <v>12.19</v>
      </c>
      <c r="D29" s="1" t="str">
        <f ca="1">IFERROR(__xludf.DUMMYFUNCTION("INDEX(googlefinance(""FF"",""close"",$A27),2,2)"),"#VALUE!")</f>
        <v>#VALUE!</v>
      </c>
      <c r="E29" s="1">
        <f ca="1">IFERROR(__xludf.DUMMYFUNCTION("INDEX(GOOGLEFINANCE(A29,""price"",""1/10/2022""),2,2)"),11.99)</f>
        <v>11.99</v>
      </c>
    </row>
    <row r="30" spans="1:5" ht="12.5" x14ac:dyDescent="0.25">
      <c r="A30" s="1" t="s">
        <v>74</v>
      </c>
      <c r="B30" s="6">
        <v>697</v>
      </c>
      <c r="C30" s="8">
        <v>11.29</v>
      </c>
      <c r="D30" s="1" t="str">
        <f ca="1">IFERROR(__xludf.DUMMYFUNCTION("INDEX(googlefinance(""FF"",""close"",$A28),2,2)"),"#VALUE!")</f>
        <v>#VALUE!</v>
      </c>
      <c r="E30" s="1">
        <f ca="1">IFERROR(__xludf.DUMMYFUNCTION("INDEX(GOOGLEFINANCE(A30,""price"",""1/10/2022""),2,2)"),11.47)</f>
        <v>11.47</v>
      </c>
    </row>
    <row r="31" spans="1:5" ht="12.5" x14ac:dyDescent="0.25">
      <c r="A31" s="1" t="s">
        <v>27</v>
      </c>
      <c r="B31" s="6">
        <v>189</v>
      </c>
      <c r="C31" s="8">
        <v>42</v>
      </c>
      <c r="D31" s="1" t="str">
        <f ca="1">IFERROR(__xludf.DUMMYFUNCTION("INDEX(googlefinance(""FF"",""close"",$A29),2,2)"),"#VALUE!")</f>
        <v>#VALUE!</v>
      </c>
      <c r="E31" s="1">
        <f ca="1">IFERROR(__xludf.DUMMYFUNCTION("INDEX(GOOGLEFINANCE(A31,""price"",""1/10/2022""),2,2)"),40.74)</f>
        <v>40.74</v>
      </c>
    </row>
    <row r="32" spans="1:5" ht="12.5" x14ac:dyDescent="0.25">
      <c r="A32" s="1" t="s">
        <v>26</v>
      </c>
      <c r="B32" s="6">
        <v>445</v>
      </c>
      <c r="C32" s="8">
        <v>17.29</v>
      </c>
      <c r="D32" s="1" t="str">
        <f ca="1">IFERROR(__xludf.DUMMYFUNCTION("INDEX(googlefinance(""FF"",""close"",$A30),2,2)"),"#VALUE!")</f>
        <v>#VALUE!</v>
      </c>
      <c r="E32" s="1">
        <f ca="1">IFERROR(__xludf.DUMMYFUNCTION("INDEX(GOOGLEFINANCE(A32,""price"",""1/10/2022""),2,2)"),17.43)</f>
        <v>17.43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15"/>
  <sheetViews>
    <sheetView tabSelected="1" zoomScale="85" zoomScaleNormal="85" workbookViewId="0">
      <pane ySplit="1" topLeftCell="A2" activePane="bottomLeft" state="frozen"/>
      <selection pane="bottomLeft" activeCell="H11" sqref="H11"/>
    </sheetView>
  </sheetViews>
  <sheetFormatPr defaultColWidth="12.54296875" defaultRowHeight="15.75" customHeight="1" x14ac:dyDescent="0.25"/>
  <cols>
    <col min="1" max="1" width="38.26953125" bestFit="1" customWidth="1"/>
  </cols>
  <sheetData>
    <row r="1" spans="1:7" ht="15.75" customHeight="1" x14ac:dyDescent="0.35">
      <c r="A1" s="5" t="s">
        <v>24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79</v>
      </c>
      <c r="G1" s="5" t="s">
        <v>84</v>
      </c>
    </row>
    <row r="2" spans="1:7" ht="12" customHeight="1" x14ac:dyDescent="0.25">
      <c r="A2" s="10" t="s">
        <v>88</v>
      </c>
      <c r="B2" s="11">
        <v>44923</v>
      </c>
      <c r="C2" s="12" t="s">
        <v>85</v>
      </c>
      <c r="D2" s="12" t="s">
        <v>86</v>
      </c>
      <c r="E2" s="12">
        <v>1</v>
      </c>
      <c r="F2" s="13">
        <v>344687.94</v>
      </c>
      <c r="G2" s="9">
        <v>344687.94</v>
      </c>
    </row>
    <row r="3" spans="1:7" ht="12" customHeight="1" x14ac:dyDescent="0.25">
      <c r="A3" s="10" t="s">
        <v>88</v>
      </c>
      <c r="B3" s="11">
        <v>44924</v>
      </c>
      <c r="C3" s="12" t="s">
        <v>91</v>
      </c>
      <c r="D3" s="12" t="s">
        <v>87</v>
      </c>
      <c r="E3" s="12">
        <v>104</v>
      </c>
      <c r="F3" s="13">
        <v>110.65</v>
      </c>
      <c r="G3" s="9">
        <v>11507.6</v>
      </c>
    </row>
    <row r="4" spans="1:7" ht="12" customHeight="1" x14ac:dyDescent="0.25">
      <c r="A4" s="10" t="s">
        <v>88</v>
      </c>
      <c r="B4" s="11">
        <v>44924</v>
      </c>
      <c r="C4" s="12" t="s">
        <v>92</v>
      </c>
      <c r="D4" s="12" t="s">
        <v>87</v>
      </c>
      <c r="E4" s="12">
        <v>404</v>
      </c>
      <c r="F4" s="13">
        <v>28.51</v>
      </c>
      <c r="G4" s="9">
        <v>11518.04</v>
      </c>
    </row>
    <row r="5" spans="1:7" ht="12" customHeight="1" x14ac:dyDescent="0.25">
      <c r="A5" s="10" t="s">
        <v>88</v>
      </c>
      <c r="B5" s="11">
        <v>44924</v>
      </c>
      <c r="C5" s="12" t="s">
        <v>32</v>
      </c>
      <c r="D5" s="12" t="s">
        <v>87</v>
      </c>
      <c r="E5" s="12">
        <v>224</v>
      </c>
      <c r="F5" s="13">
        <v>51.37</v>
      </c>
      <c r="G5" s="9">
        <v>11506.88</v>
      </c>
    </row>
    <row r="6" spans="1:7" ht="12" customHeight="1" x14ac:dyDescent="0.25">
      <c r="A6" s="10" t="s">
        <v>88</v>
      </c>
      <c r="B6" s="11">
        <v>44924</v>
      </c>
      <c r="C6" s="12" t="s">
        <v>93</v>
      </c>
      <c r="D6" s="12" t="s">
        <v>87</v>
      </c>
      <c r="E6" s="12">
        <v>94</v>
      </c>
      <c r="F6" s="13">
        <v>123.52</v>
      </c>
      <c r="G6" s="9">
        <v>11610.88</v>
      </c>
    </row>
    <row r="7" spans="1:7" ht="12" customHeight="1" x14ac:dyDescent="0.25">
      <c r="A7" s="10" t="s">
        <v>88</v>
      </c>
      <c r="B7" s="11">
        <v>44924</v>
      </c>
      <c r="C7" s="12" t="s">
        <v>94</v>
      </c>
      <c r="D7" s="12" t="s">
        <v>87</v>
      </c>
      <c r="E7" s="12">
        <v>251</v>
      </c>
      <c r="F7" s="13">
        <v>45.82</v>
      </c>
      <c r="G7" s="9">
        <v>11500.82</v>
      </c>
    </row>
    <row r="8" spans="1:7" ht="12" customHeight="1" x14ac:dyDescent="0.25">
      <c r="A8" s="10" t="s">
        <v>88</v>
      </c>
      <c r="B8" s="11">
        <v>44924</v>
      </c>
      <c r="C8" s="12" t="s">
        <v>37</v>
      </c>
      <c r="D8" s="12" t="s">
        <v>87</v>
      </c>
      <c r="E8" s="12">
        <v>141</v>
      </c>
      <c r="F8" s="13">
        <v>81.84</v>
      </c>
      <c r="G8" s="9">
        <v>11539.44</v>
      </c>
    </row>
    <row r="9" spans="1:7" ht="12" customHeight="1" x14ac:dyDescent="0.25">
      <c r="A9" s="10" t="s">
        <v>88</v>
      </c>
      <c r="B9" s="11">
        <v>44924</v>
      </c>
      <c r="C9" s="12" t="s">
        <v>30</v>
      </c>
      <c r="D9" s="12" t="s">
        <v>87</v>
      </c>
      <c r="E9" s="12">
        <v>145</v>
      </c>
      <c r="F9" s="13">
        <v>79.62</v>
      </c>
      <c r="G9" s="9">
        <v>11544.900000000001</v>
      </c>
    </row>
    <row r="10" spans="1:7" ht="12" customHeight="1" x14ac:dyDescent="0.25">
      <c r="A10" s="10" t="s">
        <v>88</v>
      </c>
      <c r="B10" s="11">
        <v>44924</v>
      </c>
      <c r="C10" s="12" t="s">
        <v>39</v>
      </c>
      <c r="D10" s="12" t="s">
        <v>87</v>
      </c>
      <c r="E10" s="12">
        <v>81</v>
      </c>
      <c r="F10" s="13">
        <v>142.58000000000001</v>
      </c>
      <c r="G10" s="9">
        <v>11548.980000000001</v>
      </c>
    </row>
    <row r="11" spans="1:7" ht="12" customHeight="1" x14ac:dyDescent="0.25">
      <c r="A11" s="10" t="s">
        <v>88</v>
      </c>
      <c r="B11" s="11">
        <v>44924</v>
      </c>
      <c r="C11" s="12" t="s">
        <v>95</v>
      </c>
      <c r="D11" s="12" t="s">
        <v>87</v>
      </c>
      <c r="E11" s="12">
        <v>26</v>
      </c>
      <c r="F11" s="13">
        <v>458.42</v>
      </c>
      <c r="G11" s="9">
        <v>11918.92</v>
      </c>
    </row>
    <row r="12" spans="1:7" ht="12" customHeight="1" x14ac:dyDescent="0.25">
      <c r="A12" s="10" t="s">
        <v>88</v>
      </c>
      <c r="B12" s="11">
        <v>44924</v>
      </c>
      <c r="C12" s="12" t="s">
        <v>96</v>
      </c>
      <c r="D12" s="12" t="s">
        <v>87</v>
      </c>
      <c r="E12" s="12">
        <v>47</v>
      </c>
      <c r="F12" s="13">
        <v>248.93</v>
      </c>
      <c r="G12" s="9">
        <v>11699.710000000001</v>
      </c>
    </row>
    <row r="13" spans="1:7" ht="12" customHeight="1" x14ac:dyDescent="0.25">
      <c r="A13" s="10" t="s">
        <v>88</v>
      </c>
      <c r="B13" s="11">
        <v>44924</v>
      </c>
      <c r="C13" s="12" t="s">
        <v>40</v>
      </c>
      <c r="D13" s="12" t="s">
        <v>87</v>
      </c>
      <c r="E13" s="12">
        <v>73</v>
      </c>
      <c r="F13" s="13">
        <v>157.34</v>
      </c>
      <c r="G13" s="9">
        <v>11485.82</v>
      </c>
    </row>
    <row r="14" spans="1:7" ht="12" customHeight="1" x14ac:dyDescent="0.25">
      <c r="A14" s="10" t="s">
        <v>88</v>
      </c>
      <c r="B14" s="11">
        <v>44924</v>
      </c>
      <c r="C14" s="12" t="s">
        <v>97</v>
      </c>
      <c r="D14" s="12" t="s">
        <v>87</v>
      </c>
      <c r="E14" s="12">
        <v>94</v>
      </c>
      <c r="F14" s="13">
        <v>122.38</v>
      </c>
      <c r="G14" s="9">
        <v>11503.72</v>
      </c>
    </row>
    <row r="15" spans="1:7" ht="12" customHeight="1" x14ac:dyDescent="0.25">
      <c r="A15" s="10" t="s">
        <v>88</v>
      </c>
      <c r="B15" s="11">
        <v>44924</v>
      </c>
      <c r="C15" s="12" t="s">
        <v>98</v>
      </c>
      <c r="D15" s="12" t="s">
        <v>87</v>
      </c>
      <c r="E15" s="12">
        <v>29</v>
      </c>
      <c r="F15" s="13">
        <v>404.3</v>
      </c>
      <c r="G15" s="9">
        <v>11724.7</v>
      </c>
    </row>
    <row r="16" spans="1:7" ht="12" customHeight="1" x14ac:dyDescent="0.25">
      <c r="A16" s="10" t="s">
        <v>88</v>
      </c>
      <c r="B16" s="11">
        <v>44924</v>
      </c>
      <c r="C16" s="12" t="s">
        <v>33</v>
      </c>
      <c r="D16" s="12" t="s">
        <v>87</v>
      </c>
      <c r="E16" s="12">
        <v>136</v>
      </c>
      <c r="F16" s="13">
        <v>84.57</v>
      </c>
      <c r="G16" s="9">
        <v>11501.519999999999</v>
      </c>
    </row>
    <row r="17" spans="1:7" ht="12" customHeight="1" x14ac:dyDescent="0.25">
      <c r="A17" s="10" t="s">
        <v>88</v>
      </c>
      <c r="B17" s="11">
        <v>44924</v>
      </c>
      <c r="C17" s="12" t="s">
        <v>99</v>
      </c>
      <c r="D17" s="12" t="s">
        <v>87</v>
      </c>
      <c r="E17" s="12">
        <v>151</v>
      </c>
      <c r="F17" s="13">
        <v>76.33</v>
      </c>
      <c r="G17" s="9">
        <v>11525.83</v>
      </c>
    </row>
    <row r="18" spans="1:7" ht="12" customHeight="1" x14ac:dyDescent="0.25">
      <c r="A18" s="10" t="s">
        <v>88</v>
      </c>
      <c r="B18" s="11">
        <v>44924</v>
      </c>
      <c r="C18" s="12" t="s">
        <v>100</v>
      </c>
      <c r="D18" s="12" t="s">
        <v>87</v>
      </c>
      <c r="E18" s="12">
        <v>460</v>
      </c>
      <c r="F18" s="13">
        <v>25.02</v>
      </c>
      <c r="G18" s="9">
        <v>11509.199999999999</v>
      </c>
    </row>
    <row r="19" spans="1:7" ht="12" customHeight="1" x14ac:dyDescent="0.25">
      <c r="A19" s="10" t="s">
        <v>88</v>
      </c>
      <c r="B19" s="11">
        <v>44924</v>
      </c>
      <c r="C19" s="12" t="s">
        <v>101</v>
      </c>
      <c r="D19" s="12" t="s">
        <v>87</v>
      </c>
      <c r="E19" s="12">
        <v>65</v>
      </c>
      <c r="F19" s="13">
        <v>177.81</v>
      </c>
      <c r="G19" s="9">
        <v>11557.65</v>
      </c>
    </row>
    <row r="20" spans="1:7" ht="12" customHeight="1" x14ac:dyDescent="0.25">
      <c r="A20" s="10" t="s">
        <v>88</v>
      </c>
      <c r="B20" s="11">
        <v>44924</v>
      </c>
      <c r="C20" s="12" t="s">
        <v>31</v>
      </c>
      <c r="D20" s="12" t="s">
        <v>87</v>
      </c>
      <c r="E20" s="12">
        <v>84</v>
      </c>
      <c r="F20" s="13">
        <v>137.30000000000001</v>
      </c>
      <c r="G20" s="9">
        <v>11533.2</v>
      </c>
    </row>
    <row r="21" spans="1:7" ht="12" customHeight="1" x14ac:dyDescent="0.25">
      <c r="A21" s="10" t="s">
        <v>88</v>
      </c>
      <c r="B21" s="11">
        <v>44924</v>
      </c>
      <c r="C21" s="12" t="s">
        <v>102</v>
      </c>
      <c r="D21" s="12" t="s">
        <v>87</v>
      </c>
      <c r="E21" s="12">
        <v>49</v>
      </c>
      <c r="F21" s="13">
        <v>236.01</v>
      </c>
      <c r="G21" s="9">
        <v>11564.49</v>
      </c>
    </row>
    <row r="22" spans="1:7" ht="12" customHeight="1" x14ac:dyDescent="0.25">
      <c r="A22" s="10" t="s">
        <v>88</v>
      </c>
      <c r="B22" s="11">
        <v>44924</v>
      </c>
      <c r="C22" s="12" t="s">
        <v>103</v>
      </c>
      <c r="D22" s="12" t="s">
        <v>87</v>
      </c>
      <c r="E22" s="12">
        <v>24</v>
      </c>
      <c r="F22" s="13">
        <v>487.89</v>
      </c>
      <c r="G22" s="9">
        <v>11709.36</v>
      </c>
    </row>
    <row r="23" spans="1:7" ht="12" customHeight="1" x14ac:dyDescent="0.25">
      <c r="A23" s="10" t="s">
        <v>88</v>
      </c>
      <c r="B23" s="11">
        <v>44924</v>
      </c>
      <c r="C23" s="12" t="s">
        <v>104</v>
      </c>
      <c r="D23" s="12" t="s">
        <v>87</v>
      </c>
      <c r="E23" s="12">
        <v>108</v>
      </c>
      <c r="F23" s="13">
        <v>107.17</v>
      </c>
      <c r="G23" s="9">
        <v>11574.36</v>
      </c>
    </row>
    <row r="24" spans="1:7" ht="12" customHeight="1" x14ac:dyDescent="0.25">
      <c r="A24" s="10" t="s">
        <v>88</v>
      </c>
      <c r="B24" s="11">
        <v>44924</v>
      </c>
      <c r="C24" s="12" t="s">
        <v>105</v>
      </c>
      <c r="D24" s="12" t="s">
        <v>87</v>
      </c>
      <c r="E24" s="12">
        <v>70</v>
      </c>
      <c r="F24" s="13">
        <v>165.32</v>
      </c>
      <c r="G24" s="9">
        <v>11572.4</v>
      </c>
    </row>
    <row r="25" spans="1:7" ht="12" customHeight="1" x14ac:dyDescent="0.25">
      <c r="A25" s="10" t="s">
        <v>88</v>
      </c>
      <c r="B25" s="11">
        <v>44924</v>
      </c>
      <c r="C25" s="12" t="s">
        <v>106</v>
      </c>
      <c r="D25" s="12" t="s">
        <v>87</v>
      </c>
      <c r="E25" s="12">
        <v>41</v>
      </c>
      <c r="F25" s="13">
        <v>284.52999999999997</v>
      </c>
      <c r="G25" s="9">
        <v>11665.73</v>
      </c>
    </row>
    <row r="26" spans="1:7" ht="12" customHeight="1" x14ac:dyDescent="0.25">
      <c r="A26" s="10" t="s">
        <v>88</v>
      </c>
      <c r="B26" s="11">
        <v>44924</v>
      </c>
      <c r="C26" s="12" t="s">
        <v>29</v>
      </c>
      <c r="D26" s="12" t="s">
        <v>87</v>
      </c>
      <c r="E26" s="12">
        <v>104</v>
      </c>
      <c r="F26" s="13">
        <v>111.12</v>
      </c>
      <c r="G26" s="9">
        <v>11556.48</v>
      </c>
    </row>
    <row r="27" spans="1:7" ht="12" customHeight="1" x14ac:dyDescent="0.25">
      <c r="A27" s="10" t="s">
        <v>88</v>
      </c>
      <c r="B27" s="11">
        <v>44924</v>
      </c>
      <c r="C27" s="12" t="s">
        <v>107</v>
      </c>
      <c r="D27" s="12" t="s">
        <v>87</v>
      </c>
      <c r="E27" s="12">
        <v>223</v>
      </c>
      <c r="F27" s="13">
        <v>51.55</v>
      </c>
      <c r="G27" s="9">
        <v>11495.65</v>
      </c>
    </row>
    <row r="28" spans="1:7" ht="12" customHeight="1" x14ac:dyDescent="0.25">
      <c r="A28" s="10" t="s">
        <v>88</v>
      </c>
      <c r="B28" s="11">
        <v>44924</v>
      </c>
      <c r="C28" s="12" t="s">
        <v>108</v>
      </c>
      <c r="D28" s="12" t="s">
        <v>87</v>
      </c>
      <c r="E28" s="12">
        <v>76</v>
      </c>
      <c r="F28" s="13">
        <v>152.99</v>
      </c>
      <c r="G28" s="9">
        <v>11627.240000000002</v>
      </c>
    </row>
    <row r="29" spans="1:7" ht="12" customHeight="1" x14ac:dyDescent="0.25">
      <c r="A29" s="10" t="s">
        <v>88</v>
      </c>
      <c r="B29" s="11">
        <v>44924</v>
      </c>
      <c r="C29" s="12" t="s">
        <v>44</v>
      </c>
      <c r="D29" s="12" t="s">
        <v>87</v>
      </c>
      <c r="E29" s="12">
        <v>134</v>
      </c>
      <c r="F29" s="13">
        <v>86.16</v>
      </c>
      <c r="G29" s="9">
        <v>11545.439999999999</v>
      </c>
    </row>
    <row r="30" spans="1:7" ht="12" customHeight="1" x14ac:dyDescent="0.25">
      <c r="A30" s="10" t="s">
        <v>88</v>
      </c>
      <c r="B30" s="11">
        <v>44924</v>
      </c>
      <c r="C30" s="12" t="s">
        <v>47</v>
      </c>
      <c r="D30" s="12" t="s">
        <v>87</v>
      </c>
      <c r="E30" s="12">
        <v>353</v>
      </c>
      <c r="F30" s="13">
        <v>32.64</v>
      </c>
      <c r="G30" s="9">
        <v>11521.92</v>
      </c>
    </row>
    <row r="31" spans="1:7" ht="12" customHeight="1" x14ac:dyDescent="0.25">
      <c r="A31" s="10" t="s">
        <v>88</v>
      </c>
      <c r="B31" s="11">
        <v>44924</v>
      </c>
      <c r="C31" s="12" t="s">
        <v>109</v>
      </c>
      <c r="D31" s="12" t="s">
        <v>87</v>
      </c>
      <c r="E31" s="12">
        <v>125</v>
      </c>
      <c r="F31" s="13">
        <v>80.91</v>
      </c>
      <c r="G31" s="9">
        <v>10113.75</v>
      </c>
    </row>
    <row r="32" spans="1:7" ht="12" customHeight="1" x14ac:dyDescent="0.25">
      <c r="A32" s="10" t="s">
        <v>88</v>
      </c>
      <c r="B32" s="11">
        <v>44924</v>
      </c>
      <c r="C32" s="12" t="s">
        <v>110</v>
      </c>
      <c r="D32" s="12" t="s">
        <v>87</v>
      </c>
      <c r="E32" s="12">
        <v>101</v>
      </c>
      <c r="F32" s="13">
        <v>101.87</v>
      </c>
      <c r="G32" s="9">
        <v>10288.870000000001</v>
      </c>
    </row>
    <row r="33" spans="1:7" ht="12" customHeight="1" x14ac:dyDescent="0.25">
      <c r="A33" s="10" t="s">
        <v>89</v>
      </c>
      <c r="B33" s="11">
        <v>44923</v>
      </c>
      <c r="C33" s="12" t="s">
        <v>85</v>
      </c>
      <c r="D33" s="12" t="s">
        <v>86</v>
      </c>
      <c r="E33" s="12">
        <v>1</v>
      </c>
      <c r="F33" s="13">
        <v>249011.38</v>
      </c>
      <c r="G33" s="9">
        <v>249011.38</v>
      </c>
    </row>
    <row r="34" spans="1:7" ht="12" customHeight="1" x14ac:dyDescent="0.25">
      <c r="A34" s="10" t="s">
        <v>89</v>
      </c>
      <c r="B34" s="11">
        <v>44924</v>
      </c>
      <c r="C34" s="12" t="s">
        <v>61</v>
      </c>
      <c r="D34" s="12" t="s">
        <v>87</v>
      </c>
      <c r="E34" s="12">
        <v>766</v>
      </c>
      <c r="F34" s="13">
        <v>10.85</v>
      </c>
      <c r="G34" s="9">
        <v>8311.1</v>
      </c>
    </row>
    <row r="35" spans="1:7" ht="12" customHeight="1" x14ac:dyDescent="0.25">
      <c r="A35" s="10" t="s">
        <v>89</v>
      </c>
      <c r="B35" s="11">
        <v>44924</v>
      </c>
      <c r="C35" s="12" t="s">
        <v>111</v>
      </c>
      <c r="D35" s="12" t="s">
        <v>87</v>
      </c>
      <c r="E35" s="12">
        <v>20</v>
      </c>
      <c r="F35" s="13">
        <v>425.94</v>
      </c>
      <c r="G35" s="9">
        <v>8518.7999999999993</v>
      </c>
    </row>
    <row r="36" spans="1:7" ht="12" customHeight="1" x14ac:dyDescent="0.25">
      <c r="A36" s="10" t="s">
        <v>89</v>
      </c>
      <c r="B36" s="11">
        <v>44924</v>
      </c>
      <c r="C36" s="12" t="s">
        <v>112</v>
      </c>
      <c r="D36" s="12" t="s">
        <v>87</v>
      </c>
      <c r="E36" s="12">
        <v>128</v>
      </c>
      <c r="F36" s="13">
        <v>65.22</v>
      </c>
      <c r="G36" s="9">
        <v>8348.16</v>
      </c>
    </row>
    <row r="37" spans="1:7" ht="12" customHeight="1" x14ac:dyDescent="0.25">
      <c r="A37" s="10" t="s">
        <v>89</v>
      </c>
      <c r="B37" s="11">
        <v>44924</v>
      </c>
      <c r="C37" s="12" t="s">
        <v>113</v>
      </c>
      <c r="D37" s="12" t="s">
        <v>87</v>
      </c>
      <c r="E37" s="12">
        <v>210</v>
      </c>
      <c r="F37" s="13">
        <v>39.53</v>
      </c>
      <c r="G37" s="9">
        <v>8301.3000000000011</v>
      </c>
    </row>
    <row r="38" spans="1:7" ht="12" customHeight="1" x14ac:dyDescent="0.25">
      <c r="A38" s="10" t="s">
        <v>89</v>
      </c>
      <c r="B38" s="11">
        <v>44924</v>
      </c>
      <c r="C38" s="12" t="s">
        <v>114</v>
      </c>
      <c r="D38" s="12" t="s">
        <v>87</v>
      </c>
      <c r="E38" s="12">
        <v>80</v>
      </c>
      <c r="F38" s="13">
        <v>104.58</v>
      </c>
      <c r="G38" s="9">
        <v>8366.4</v>
      </c>
    </row>
    <row r="39" spans="1:7" ht="12" customHeight="1" x14ac:dyDescent="0.25">
      <c r="A39" s="10" t="s">
        <v>89</v>
      </c>
      <c r="B39" s="11">
        <v>44924</v>
      </c>
      <c r="C39" s="12" t="s">
        <v>7</v>
      </c>
      <c r="D39" s="12" t="s">
        <v>87</v>
      </c>
      <c r="E39" s="12">
        <v>47</v>
      </c>
      <c r="F39" s="13">
        <v>178.17</v>
      </c>
      <c r="G39" s="9">
        <v>8373.99</v>
      </c>
    </row>
    <row r="40" spans="1:7" ht="12" customHeight="1" x14ac:dyDescent="0.25">
      <c r="A40" s="10" t="s">
        <v>89</v>
      </c>
      <c r="B40" s="11">
        <v>44924</v>
      </c>
      <c r="C40" s="12" t="s">
        <v>28</v>
      </c>
      <c r="D40" s="12" t="s">
        <v>87</v>
      </c>
      <c r="E40" s="12">
        <v>164</v>
      </c>
      <c r="F40" s="13">
        <v>50.68</v>
      </c>
      <c r="G40" s="9">
        <v>8311.52</v>
      </c>
    </row>
    <row r="41" spans="1:7" ht="12" customHeight="1" x14ac:dyDescent="0.25">
      <c r="A41" s="10" t="s">
        <v>89</v>
      </c>
      <c r="B41" s="11">
        <v>44924</v>
      </c>
      <c r="C41" s="12" t="s">
        <v>115</v>
      </c>
      <c r="D41" s="12" t="s">
        <v>87</v>
      </c>
      <c r="E41" s="12">
        <v>34</v>
      </c>
      <c r="F41" s="13">
        <v>249.09</v>
      </c>
      <c r="G41" s="9">
        <v>8469.06</v>
      </c>
    </row>
    <row r="42" spans="1:7" ht="12" customHeight="1" x14ac:dyDescent="0.25">
      <c r="A42" s="10" t="s">
        <v>89</v>
      </c>
      <c r="B42" s="11">
        <v>44924</v>
      </c>
      <c r="C42" s="12" t="s">
        <v>116</v>
      </c>
      <c r="D42" s="12" t="s">
        <v>87</v>
      </c>
      <c r="E42" s="12">
        <v>158</v>
      </c>
      <c r="F42" s="13">
        <v>52.72</v>
      </c>
      <c r="G42" s="9">
        <v>8329.76</v>
      </c>
    </row>
    <row r="43" spans="1:7" ht="12" customHeight="1" x14ac:dyDescent="0.25">
      <c r="A43" s="10" t="s">
        <v>89</v>
      </c>
      <c r="B43" s="11">
        <v>44924</v>
      </c>
      <c r="C43" s="12" t="s">
        <v>117</v>
      </c>
      <c r="D43" s="12" t="s">
        <v>87</v>
      </c>
      <c r="E43" s="12">
        <v>228</v>
      </c>
      <c r="F43" s="13">
        <v>36.549999999999997</v>
      </c>
      <c r="G43" s="9">
        <v>8333.4</v>
      </c>
    </row>
    <row r="44" spans="1:7" ht="12" customHeight="1" x14ac:dyDescent="0.25">
      <c r="A44" s="10" t="s">
        <v>89</v>
      </c>
      <c r="B44" s="11">
        <v>44924</v>
      </c>
      <c r="C44" s="15" t="s">
        <v>118</v>
      </c>
      <c r="D44" s="12" t="s">
        <v>87</v>
      </c>
      <c r="E44" s="15">
        <v>340</v>
      </c>
      <c r="F44" s="16">
        <v>24.48</v>
      </c>
      <c r="G44" s="9">
        <v>8323.2000000000007</v>
      </c>
    </row>
    <row r="45" spans="1:7" ht="12" customHeight="1" x14ac:dyDescent="0.25">
      <c r="A45" s="10" t="s">
        <v>89</v>
      </c>
      <c r="B45" s="11">
        <v>44924</v>
      </c>
      <c r="C45" s="15" t="s">
        <v>119</v>
      </c>
      <c r="D45" s="12" t="s">
        <v>87</v>
      </c>
      <c r="E45" s="15">
        <v>172</v>
      </c>
      <c r="F45" s="16">
        <v>48.45</v>
      </c>
      <c r="G45" s="9">
        <v>8333.4</v>
      </c>
    </row>
    <row r="46" spans="1:7" ht="12" customHeight="1" x14ac:dyDescent="0.25">
      <c r="A46" s="10" t="s">
        <v>89</v>
      </c>
      <c r="B46" s="11">
        <v>44924</v>
      </c>
      <c r="C46" s="15" t="s">
        <v>120</v>
      </c>
      <c r="D46" s="12" t="s">
        <v>87</v>
      </c>
      <c r="E46" s="15">
        <v>635</v>
      </c>
      <c r="F46" s="16">
        <v>13.09</v>
      </c>
      <c r="G46" s="9">
        <v>8312.15</v>
      </c>
    </row>
    <row r="47" spans="1:7" ht="12" customHeight="1" x14ac:dyDescent="0.25">
      <c r="A47" s="10" t="s">
        <v>89</v>
      </c>
      <c r="B47" s="11">
        <v>44924</v>
      </c>
      <c r="C47" s="15" t="s">
        <v>26</v>
      </c>
      <c r="D47" s="12" t="s">
        <v>87</v>
      </c>
      <c r="E47" s="15">
        <v>457</v>
      </c>
      <c r="F47" s="16">
        <v>18.18</v>
      </c>
      <c r="G47" s="9">
        <v>8308.26</v>
      </c>
    </row>
    <row r="48" spans="1:7" ht="12" customHeight="1" x14ac:dyDescent="0.25">
      <c r="A48" s="10" t="s">
        <v>89</v>
      </c>
      <c r="B48" s="11">
        <v>44924</v>
      </c>
      <c r="C48" s="15" t="s">
        <v>121</v>
      </c>
      <c r="D48" s="12" t="s">
        <v>87</v>
      </c>
      <c r="E48" s="15">
        <v>263</v>
      </c>
      <c r="F48" s="16">
        <v>31.68</v>
      </c>
      <c r="G48" s="9">
        <v>8331.84</v>
      </c>
    </row>
    <row r="49" spans="1:7" ht="12" customHeight="1" x14ac:dyDescent="0.25">
      <c r="A49" s="10" t="s">
        <v>89</v>
      </c>
      <c r="B49" s="11">
        <v>44924</v>
      </c>
      <c r="C49" s="15" t="s">
        <v>122</v>
      </c>
      <c r="D49" s="12" t="s">
        <v>87</v>
      </c>
      <c r="E49" s="15">
        <v>114</v>
      </c>
      <c r="F49" s="16">
        <v>72.86</v>
      </c>
      <c r="G49" s="9">
        <v>8306.0399999999991</v>
      </c>
    </row>
    <row r="50" spans="1:7" ht="12" customHeight="1" x14ac:dyDescent="0.25">
      <c r="A50" s="10" t="s">
        <v>89</v>
      </c>
      <c r="B50" s="11">
        <v>44924</v>
      </c>
      <c r="C50" s="15" t="s">
        <v>123</v>
      </c>
      <c r="D50" s="12" t="s">
        <v>87</v>
      </c>
      <c r="E50" s="15">
        <v>101</v>
      </c>
      <c r="F50" s="16">
        <v>82.72</v>
      </c>
      <c r="G50" s="9">
        <v>8354.7199999999993</v>
      </c>
    </row>
    <row r="51" spans="1:7" ht="12" customHeight="1" x14ac:dyDescent="0.25">
      <c r="A51" s="10" t="s">
        <v>89</v>
      </c>
      <c r="B51" s="11">
        <v>44924</v>
      </c>
      <c r="C51" s="15" t="s">
        <v>124</v>
      </c>
      <c r="D51" s="12" t="s">
        <v>87</v>
      </c>
      <c r="E51" s="15">
        <v>58</v>
      </c>
      <c r="F51" s="16">
        <v>145.49</v>
      </c>
      <c r="G51" s="9">
        <v>8438.42</v>
      </c>
    </row>
    <row r="52" spans="1:7" ht="12" customHeight="1" x14ac:dyDescent="0.25">
      <c r="A52" s="10" t="s">
        <v>89</v>
      </c>
      <c r="B52" s="11">
        <v>44924</v>
      </c>
      <c r="C52" s="15" t="s">
        <v>125</v>
      </c>
      <c r="D52" s="12" t="s">
        <v>87</v>
      </c>
      <c r="E52" s="15">
        <v>114</v>
      </c>
      <c r="F52" s="16">
        <v>73.099999999999994</v>
      </c>
      <c r="G52" s="9">
        <v>8333.4</v>
      </c>
    </row>
    <row r="53" spans="1:7" ht="12" customHeight="1" x14ac:dyDescent="0.25">
      <c r="A53" s="10" t="s">
        <v>89</v>
      </c>
      <c r="B53" s="11">
        <v>44924</v>
      </c>
      <c r="C53" s="15" t="s">
        <v>126</v>
      </c>
      <c r="D53" s="12" t="s">
        <v>87</v>
      </c>
      <c r="E53" s="15">
        <v>97</v>
      </c>
      <c r="F53" s="16">
        <v>85.55</v>
      </c>
      <c r="G53" s="9">
        <v>8298.35</v>
      </c>
    </row>
    <row r="54" spans="1:7" ht="12" customHeight="1" x14ac:dyDescent="0.25">
      <c r="A54" s="10" t="s">
        <v>89</v>
      </c>
      <c r="B54" s="11">
        <v>44924</v>
      </c>
      <c r="C54" s="15" t="s">
        <v>127</v>
      </c>
      <c r="D54" s="12" t="s">
        <v>87</v>
      </c>
      <c r="E54" s="15">
        <v>241</v>
      </c>
      <c r="F54" s="16">
        <v>31.73</v>
      </c>
      <c r="G54" s="9">
        <v>7646.93</v>
      </c>
    </row>
    <row r="55" spans="1:7" ht="12" customHeight="1" x14ac:dyDescent="0.25">
      <c r="A55" s="10" t="s">
        <v>89</v>
      </c>
      <c r="B55" s="11">
        <v>44924</v>
      </c>
      <c r="C55" s="15" t="s">
        <v>128</v>
      </c>
      <c r="D55" s="12" t="s">
        <v>87</v>
      </c>
      <c r="E55" s="15">
        <v>83</v>
      </c>
      <c r="F55" s="16">
        <v>100.27</v>
      </c>
      <c r="G55" s="9">
        <v>8322.41</v>
      </c>
    </row>
    <row r="56" spans="1:7" ht="12" customHeight="1" x14ac:dyDescent="0.25">
      <c r="A56" s="10" t="s">
        <v>89</v>
      </c>
      <c r="B56" s="11">
        <v>44924</v>
      </c>
      <c r="C56" s="15" t="s">
        <v>129</v>
      </c>
      <c r="D56" s="12" t="s">
        <v>87</v>
      </c>
      <c r="E56" s="15">
        <v>385</v>
      </c>
      <c r="F56" s="16">
        <v>21.6</v>
      </c>
      <c r="G56" s="9">
        <v>8316</v>
      </c>
    </row>
    <row r="57" spans="1:7" ht="12" customHeight="1" x14ac:dyDescent="0.25">
      <c r="A57" s="10" t="s">
        <v>89</v>
      </c>
      <c r="B57" s="11">
        <v>44924</v>
      </c>
      <c r="C57" s="15" t="s">
        <v>63</v>
      </c>
      <c r="D57" s="12" t="s">
        <v>87</v>
      </c>
      <c r="E57" s="15">
        <v>449</v>
      </c>
      <c r="F57" s="16">
        <v>18.510000000000002</v>
      </c>
      <c r="G57" s="9">
        <v>8310.9900000000016</v>
      </c>
    </row>
    <row r="58" spans="1:7" ht="12" customHeight="1" x14ac:dyDescent="0.25">
      <c r="A58" s="10" t="s">
        <v>89</v>
      </c>
      <c r="B58" s="11">
        <v>44924</v>
      </c>
      <c r="C58" s="15" t="s">
        <v>130</v>
      </c>
      <c r="D58" s="12" t="s">
        <v>87</v>
      </c>
      <c r="E58" s="15">
        <v>203</v>
      </c>
      <c r="F58" s="16">
        <v>40.89</v>
      </c>
      <c r="G58" s="9">
        <v>8300.67</v>
      </c>
    </row>
    <row r="59" spans="1:7" ht="12" customHeight="1" x14ac:dyDescent="0.25">
      <c r="A59" s="10" t="s">
        <v>89</v>
      </c>
      <c r="B59" s="11">
        <v>44924</v>
      </c>
      <c r="C59" s="15" t="s">
        <v>131</v>
      </c>
      <c r="D59" s="12" t="s">
        <v>87</v>
      </c>
      <c r="E59" s="15">
        <v>465</v>
      </c>
      <c r="F59" s="16">
        <v>17.850000000000001</v>
      </c>
      <c r="G59" s="9">
        <v>8300.25</v>
      </c>
    </row>
    <row r="60" spans="1:7" ht="12" customHeight="1" x14ac:dyDescent="0.25">
      <c r="A60" s="10" t="s">
        <v>89</v>
      </c>
      <c r="B60" s="11">
        <v>44924</v>
      </c>
      <c r="C60" s="15" t="s">
        <v>132</v>
      </c>
      <c r="D60" s="12" t="s">
        <v>87</v>
      </c>
      <c r="E60" s="15">
        <v>202</v>
      </c>
      <c r="F60" s="16">
        <v>41.18</v>
      </c>
      <c r="G60" s="9">
        <v>8318.36</v>
      </c>
    </row>
    <row r="61" spans="1:7" ht="12" customHeight="1" x14ac:dyDescent="0.25">
      <c r="A61" s="10" t="s">
        <v>89</v>
      </c>
      <c r="B61" s="11">
        <v>44924</v>
      </c>
      <c r="C61" s="12" t="s">
        <v>133</v>
      </c>
      <c r="D61" s="12" t="s">
        <v>87</v>
      </c>
      <c r="E61" s="12">
        <v>136</v>
      </c>
      <c r="F61" s="13">
        <v>61.41</v>
      </c>
      <c r="G61" s="9">
        <v>8351.76</v>
      </c>
    </row>
    <row r="62" spans="1:7" ht="12" customHeight="1" x14ac:dyDescent="0.25">
      <c r="A62" s="10" t="s">
        <v>89</v>
      </c>
      <c r="B62" s="11">
        <v>44924</v>
      </c>
      <c r="C62" s="15" t="s">
        <v>134</v>
      </c>
      <c r="D62" s="12" t="s">
        <v>87</v>
      </c>
      <c r="E62" s="15">
        <v>328</v>
      </c>
      <c r="F62" s="16">
        <v>25.35</v>
      </c>
      <c r="G62" s="9">
        <v>8314.8000000000011</v>
      </c>
    </row>
    <row r="63" spans="1:7" ht="12" customHeight="1" x14ac:dyDescent="0.25">
      <c r="A63" s="10" t="s">
        <v>89</v>
      </c>
      <c r="B63" s="11">
        <v>44924</v>
      </c>
      <c r="C63" s="12" t="s">
        <v>25</v>
      </c>
      <c r="D63" s="12" t="s">
        <v>87</v>
      </c>
      <c r="E63" s="12">
        <v>70</v>
      </c>
      <c r="F63" s="13">
        <v>109.2</v>
      </c>
      <c r="G63" s="9">
        <v>7644</v>
      </c>
    </row>
    <row r="64" spans="1:7" ht="12" customHeight="1" x14ac:dyDescent="0.25">
      <c r="A64" s="14" t="s">
        <v>166</v>
      </c>
      <c r="B64" s="11">
        <v>44923</v>
      </c>
      <c r="C64" s="12" t="s">
        <v>85</v>
      </c>
      <c r="D64" s="12" t="s">
        <v>86</v>
      </c>
      <c r="E64" s="12">
        <v>1</v>
      </c>
      <c r="F64" s="13">
        <v>382447.5</v>
      </c>
      <c r="G64" s="9">
        <v>382447.5</v>
      </c>
    </row>
    <row r="65" spans="1:7" ht="12" customHeight="1" x14ac:dyDescent="0.25">
      <c r="A65" s="14" t="s">
        <v>166</v>
      </c>
      <c r="B65" s="11">
        <v>44937</v>
      </c>
      <c r="C65" s="12" t="s">
        <v>135</v>
      </c>
      <c r="D65" s="12" t="s">
        <v>87</v>
      </c>
      <c r="E65" s="15">
        <v>118</v>
      </c>
      <c r="F65" s="13">
        <v>108.57</v>
      </c>
      <c r="G65" s="9">
        <v>12811.259999999998</v>
      </c>
    </row>
    <row r="66" spans="1:7" ht="12" customHeight="1" x14ac:dyDescent="0.25">
      <c r="A66" s="14" t="s">
        <v>166</v>
      </c>
      <c r="B66" s="11">
        <v>44937</v>
      </c>
      <c r="C66" s="12" t="s">
        <v>136</v>
      </c>
      <c r="D66" s="12" t="s">
        <v>87</v>
      </c>
      <c r="E66" s="15">
        <v>429</v>
      </c>
      <c r="F66" s="13">
        <v>29.77</v>
      </c>
      <c r="G66" s="9">
        <v>12771.33</v>
      </c>
    </row>
    <row r="67" spans="1:7" ht="12" customHeight="1" x14ac:dyDescent="0.25">
      <c r="A67" s="14" t="s">
        <v>166</v>
      </c>
      <c r="B67" s="11">
        <v>44937</v>
      </c>
      <c r="C67" s="12" t="s">
        <v>137</v>
      </c>
      <c r="D67" s="12" t="s">
        <v>87</v>
      </c>
      <c r="E67" s="15">
        <v>115</v>
      </c>
      <c r="F67" s="13">
        <v>111.29</v>
      </c>
      <c r="G67" s="9">
        <v>12798.35</v>
      </c>
    </row>
    <row r="68" spans="1:7" ht="12" customHeight="1" x14ac:dyDescent="0.25">
      <c r="A68" s="14" t="s">
        <v>166</v>
      </c>
      <c r="B68" s="11">
        <v>44937</v>
      </c>
      <c r="C68" s="12" t="s">
        <v>138</v>
      </c>
      <c r="D68" s="12" t="s">
        <v>87</v>
      </c>
      <c r="E68" s="15">
        <v>346</v>
      </c>
      <c r="F68" s="13">
        <v>36.9</v>
      </c>
      <c r="G68" s="9">
        <v>12767.4</v>
      </c>
    </row>
    <row r="69" spans="1:7" ht="12" customHeight="1" x14ac:dyDescent="0.25">
      <c r="A69" s="14" t="s">
        <v>166</v>
      </c>
      <c r="B69" s="11">
        <v>44937</v>
      </c>
      <c r="C69" s="12" t="s">
        <v>139</v>
      </c>
      <c r="D69" s="12" t="s">
        <v>87</v>
      </c>
      <c r="E69" s="15">
        <v>453</v>
      </c>
      <c r="F69" s="13">
        <v>28.22</v>
      </c>
      <c r="G69" s="9">
        <v>12783.66</v>
      </c>
    </row>
    <row r="70" spans="1:7" ht="12" customHeight="1" x14ac:dyDescent="0.25">
      <c r="A70" s="14" t="s">
        <v>166</v>
      </c>
      <c r="B70" s="11">
        <v>44937</v>
      </c>
      <c r="C70" s="12" t="s">
        <v>140</v>
      </c>
      <c r="D70" s="12" t="s">
        <v>87</v>
      </c>
      <c r="E70" s="15">
        <v>160</v>
      </c>
      <c r="F70" s="13">
        <v>79.8</v>
      </c>
      <c r="G70" s="9">
        <v>12768</v>
      </c>
    </row>
    <row r="71" spans="1:7" ht="12" customHeight="1" x14ac:dyDescent="0.25">
      <c r="A71" s="14" t="s">
        <v>166</v>
      </c>
      <c r="B71" s="11">
        <v>44937</v>
      </c>
      <c r="C71" s="12" t="s">
        <v>141</v>
      </c>
      <c r="D71" s="12" t="s">
        <v>87</v>
      </c>
      <c r="E71" s="15">
        <v>512</v>
      </c>
      <c r="F71" s="13">
        <v>24.93</v>
      </c>
      <c r="G71" s="9">
        <v>12764.16</v>
      </c>
    </row>
    <row r="72" spans="1:7" ht="12" customHeight="1" x14ac:dyDescent="0.25">
      <c r="A72" s="14" t="s">
        <v>166</v>
      </c>
      <c r="B72" s="11">
        <v>44937</v>
      </c>
      <c r="C72" s="12" t="s">
        <v>142</v>
      </c>
      <c r="D72" s="12" t="s">
        <v>87</v>
      </c>
      <c r="E72" s="15">
        <v>52</v>
      </c>
      <c r="F72" s="13">
        <v>246.29</v>
      </c>
      <c r="G72" s="9">
        <v>12807.08</v>
      </c>
    </row>
    <row r="73" spans="1:7" ht="12" customHeight="1" x14ac:dyDescent="0.25">
      <c r="A73" s="14" t="s">
        <v>166</v>
      </c>
      <c r="B73" s="11">
        <v>44937</v>
      </c>
      <c r="C73" s="12" t="s">
        <v>143</v>
      </c>
      <c r="D73" s="12" t="s">
        <v>87</v>
      </c>
      <c r="E73" s="15">
        <v>373</v>
      </c>
      <c r="F73" s="13">
        <v>34.200000000000003</v>
      </c>
      <c r="G73" s="9">
        <v>12756.6</v>
      </c>
    </row>
    <row r="74" spans="1:7" ht="12" customHeight="1" x14ac:dyDescent="0.25">
      <c r="A74" s="14" t="s">
        <v>166</v>
      </c>
      <c r="B74" s="11">
        <v>44937</v>
      </c>
      <c r="C74" s="12" t="s">
        <v>144</v>
      </c>
      <c r="D74" s="12" t="s">
        <v>87</v>
      </c>
      <c r="E74" s="15">
        <v>361</v>
      </c>
      <c r="F74" s="13">
        <v>35.35</v>
      </c>
      <c r="G74" s="9">
        <v>12761.35</v>
      </c>
    </row>
    <row r="75" spans="1:7" ht="12" customHeight="1" x14ac:dyDescent="0.25">
      <c r="A75" s="14" t="s">
        <v>166</v>
      </c>
      <c r="B75" s="11">
        <v>44937</v>
      </c>
      <c r="C75" s="12" t="s">
        <v>145</v>
      </c>
      <c r="D75" s="12" t="s">
        <v>87</v>
      </c>
      <c r="E75" s="15">
        <v>128</v>
      </c>
      <c r="F75" s="13">
        <v>100.36</v>
      </c>
      <c r="G75" s="9">
        <v>12846.08</v>
      </c>
    </row>
    <row r="76" spans="1:7" ht="12" customHeight="1" x14ac:dyDescent="0.25">
      <c r="A76" s="14" t="s">
        <v>166</v>
      </c>
      <c r="B76" s="11">
        <v>44937</v>
      </c>
      <c r="C76" s="12" t="s">
        <v>146</v>
      </c>
      <c r="D76" s="12" t="s">
        <v>87</v>
      </c>
      <c r="E76" s="15">
        <v>64</v>
      </c>
      <c r="F76" s="13">
        <v>200.5</v>
      </c>
      <c r="G76" s="9">
        <v>12832</v>
      </c>
    </row>
    <row r="77" spans="1:7" ht="12" customHeight="1" x14ac:dyDescent="0.25">
      <c r="A77" s="14" t="s">
        <v>166</v>
      </c>
      <c r="B77" s="11">
        <v>44937</v>
      </c>
      <c r="C77" s="12" t="s">
        <v>147</v>
      </c>
      <c r="D77" s="12" t="s">
        <v>87</v>
      </c>
      <c r="E77" s="15">
        <v>25</v>
      </c>
      <c r="F77" s="13">
        <v>459.41</v>
      </c>
      <c r="G77" s="9">
        <v>11485.25</v>
      </c>
    </row>
    <row r="78" spans="1:7" ht="12" customHeight="1" x14ac:dyDescent="0.25">
      <c r="A78" s="14" t="s">
        <v>166</v>
      </c>
      <c r="B78" s="11">
        <v>44937</v>
      </c>
      <c r="C78" s="12" t="s">
        <v>148</v>
      </c>
      <c r="D78" s="12" t="s">
        <v>87</v>
      </c>
      <c r="E78" s="15">
        <v>204</v>
      </c>
      <c r="F78" s="13">
        <v>62.72</v>
      </c>
      <c r="G78" s="9">
        <v>12794.88</v>
      </c>
    </row>
    <row r="79" spans="1:7" ht="12" customHeight="1" x14ac:dyDescent="0.25">
      <c r="A79" s="14" t="s">
        <v>166</v>
      </c>
      <c r="B79" s="11">
        <v>44937</v>
      </c>
      <c r="C79" s="12" t="s">
        <v>149</v>
      </c>
      <c r="D79" s="12" t="s">
        <v>87</v>
      </c>
      <c r="E79" s="15">
        <v>96</v>
      </c>
      <c r="F79" s="13">
        <v>133.03</v>
      </c>
      <c r="G79" s="9">
        <v>12770.880000000001</v>
      </c>
    </row>
    <row r="80" spans="1:7" ht="12" customHeight="1" x14ac:dyDescent="0.25">
      <c r="A80" s="14" t="s">
        <v>166</v>
      </c>
      <c r="B80" s="11">
        <v>44937</v>
      </c>
      <c r="C80" s="12" t="s">
        <v>150</v>
      </c>
      <c r="D80" s="12" t="s">
        <v>87</v>
      </c>
      <c r="E80" s="15">
        <v>43</v>
      </c>
      <c r="F80" s="13">
        <v>296.77</v>
      </c>
      <c r="G80" s="9">
        <v>12761.109999999999</v>
      </c>
    </row>
    <row r="81" spans="1:7" ht="12" customHeight="1" x14ac:dyDescent="0.25">
      <c r="A81" s="14" t="s">
        <v>166</v>
      </c>
      <c r="B81" s="11">
        <v>44937</v>
      </c>
      <c r="C81" s="12" t="s">
        <v>151</v>
      </c>
      <c r="D81" s="12" t="s">
        <v>87</v>
      </c>
      <c r="E81" s="15">
        <v>378</v>
      </c>
      <c r="F81" s="13">
        <v>33.82</v>
      </c>
      <c r="G81" s="9">
        <v>12783.960000000001</v>
      </c>
    </row>
    <row r="82" spans="1:7" ht="12" customHeight="1" x14ac:dyDescent="0.25">
      <c r="A82" s="14" t="s">
        <v>166</v>
      </c>
      <c r="B82" s="11">
        <v>44937</v>
      </c>
      <c r="C82" s="12" t="s">
        <v>152</v>
      </c>
      <c r="D82" s="12" t="s">
        <v>87</v>
      </c>
      <c r="E82" s="15">
        <v>40</v>
      </c>
      <c r="F82" s="13">
        <v>323.64</v>
      </c>
      <c r="G82" s="9">
        <v>12945.599999999999</v>
      </c>
    </row>
    <row r="83" spans="1:7" ht="12" customHeight="1" x14ac:dyDescent="0.25">
      <c r="A83" s="14" t="s">
        <v>166</v>
      </c>
      <c r="B83" s="11">
        <v>44937</v>
      </c>
      <c r="C83" s="12" t="s">
        <v>153</v>
      </c>
      <c r="D83" s="12" t="s">
        <v>87</v>
      </c>
      <c r="E83" s="15">
        <v>95</v>
      </c>
      <c r="F83" s="13">
        <v>134.91</v>
      </c>
      <c r="G83" s="9">
        <v>12816.449999999999</v>
      </c>
    </row>
    <row r="84" spans="1:7" ht="12" customHeight="1" x14ac:dyDescent="0.25">
      <c r="A84" s="14" t="s">
        <v>166</v>
      </c>
      <c r="B84" s="11">
        <v>44937</v>
      </c>
      <c r="C84" s="12" t="s">
        <v>154</v>
      </c>
      <c r="D84" s="12" t="s">
        <v>87</v>
      </c>
      <c r="E84" s="15">
        <v>56</v>
      </c>
      <c r="F84" s="13">
        <v>231.26</v>
      </c>
      <c r="G84" s="9">
        <v>12950.56</v>
      </c>
    </row>
    <row r="85" spans="1:7" ht="12" customHeight="1" x14ac:dyDescent="0.25">
      <c r="A85" s="14" t="s">
        <v>166</v>
      </c>
      <c r="B85" s="11">
        <v>44937</v>
      </c>
      <c r="C85" s="15" t="s">
        <v>44</v>
      </c>
      <c r="D85" s="12" t="s">
        <v>87</v>
      </c>
      <c r="E85" s="15">
        <v>150</v>
      </c>
      <c r="F85" s="13">
        <v>85</v>
      </c>
      <c r="G85" s="9">
        <v>12750</v>
      </c>
    </row>
    <row r="86" spans="1:7" ht="12" customHeight="1" x14ac:dyDescent="0.25">
      <c r="A86" s="14" t="s">
        <v>166</v>
      </c>
      <c r="B86" s="11">
        <v>44937</v>
      </c>
      <c r="C86" s="12" t="s">
        <v>155</v>
      </c>
      <c r="D86" s="12" t="s">
        <v>87</v>
      </c>
      <c r="E86" s="15">
        <v>121</v>
      </c>
      <c r="F86" s="13">
        <v>105.83</v>
      </c>
      <c r="G86" s="9">
        <v>12805.43</v>
      </c>
    </row>
    <row r="87" spans="1:7" ht="12" customHeight="1" x14ac:dyDescent="0.25">
      <c r="A87" s="14" t="s">
        <v>166</v>
      </c>
      <c r="B87" s="11">
        <v>44937</v>
      </c>
      <c r="C87" s="12" t="s">
        <v>156</v>
      </c>
      <c r="D87" s="12" t="s">
        <v>87</v>
      </c>
      <c r="E87" s="15">
        <v>517</v>
      </c>
      <c r="F87" s="13">
        <v>24.68</v>
      </c>
      <c r="G87" s="9">
        <v>12759.56</v>
      </c>
    </row>
    <row r="88" spans="1:7" ht="12" customHeight="1" x14ac:dyDescent="0.25">
      <c r="A88" s="14" t="s">
        <v>166</v>
      </c>
      <c r="B88" s="11">
        <v>44937</v>
      </c>
      <c r="C88" s="12" t="s">
        <v>157</v>
      </c>
      <c r="D88" s="12" t="s">
        <v>87</v>
      </c>
      <c r="E88" s="15">
        <v>100</v>
      </c>
      <c r="F88" s="13">
        <v>127.65</v>
      </c>
      <c r="G88" s="9">
        <v>12765</v>
      </c>
    </row>
    <row r="89" spans="1:7" ht="12" customHeight="1" x14ac:dyDescent="0.25">
      <c r="A89" s="14" t="s">
        <v>166</v>
      </c>
      <c r="B89" s="11">
        <v>44937</v>
      </c>
      <c r="C89" s="12" t="s">
        <v>158</v>
      </c>
      <c r="D89" s="12" t="s">
        <v>87</v>
      </c>
      <c r="E89" s="15">
        <v>288</v>
      </c>
      <c r="F89" s="13">
        <v>44.39</v>
      </c>
      <c r="G89" s="9">
        <v>12784.32</v>
      </c>
    </row>
    <row r="90" spans="1:7" ht="12" customHeight="1" x14ac:dyDescent="0.25">
      <c r="A90" s="14" t="s">
        <v>166</v>
      </c>
      <c r="B90" s="11">
        <v>44937</v>
      </c>
      <c r="C90" s="12" t="s">
        <v>159</v>
      </c>
      <c r="D90" s="12" t="s">
        <v>87</v>
      </c>
      <c r="E90" s="15">
        <v>147</v>
      </c>
      <c r="F90" s="13">
        <v>84.47</v>
      </c>
      <c r="G90" s="9">
        <v>12417.09</v>
      </c>
    </row>
    <row r="91" spans="1:7" ht="12" customHeight="1" x14ac:dyDescent="0.25">
      <c r="A91" s="14" t="s">
        <v>166</v>
      </c>
      <c r="B91" s="11">
        <v>44937</v>
      </c>
      <c r="C91" s="12" t="s">
        <v>160</v>
      </c>
      <c r="D91" s="12" t="s">
        <v>87</v>
      </c>
      <c r="E91" s="15">
        <v>106</v>
      </c>
      <c r="F91" s="13">
        <v>121.12</v>
      </c>
      <c r="G91" s="9">
        <v>12838.720000000001</v>
      </c>
    </row>
    <row r="92" spans="1:7" ht="12" customHeight="1" x14ac:dyDescent="0.25">
      <c r="A92" s="14" t="s">
        <v>166</v>
      </c>
      <c r="B92" s="11">
        <v>44937</v>
      </c>
      <c r="C92" s="12" t="s">
        <v>161</v>
      </c>
      <c r="D92" s="12" t="s">
        <v>87</v>
      </c>
      <c r="E92" s="15">
        <v>463</v>
      </c>
      <c r="F92" s="13">
        <v>27.55</v>
      </c>
      <c r="G92" s="9">
        <v>12755.65</v>
      </c>
    </row>
    <row r="93" spans="1:7" ht="12" customHeight="1" x14ac:dyDescent="0.25">
      <c r="A93" s="14" t="s">
        <v>166</v>
      </c>
      <c r="B93" s="11">
        <v>44937</v>
      </c>
      <c r="C93" s="12" t="s">
        <v>162</v>
      </c>
      <c r="D93" s="12" t="s">
        <v>87</v>
      </c>
      <c r="E93" s="15">
        <v>89</v>
      </c>
      <c r="F93" s="13">
        <v>143.68</v>
      </c>
      <c r="G93" s="9">
        <v>12787.52</v>
      </c>
    </row>
    <row r="94" spans="1:7" ht="12" customHeight="1" x14ac:dyDescent="0.25">
      <c r="A94" s="14" t="s">
        <v>166</v>
      </c>
      <c r="B94" s="11">
        <v>44937</v>
      </c>
      <c r="C94" s="12" t="s">
        <v>163</v>
      </c>
      <c r="D94" s="12" t="s">
        <v>87</v>
      </c>
      <c r="E94" s="15">
        <v>186</v>
      </c>
      <c r="F94" s="13">
        <v>68.849999999999994</v>
      </c>
      <c r="G94" s="9">
        <v>12806.099999999999</v>
      </c>
    </row>
    <row r="95" spans="1:7" ht="12" customHeight="1" x14ac:dyDescent="0.25">
      <c r="A95" s="10" t="s">
        <v>90</v>
      </c>
      <c r="B95" s="11">
        <v>44923</v>
      </c>
      <c r="C95" s="12" t="s">
        <v>85</v>
      </c>
      <c r="D95" s="12" t="s">
        <v>86</v>
      </c>
      <c r="E95" s="12">
        <v>1</v>
      </c>
      <c r="F95" s="13">
        <v>247323.73</v>
      </c>
      <c r="G95" s="9">
        <v>247323.73</v>
      </c>
    </row>
    <row r="96" spans="1:7" ht="12" customHeight="1" x14ac:dyDescent="0.25">
      <c r="A96" s="10" t="s">
        <v>90</v>
      </c>
      <c r="B96" s="11">
        <v>44931</v>
      </c>
      <c r="C96" s="15" t="s">
        <v>41</v>
      </c>
      <c r="D96" s="12" t="s">
        <v>87</v>
      </c>
      <c r="E96" s="15">
        <v>311</v>
      </c>
      <c r="F96" s="16">
        <v>39.770000000000003</v>
      </c>
      <c r="G96" s="9">
        <v>12368.470000000001</v>
      </c>
    </row>
    <row r="97" spans="1:7" ht="12" customHeight="1" x14ac:dyDescent="0.25">
      <c r="A97" s="10" t="s">
        <v>90</v>
      </c>
      <c r="B97" s="11">
        <v>44931</v>
      </c>
      <c r="C97" s="15" t="s">
        <v>37</v>
      </c>
      <c r="D97" s="12" t="s">
        <v>87</v>
      </c>
      <c r="E97" s="15">
        <v>151</v>
      </c>
      <c r="F97" s="16">
        <v>82.05</v>
      </c>
      <c r="G97" s="9">
        <v>12389.55</v>
      </c>
    </row>
    <row r="98" spans="1:7" ht="12" customHeight="1" x14ac:dyDescent="0.25">
      <c r="A98" s="10" t="s">
        <v>90</v>
      </c>
      <c r="B98" s="11">
        <v>44931</v>
      </c>
      <c r="C98" s="15" t="s">
        <v>39</v>
      </c>
      <c r="D98" s="12" t="s">
        <v>87</v>
      </c>
      <c r="E98" s="15">
        <v>88</v>
      </c>
      <c r="F98" s="16">
        <v>142.13</v>
      </c>
      <c r="G98" s="9">
        <v>12507.439999999999</v>
      </c>
    </row>
    <row r="99" spans="1:7" ht="12" customHeight="1" x14ac:dyDescent="0.25">
      <c r="A99" s="10" t="s">
        <v>90</v>
      </c>
      <c r="B99" s="11">
        <v>44931</v>
      </c>
      <c r="C99" s="15" t="s">
        <v>164</v>
      </c>
      <c r="D99" s="12" t="s">
        <v>87</v>
      </c>
      <c r="E99" s="15">
        <v>1240</v>
      </c>
      <c r="F99" s="16">
        <v>9.98</v>
      </c>
      <c r="G99" s="9">
        <v>12375.2</v>
      </c>
    </row>
    <row r="100" spans="1:7" ht="12" customHeight="1" x14ac:dyDescent="0.25">
      <c r="A100" s="10" t="s">
        <v>90</v>
      </c>
      <c r="B100" s="11">
        <v>44931</v>
      </c>
      <c r="C100" s="15" t="s">
        <v>43</v>
      </c>
      <c r="D100" s="12" t="s">
        <v>87</v>
      </c>
      <c r="E100" s="15">
        <v>222</v>
      </c>
      <c r="F100" s="16">
        <v>55.86</v>
      </c>
      <c r="G100" s="9">
        <v>12400.92</v>
      </c>
    </row>
    <row r="101" spans="1:7" ht="12" customHeight="1" x14ac:dyDescent="0.25">
      <c r="A101" s="10" t="s">
        <v>90</v>
      </c>
      <c r="B101" s="11">
        <v>44931</v>
      </c>
      <c r="C101" s="15" t="s">
        <v>35</v>
      </c>
      <c r="D101" s="12" t="s">
        <v>87</v>
      </c>
      <c r="E101" s="15">
        <v>131</v>
      </c>
      <c r="F101" s="16">
        <v>95.14</v>
      </c>
      <c r="G101" s="9">
        <v>12463.34</v>
      </c>
    </row>
    <row r="102" spans="1:7" ht="12" customHeight="1" x14ac:dyDescent="0.25">
      <c r="A102" s="10" t="s">
        <v>90</v>
      </c>
      <c r="B102" s="11">
        <v>44931</v>
      </c>
      <c r="C102" s="15" t="s">
        <v>45</v>
      </c>
      <c r="D102" s="12" t="s">
        <v>87</v>
      </c>
      <c r="E102" s="15">
        <v>433</v>
      </c>
      <c r="F102" s="16">
        <v>28.56</v>
      </c>
      <c r="G102" s="9">
        <v>12366.48</v>
      </c>
    </row>
    <row r="103" spans="1:7" ht="12" customHeight="1" x14ac:dyDescent="0.25">
      <c r="A103" s="10" t="s">
        <v>90</v>
      </c>
      <c r="B103" s="11">
        <v>44931</v>
      </c>
      <c r="C103" s="15" t="s">
        <v>33</v>
      </c>
      <c r="D103" s="12" t="s">
        <v>87</v>
      </c>
      <c r="E103" s="15">
        <v>147</v>
      </c>
      <c r="F103" s="16">
        <v>84.24</v>
      </c>
      <c r="G103" s="9">
        <v>12383.279999999999</v>
      </c>
    </row>
    <row r="104" spans="1:7" ht="12" customHeight="1" x14ac:dyDescent="0.25">
      <c r="A104" s="10" t="s">
        <v>90</v>
      </c>
      <c r="B104" s="11">
        <v>44931</v>
      </c>
      <c r="C104" s="15" t="s">
        <v>36</v>
      </c>
      <c r="D104" s="12" t="s">
        <v>87</v>
      </c>
      <c r="E104" s="15">
        <v>270</v>
      </c>
      <c r="F104" s="16">
        <v>45.87</v>
      </c>
      <c r="G104" s="9">
        <v>12384.9</v>
      </c>
    </row>
    <row r="105" spans="1:7" ht="12" customHeight="1" x14ac:dyDescent="0.25">
      <c r="A105" s="10" t="s">
        <v>90</v>
      </c>
      <c r="B105" s="11">
        <v>44931</v>
      </c>
      <c r="C105" s="15" t="s">
        <v>38</v>
      </c>
      <c r="D105" s="12" t="s">
        <v>87</v>
      </c>
      <c r="E105" s="15">
        <v>176</v>
      </c>
      <c r="F105" s="16">
        <v>70.5</v>
      </c>
      <c r="G105" s="9">
        <v>12408</v>
      </c>
    </row>
    <row r="106" spans="1:7" ht="12" customHeight="1" x14ac:dyDescent="0.25">
      <c r="A106" s="10" t="s">
        <v>90</v>
      </c>
      <c r="B106" s="11">
        <v>44931</v>
      </c>
      <c r="C106" s="15" t="s">
        <v>31</v>
      </c>
      <c r="D106" s="12" t="s">
        <v>87</v>
      </c>
      <c r="E106" s="15">
        <v>91</v>
      </c>
      <c r="F106" s="16">
        <v>135.9</v>
      </c>
      <c r="G106" s="9">
        <v>12366.9</v>
      </c>
    </row>
    <row r="107" spans="1:7" ht="12" customHeight="1" x14ac:dyDescent="0.25">
      <c r="A107" s="10" t="s">
        <v>90</v>
      </c>
      <c r="B107" s="11">
        <v>44931</v>
      </c>
      <c r="C107" s="15" t="s">
        <v>17</v>
      </c>
      <c r="D107" s="12" t="s">
        <v>87</v>
      </c>
      <c r="E107" s="15">
        <v>277</v>
      </c>
      <c r="F107" s="16">
        <v>44.81</v>
      </c>
      <c r="G107" s="9">
        <v>12412.37</v>
      </c>
    </row>
    <row r="108" spans="1:7" ht="12" customHeight="1" x14ac:dyDescent="0.25">
      <c r="A108" s="10" t="s">
        <v>90</v>
      </c>
      <c r="B108" s="11">
        <v>44931</v>
      </c>
      <c r="C108" s="15" t="s">
        <v>107</v>
      </c>
      <c r="D108" s="12" t="s">
        <v>87</v>
      </c>
      <c r="E108" s="15">
        <v>250</v>
      </c>
      <c r="F108" s="16">
        <v>49.62</v>
      </c>
      <c r="G108" s="9">
        <v>12405</v>
      </c>
    </row>
    <row r="109" spans="1:7" ht="12" customHeight="1" x14ac:dyDescent="0.25">
      <c r="A109" s="10" t="s">
        <v>90</v>
      </c>
      <c r="B109" s="11">
        <v>44931</v>
      </c>
      <c r="C109" s="15" t="s">
        <v>46</v>
      </c>
      <c r="D109" s="12" t="s">
        <v>87</v>
      </c>
      <c r="E109" s="15">
        <v>253</v>
      </c>
      <c r="F109" s="16">
        <v>48.92</v>
      </c>
      <c r="G109" s="9">
        <v>12376.76</v>
      </c>
    </row>
    <row r="110" spans="1:7" ht="12" customHeight="1" x14ac:dyDescent="0.25">
      <c r="A110" s="10" t="s">
        <v>90</v>
      </c>
      <c r="B110" s="11">
        <v>44931</v>
      </c>
      <c r="C110" s="15" t="s">
        <v>165</v>
      </c>
      <c r="D110" s="12" t="s">
        <v>87</v>
      </c>
      <c r="E110" s="15">
        <v>3</v>
      </c>
      <c r="F110" s="16">
        <v>3720</v>
      </c>
      <c r="G110" s="9">
        <v>11160</v>
      </c>
    </row>
    <row r="111" spans="1:7" ht="12" customHeight="1" x14ac:dyDescent="0.25">
      <c r="A111" s="10" t="s">
        <v>90</v>
      </c>
      <c r="B111" s="11">
        <v>44931</v>
      </c>
      <c r="C111" s="15" t="s">
        <v>47</v>
      </c>
      <c r="D111" s="12" t="s">
        <v>87</v>
      </c>
      <c r="E111" s="15">
        <v>414</v>
      </c>
      <c r="F111" s="16">
        <v>30.86</v>
      </c>
      <c r="G111" s="9">
        <v>12776.039999999999</v>
      </c>
    </row>
    <row r="112" spans="1:7" ht="12" customHeight="1" x14ac:dyDescent="0.25">
      <c r="A112" s="10" t="s">
        <v>90</v>
      </c>
      <c r="B112" s="11">
        <v>44931</v>
      </c>
      <c r="C112" s="15" t="s">
        <v>42</v>
      </c>
      <c r="D112" s="12" t="s">
        <v>87</v>
      </c>
      <c r="E112" s="15">
        <v>78</v>
      </c>
      <c r="F112" s="16">
        <v>159.07</v>
      </c>
      <c r="G112" s="9">
        <v>12407.46</v>
      </c>
    </row>
    <row r="113" spans="1:7" ht="12" customHeight="1" x14ac:dyDescent="0.25">
      <c r="A113" s="10" t="s">
        <v>90</v>
      </c>
      <c r="B113" s="11">
        <v>44931</v>
      </c>
      <c r="C113" s="15" t="s">
        <v>49</v>
      </c>
      <c r="D113" s="12" t="s">
        <v>87</v>
      </c>
      <c r="E113" s="15">
        <v>251</v>
      </c>
      <c r="F113" s="16">
        <v>49.41</v>
      </c>
      <c r="G113" s="9">
        <v>12401.91</v>
      </c>
    </row>
    <row r="114" spans="1:7" ht="12" customHeight="1" x14ac:dyDescent="0.25">
      <c r="A114" s="10" t="s">
        <v>90</v>
      </c>
      <c r="B114" s="11">
        <v>44931</v>
      </c>
      <c r="C114" s="15" t="s">
        <v>48</v>
      </c>
      <c r="D114" s="12" t="s">
        <v>87</v>
      </c>
      <c r="E114" s="15">
        <v>279</v>
      </c>
      <c r="F114" s="16">
        <v>44.41</v>
      </c>
      <c r="G114" s="9">
        <v>12390.39</v>
      </c>
    </row>
    <row r="115" spans="1:7" ht="12" customHeight="1" x14ac:dyDescent="0.25">
      <c r="A115" s="10" t="s">
        <v>90</v>
      </c>
      <c r="B115" s="11">
        <v>44931</v>
      </c>
      <c r="C115" s="15" t="s">
        <v>34</v>
      </c>
      <c r="D115" s="12" t="s">
        <v>87</v>
      </c>
      <c r="E115" s="15">
        <v>134</v>
      </c>
      <c r="F115" s="16">
        <v>92.93</v>
      </c>
      <c r="G115" s="9">
        <v>12452.62</v>
      </c>
    </row>
  </sheetData>
  <dataValidations disablePrompts="1" count="1">
    <dataValidation type="list" allowBlank="1" sqref="D2:D115" xr:uid="{00000000-0002-0000-0A00-000000000000}">
      <formula1>"Buy,Sell,Dividend,SPLIT,Deposit,Interest"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ba4dd-560f-455a-a951-1e7390f8ed19" xsi:nil="true"/>
    <lcf76f155ced4ddcb4097134ff3c332f xmlns="5ff53c2e-85fe-4d3a-b831-046fccdf5b7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0489347F4A64FB3D0A1C0557436D6" ma:contentTypeVersion="15" ma:contentTypeDescription="Create a new document." ma:contentTypeScope="" ma:versionID="fc5ae32f62f236a39dbe58fcbd233b49">
  <xsd:schema xmlns:xsd="http://www.w3.org/2001/XMLSchema" xmlns:xs="http://www.w3.org/2001/XMLSchema" xmlns:p="http://schemas.microsoft.com/office/2006/metadata/properties" xmlns:ns2="5ff53c2e-85fe-4d3a-b831-046fccdf5b7b" xmlns:ns3="a46ba4dd-560f-455a-a951-1e7390f8ed19" targetNamespace="http://schemas.microsoft.com/office/2006/metadata/properties" ma:root="true" ma:fieldsID="9ba8cf32f7cd45a661bdf1ebbd84a737" ns2:_="" ns3:_="">
    <xsd:import namespace="5ff53c2e-85fe-4d3a-b831-046fccdf5b7b"/>
    <xsd:import namespace="a46ba4dd-560f-455a-a951-1e7390f8e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53c2e-85fe-4d3a-b831-046fccdf5b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925100f-7e66-452c-affe-5c54c92513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ba4dd-560f-455a-a951-1e7390f8ed1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f5dc6a4-2788-438a-84f7-f5c1c95d8e97}" ma:internalName="TaxCatchAll" ma:showField="CatchAllData" ma:web="a46ba4dd-560f-455a-a951-1e7390f8ed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11A651-9019-4434-ADD7-8339B1B7BE43}">
  <ds:schemaRefs>
    <ds:schemaRef ds:uri="http://schemas.microsoft.com/office/2006/metadata/properties"/>
    <ds:schemaRef ds:uri="http://schemas.microsoft.com/office/infopath/2007/PartnerControls"/>
    <ds:schemaRef ds:uri="a46ba4dd-560f-455a-a951-1e7390f8ed19"/>
    <ds:schemaRef ds:uri="5ff53c2e-85fe-4d3a-b831-046fccdf5b7b"/>
  </ds:schemaRefs>
</ds:datastoreItem>
</file>

<file path=customXml/itemProps2.xml><?xml version="1.0" encoding="utf-8"?>
<ds:datastoreItem xmlns:ds="http://schemas.openxmlformats.org/officeDocument/2006/customXml" ds:itemID="{89F25812-D128-4A5F-B809-320AB3FBC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405060-D318-4C2B-9A6B-741B3B4E0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53c2e-85fe-4d3a-b831-046fccdf5b7b"/>
    <ds:schemaRef ds:uri="a46ba4dd-560f-455a-a951-1e7390f8e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Sheet11</vt:lpstr>
      <vt:lpstr>Current Value</vt:lpstr>
      <vt:lpstr>Transactions</vt:lpstr>
      <vt:lpstr>HistoryAction</vt:lpstr>
      <vt:lpstr>HistoryDate</vt:lpstr>
      <vt:lpstr>HistoryPrice</vt:lpstr>
      <vt:lpstr>HistoryQuantity</vt:lpstr>
      <vt:lpstr>HistorySecurity</vt:lpstr>
      <vt:lpstr>HistoryTotal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Trettin</dc:creator>
  <cp:lastModifiedBy>Malachi Nelson</cp:lastModifiedBy>
  <dcterms:created xsi:type="dcterms:W3CDTF">2022-10-11T22:03:19Z</dcterms:created>
  <dcterms:modified xsi:type="dcterms:W3CDTF">2023-02-10T11:12:25Z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0x010100AA50489347F4A64FB3D0A1C0557436D6</vt:lpwstr>
  </property>
</Properties>
</file>